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837B966B-DB98-2646-836F-5D344A3B0968}" xr6:coauthVersionLast="34" xr6:coauthVersionMax="34" xr10:uidLastSave="{00000000-0000-0000-0000-000000000000}"/>
  <bookViews>
    <workbookView xWindow="0" yWindow="460" windowWidth="28800" windowHeight="16460" xr2:uid="{86AB2EF8-17C7-EC42-B03F-ED259CE9601D}"/>
  </bookViews>
  <sheets>
    <sheet name="Sheet1" sheetId="1" r:id="rId1"/>
  </sheets>
  <definedNames>
    <definedName name="solver_adj" localSheetId="0" hidden="1">Sheet1!$O$3:$O$4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Sheet1!$O$3</definedName>
    <definedName name="solver_lhs2" localSheetId="0" hidden="1">Sheet1!$O$4</definedName>
    <definedName name="solver_lhs3" localSheetId="0" hidden="1">Sheet1!$O$5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Sheet1!$O$8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U12" i="1" s="1"/>
  <c r="V12" i="1" s="1"/>
  <c r="T13" i="1" s="1"/>
  <c r="D12" i="1"/>
  <c r="E12" i="1"/>
  <c r="F12" i="1" s="1"/>
  <c r="D13" i="1" s="1"/>
  <c r="E13" i="1" s="1"/>
  <c r="F13" i="1" s="1"/>
  <c r="D14" i="1" s="1"/>
  <c r="E14" i="1" s="1"/>
  <c r="F14" i="1" s="1"/>
  <c r="H12" i="1"/>
  <c r="I12" i="1" s="1"/>
  <c r="J12" i="1" s="1"/>
  <c r="H13" i="1" s="1"/>
  <c r="I13" i="1" s="1"/>
  <c r="J13" i="1" s="1"/>
  <c r="H14" i="1" s="1"/>
  <c r="I14" i="1" s="1"/>
  <c r="J14" i="1" s="1"/>
  <c r="L12" i="1"/>
  <c r="M12" i="1"/>
  <c r="N12" i="1" s="1"/>
  <c r="L13" i="1" s="1"/>
  <c r="M13" i="1" s="1"/>
  <c r="N13" i="1" s="1"/>
  <c r="L14" i="1" s="1"/>
  <c r="M14" i="1" s="1"/>
  <c r="N14" i="1" s="1"/>
  <c r="P12" i="1"/>
  <c r="U13" i="1" l="1"/>
  <c r="V13" i="1" s="1"/>
  <c r="T14" i="1" s="1"/>
  <c r="O5" i="1"/>
  <c r="K7" i="1"/>
  <c r="K6" i="1"/>
  <c r="G7" i="1"/>
  <c r="G6" i="1"/>
  <c r="C7" i="1"/>
  <c r="C6" i="1"/>
  <c r="O26" i="1" l="1"/>
  <c r="O12" i="1"/>
  <c r="O14" i="1"/>
  <c r="O13" i="1"/>
  <c r="G8" i="1"/>
  <c r="C8" i="1"/>
  <c r="O15" i="1"/>
  <c r="O19" i="1"/>
  <c r="O23" i="1"/>
  <c r="O27" i="1"/>
  <c r="O16" i="1"/>
  <c r="O20" i="1"/>
  <c r="O24" i="1"/>
  <c r="O28" i="1"/>
  <c r="O17" i="1"/>
  <c r="O21" i="1"/>
  <c r="O25" i="1"/>
  <c r="O18" i="1"/>
  <c r="O22" i="1"/>
  <c r="K8" i="1"/>
  <c r="Q12" i="1" l="1"/>
  <c r="R12" i="1" s="1"/>
  <c r="P13" i="1" s="1"/>
  <c r="Q13" i="1" s="1"/>
  <c r="R13" i="1" s="1"/>
  <c r="P14" i="1" s="1"/>
  <c r="Q14" i="1" s="1"/>
  <c r="R14" i="1" s="1"/>
  <c r="P15" i="1" s="1"/>
  <c r="Q15" i="1" s="1"/>
  <c r="R15" i="1" s="1"/>
  <c r="P16" i="1" s="1"/>
  <c r="Q16" i="1" s="1"/>
  <c r="R16" i="1" s="1"/>
  <c r="P17" i="1" s="1"/>
  <c r="Q17" i="1" s="1"/>
  <c r="R17" i="1" s="1"/>
  <c r="P18" i="1" s="1"/>
  <c r="Q18" i="1" s="1"/>
  <c r="R18" i="1" s="1"/>
  <c r="P19" i="1" s="1"/>
  <c r="Q19" i="1" s="1"/>
  <c r="R19" i="1" s="1"/>
  <c r="P20" i="1" s="1"/>
  <c r="Q20" i="1" s="1"/>
  <c r="R20" i="1" s="1"/>
  <c r="P21" i="1" s="1"/>
  <c r="Q21" i="1" s="1"/>
  <c r="R21" i="1" s="1"/>
  <c r="P22" i="1" s="1"/>
  <c r="Q22" i="1" s="1"/>
  <c r="R22" i="1" s="1"/>
  <c r="P23" i="1" s="1"/>
  <c r="Q23" i="1" s="1"/>
  <c r="R23" i="1" s="1"/>
  <c r="P24" i="1" s="1"/>
  <c r="Q24" i="1" s="1"/>
  <c r="R24" i="1" s="1"/>
  <c r="P25" i="1" s="1"/>
  <c r="Q25" i="1" s="1"/>
  <c r="R25" i="1" s="1"/>
  <c r="P26" i="1" s="1"/>
  <c r="Q26" i="1" s="1"/>
  <c r="R26" i="1" s="1"/>
  <c r="P27" i="1" s="1"/>
  <c r="Q27" i="1" s="1"/>
  <c r="R27" i="1" s="1"/>
  <c r="P28" i="1" s="1"/>
  <c r="O7" i="1"/>
  <c r="O6" i="1"/>
  <c r="O8" i="1" l="1"/>
  <c r="S14" i="1"/>
  <c r="U14" i="1" s="1"/>
  <c r="V14" i="1" s="1"/>
  <c r="T15" i="1" s="1"/>
  <c r="S25" i="1"/>
  <c r="S21" i="1"/>
  <c r="S17" i="1"/>
  <c r="S28" i="1"/>
  <c r="S24" i="1"/>
  <c r="S20" i="1"/>
  <c r="S16" i="1"/>
  <c r="S27" i="1"/>
  <c r="S23" i="1"/>
  <c r="S19" i="1"/>
  <c r="S15" i="1"/>
  <c r="S26" i="1"/>
  <c r="S22" i="1"/>
  <c r="S18" i="1"/>
  <c r="D15" i="1"/>
  <c r="E15" i="1" s="1"/>
  <c r="L15" i="1"/>
  <c r="M15" i="1" s="1"/>
  <c r="U15" i="1" l="1"/>
  <c r="V15" i="1" s="1"/>
  <c r="T16" i="1" s="1"/>
  <c r="U16" i="1" s="1"/>
  <c r="V16" i="1" s="1"/>
  <c r="T17" i="1" s="1"/>
  <c r="U17" i="1" s="1"/>
  <c r="V17" i="1" s="1"/>
  <c r="T18" i="1" s="1"/>
  <c r="U18" i="1" s="1"/>
  <c r="V18" i="1" s="1"/>
  <c r="T19" i="1" s="1"/>
  <c r="U19" i="1" s="1"/>
  <c r="V19" i="1" s="1"/>
  <c r="T20" i="1" s="1"/>
  <c r="U20" i="1" s="1"/>
  <c r="V20" i="1" s="1"/>
  <c r="T21" i="1" s="1"/>
  <c r="U21" i="1" s="1"/>
  <c r="V21" i="1" s="1"/>
  <c r="T22" i="1" s="1"/>
  <c r="U22" i="1" s="1"/>
  <c r="V22" i="1" s="1"/>
  <c r="T23" i="1" s="1"/>
  <c r="U23" i="1" s="1"/>
  <c r="V23" i="1" s="1"/>
  <c r="T24" i="1" s="1"/>
  <c r="U24" i="1" s="1"/>
  <c r="V24" i="1" s="1"/>
  <c r="T25" i="1" s="1"/>
  <c r="U25" i="1" s="1"/>
  <c r="V25" i="1" s="1"/>
  <c r="T26" i="1" s="1"/>
  <c r="U26" i="1" s="1"/>
  <c r="V26" i="1" s="1"/>
  <c r="T27" i="1" s="1"/>
  <c r="U27" i="1" s="1"/>
  <c r="V27" i="1" s="1"/>
  <c r="T28" i="1" s="1"/>
  <c r="F15" i="1"/>
  <c r="D16" i="1" s="1"/>
  <c r="E16" i="1" s="1"/>
  <c r="N15" i="1"/>
  <c r="L16" i="1" s="1"/>
  <c r="M16" i="1" s="1"/>
  <c r="N16" i="1" l="1"/>
  <c r="L17" i="1" s="1"/>
  <c r="M17" i="1" s="1"/>
  <c r="F16" i="1"/>
  <c r="D17" i="1" s="1"/>
  <c r="E17" i="1" s="1"/>
  <c r="H15" i="1"/>
  <c r="I15" i="1" s="1"/>
  <c r="J15" i="1" s="1"/>
  <c r="H16" i="1" s="1"/>
  <c r="N17" i="1" l="1"/>
  <c r="L18" i="1" s="1"/>
  <c r="M18" i="1" s="1"/>
  <c r="F17" i="1"/>
  <c r="D18" i="1" s="1"/>
  <c r="E18" i="1" s="1"/>
  <c r="I16" i="1"/>
  <c r="J16" i="1" s="1"/>
  <c r="H17" i="1" s="1"/>
  <c r="F18" i="1" l="1"/>
  <c r="D19" i="1" s="1"/>
  <c r="E19" i="1" s="1"/>
  <c r="N18" i="1"/>
  <c r="L19" i="1" s="1"/>
  <c r="M19" i="1" s="1"/>
  <c r="I17" i="1"/>
  <c r="J17" i="1" s="1"/>
  <c r="H18" i="1" s="1"/>
  <c r="N19" i="1" l="1"/>
  <c r="L20" i="1" s="1"/>
  <c r="M20" i="1" s="1"/>
  <c r="F19" i="1"/>
  <c r="D20" i="1" s="1"/>
  <c r="E20" i="1" s="1"/>
  <c r="I18" i="1"/>
  <c r="J18" i="1" s="1"/>
  <c r="H19" i="1" s="1"/>
  <c r="N20" i="1" l="1"/>
  <c r="L21" i="1" s="1"/>
  <c r="M21" i="1" s="1"/>
  <c r="F20" i="1"/>
  <c r="D21" i="1" s="1"/>
  <c r="E21" i="1" s="1"/>
  <c r="I19" i="1"/>
  <c r="J19" i="1" s="1"/>
  <c r="H20" i="1" s="1"/>
  <c r="N21" i="1" l="1"/>
  <c r="L22" i="1" s="1"/>
  <c r="M22" i="1" s="1"/>
  <c r="F21" i="1"/>
  <c r="D22" i="1" s="1"/>
  <c r="E22" i="1" s="1"/>
  <c r="I20" i="1"/>
  <c r="J20" i="1" s="1"/>
  <c r="H21" i="1" s="1"/>
  <c r="F22" i="1" l="1"/>
  <c r="D23" i="1" s="1"/>
  <c r="E23" i="1" s="1"/>
  <c r="N22" i="1"/>
  <c r="L23" i="1" s="1"/>
  <c r="M23" i="1" s="1"/>
  <c r="I21" i="1"/>
  <c r="J21" i="1" s="1"/>
  <c r="H22" i="1" s="1"/>
  <c r="N23" i="1" l="1"/>
  <c r="L24" i="1" s="1"/>
  <c r="M24" i="1" s="1"/>
  <c r="F23" i="1"/>
  <c r="D24" i="1" s="1"/>
  <c r="E24" i="1" s="1"/>
  <c r="I22" i="1"/>
  <c r="J22" i="1" s="1"/>
  <c r="H23" i="1" s="1"/>
  <c r="N24" i="1" l="1"/>
  <c r="L25" i="1" s="1"/>
  <c r="M25" i="1" s="1"/>
  <c r="F24" i="1"/>
  <c r="D25" i="1" s="1"/>
  <c r="E25" i="1" s="1"/>
  <c r="I23" i="1"/>
  <c r="J23" i="1" s="1"/>
  <c r="H24" i="1" s="1"/>
  <c r="N25" i="1" l="1"/>
  <c r="L26" i="1" s="1"/>
  <c r="M26" i="1" s="1"/>
  <c r="F25" i="1"/>
  <c r="D26" i="1" s="1"/>
  <c r="E26" i="1" s="1"/>
  <c r="I24" i="1"/>
  <c r="J24" i="1" s="1"/>
  <c r="H25" i="1" s="1"/>
  <c r="F26" i="1" l="1"/>
  <c r="D27" i="1" s="1"/>
  <c r="E27" i="1" s="1"/>
  <c r="N26" i="1"/>
  <c r="L27" i="1" s="1"/>
  <c r="M27" i="1" s="1"/>
  <c r="I25" i="1"/>
  <c r="J25" i="1" s="1"/>
  <c r="H26" i="1" s="1"/>
  <c r="F27" i="1" l="1"/>
  <c r="D28" i="1" s="1"/>
  <c r="N27" i="1"/>
  <c r="L28" i="1" s="1"/>
  <c r="I26" i="1"/>
  <c r="J26" i="1" s="1"/>
  <c r="H27" i="1" s="1"/>
  <c r="I27" i="1" l="1"/>
  <c r="J27" i="1" s="1"/>
  <c r="H28" i="1" s="1"/>
</calcChain>
</file>

<file path=xl/sharedStrings.xml><?xml version="1.0" encoding="utf-8"?>
<sst xmlns="http://schemas.openxmlformats.org/spreadsheetml/2006/main" count="34" uniqueCount="18">
  <si>
    <t>Stingy Stocks</t>
  </si>
  <si>
    <t>Defensive Graham</t>
  </si>
  <si>
    <t>MoneySense 200</t>
  </si>
  <si>
    <t>Initial</t>
  </si>
  <si>
    <t>Annual Contribution:</t>
  </si>
  <si>
    <t>Return</t>
  </si>
  <si>
    <t>Final</t>
  </si>
  <si>
    <t>Annual Returns</t>
  </si>
  <si>
    <t>Average</t>
  </si>
  <si>
    <t>Initial Contribution:</t>
  </si>
  <si>
    <t>Average:</t>
  </si>
  <si>
    <t>Standard Deviation:</t>
  </si>
  <si>
    <t>Sharpe Ratio:</t>
  </si>
  <si>
    <t>Risk Free Rate of Return:</t>
  </si>
  <si>
    <t>Ratio of Stingy Stocks:</t>
  </si>
  <si>
    <t>Ratio of Defensive Graham:</t>
  </si>
  <si>
    <t>Ratio of MoneySense 200: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</si>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</sst>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9" fontId="0" fillId="3" borderId="1" xfId="2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Sheet1!$O$10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Sheet1!$B$12:$B$28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Sheet1!$P$12:$P$28</c:f>
              <c:numCache>
                <c:formatCode>_("$"* #,##0_);_("$"* \(#,##0\);_("$"* "-"??_);_(@_)</c:formatCode>
                <c:ptCount val="17"/>
                <c:pt idx="0">
                  <c:v>500000</c:v>
                </c:pt>
                <c:pt idx="1">
                  <c:v>590798.58142487914</c:v>
                </c:pt>
                <c:pt idx="2">
                  <c:v>855933.87371420593</c:v>
                </c:pt>
                <c:pt idx="3">
                  <c:v>1095286.5160231921</c:v>
                </c:pt>
                <c:pt idx="4">
                  <c:v>1577117.3688249541</c:v>
                </c:pt>
                <c:pt idx="5">
                  <c:v>1714146.8949816918</c:v>
                </c:pt>
                <c:pt idx="6">
                  <c:v>2110303.3472115239</c:v>
                </c:pt>
                <c:pt idx="7">
                  <c:v>1743957.2707891876</c:v>
                </c:pt>
                <c:pt idx="8">
                  <c:v>2111854.8201243505</c:v>
                </c:pt>
                <c:pt idx="9">
                  <c:v>2527271.2833225741</c:v>
                </c:pt>
                <c:pt idx="10">
                  <c:v>2489273.0748520372</c:v>
                </c:pt>
                <c:pt idx="11">
                  <c:v>3022474.5185684906</c:v>
                </c:pt>
                <c:pt idx="12">
                  <c:v>3858816.4852464176</c:v>
                </c:pt>
                <c:pt idx="13">
                  <c:v>4058191.4299781993</c:v>
                </c:pt>
                <c:pt idx="14">
                  <c:v>4113784.9555050577</c:v>
                </c:pt>
                <c:pt idx="15">
                  <c:v>4249191.0468117232</c:v>
                </c:pt>
                <c:pt idx="16">
                  <c:v>5235960.0572251575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09E-0D4E-9C7C-18CEDC8B76A3}"/>
            </c:ext>
          </c:extLst>
        </c:ser>
        <c:ser>
          <c:idx val="2"/>
          <c:order val="1"/>
          <c:tx>
            <c:strRef>
              <c:f>Sheet1!$K$10</c:f>
              <c:strCache>
                <c:ptCount val="1"/>
                <c:pt idx="0">
                  <c:v>MoneySense 200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Sheet1!$B$12:$B$28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Sheet1!$L$12:$L$28</c:f>
              <c:numCache>
                <c:formatCode>_("$"* #,##0_);_("$"* \(#,##0\);_("$"* "-"??_);_(@_)</c:formatCode>
                <c:ptCount val="17"/>
                <c:pt idx="0">
                  <c:v>500000</c:v>
                </c:pt>
                <c:pt idx="1">
                  <c:v>510000</c:v>
                </c:pt>
                <c:pt idx="2">
                  <c:v>520200</c:v>
                </c:pt>
                <c:pt idx="3">
                  <c:v>530604</c:v>
                </c:pt>
                <c:pt idx="4">
                  <c:v>836231.90399999998</c:v>
                </c:pt>
                <c:pt idx="5">
                  <c:v>1150655.0999040001</c:v>
                </c:pt>
                <c:pt idx="6">
                  <c:v>1337061.226088448</c:v>
                </c:pt>
                <c:pt idx="7">
                  <c:v>897168.0827053485</c:v>
                </c:pt>
                <c:pt idx="8">
                  <c:v>1265006.9966145414</c:v>
                </c:pt>
                <c:pt idx="9">
                  <c:v>1514213.3749476061</c:v>
                </c:pt>
                <c:pt idx="10">
                  <c:v>1450616.4131998066</c:v>
                </c:pt>
                <c:pt idx="11">
                  <c:v>1644999.0125685807</c:v>
                </c:pt>
                <c:pt idx="12">
                  <c:v>2549748.4694813001</c:v>
                </c:pt>
                <c:pt idx="13">
                  <c:v>2608392.6842793701</c:v>
                </c:pt>
                <c:pt idx="14">
                  <c:v>2663168.9306492368</c:v>
                </c:pt>
                <c:pt idx="15">
                  <c:v>2737737.6607074155</c:v>
                </c:pt>
                <c:pt idx="16">
                  <c:v>3107332.2449029167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09E-0D4E-9C7C-18CEDC8B76A3}"/>
            </c:ext>
          </c:extLst>
        </c:ser>
        <c:ser>
          <c:idx val="1"/>
          <c:order val="2"/>
          <c:tx>
            <c:strRef>
              <c:f>Sheet1!$G$10</c:f>
              <c:strCache>
                <c:ptCount val="1"/>
                <c:pt idx="0">
                  <c:v>Defensive Graham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Sheet1!$B$12:$B$28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Sheet1!$H$12:$H$28</c:f>
              <c:numCache>
                <c:formatCode>_("$"* #,##0_);_("$"* \(#,##0\);_("$"* "-"??_);_(@_)</c:formatCode>
                <c:ptCount val="17"/>
                <c:pt idx="0">
                  <c:v>500000</c:v>
                </c:pt>
                <c:pt idx="1">
                  <c:v>641000</c:v>
                </c:pt>
                <c:pt idx="2">
                  <c:v>1005088</c:v>
                </c:pt>
                <c:pt idx="3">
                  <c:v>1328726.3360000001</c:v>
                </c:pt>
                <c:pt idx="4">
                  <c:v>1947912.8085760004</c:v>
                </c:pt>
                <c:pt idx="5">
                  <c:v>1873892.1218501125</c:v>
                </c:pt>
                <c:pt idx="6">
                  <c:v>2518511.0117665511</c:v>
                </c:pt>
                <c:pt idx="7">
                  <c:v>2354807.7960017254</c:v>
                </c:pt>
                <c:pt idx="8">
                  <c:v>2406613.5675137634</c:v>
                </c:pt>
                <c:pt idx="9">
                  <c:v>2461965.6795665799</c:v>
                </c:pt>
                <c:pt idx="10">
                  <c:v>2562906.2724288097</c:v>
                </c:pt>
                <c:pt idx="11">
                  <c:v>3244639.3408948733</c:v>
                </c:pt>
                <c:pt idx="12">
                  <c:v>3861120.8156648991</c:v>
                </c:pt>
                <c:pt idx="13">
                  <c:v>4058037.9772638087</c:v>
                </c:pt>
                <c:pt idx="14">
                  <c:v>4147314.8127636127</c:v>
                </c:pt>
                <c:pt idx="15">
                  <c:v>4213671.8497678302</c:v>
                </c:pt>
                <c:pt idx="16">
                  <c:v>4753021.8465381125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09E-0D4E-9C7C-18CEDC8B76A3}"/>
            </c:ext>
          </c:extLst>
        </c:ser>
        <c:ser>
          <c:idx val="0"/>
          <c:order val="3"/>
          <c:tx>
            <c:strRef>
              <c:f>Sheet1!$C$10</c:f>
              <c:strCache>
                <c:ptCount val="1"/>
                <c:pt idx="0">
                  <c:v>Stingy Stocks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Sheet1!$B$12:$B$28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Sheet1!$D$12:$D$28</c:f>
              <c:numCache>
                <c:formatCode>_("$"* #,##0_);_("$"* \(#,##0\);_("$"* "-"??_);_(@_)</c:formatCode>
                <c:ptCount val="17"/>
                <c:pt idx="0">
                  <c:v>500000</c:v>
                </c:pt>
                <c:pt idx="1">
                  <c:v>490500</c:v>
                </c:pt>
                <c:pt idx="2">
                  <c:v>656289</c:v>
                </c:pt>
                <c:pt idx="3">
                  <c:v>851863.12199999997</c:v>
                </c:pt>
                <c:pt idx="4">
                  <c:v>1100607.153624</c:v>
                </c:pt>
                <c:pt idx="5">
                  <c:v>1418682.6210213359</c:v>
                </c:pt>
                <c:pt idx="6">
                  <c:v>1340655.0768651625</c:v>
                </c:pt>
                <c:pt idx="7">
                  <c:v>803052.39104223228</c:v>
                </c:pt>
                <c:pt idx="8">
                  <c:v>1321021.1832644721</c:v>
                </c:pt>
                <c:pt idx="9">
                  <c:v>2237809.8844500156</c:v>
                </c:pt>
                <c:pt idx="10">
                  <c:v>1877522.4930535632</c:v>
                </c:pt>
                <c:pt idx="11">
                  <c:v>2082172.4447964015</c:v>
                </c:pt>
                <c:pt idx="12">
                  <c:v>2869233.6289294413</c:v>
                </c:pt>
                <c:pt idx="13">
                  <c:v>3067210.749325573</c:v>
                </c:pt>
                <c:pt idx="14">
                  <c:v>3024269.7988350149</c:v>
                </c:pt>
                <c:pt idx="15">
                  <c:v>3278308.461937156</c:v>
                </c:pt>
                <c:pt idx="16">
                  <c:v>5189562.2952465182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09E-0D4E-9C7C-18CEDC8B7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272128"/>
        <c:axId val="1394051328"/>
      </c:scatterChart>
      <c:valAx>
        <c:axId val="14002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051328"/>
        <c:crosses val="autoZero"/>
        <c:crossBetween val="midCat"/>
      </c:valAx>
      <c:valAx>
        <c:axId val="13940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7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29</xdr:row>
      <xdr:rowOff>76200</xdr:rowOff>
    </xdr:from>
    <xdr:to>
      <xdr:col>16</xdr:col>
      <xdr:colOff>444500</xdr:colOff>
      <xdr:row>50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3DF00-4B93-404A-B096-AC8E8E090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CAD4-EB84-8A4A-9E20-C1E24A3E6D3A}">
  <dimension ref="B2:V28"/>
  <sheetViews>
    <sheetView tabSelected="1" workbookViewId="0">
      <selection activeCell="C4" sqref="C4"/>
    </sheetView>
  </sheetViews>
  <sheetFormatPr baseColWidth="10" defaultRowHeight="16"/>
  <cols>
    <col min="1" max="2" width="10.83203125" style="1"/>
    <col min="3" max="3" width="13.6640625" style="1" bestFit="1" customWidth="1"/>
    <col min="4" max="6" width="12.83203125" style="1" customWidth="1"/>
    <col min="7" max="7" width="13.6640625" style="1" customWidth="1"/>
    <col min="8" max="10" width="12.83203125" style="1" customWidth="1"/>
    <col min="11" max="11" width="13.6640625" style="1" bestFit="1" customWidth="1"/>
    <col min="12" max="14" width="12.83203125" style="1" customWidth="1"/>
    <col min="15" max="15" width="13.6640625" style="1" bestFit="1" customWidth="1"/>
    <col min="16" max="16" width="11.5" style="1" bestFit="1" customWidth="1"/>
    <col min="17" max="17" width="10.83203125" style="1"/>
    <col min="18" max="18" width="11.5" style="1" bestFit="1" customWidth="1"/>
    <col min="19" max="19" width="13.6640625" style="1" bestFit="1" customWidth="1"/>
    <col min="20" max="20" width="11.5" style="1" bestFit="1" customWidth="1"/>
    <col min="21" max="21" width="10.6640625" style="1" bestFit="1" customWidth="1"/>
    <col min="22" max="22" width="11.5" style="1" bestFit="1" customWidth="1"/>
    <col min="23" max="16384" width="10.83203125" style="1"/>
  </cols>
  <sheetData>
    <row r="2" spans="2:22">
      <c r="B2" s="2" t="s">
        <v>9</v>
      </c>
      <c r="C2" s="11">
        <v>500000</v>
      </c>
    </row>
    <row r="3" spans="2:22">
      <c r="B3" s="2" t="s">
        <v>4</v>
      </c>
      <c r="C3" s="11">
        <v>0</v>
      </c>
      <c r="N3" s="2" t="s">
        <v>14</v>
      </c>
      <c r="O3" s="14">
        <v>0.22718605280598159</v>
      </c>
    </row>
    <row r="4" spans="2:22">
      <c r="B4" s="2" t="s">
        <v>13</v>
      </c>
      <c r="C4" s="12">
        <v>0.02</v>
      </c>
      <c r="N4" s="2" t="s">
        <v>15</v>
      </c>
      <c r="O4" s="14">
        <v>0.65060083553126513</v>
      </c>
    </row>
    <row r="5" spans="2:22">
      <c r="B5" s="2"/>
      <c r="C5" s="3"/>
      <c r="N5" s="2" t="s">
        <v>16</v>
      </c>
      <c r="O5" s="13">
        <f>1-SUM(O3:O4)</f>
        <v>0.12221311166275328</v>
      </c>
    </row>
    <row r="6" spans="2:22">
      <c r="B6" s="2" t="s">
        <v>10</v>
      </c>
      <c r="C6" s="12">
        <f>AVERAGE(C12:C28)</f>
        <v>0.19556250000000003</v>
      </c>
      <c r="G6" s="12">
        <f>AVERAGE(G12:G28)</f>
        <v>0.16487499999999999</v>
      </c>
      <c r="K6" s="12">
        <f>AVERAGE(K12:K28)</f>
        <v>0.14381250000000001</v>
      </c>
      <c r="O6" s="12">
        <f>AVERAGE(O12:O28)</f>
        <v>0.15931544313514051</v>
      </c>
    </row>
    <row r="7" spans="2:22">
      <c r="B7" s="2" t="s">
        <v>11</v>
      </c>
      <c r="C7" s="12">
        <f>STDEV(C12:C28)</f>
        <v>0.30048338140403041</v>
      </c>
      <c r="G7" s="12">
        <f>STDEV(G12:G28)</f>
        <v>0.18996977829819847</v>
      </c>
      <c r="K7" s="12">
        <f>STDEV(K12:K28)</f>
        <v>0.23480948838011917</v>
      </c>
      <c r="O7" s="12">
        <f>STDEV(O12:O28)</f>
        <v>0.16383124915491457</v>
      </c>
    </row>
    <row r="8" spans="2:22">
      <c r="B8" s="2" t="s">
        <v>12</v>
      </c>
      <c r="C8" s="13">
        <f>C6/(C7-$C$4)</f>
        <v>0.69723382191509009</v>
      </c>
      <c r="G8" s="13">
        <f>G6/(G7-$C$4)</f>
        <v>0.9700253871646517</v>
      </c>
      <c r="K8" s="13">
        <f>K6/(K7-$C$4)</f>
        <v>0.66948858304394154</v>
      </c>
      <c r="O8" s="13">
        <f>O6/(O7-$C$4)</f>
        <v>1.1076552840304443</v>
      </c>
    </row>
    <row r="9" spans="2:22">
      <c r="B9" s="2"/>
      <c r="C9" s="3"/>
    </row>
    <row r="10" spans="2:22">
      <c r="C10" s="16" t="s">
        <v>0</v>
      </c>
      <c r="D10" s="16"/>
      <c r="E10" s="16"/>
      <c r="F10" s="16"/>
      <c r="G10" s="17" t="s">
        <v>1</v>
      </c>
      <c r="H10" s="17"/>
      <c r="I10" s="17"/>
      <c r="J10" s="17"/>
      <c r="K10" s="18" t="s">
        <v>2</v>
      </c>
      <c r="L10" s="18"/>
      <c r="M10" s="18"/>
      <c r="N10" s="18"/>
      <c r="O10" s="19" t="s">
        <v>8</v>
      </c>
      <c r="P10" s="19"/>
      <c r="Q10" s="19"/>
      <c r="R10" s="19"/>
      <c r="S10" s="20" t="s">
        <v>17</v>
      </c>
      <c r="T10" s="20"/>
      <c r="U10" s="20"/>
      <c r="V10" s="20"/>
    </row>
    <row r="11" spans="2:22">
      <c r="C11" s="7" t="s">
        <v>7</v>
      </c>
      <c r="D11" s="7" t="s">
        <v>3</v>
      </c>
      <c r="E11" s="7" t="s">
        <v>5</v>
      </c>
      <c r="F11" s="7" t="s">
        <v>6</v>
      </c>
      <c r="G11" s="9" t="s">
        <v>7</v>
      </c>
      <c r="H11" s="9" t="s">
        <v>3</v>
      </c>
      <c r="I11" s="9" t="s">
        <v>5</v>
      </c>
      <c r="J11" s="9" t="s">
        <v>6</v>
      </c>
      <c r="K11" s="10" t="s">
        <v>7</v>
      </c>
      <c r="L11" s="10" t="s">
        <v>3</v>
      </c>
      <c r="M11" s="10" t="s">
        <v>5</v>
      </c>
      <c r="N11" s="10" t="s">
        <v>6</v>
      </c>
      <c r="O11" s="8" t="s">
        <v>7</v>
      </c>
      <c r="P11" s="8" t="s">
        <v>3</v>
      </c>
      <c r="Q11" s="8" t="s">
        <v>5</v>
      </c>
      <c r="R11" s="8" t="s">
        <v>6</v>
      </c>
      <c r="S11" s="15" t="s">
        <v>7</v>
      </c>
      <c r="T11" s="15" t="s">
        <v>3</v>
      </c>
      <c r="U11" s="15" t="s">
        <v>5</v>
      </c>
      <c r="V11" s="15" t="s">
        <v>6</v>
      </c>
    </row>
    <row r="12" spans="2:22">
      <c r="B12" s="8">
        <v>2002</v>
      </c>
      <c r="C12" s="4">
        <v>-1.9E-2</v>
      </c>
      <c r="D12" s="5">
        <f>$C$2</f>
        <v>500000</v>
      </c>
      <c r="E12" s="5">
        <f>D12*(C12)</f>
        <v>-9500</v>
      </c>
      <c r="F12" s="6">
        <f t="shared" ref="F12:F27" si="0">E12+D12</f>
        <v>490500</v>
      </c>
      <c r="G12" s="4">
        <v>0.28199999999999997</v>
      </c>
      <c r="H12" s="5">
        <f>$C$2</f>
        <v>500000</v>
      </c>
      <c r="I12" s="5">
        <f>H12*(G12)</f>
        <v>141000</v>
      </c>
      <c r="J12" s="6">
        <f t="shared" ref="J12:J27" si="1">I12+H12</f>
        <v>641000</v>
      </c>
      <c r="K12" s="4">
        <v>0.02</v>
      </c>
      <c r="L12" s="5">
        <f>$C$2</f>
        <v>500000</v>
      </c>
      <c r="M12" s="5">
        <f>L12*(K12)</f>
        <v>10000</v>
      </c>
      <c r="N12" s="6">
        <f t="shared" ref="N12:N27" si="2">M12+L12</f>
        <v>510000</v>
      </c>
      <c r="O12" s="4">
        <f>$O$3*C12+$O$4*G12+$O$5*K12</f>
        <v>0.18159716284975816</v>
      </c>
      <c r="P12" s="5">
        <f>$C$2</f>
        <v>500000</v>
      </c>
      <c r="Q12" s="5">
        <f>P12*(O12)</f>
        <v>90798.581424879085</v>
      </c>
      <c r="R12" s="6">
        <f t="shared" ref="R12:R27" si="3">Q12+P12</f>
        <v>590798.58142487914</v>
      </c>
      <c r="S12" s="4">
        <v>-0.4</v>
      </c>
      <c r="T12" s="5">
        <f>$C$2</f>
        <v>500000</v>
      </c>
      <c r="U12" s="5">
        <f>T12*(S12)</f>
        <v>-200000</v>
      </c>
      <c r="V12" s="6">
        <f t="shared" ref="V12:V27" si="4">U12+T12</f>
        <v>300000</v>
      </c>
    </row>
    <row r="13" spans="2:22">
      <c r="B13" s="8">
        <v>2003</v>
      </c>
      <c r="C13" s="4">
        <v>0.33800000000000002</v>
      </c>
      <c r="D13" s="6">
        <f t="shared" ref="D13:D28" si="5">F12+$C$3</f>
        <v>490500</v>
      </c>
      <c r="E13" s="5">
        <f t="shared" ref="E13:E27" si="6">D13*(C13)</f>
        <v>165789</v>
      </c>
      <c r="F13" s="6">
        <f t="shared" si="0"/>
        <v>656289</v>
      </c>
      <c r="G13" s="4">
        <v>0.56799999999999995</v>
      </c>
      <c r="H13" s="6">
        <f t="shared" ref="H13:H28" si="7">J12+$C$3</f>
        <v>641000</v>
      </c>
      <c r="I13" s="5">
        <f t="shared" ref="I13:I27" si="8">H13*(G13)</f>
        <v>364087.99999999994</v>
      </c>
      <c r="J13" s="6">
        <f t="shared" si="1"/>
        <v>1005088</v>
      </c>
      <c r="K13" s="4">
        <v>0.02</v>
      </c>
      <c r="L13" s="6">
        <f t="shared" ref="L13:L28" si="9">N12+$C$3</f>
        <v>510000</v>
      </c>
      <c r="M13" s="5">
        <f>L13*(K13)</f>
        <v>10200</v>
      </c>
      <c r="N13" s="6">
        <f t="shared" si="2"/>
        <v>520200</v>
      </c>
      <c r="O13" s="4">
        <f t="shared" ref="O13:O28" si="10">$O$3*C13+$O$4*G13+$O$5*K13</f>
        <v>0.44877442266343542</v>
      </c>
      <c r="P13" s="6">
        <f t="shared" ref="P13:P28" si="11">R12+$C$3</f>
        <v>590798.58142487914</v>
      </c>
      <c r="Q13" s="5">
        <f>P13*(O13)</f>
        <v>265135.29228932678</v>
      </c>
      <c r="R13" s="6">
        <f t="shared" si="3"/>
        <v>855933.87371420593</v>
      </c>
      <c r="S13" s="4">
        <v>-5.5E-2</v>
      </c>
      <c r="T13" s="6">
        <f t="shared" ref="T13:T28" si="12">V12+$C$3</f>
        <v>300000</v>
      </c>
      <c r="U13" s="5">
        <f>T13*(S13)</f>
        <v>-16500</v>
      </c>
      <c r="V13" s="6">
        <f t="shared" si="4"/>
        <v>283500</v>
      </c>
    </row>
    <row r="14" spans="2:22">
      <c r="B14" s="8">
        <v>2004</v>
      </c>
      <c r="C14" s="4">
        <v>0.29799999999999999</v>
      </c>
      <c r="D14" s="6">
        <f t="shared" si="5"/>
        <v>656289</v>
      </c>
      <c r="E14" s="5">
        <f t="shared" si="6"/>
        <v>195574.122</v>
      </c>
      <c r="F14" s="6">
        <f t="shared" si="0"/>
        <v>851863.12199999997</v>
      </c>
      <c r="G14" s="4">
        <v>0.32200000000000001</v>
      </c>
      <c r="H14" s="6">
        <f t="shared" si="7"/>
        <v>1005088</v>
      </c>
      <c r="I14" s="5">
        <f t="shared" si="8"/>
        <v>323638.33600000001</v>
      </c>
      <c r="J14" s="6">
        <f t="shared" si="1"/>
        <v>1328726.3360000001</v>
      </c>
      <c r="K14" s="4">
        <v>0.02</v>
      </c>
      <c r="L14" s="6">
        <f t="shared" si="9"/>
        <v>520200</v>
      </c>
      <c r="M14" s="5">
        <f t="shared" ref="M14:M27" si="13">L14*(K14)</f>
        <v>10404</v>
      </c>
      <c r="N14" s="6">
        <f t="shared" si="2"/>
        <v>530604</v>
      </c>
      <c r="O14" s="4">
        <f t="shared" si="10"/>
        <v>0.27963917501050495</v>
      </c>
      <c r="P14" s="6">
        <f t="shared" si="11"/>
        <v>855933.87371420593</v>
      </c>
      <c r="Q14" s="5">
        <f t="shared" ref="Q14:Q27" si="14">P14*(O14)</f>
        <v>239352.64230898628</v>
      </c>
      <c r="R14" s="6">
        <f t="shared" si="3"/>
        <v>1095286.5160231921</v>
      </c>
      <c r="S14" s="4">
        <f ca="1">NORMINV(RAND(),$O$6,$O$7)</f>
        <v>0.15791176173962704</v>
      </c>
      <c r="T14" s="6">
        <f t="shared" si="12"/>
        <v>283500</v>
      </c>
      <c r="U14" s="5">
        <f t="shared" ref="U14:U17" ca="1" si="15">T14*(S14)</f>
        <v>44767.984453184268</v>
      </c>
      <c r="V14" s="6">
        <f t="shared" ca="1" si="4"/>
        <v>328267.9844531843</v>
      </c>
    </row>
    <row r="15" spans="2:22">
      <c r="B15" s="8">
        <v>2005</v>
      </c>
      <c r="C15" s="4">
        <v>0.29199999999999998</v>
      </c>
      <c r="D15" s="6">
        <f t="shared" si="5"/>
        <v>851863.12199999997</v>
      </c>
      <c r="E15" s="5">
        <f t="shared" si="6"/>
        <v>248744.03162399997</v>
      </c>
      <c r="F15" s="6">
        <f t="shared" si="0"/>
        <v>1100607.153624</v>
      </c>
      <c r="G15" s="4">
        <v>0.46600000000000003</v>
      </c>
      <c r="H15" s="6">
        <f t="shared" si="7"/>
        <v>1328726.3360000001</v>
      </c>
      <c r="I15" s="5">
        <f t="shared" si="8"/>
        <v>619186.47257600015</v>
      </c>
      <c r="J15" s="6">
        <f t="shared" si="1"/>
        <v>1947912.8085760004</v>
      </c>
      <c r="K15" s="4">
        <v>0.57599999999999996</v>
      </c>
      <c r="L15" s="6">
        <f t="shared" si="9"/>
        <v>530604</v>
      </c>
      <c r="M15" s="5">
        <f t="shared" si="13"/>
        <v>305627.90399999998</v>
      </c>
      <c r="N15" s="6">
        <f t="shared" si="2"/>
        <v>836231.90399999998</v>
      </c>
      <c r="O15" s="4">
        <f t="shared" si="10"/>
        <v>0.43991306909466205</v>
      </c>
      <c r="P15" s="6">
        <f t="shared" si="11"/>
        <v>1095286.5160231921</v>
      </c>
      <c r="Q15" s="5">
        <f t="shared" si="14"/>
        <v>481830.85280176217</v>
      </c>
      <c r="R15" s="6">
        <f t="shared" si="3"/>
        <v>1577117.3688249541</v>
      </c>
      <c r="S15" s="4">
        <f t="shared" ref="S15:S28" ca="1" si="16">NORMINV(RAND(),$O$6,$O$7)</f>
        <v>0.23963536191210444</v>
      </c>
      <c r="T15" s="6">
        <f t="shared" ca="1" si="12"/>
        <v>328267.9844531843</v>
      </c>
      <c r="U15" s="5">
        <f t="shared" ca="1" si="15"/>
        <v>78664.617258595899</v>
      </c>
      <c r="V15" s="6">
        <f t="shared" ca="1" si="4"/>
        <v>406932.60171178018</v>
      </c>
    </row>
    <row r="16" spans="2:22">
      <c r="B16" s="8">
        <v>2006</v>
      </c>
      <c r="C16" s="4">
        <v>0.28899999999999998</v>
      </c>
      <c r="D16" s="6">
        <f t="shared" si="5"/>
        <v>1100607.153624</v>
      </c>
      <c r="E16" s="5">
        <f t="shared" si="6"/>
        <v>318075.46739733597</v>
      </c>
      <c r="F16" s="6">
        <f t="shared" si="0"/>
        <v>1418682.6210213359</v>
      </c>
      <c r="G16" s="4">
        <v>-3.7999999999999999E-2</v>
      </c>
      <c r="H16" s="6">
        <f t="shared" si="7"/>
        <v>1947912.8085760004</v>
      </c>
      <c r="I16" s="5">
        <f t="shared" si="8"/>
        <v>-74020.686725888008</v>
      </c>
      <c r="J16" s="6">
        <f t="shared" si="1"/>
        <v>1873892.1218501125</v>
      </c>
      <c r="K16" s="4">
        <v>0.376</v>
      </c>
      <c r="L16" s="6">
        <f t="shared" si="9"/>
        <v>836231.90399999998</v>
      </c>
      <c r="M16" s="5">
        <f t="shared" si="13"/>
        <v>314423.19590400002</v>
      </c>
      <c r="N16" s="6">
        <f t="shared" si="2"/>
        <v>1150655.0999040001</v>
      </c>
      <c r="O16" s="4">
        <f t="shared" si="10"/>
        <v>8.6886067495935831E-2</v>
      </c>
      <c r="P16" s="6">
        <f t="shared" si="11"/>
        <v>1577117.3688249541</v>
      </c>
      <c r="Q16" s="5">
        <f t="shared" si="14"/>
        <v>137029.5261567377</v>
      </c>
      <c r="R16" s="6">
        <f t="shared" si="3"/>
        <v>1714146.8949816918</v>
      </c>
      <c r="S16" s="4">
        <f t="shared" ca="1" si="16"/>
        <v>6.0867947467269187E-2</v>
      </c>
      <c r="T16" s="6">
        <f t="shared" ca="1" si="12"/>
        <v>406932.60171178018</v>
      </c>
      <c r="U16" s="5">
        <f t="shared" ca="1" si="15"/>
        <v>24769.152223711812</v>
      </c>
      <c r="V16" s="6">
        <f t="shared" ca="1" si="4"/>
        <v>431701.75393549202</v>
      </c>
    </row>
    <row r="17" spans="2:22">
      <c r="B17" s="8">
        <v>2007</v>
      </c>
      <c r="C17" s="4">
        <v>-5.5E-2</v>
      </c>
      <c r="D17" s="6">
        <f t="shared" si="5"/>
        <v>1418682.6210213359</v>
      </c>
      <c r="E17" s="5">
        <f t="shared" si="6"/>
        <v>-78027.544156173477</v>
      </c>
      <c r="F17" s="6">
        <f t="shared" si="0"/>
        <v>1340655.0768651625</v>
      </c>
      <c r="G17" s="4">
        <v>0.34399999999999997</v>
      </c>
      <c r="H17" s="6">
        <f t="shared" si="7"/>
        <v>1873892.1218501125</v>
      </c>
      <c r="I17" s="5">
        <f t="shared" si="8"/>
        <v>644618.88991643861</v>
      </c>
      <c r="J17" s="6">
        <f t="shared" si="1"/>
        <v>2518511.0117665511</v>
      </c>
      <c r="K17" s="4">
        <v>0.16200000000000001</v>
      </c>
      <c r="L17" s="6">
        <f t="shared" si="9"/>
        <v>1150655.0999040001</v>
      </c>
      <c r="M17" s="5">
        <f t="shared" si="13"/>
        <v>186406.12618444802</v>
      </c>
      <c r="N17" s="6">
        <f t="shared" si="2"/>
        <v>1337061.226088448</v>
      </c>
      <c r="O17" s="4">
        <f t="shared" si="10"/>
        <v>0.23110997860779223</v>
      </c>
      <c r="P17" s="6">
        <f t="shared" si="11"/>
        <v>1714146.8949816918</v>
      </c>
      <c r="Q17" s="5">
        <f t="shared" si="14"/>
        <v>396156.4522298323</v>
      </c>
      <c r="R17" s="6">
        <f t="shared" si="3"/>
        <v>2110303.3472115239</v>
      </c>
      <c r="S17" s="4">
        <f t="shared" ca="1" si="16"/>
        <v>0.33830833254407849</v>
      </c>
      <c r="T17" s="6">
        <f t="shared" ca="1" si="12"/>
        <v>431701.75393549202</v>
      </c>
      <c r="U17" s="5">
        <f t="shared" ca="1" si="15"/>
        <v>146048.30053027038</v>
      </c>
      <c r="V17" s="6">
        <f t="shared" ca="1" si="4"/>
        <v>577750.05446576234</v>
      </c>
    </row>
    <row r="18" spans="2:22">
      <c r="B18" s="8">
        <v>2008</v>
      </c>
      <c r="C18" s="4">
        <v>-0.40100000000000002</v>
      </c>
      <c r="D18" s="6">
        <f t="shared" si="5"/>
        <v>1340655.0768651625</v>
      </c>
      <c r="E18" s="5">
        <f t="shared" si="6"/>
        <v>-537602.68582293019</v>
      </c>
      <c r="F18" s="6">
        <f t="shared" si="0"/>
        <v>803052.39104223228</v>
      </c>
      <c r="G18" s="4">
        <v>-6.5000000000000002E-2</v>
      </c>
      <c r="H18" s="6">
        <f t="shared" si="7"/>
        <v>2518511.0117665511</v>
      </c>
      <c r="I18" s="5">
        <f t="shared" si="8"/>
        <v>-163703.21576482581</v>
      </c>
      <c r="J18" s="6">
        <f t="shared" si="1"/>
        <v>2354807.7960017254</v>
      </c>
      <c r="K18" s="4">
        <v>-0.32900000000000001</v>
      </c>
      <c r="L18" s="6">
        <f t="shared" si="9"/>
        <v>1337061.226088448</v>
      </c>
      <c r="M18" s="5">
        <f t="shared" si="13"/>
        <v>-439893.14338309941</v>
      </c>
      <c r="N18" s="6">
        <f t="shared" si="2"/>
        <v>897168.0827053485</v>
      </c>
      <c r="O18" s="4">
        <f t="shared" si="10"/>
        <v>-0.17359877522177669</v>
      </c>
      <c r="P18" s="6">
        <f t="shared" si="11"/>
        <v>2110303.3472115239</v>
      </c>
      <c r="Q18" s="5">
        <f>P18*(O18)</f>
        <v>-366346.07642233634</v>
      </c>
      <c r="R18" s="6">
        <f t="shared" si="3"/>
        <v>1743957.2707891876</v>
      </c>
      <c r="S18" s="4">
        <f t="shared" ca="1" si="16"/>
        <v>0.11625822900558286</v>
      </c>
      <c r="T18" s="6">
        <f t="shared" ca="1" si="12"/>
        <v>577750.05446576234</v>
      </c>
      <c r="U18" s="5">
        <f ca="1">T18*(S18)</f>
        <v>67168.198140068562</v>
      </c>
      <c r="V18" s="6">
        <f t="shared" ca="1" si="4"/>
        <v>644918.2526058309</v>
      </c>
    </row>
    <row r="19" spans="2:22">
      <c r="B19" s="8">
        <v>2009</v>
      </c>
      <c r="C19" s="4">
        <v>0.64500000000000002</v>
      </c>
      <c r="D19" s="6">
        <f t="shared" si="5"/>
        <v>803052.39104223228</v>
      </c>
      <c r="E19" s="5">
        <f t="shared" si="6"/>
        <v>517968.79222223983</v>
      </c>
      <c r="F19" s="6">
        <f t="shared" si="0"/>
        <v>1321021.1832644721</v>
      </c>
      <c r="G19" s="4">
        <v>2.1999999999999999E-2</v>
      </c>
      <c r="H19" s="6">
        <f t="shared" si="7"/>
        <v>2354807.7960017254</v>
      </c>
      <c r="I19" s="5">
        <f t="shared" si="8"/>
        <v>51805.771512037958</v>
      </c>
      <c r="J19" s="6">
        <f t="shared" si="1"/>
        <v>2406613.5675137634</v>
      </c>
      <c r="K19" s="4">
        <v>0.41</v>
      </c>
      <c r="L19" s="6">
        <f t="shared" si="9"/>
        <v>897168.0827053485</v>
      </c>
      <c r="M19" s="5">
        <f t="shared" si="13"/>
        <v>367838.91390919284</v>
      </c>
      <c r="N19" s="6">
        <f t="shared" si="2"/>
        <v>1265006.9966145414</v>
      </c>
      <c r="O19" s="4">
        <f t="shared" si="10"/>
        <v>0.21095559822327481</v>
      </c>
      <c r="P19" s="6">
        <f t="shared" si="11"/>
        <v>1743957.2707891876</v>
      </c>
      <c r="Q19" s="5">
        <f t="shared" si="14"/>
        <v>367897.54933516274</v>
      </c>
      <c r="R19" s="6">
        <f t="shared" si="3"/>
        <v>2111854.8201243505</v>
      </c>
      <c r="S19" s="4">
        <f t="shared" ca="1" si="16"/>
        <v>0.19107468315206111</v>
      </c>
      <c r="T19" s="6">
        <f t="shared" ca="1" si="12"/>
        <v>644918.2526058309</v>
      </c>
      <c r="U19" s="5">
        <f t="shared" ref="U19:U27" ca="1" si="17">T19*(S19)</f>
        <v>123227.55077564005</v>
      </c>
      <c r="V19" s="6">
        <f t="shared" ca="1" si="4"/>
        <v>768145.80338147096</v>
      </c>
    </row>
    <row r="20" spans="2:22">
      <c r="B20" s="8">
        <v>2010</v>
      </c>
      <c r="C20" s="4">
        <v>0.69399999999999995</v>
      </c>
      <c r="D20" s="6">
        <f t="shared" si="5"/>
        <v>1321021.1832644721</v>
      </c>
      <c r="E20" s="5">
        <f t="shared" si="6"/>
        <v>916788.70118554356</v>
      </c>
      <c r="F20" s="6">
        <f t="shared" si="0"/>
        <v>2237809.8844500156</v>
      </c>
      <c r="G20" s="4">
        <v>2.3E-2</v>
      </c>
      <c r="H20" s="6">
        <f t="shared" si="7"/>
        <v>2406613.5675137634</v>
      </c>
      <c r="I20" s="5">
        <f t="shared" si="8"/>
        <v>55352.112052816556</v>
      </c>
      <c r="J20" s="6">
        <f t="shared" si="1"/>
        <v>2461965.6795665799</v>
      </c>
      <c r="K20" s="4">
        <v>0.19700000000000001</v>
      </c>
      <c r="L20" s="6">
        <f t="shared" si="9"/>
        <v>1265006.9966145414</v>
      </c>
      <c r="M20" s="5">
        <f t="shared" si="13"/>
        <v>249206.37833306467</v>
      </c>
      <c r="N20" s="6">
        <f t="shared" si="2"/>
        <v>1514213.3749476061</v>
      </c>
      <c r="O20" s="4">
        <f t="shared" si="10"/>
        <v>0.1967069228621327</v>
      </c>
      <c r="P20" s="6">
        <f t="shared" si="11"/>
        <v>2111854.8201243505</v>
      </c>
      <c r="Q20" s="5">
        <f t="shared" si="14"/>
        <v>415416.46319822373</v>
      </c>
      <c r="R20" s="6">
        <f t="shared" si="3"/>
        <v>2527271.2833225741</v>
      </c>
      <c r="S20" s="4">
        <f t="shared" ca="1" si="16"/>
        <v>0.43155813531934983</v>
      </c>
      <c r="T20" s="6">
        <f t="shared" ca="1" si="12"/>
        <v>768145.80338147096</v>
      </c>
      <c r="U20" s="5">
        <f t="shared" ca="1" si="17"/>
        <v>331499.57056069153</v>
      </c>
      <c r="V20" s="6">
        <f t="shared" ca="1" si="4"/>
        <v>1099645.3739421624</v>
      </c>
    </row>
    <row r="21" spans="2:22">
      <c r="B21" s="8">
        <v>2011</v>
      </c>
      <c r="C21" s="4">
        <v>-0.161</v>
      </c>
      <c r="D21" s="6">
        <f t="shared" si="5"/>
        <v>2237809.8844500156</v>
      </c>
      <c r="E21" s="5">
        <f t="shared" si="6"/>
        <v>-360287.3913964525</v>
      </c>
      <c r="F21" s="6">
        <f t="shared" si="0"/>
        <v>1877522.4930535632</v>
      </c>
      <c r="G21" s="4">
        <v>4.1000000000000002E-2</v>
      </c>
      <c r="H21" s="6">
        <f t="shared" si="7"/>
        <v>2461965.6795665799</v>
      </c>
      <c r="I21" s="5">
        <f t="shared" si="8"/>
        <v>100940.59286222978</v>
      </c>
      <c r="J21" s="6">
        <f t="shared" si="1"/>
        <v>2562906.2724288097</v>
      </c>
      <c r="K21" s="4">
        <v>-4.2000000000000003E-2</v>
      </c>
      <c r="L21" s="6">
        <f t="shared" si="9"/>
        <v>1514213.3749476061</v>
      </c>
      <c r="M21" s="5">
        <f t="shared" si="13"/>
        <v>-63596.961747799462</v>
      </c>
      <c r="N21" s="6">
        <f t="shared" si="2"/>
        <v>1450616.4131998066</v>
      </c>
      <c r="O21" s="4">
        <f t="shared" si="10"/>
        <v>-1.50352709348168E-2</v>
      </c>
      <c r="P21" s="6">
        <f t="shared" si="11"/>
        <v>2527271.2833225741</v>
      </c>
      <c r="Q21" s="5">
        <f t="shared" si="14"/>
        <v>-37998.208470537051</v>
      </c>
      <c r="R21" s="6">
        <f t="shared" si="3"/>
        <v>2489273.0748520372</v>
      </c>
      <c r="S21" s="4">
        <f t="shared" ca="1" si="16"/>
        <v>0.15180585262901727</v>
      </c>
      <c r="T21" s="6">
        <f t="shared" ca="1" si="12"/>
        <v>1099645.3739421624</v>
      </c>
      <c r="U21" s="5">
        <f t="shared" ca="1" si="17"/>
        <v>166932.6035808445</v>
      </c>
      <c r="V21" s="6">
        <f t="shared" ca="1" si="4"/>
        <v>1266577.977523007</v>
      </c>
    </row>
    <row r="22" spans="2:22">
      <c r="B22" s="8">
        <v>2012</v>
      </c>
      <c r="C22" s="4">
        <v>0.109</v>
      </c>
      <c r="D22" s="6">
        <f t="shared" si="5"/>
        <v>1877522.4930535632</v>
      </c>
      <c r="E22" s="5">
        <f t="shared" si="6"/>
        <v>204649.9517428384</v>
      </c>
      <c r="F22" s="6">
        <f t="shared" si="0"/>
        <v>2082172.4447964015</v>
      </c>
      <c r="G22" s="4">
        <v>0.26600000000000001</v>
      </c>
      <c r="H22" s="6">
        <f t="shared" si="7"/>
        <v>2562906.2724288097</v>
      </c>
      <c r="I22" s="5">
        <f t="shared" si="8"/>
        <v>681733.06846606336</v>
      </c>
      <c r="J22" s="6">
        <f t="shared" si="1"/>
        <v>3244639.3408948733</v>
      </c>
      <c r="K22" s="4">
        <v>0.13400000000000001</v>
      </c>
      <c r="L22" s="6">
        <f t="shared" si="9"/>
        <v>1450616.4131998066</v>
      </c>
      <c r="M22" s="5">
        <f t="shared" si="13"/>
        <v>194382.5993687741</v>
      </c>
      <c r="N22" s="6">
        <f t="shared" si="2"/>
        <v>1644999.0125685807</v>
      </c>
      <c r="O22" s="4">
        <f t="shared" si="10"/>
        <v>0.21419965896997745</v>
      </c>
      <c r="P22" s="6">
        <f t="shared" si="11"/>
        <v>2489273.0748520372</v>
      </c>
      <c r="Q22" s="5">
        <f t="shared" si="14"/>
        <v>533201.4437164535</v>
      </c>
      <c r="R22" s="6">
        <f t="shared" si="3"/>
        <v>3022474.5185684906</v>
      </c>
      <c r="S22" s="4">
        <f t="shared" ca="1" si="16"/>
        <v>0.5792470466224382</v>
      </c>
      <c r="T22" s="6">
        <f t="shared" ca="1" si="12"/>
        <v>1266577.977523007</v>
      </c>
      <c r="U22" s="5">
        <f t="shared" ca="1" si="17"/>
        <v>733661.55279722274</v>
      </c>
      <c r="V22" s="6">
        <f t="shared" ca="1" si="4"/>
        <v>2000239.5303202297</v>
      </c>
    </row>
    <row r="23" spans="2:22">
      <c r="B23" s="8">
        <v>2013</v>
      </c>
      <c r="C23" s="4">
        <v>0.378</v>
      </c>
      <c r="D23" s="6">
        <f t="shared" si="5"/>
        <v>2082172.4447964015</v>
      </c>
      <c r="E23" s="5">
        <f t="shared" si="6"/>
        <v>787061.18413303979</v>
      </c>
      <c r="F23" s="6">
        <f t="shared" si="0"/>
        <v>2869233.6289294413</v>
      </c>
      <c r="G23" s="4">
        <v>0.19</v>
      </c>
      <c r="H23" s="6">
        <f t="shared" si="7"/>
        <v>3244639.3408948733</v>
      </c>
      <c r="I23" s="5">
        <f t="shared" si="8"/>
        <v>616481.47477002593</v>
      </c>
      <c r="J23" s="6">
        <f t="shared" si="1"/>
        <v>3861120.8156648991</v>
      </c>
      <c r="K23" s="4">
        <v>0.55000000000000004</v>
      </c>
      <c r="L23" s="6">
        <f t="shared" si="9"/>
        <v>1644999.0125685807</v>
      </c>
      <c r="M23" s="5">
        <f t="shared" si="13"/>
        <v>904749.45691271941</v>
      </c>
      <c r="N23" s="6">
        <f t="shared" si="2"/>
        <v>2549748.4694813001</v>
      </c>
      <c r="O23" s="4">
        <f t="shared" si="10"/>
        <v>0.27670769812611573</v>
      </c>
      <c r="P23" s="6">
        <f t="shared" si="11"/>
        <v>3022474.5185684906</v>
      </c>
      <c r="Q23" s="5">
        <f t="shared" si="14"/>
        <v>836341.96667792683</v>
      </c>
      <c r="R23" s="6">
        <f t="shared" si="3"/>
        <v>3858816.4852464176</v>
      </c>
      <c r="S23" s="4">
        <f t="shared" ca="1" si="16"/>
        <v>0.21326760314129581</v>
      </c>
      <c r="T23" s="6">
        <f t="shared" ca="1" si="12"/>
        <v>2000239.5303202297</v>
      </c>
      <c r="U23" s="5">
        <f t="shared" ca="1" si="17"/>
        <v>426586.29033986665</v>
      </c>
      <c r="V23" s="6">
        <f t="shared" ca="1" si="4"/>
        <v>2426825.8206600966</v>
      </c>
    </row>
    <row r="24" spans="2:22">
      <c r="B24" s="8">
        <v>2014</v>
      </c>
      <c r="C24" s="4">
        <v>6.9000000000000006E-2</v>
      </c>
      <c r="D24" s="6">
        <f t="shared" si="5"/>
        <v>2869233.6289294413</v>
      </c>
      <c r="E24" s="5">
        <f t="shared" si="6"/>
        <v>197977.12039613147</v>
      </c>
      <c r="F24" s="6">
        <f t="shared" si="0"/>
        <v>3067210.749325573</v>
      </c>
      <c r="G24" s="4">
        <v>5.0999999999999997E-2</v>
      </c>
      <c r="H24" s="6">
        <f t="shared" si="7"/>
        <v>3861120.8156648991</v>
      </c>
      <c r="I24" s="5">
        <f t="shared" si="8"/>
        <v>196917.16159890985</v>
      </c>
      <c r="J24" s="6">
        <f t="shared" si="1"/>
        <v>4058037.9772638087</v>
      </c>
      <c r="K24" s="4">
        <v>2.3E-2</v>
      </c>
      <c r="L24" s="6">
        <f t="shared" si="9"/>
        <v>2549748.4694813001</v>
      </c>
      <c r="M24" s="5">
        <f t="shared" si="13"/>
        <v>58644.214798069901</v>
      </c>
      <c r="N24" s="6">
        <f t="shared" si="2"/>
        <v>2608392.6842793701</v>
      </c>
      <c r="O24" s="4">
        <f t="shared" si="10"/>
        <v>5.1667381823950573E-2</v>
      </c>
      <c r="P24" s="6">
        <f t="shared" si="11"/>
        <v>3858816.4852464176</v>
      </c>
      <c r="Q24" s="5">
        <f t="shared" si="14"/>
        <v>199374.94473178158</v>
      </c>
      <c r="R24" s="6">
        <f t="shared" si="3"/>
        <v>4058191.4299781993</v>
      </c>
      <c r="S24" s="4">
        <f t="shared" ca="1" si="16"/>
        <v>0.23038331636997364</v>
      </c>
      <c r="T24" s="6">
        <f t="shared" ca="1" si="12"/>
        <v>2426825.8206600966</v>
      </c>
      <c r="U24" s="5">
        <f t="shared" ca="1" si="17"/>
        <v>559100.18081595597</v>
      </c>
      <c r="V24" s="6">
        <f t="shared" ca="1" si="4"/>
        <v>2985926.0014760527</v>
      </c>
    </row>
    <row r="25" spans="2:22">
      <c r="B25" s="8">
        <v>2015</v>
      </c>
      <c r="C25" s="4">
        <v>-1.4E-2</v>
      </c>
      <c r="D25" s="6">
        <f t="shared" si="5"/>
        <v>3067210.749325573</v>
      </c>
      <c r="E25" s="5">
        <f t="shared" si="6"/>
        <v>-42940.950490558025</v>
      </c>
      <c r="F25" s="6">
        <f t="shared" si="0"/>
        <v>3024269.7988350149</v>
      </c>
      <c r="G25" s="4">
        <v>2.1999999999999999E-2</v>
      </c>
      <c r="H25" s="6">
        <f t="shared" si="7"/>
        <v>4058037.9772638087</v>
      </c>
      <c r="I25" s="5">
        <f t="shared" si="8"/>
        <v>89276.835499803783</v>
      </c>
      <c r="J25" s="6">
        <f t="shared" si="1"/>
        <v>4147314.8127636127</v>
      </c>
      <c r="K25" s="4">
        <v>2.1000000000000001E-2</v>
      </c>
      <c r="L25" s="6">
        <f t="shared" si="9"/>
        <v>2608392.6842793701</v>
      </c>
      <c r="M25" s="5">
        <f t="shared" si="13"/>
        <v>54776.246369866778</v>
      </c>
      <c r="N25" s="6">
        <f t="shared" si="2"/>
        <v>2663168.9306492368</v>
      </c>
      <c r="O25" s="4">
        <f t="shared" si="10"/>
        <v>1.3699088987321908E-2</v>
      </c>
      <c r="P25" s="6">
        <f t="shared" si="11"/>
        <v>4058191.4299781993</v>
      </c>
      <c r="Q25" s="5">
        <f t="shared" si="14"/>
        <v>55593.525526858495</v>
      </c>
      <c r="R25" s="6">
        <f t="shared" si="3"/>
        <v>4113784.9555050577</v>
      </c>
      <c r="S25" s="4">
        <f t="shared" ca="1" si="16"/>
        <v>0.3411701614127417</v>
      </c>
      <c r="T25" s="6">
        <f t="shared" ca="1" si="12"/>
        <v>2985926.0014760527</v>
      </c>
      <c r="U25" s="5">
        <f t="shared" ca="1" si="17"/>
        <v>1018708.8558900873</v>
      </c>
      <c r="V25" s="6">
        <f t="shared" ca="1" si="4"/>
        <v>4004634.85736614</v>
      </c>
    </row>
    <row r="26" spans="2:22">
      <c r="B26" s="8">
        <v>2016</v>
      </c>
      <c r="C26" s="4">
        <v>8.4000000000000005E-2</v>
      </c>
      <c r="D26" s="6">
        <f t="shared" si="5"/>
        <v>3024269.7988350149</v>
      </c>
      <c r="E26" s="5">
        <f t="shared" si="6"/>
        <v>254038.66310214126</v>
      </c>
      <c r="F26" s="6">
        <f t="shared" si="0"/>
        <v>3278308.461937156</v>
      </c>
      <c r="G26" s="4">
        <v>1.6E-2</v>
      </c>
      <c r="H26" s="6">
        <f t="shared" si="7"/>
        <v>4147314.8127636127</v>
      </c>
      <c r="I26" s="5">
        <f t="shared" si="8"/>
        <v>66357.037004217811</v>
      </c>
      <c r="J26" s="6">
        <f t="shared" si="1"/>
        <v>4213671.8497678302</v>
      </c>
      <c r="K26" s="4">
        <v>2.8000000000000001E-2</v>
      </c>
      <c r="L26" s="6">
        <f t="shared" si="9"/>
        <v>2663168.9306492368</v>
      </c>
      <c r="M26" s="5">
        <f t="shared" si="13"/>
        <v>74568.730058178626</v>
      </c>
      <c r="N26" s="6">
        <f t="shared" si="2"/>
        <v>2737737.6607074155</v>
      </c>
      <c r="O26" s="4">
        <f t="shared" si="10"/>
        <v>3.291520893075979E-2</v>
      </c>
      <c r="P26" s="6">
        <f t="shared" si="11"/>
        <v>4113784.9555050577</v>
      </c>
      <c r="Q26" s="5">
        <f t="shared" si="14"/>
        <v>135406.09130666533</v>
      </c>
      <c r="R26" s="6">
        <f t="shared" si="3"/>
        <v>4249191.0468117232</v>
      </c>
      <c r="S26" s="4">
        <f t="shared" ca="1" si="16"/>
        <v>-2.8600591885633908E-2</v>
      </c>
      <c r="T26" s="6">
        <f t="shared" ca="1" si="12"/>
        <v>4004634.85736614</v>
      </c>
      <c r="U26" s="5">
        <f t="shared" ca="1" si="17"/>
        <v>-114534.92720651273</v>
      </c>
      <c r="V26" s="6">
        <f t="shared" ca="1" si="4"/>
        <v>3890099.9301596275</v>
      </c>
    </row>
    <row r="27" spans="2:22">
      <c r="B27" s="8">
        <v>2017</v>
      </c>
      <c r="C27" s="4">
        <v>0.58299999999999996</v>
      </c>
      <c r="D27" s="6">
        <f t="shared" si="5"/>
        <v>3278308.461937156</v>
      </c>
      <c r="E27" s="5">
        <f t="shared" si="6"/>
        <v>1911253.8333093619</v>
      </c>
      <c r="F27" s="6">
        <f t="shared" si="0"/>
        <v>5189562.2952465182</v>
      </c>
      <c r="G27" s="4">
        <v>0.128</v>
      </c>
      <c r="H27" s="6">
        <f t="shared" si="7"/>
        <v>4213671.8497678302</v>
      </c>
      <c r="I27" s="5">
        <f t="shared" si="8"/>
        <v>539349.99677028228</v>
      </c>
      <c r="J27" s="6">
        <f t="shared" si="1"/>
        <v>4753021.8465381125</v>
      </c>
      <c r="K27" s="4">
        <v>0.13500000000000001</v>
      </c>
      <c r="L27" s="6">
        <f t="shared" si="9"/>
        <v>2737737.6607074155</v>
      </c>
      <c r="M27" s="5">
        <f t="shared" si="13"/>
        <v>369594.58419550111</v>
      </c>
      <c r="N27" s="6">
        <f t="shared" si="2"/>
        <v>3107332.2449029167</v>
      </c>
      <c r="O27" s="4">
        <f t="shared" si="10"/>
        <v>0.2322251458083609</v>
      </c>
      <c r="P27" s="6">
        <f t="shared" si="11"/>
        <v>4249191.0468117232</v>
      </c>
      <c r="Q27" s="5">
        <f t="shared" si="14"/>
        <v>986769.01041343412</v>
      </c>
      <c r="R27" s="6">
        <f t="shared" si="3"/>
        <v>5235960.0572251575</v>
      </c>
      <c r="S27" s="4">
        <f t="shared" ca="1" si="16"/>
        <v>0.18959797245652796</v>
      </c>
      <c r="T27" s="6">
        <f t="shared" ca="1" si="12"/>
        <v>3890099.9301596275</v>
      </c>
      <c r="U27" s="5">
        <f t="shared" ca="1" si="17"/>
        <v>737555.05941154633</v>
      </c>
      <c r="V27" s="6">
        <f t="shared" ca="1" si="4"/>
        <v>4627654.9895711737</v>
      </c>
    </row>
    <row r="28" spans="2:22">
      <c r="B28" s="8">
        <v>2018</v>
      </c>
      <c r="C28" s="4"/>
      <c r="D28" s="6">
        <f t="shared" si="5"/>
        <v>5189562.2952465182</v>
      </c>
      <c r="E28" s="5"/>
      <c r="F28" s="6"/>
      <c r="G28" s="4"/>
      <c r="H28" s="6">
        <f t="shared" si="7"/>
        <v>4753021.8465381125</v>
      </c>
      <c r="I28" s="5"/>
      <c r="J28" s="6"/>
      <c r="K28" s="4"/>
      <c r="L28" s="6">
        <f t="shared" si="9"/>
        <v>3107332.2449029167</v>
      </c>
      <c r="M28" s="5"/>
      <c r="N28" s="6"/>
      <c r="O28" s="4">
        <f t="shared" si="10"/>
        <v>0</v>
      </c>
      <c r="P28" s="6">
        <f t="shared" si="11"/>
        <v>5235960.0572251575</v>
      </c>
      <c r="Q28" s="5"/>
      <c r="R28" s="6"/>
      <c r="S28" s="4">
        <f t="shared" ca="1" si="16"/>
        <v>-0.25469069685692558</v>
      </c>
      <c r="T28" s="6">
        <f t="shared" ca="1" si="12"/>
        <v>4627654.9895711737</v>
      </c>
      <c r="U28" s="5"/>
      <c r="V28" s="6"/>
    </row>
  </sheetData>
  <sortState ref="B12:F27">
    <sortCondition ref="B12"/>
  </sortState>
  <mergeCells count="5">
    <mergeCell ref="C10:F10"/>
    <mergeCell ref="G10:J10"/>
    <mergeCell ref="K10:N10"/>
    <mergeCell ref="O10:R10"/>
    <mergeCell ref="S10:V10"/>
  </mergeCells>
  <conditionalFormatting sqref="C12">
    <cfRule type="cellIs" dxfId="7" priority="12" operator="lessThan">
      <formula>0</formula>
    </cfRule>
  </conditionalFormatting>
  <conditionalFormatting sqref="C13:C28">
    <cfRule type="cellIs" dxfId="6" priority="11" operator="lessThan">
      <formula>0</formula>
    </cfRule>
  </conditionalFormatting>
  <conditionalFormatting sqref="G12:G28">
    <cfRule type="cellIs" dxfId="5" priority="10" operator="lessThan">
      <formula>0</formula>
    </cfRule>
  </conditionalFormatting>
  <conditionalFormatting sqref="K12:K28">
    <cfRule type="cellIs" dxfId="4" priority="9" operator="lessThan">
      <formula>0</formula>
    </cfRule>
  </conditionalFormatting>
  <conditionalFormatting sqref="O12:O28">
    <cfRule type="cellIs" dxfId="3" priority="8" operator="lessThan">
      <formula>0</formula>
    </cfRule>
  </conditionalFormatting>
  <conditionalFormatting sqref="S14:S28">
    <cfRule type="cellIs" dxfId="2" priority="7" operator="lessThan">
      <formula>0</formula>
    </cfRule>
  </conditionalFormatting>
  <conditionalFormatting sqref="S12">
    <cfRule type="cellIs" dxfId="1" priority="2" operator="lessThan">
      <formula>0</formula>
    </cfRule>
  </conditionalFormatting>
  <conditionalFormatting sqref="S13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</dc:creator>
  <cp:lastModifiedBy>Ali Khalili</cp:lastModifiedBy>
  <dcterms:created xsi:type="dcterms:W3CDTF">2018-06-19T19:10:56Z</dcterms:created>
  <dcterms:modified xsi:type="dcterms:W3CDTF">2018-06-22T04:53:36Z</dcterms:modified>
</cp:coreProperties>
</file>