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20" yWindow="6260" windowWidth="28120" windowHeight="159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2" l="1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8" i="2"/>
  <c r="D10" i="2"/>
  <c r="D1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F35" i="2"/>
  <c r="F37" i="2"/>
  <c r="AP35" i="2"/>
  <c r="AP37" i="2"/>
  <c r="F38" i="2"/>
  <c r="F39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C35" i="2"/>
  <c r="BC37" i="2"/>
  <c r="BB35" i="2"/>
  <c r="BB37" i="2"/>
  <c r="BA35" i="2"/>
  <c r="BA37" i="2"/>
  <c r="AZ35" i="2"/>
  <c r="AZ37" i="2"/>
  <c r="AY35" i="2"/>
  <c r="AY37" i="2"/>
  <c r="AX35" i="2"/>
  <c r="AX37" i="2"/>
  <c r="AW35" i="2"/>
  <c r="AW37" i="2"/>
  <c r="AV35" i="2"/>
  <c r="AV37" i="2"/>
  <c r="AU35" i="2"/>
  <c r="AU37" i="2"/>
  <c r="AT35" i="2"/>
  <c r="AS35" i="2"/>
  <c r="AS37" i="2"/>
  <c r="AR35" i="2"/>
  <c r="AR37" i="2"/>
  <c r="AQ35" i="2"/>
  <c r="AQ37" i="2"/>
  <c r="AO35" i="2"/>
  <c r="AO37" i="2"/>
  <c r="AN35" i="2"/>
  <c r="AN37" i="2"/>
  <c r="S35" i="2"/>
  <c r="S37" i="2"/>
  <c r="S39" i="2"/>
  <c r="R35" i="2"/>
  <c r="R37" i="2"/>
  <c r="R39" i="2"/>
  <c r="Q39" i="2"/>
  <c r="P35" i="2"/>
  <c r="P37" i="2"/>
  <c r="P39" i="2"/>
  <c r="O35" i="2"/>
  <c r="O37" i="2"/>
  <c r="O39" i="2"/>
  <c r="N35" i="2"/>
  <c r="N37" i="2"/>
  <c r="N39" i="2"/>
  <c r="M35" i="2"/>
  <c r="M37" i="2"/>
  <c r="M39" i="2"/>
  <c r="L35" i="2"/>
  <c r="L37" i="2"/>
  <c r="L39" i="2"/>
  <c r="K35" i="2"/>
  <c r="K37" i="2"/>
  <c r="K39" i="2"/>
  <c r="J35" i="2"/>
  <c r="J37" i="2"/>
  <c r="J39" i="2"/>
  <c r="I35" i="2"/>
  <c r="I37" i="2"/>
  <c r="I39" i="2"/>
  <c r="H35" i="2"/>
  <c r="H37" i="2"/>
  <c r="H39" i="2"/>
  <c r="G35" i="2"/>
  <c r="G37" i="2"/>
  <c r="G39" i="2"/>
  <c r="E39" i="2"/>
  <c r="D35" i="2"/>
  <c r="D37" i="2"/>
  <c r="D39" i="2"/>
  <c r="E19" i="2"/>
  <c r="F19" i="2"/>
  <c r="G19" i="2"/>
  <c r="H19" i="2"/>
  <c r="I19" i="2"/>
  <c r="J17" i="2"/>
  <c r="J19" i="2"/>
  <c r="K19" i="2"/>
  <c r="L19" i="2"/>
  <c r="M19" i="2"/>
  <c r="N19" i="2"/>
  <c r="O19" i="2"/>
  <c r="P19" i="2"/>
  <c r="Q19" i="2"/>
  <c r="R19" i="2"/>
  <c r="S19" i="2"/>
  <c r="Y8" i="2"/>
  <c r="Y10" i="2"/>
  <c r="G38" i="2"/>
  <c r="H38" i="2"/>
  <c r="I38" i="2"/>
  <c r="K38" i="2"/>
  <c r="L38" i="2"/>
  <c r="M38" i="2"/>
  <c r="N38" i="2"/>
  <c r="O38" i="2"/>
  <c r="P38" i="2"/>
  <c r="Q38" i="2"/>
  <c r="R38" i="2"/>
  <c r="S38" i="2"/>
  <c r="Y26" i="2"/>
  <c r="Y28" i="2"/>
  <c r="AP26" i="2"/>
  <c r="AP28" i="2"/>
  <c r="F29" i="2"/>
  <c r="Z26" i="2"/>
  <c r="Z28" i="2"/>
  <c r="AQ26" i="2"/>
  <c r="AQ28" i="2"/>
  <c r="G29" i="2"/>
  <c r="AA26" i="2"/>
  <c r="AA28" i="2"/>
  <c r="AR26" i="2"/>
  <c r="AR28" i="2"/>
  <c r="H29" i="2"/>
  <c r="AB26" i="2"/>
  <c r="AB28" i="2"/>
  <c r="AS26" i="2"/>
  <c r="AS28" i="2"/>
  <c r="I29" i="2"/>
  <c r="AC26" i="2"/>
  <c r="AC28" i="2"/>
  <c r="AT26" i="2"/>
  <c r="AT28" i="2"/>
  <c r="J29" i="2"/>
  <c r="AD26" i="2"/>
  <c r="AD28" i="2"/>
  <c r="AU26" i="2"/>
  <c r="AU28" i="2"/>
  <c r="K29" i="2"/>
  <c r="AE26" i="2"/>
  <c r="AE28" i="2"/>
  <c r="AV26" i="2"/>
  <c r="AV28" i="2"/>
  <c r="L29" i="2"/>
  <c r="AF26" i="2"/>
  <c r="AF28" i="2"/>
  <c r="AW26" i="2"/>
  <c r="AW28" i="2"/>
  <c r="M29" i="2"/>
  <c r="AG26" i="2"/>
  <c r="AG28" i="2"/>
  <c r="AX26" i="2"/>
  <c r="AX28" i="2"/>
  <c r="N29" i="2"/>
  <c r="AH26" i="2"/>
  <c r="AH28" i="2"/>
  <c r="AY26" i="2"/>
  <c r="AY28" i="2"/>
  <c r="O29" i="2"/>
  <c r="AI26" i="2"/>
  <c r="AI28" i="2"/>
  <c r="AZ26" i="2"/>
  <c r="AZ28" i="2"/>
  <c r="P29" i="2"/>
  <c r="AJ26" i="2"/>
  <c r="AJ28" i="2"/>
  <c r="BA26" i="2"/>
  <c r="BA28" i="2"/>
  <c r="Q29" i="2"/>
  <c r="AK26" i="2"/>
  <c r="AK28" i="2"/>
  <c r="BB26" i="2"/>
  <c r="BB28" i="2"/>
  <c r="R29" i="2"/>
  <c r="AL26" i="2"/>
  <c r="AL28" i="2"/>
  <c r="BC26" i="2"/>
  <c r="BC28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F17" i="2"/>
  <c r="Y17" i="2"/>
  <c r="Y19" i="2"/>
  <c r="AP17" i="2"/>
  <c r="AP19" i="2"/>
  <c r="F20" i="2"/>
  <c r="G17" i="2"/>
  <c r="AQ17" i="2"/>
  <c r="AQ19" i="2"/>
  <c r="Z17" i="2"/>
  <c r="Z19" i="2"/>
  <c r="G20" i="2"/>
  <c r="H17" i="2"/>
  <c r="AA17" i="2"/>
  <c r="AA19" i="2"/>
  <c r="AR17" i="2"/>
  <c r="AR19" i="2"/>
  <c r="H20" i="2"/>
  <c r="I17" i="2"/>
  <c r="AB17" i="2"/>
  <c r="AB19" i="2"/>
  <c r="AS17" i="2"/>
  <c r="AS19" i="2"/>
  <c r="I20" i="2"/>
  <c r="AC17" i="2"/>
  <c r="AC19" i="2"/>
  <c r="AT17" i="2"/>
  <c r="AT19" i="2"/>
  <c r="J20" i="2"/>
  <c r="K17" i="2"/>
  <c r="AD17" i="2"/>
  <c r="AD19" i="2"/>
  <c r="AU17" i="2"/>
  <c r="AU19" i="2"/>
  <c r="K20" i="2"/>
  <c r="L17" i="2"/>
  <c r="AE17" i="2"/>
  <c r="AE19" i="2"/>
  <c r="AV17" i="2"/>
  <c r="AV19" i="2"/>
  <c r="L20" i="2"/>
  <c r="M17" i="2"/>
  <c r="AF17" i="2"/>
  <c r="AF19" i="2"/>
  <c r="AW17" i="2"/>
  <c r="AW19" i="2"/>
  <c r="M20" i="2"/>
  <c r="N17" i="2"/>
  <c r="AG17" i="2"/>
  <c r="AG19" i="2"/>
  <c r="AX17" i="2"/>
  <c r="AX19" i="2"/>
  <c r="N20" i="2"/>
  <c r="O17" i="2"/>
  <c r="AH17" i="2"/>
  <c r="AH19" i="2"/>
  <c r="AY17" i="2"/>
  <c r="AY19" i="2"/>
  <c r="O20" i="2"/>
  <c r="P17" i="2"/>
  <c r="AI17" i="2"/>
  <c r="AI19" i="2"/>
  <c r="AZ17" i="2"/>
  <c r="AZ19" i="2"/>
  <c r="P20" i="2"/>
  <c r="Q17" i="2"/>
  <c r="AJ17" i="2"/>
  <c r="AJ19" i="2"/>
  <c r="BA17" i="2"/>
  <c r="BA19" i="2"/>
  <c r="Q20" i="2"/>
  <c r="R17" i="2"/>
  <c r="AK17" i="2"/>
  <c r="AK19" i="2"/>
  <c r="BB17" i="2"/>
  <c r="BB19" i="2"/>
  <c r="R20" i="2"/>
  <c r="S17" i="2"/>
  <c r="AL17" i="2"/>
  <c r="AL19" i="2"/>
  <c r="BC17" i="2"/>
  <c r="BC19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E35" i="2"/>
  <c r="E37" i="2"/>
  <c r="E38" i="2"/>
  <c r="D38" i="2"/>
  <c r="X26" i="2"/>
  <c r="X28" i="2"/>
  <c r="AO26" i="2"/>
  <c r="AO28" i="2"/>
  <c r="E30" i="2"/>
  <c r="W26" i="2"/>
  <c r="W28" i="2"/>
  <c r="AN26" i="2"/>
  <c r="AN28" i="2"/>
  <c r="D30" i="2"/>
  <c r="E29" i="2"/>
  <c r="D29" i="2"/>
  <c r="E17" i="2"/>
  <c r="X17" i="2"/>
  <c r="X19" i="2"/>
  <c r="AO17" i="2"/>
  <c r="AO19" i="2"/>
  <c r="E21" i="2"/>
  <c r="W17" i="2"/>
  <c r="W19" i="2"/>
  <c r="AN17" i="2"/>
  <c r="AN19" i="2"/>
  <c r="D21" i="2"/>
  <c r="E20" i="2"/>
  <c r="D20" i="2"/>
  <c r="X8" i="2"/>
  <c r="X10" i="2"/>
  <c r="AO8" i="2"/>
  <c r="AO10" i="2"/>
  <c r="F8" i="2"/>
  <c r="F10" i="2"/>
  <c r="AP8" i="2"/>
  <c r="AP10" i="2"/>
  <c r="Z8" i="2"/>
  <c r="Z10" i="2"/>
  <c r="G8" i="2"/>
  <c r="G10" i="2"/>
  <c r="AQ8" i="2"/>
  <c r="AQ10" i="2"/>
  <c r="AA8" i="2"/>
  <c r="AA10" i="2"/>
  <c r="H8" i="2"/>
  <c r="H10" i="2"/>
  <c r="AR8" i="2"/>
  <c r="AR10" i="2"/>
  <c r="AB8" i="2"/>
  <c r="AB10" i="2"/>
  <c r="I8" i="2"/>
  <c r="I10" i="2"/>
  <c r="AS8" i="2"/>
  <c r="AS10" i="2"/>
  <c r="AC8" i="2"/>
  <c r="AC10" i="2"/>
  <c r="J8" i="2"/>
  <c r="J10" i="2"/>
  <c r="AT8" i="2"/>
  <c r="AT10" i="2"/>
  <c r="AD8" i="2"/>
  <c r="AD10" i="2"/>
  <c r="K8" i="2"/>
  <c r="K10" i="2"/>
  <c r="AE8" i="2"/>
  <c r="AE10" i="2"/>
  <c r="L8" i="2"/>
  <c r="L10" i="2"/>
  <c r="AF8" i="2"/>
  <c r="AF10" i="2"/>
  <c r="M8" i="2"/>
  <c r="M10" i="2"/>
  <c r="AG8" i="2"/>
  <c r="AG10" i="2"/>
  <c r="N8" i="2"/>
  <c r="N10" i="2"/>
  <c r="AH8" i="2"/>
  <c r="AH10" i="2"/>
  <c r="O8" i="2"/>
  <c r="O10" i="2"/>
  <c r="AI8" i="2"/>
  <c r="AI10" i="2"/>
  <c r="P8" i="2"/>
  <c r="P10" i="2"/>
  <c r="AJ8" i="2"/>
  <c r="AJ10" i="2"/>
  <c r="Q8" i="2"/>
  <c r="Q10" i="2"/>
  <c r="R8" i="2"/>
  <c r="R10" i="2"/>
  <c r="AK8" i="2"/>
  <c r="AK10" i="2"/>
  <c r="S8" i="2"/>
  <c r="S10" i="2"/>
  <c r="AL8" i="2"/>
  <c r="AL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E10" i="2"/>
  <c r="W8" i="2"/>
  <c r="W10" i="2"/>
  <c r="AN8" i="2"/>
  <c r="AN10" i="2"/>
  <c r="D11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BC8" i="2"/>
  <c r="BC10" i="2"/>
  <c r="BB8" i="2"/>
  <c r="BB10" i="2"/>
  <c r="BA8" i="2"/>
  <c r="BA10" i="2"/>
  <c r="AZ8" i="2"/>
  <c r="AZ10" i="2"/>
  <c r="AY8" i="2"/>
  <c r="AY10" i="2"/>
  <c r="AX8" i="2"/>
  <c r="AX10" i="2"/>
  <c r="AW8" i="2"/>
  <c r="AW10" i="2"/>
  <c r="AV8" i="2"/>
  <c r="AV10" i="2"/>
  <c r="AU8" i="2"/>
  <c r="AU10" i="2"/>
  <c r="E26" i="2"/>
  <c r="D17" i="2"/>
  <c r="D19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U36" i="2"/>
  <c r="U18" i="2"/>
  <c r="U27" i="2"/>
  <c r="U9" i="2"/>
  <c r="T17" i="2"/>
  <c r="T35" i="2"/>
  <c r="T26" i="2"/>
  <c r="E28" i="2"/>
  <c r="F26" i="2"/>
  <c r="F28" i="2"/>
  <c r="G26" i="2"/>
  <c r="G28" i="2"/>
  <c r="H26" i="2"/>
  <c r="H28" i="2"/>
  <c r="I26" i="2"/>
  <c r="I28" i="2"/>
  <c r="J26" i="2"/>
  <c r="J28" i="2"/>
  <c r="K26" i="2"/>
  <c r="K28" i="2"/>
  <c r="L26" i="2"/>
  <c r="L28" i="2"/>
  <c r="M26" i="2"/>
  <c r="M28" i="2"/>
  <c r="N26" i="2"/>
  <c r="N28" i="2"/>
  <c r="O26" i="2"/>
  <c r="O28" i="2"/>
  <c r="P26" i="2"/>
  <c r="P28" i="2"/>
  <c r="Q26" i="2"/>
  <c r="Q28" i="2"/>
  <c r="R26" i="2"/>
  <c r="R28" i="2"/>
  <c r="S26" i="2"/>
  <c r="S28" i="2"/>
  <c r="D26" i="2"/>
  <c r="D28" i="2"/>
  <c r="E8" i="2"/>
  <c r="Q35" i="2"/>
  <c r="Q37" i="2"/>
  <c r="D22" i="1"/>
  <c r="C22" i="1"/>
  <c r="D23" i="1"/>
  <c r="T8" i="2"/>
  <c r="G5" i="2"/>
  <c r="H5" i="2"/>
  <c r="I5" i="2"/>
  <c r="J5" i="2"/>
  <c r="K5" i="2"/>
  <c r="L5" i="2"/>
  <c r="M5" i="2"/>
  <c r="N5" i="2"/>
  <c r="O5" i="2"/>
  <c r="P5" i="2"/>
  <c r="Q5" i="2"/>
  <c r="R5" i="2"/>
  <c r="S5" i="2"/>
</calcChain>
</file>

<file path=xl/sharedStrings.xml><?xml version="1.0" encoding="utf-8"?>
<sst xmlns="http://schemas.openxmlformats.org/spreadsheetml/2006/main" count="47" uniqueCount="18">
  <si>
    <t>S</t>
  </si>
  <si>
    <t>P</t>
  </si>
  <si>
    <t>1x Probe</t>
  </si>
  <si>
    <t>2x Probe</t>
  </si>
  <si>
    <t>3x Probe</t>
  </si>
  <si>
    <t>A</t>
  </si>
  <si>
    <t>F</t>
  </si>
  <si>
    <t>FB</t>
  </si>
  <si>
    <t>485/525</t>
  </si>
  <si>
    <t>with</t>
  </si>
  <si>
    <t>43-8 [TF] (micM)</t>
  </si>
  <si>
    <t>2 micM 2x Clamp</t>
  </si>
  <si>
    <t>43-8_nb [TF] (micM)</t>
  </si>
  <si>
    <t>2 micM 3x Clamp</t>
  </si>
  <si>
    <t>well #</t>
  </si>
  <si>
    <t>B</t>
  </si>
  <si>
    <t>SE</t>
  </si>
  <si>
    <t>AvgFB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</si>
</sst>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1"/>
      <color rgb="FFFF0000"/>
      <name val="Calibri"/>
      <scheme val="minor"/>
    </font>
    <font>
      <b/>
      <sz val="12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/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</borders>
  <cellStyleXfs count="2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2" fontId="2" fillId="0" borderId="0" xfId="0" applyNumberFormat="1" applyFont="1"/>
    <xf numFmtId="0" fontId="2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2" fillId="3" borderId="14" xfId="0" applyNumberFormat="1" applyFont="1" applyFill="1" applyBorder="1"/>
    <xf numFmtId="2" fontId="2" fillId="3" borderId="9" xfId="0" applyNumberFormat="1" applyFont="1" applyFill="1" applyBorder="1"/>
    <xf numFmtId="2" fontId="2" fillId="3" borderId="10" xfId="0" applyNumberFormat="1" applyFont="1" applyFill="1" applyBorder="1"/>
    <xf numFmtId="2" fontId="3" fillId="0" borderId="0" xfId="0" applyNumberFormat="1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3" fillId="0" borderId="0" xfId="0" applyNumberFormat="1" applyFont="1"/>
    <xf numFmtId="0" fontId="6" fillId="0" borderId="0" xfId="0" applyFont="1"/>
    <xf numFmtId="2" fontId="6" fillId="0" borderId="0" xfId="0" applyNumberFormat="1" applyFont="1"/>
    <xf numFmtId="2" fontId="0" fillId="0" borderId="12" xfId="0" applyNumberFormat="1" applyBorder="1"/>
    <xf numFmtId="2" fontId="6" fillId="0" borderId="12" xfId="0" applyNumberFormat="1" applyFont="1" applyBorder="1"/>
    <xf numFmtId="0" fontId="0" fillId="0" borderId="12" xfId="0" applyBorder="1"/>
    <xf numFmtId="0" fontId="0" fillId="0" borderId="1" xfId="0" applyBorder="1"/>
    <xf numFmtId="0" fontId="0" fillId="3" borderId="11" xfId="0" applyFill="1" applyBorder="1"/>
    <xf numFmtId="2" fontId="0" fillId="3" borderId="22" xfId="0" applyNumberFormat="1" applyFill="1" applyBorder="1"/>
    <xf numFmtId="2" fontId="0" fillId="3" borderId="26" xfId="0" applyNumberFormat="1" applyFill="1" applyBorder="1"/>
    <xf numFmtId="0" fontId="0" fillId="3" borderId="13" xfId="0" applyFill="1" applyBorder="1"/>
    <xf numFmtId="2" fontId="0" fillId="3" borderId="17" xfId="0" applyNumberFormat="1" applyFill="1" applyBorder="1"/>
    <xf numFmtId="2" fontId="0" fillId="3" borderId="27" xfId="0" applyNumberFormat="1" applyFill="1" applyBorder="1"/>
    <xf numFmtId="164" fontId="2" fillId="3" borderId="19" xfId="0" applyNumberFormat="1" applyFont="1" applyFill="1" applyBorder="1"/>
    <xf numFmtId="164" fontId="2" fillId="3" borderId="23" xfId="0" applyNumberFormat="1" applyFont="1" applyFill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2" fontId="2" fillId="3" borderId="18" xfId="0" applyNumberFormat="1" applyFont="1" applyFill="1" applyBorder="1"/>
    <xf numFmtId="0" fontId="0" fillId="4" borderId="11" xfId="0" applyFill="1" applyBorder="1"/>
    <xf numFmtId="2" fontId="0" fillId="4" borderId="22" xfId="0" applyNumberFormat="1" applyFill="1" applyBorder="1"/>
    <xf numFmtId="2" fontId="0" fillId="4" borderId="1" xfId="0" applyNumberFormat="1" applyFill="1" applyBorder="1"/>
    <xf numFmtId="0" fontId="0" fillId="3" borderId="30" xfId="0" applyFill="1" applyBorder="1"/>
    <xf numFmtId="2" fontId="6" fillId="3" borderId="5" xfId="0" applyNumberFormat="1" applyFont="1" applyFill="1" applyBorder="1"/>
    <xf numFmtId="2" fontId="6" fillId="3" borderId="4" xfId="0" applyNumberFormat="1" applyFont="1" applyFill="1" applyBorder="1"/>
    <xf numFmtId="2" fontId="6" fillId="3" borderId="20" xfId="0" applyNumberFormat="1" applyFont="1" applyFill="1" applyBorder="1"/>
    <xf numFmtId="0" fontId="0" fillId="3" borderId="31" xfId="0" applyFill="1" applyBorder="1"/>
    <xf numFmtId="2" fontId="6" fillId="3" borderId="16" xfId="0" applyNumberFormat="1" applyFont="1" applyFill="1" applyBorder="1"/>
    <xf numFmtId="2" fontId="6" fillId="3" borderId="15" xfId="0" applyNumberFormat="1" applyFont="1" applyFill="1" applyBorder="1"/>
    <xf numFmtId="2" fontId="6" fillId="3" borderId="21" xfId="0" applyNumberFormat="1" applyFont="1" applyFill="1" applyBorder="1"/>
    <xf numFmtId="2" fontId="6" fillId="4" borderId="5" xfId="0" applyNumberFormat="1" applyFont="1" applyFill="1" applyBorder="1"/>
    <xf numFmtId="2" fontId="6" fillId="4" borderId="6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164" fontId="0" fillId="5" borderId="23" xfId="0" applyNumberFormat="1" applyFill="1" applyBorder="1"/>
    <xf numFmtId="164" fontId="0" fillId="5" borderId="14" xfId="0" applyNumberFormat="1" applyFill="1" applyBorder="1"/>
    <xf numFmtId="164" fontId="0" fillId="5" borderId="9" xfId="0" applyNumberFormat="1" applyFill="1" applyBorder="1"/>
    <xf numFmtId="164" fontId="0" fillId="5" borderId="10" xfId="0" applyNumberFormat="1" applyFill="1" applyBorder="1"/>
    <xf numFmtId="2" fontId="7" fillId="7" borderId="29" xfId="0" applyNumberFormat="1" applyFont="1" applyFill="1" applyBorder="1"/>
    <xf numFmtId="2" fontId="0" fillId="7" borderId="2" xfId="0" applyNumberFormat="1" applyFill="1" applyBorder="1"/>
    <xf numFmtId="0" fontId="0" fillId="7" borderId="3" xfId="0" applyFill="1" applyBorder="1"/>
    <xf numFmtId="166" fontId="2" fillId="8" borderId="29" xfId="0" applyNumberFormat="1" applyFont="1" applyFill="1" applyBorder="1"/>
    <xf numFmtId="166" fontId="2" fillId="8" borderId="2" xfId="0" applyNumberFormat="1" applyFont="1" applyFill="1" applyBorder="1"/>
    <xf numFmtId="166" fontId="2" fillId="8" borderId="1" xfId="0" applyNumberFormat="1" applyFont="1" applyFill="1" applyBorder="1"/>
    <xf numFmtId="1" fontId="1" fillId="6" borderId="29" xfId="0" applyNumberFormat="1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1" fontId="1" fillId="6" borderId="3" xfId="0" applyNumberFormat="1" applyFont="1" applyFill="1" applyBorder="1" applyAlignment="1">
      <alignment horizontal="center"/>
    </xf>
    <xf numFmtId="2" fontId="7" fillId="9" borderId="29" xfId="0" applyNumberFormat="1" applyFont="1" applyFill="1" applyBorder="1"/>
    <xf numFmtId="2" fontId="0" fillId="9" borderId="2" xfId="0" applyNumberFormat="1" applyFill="1" applyBorder="1"/>
    <xf numFmtId="2" fontId="0" fillId="9" borderId="3" xfId="0" applyNumberFormat="1" applyFill="1" applyBorder="1"/>
    <xf numFmtId="0" fontId="8" fillId="0" borderId="0" xfId="0" applyFont="1" applyAlignment="1">
      <alignment horizontal="right"/>
    </xf>
    <xf numFmtId="2" fontId="0" fillId="0" borderId="28" xfId="0" applyNumberFormat="1" applyBorder="1"/>
    <xf numFmtId="2" fontId="0" fillId="5" borderId="34" xfId="0" applyNumberFormat="1" applyFill="1" applyBorder="1"/>
    <xf numFmtId="164" fontId="2" fillId="3" borderId="18" xfId="0" applyNumberFormat="1" applyFont="1" applyFill="1" applyBorder="1"/>
    <xf numFmtId="2" fontId="0" fillId="5" borderId="33" xfId="0" applyNumberFormat="1" applyFill="1" applyBorder="1"/>
    <xf numFmtId="2" fontId="0" fillId="5" borderId="32" xfId="0" applyNumberFormat="1" applyFill="1" applyBorder="1"/>
    <xf numFmtId="164" fontId="0" fillId="5" borderId="13" xfId="0" applyNumberFormat="1" applyFill="1" applyBorder="1"/>
    <xf numFmtId="164" fontId="0" fillId="5" borderId="7" xfId="0" applyNumberFormat="1" applyFill="1" applyBorder="1"/>
    <xf numFmtId="2" fontId="1" fillId="0" borderId="0" xfId="0" applyNumberFormat="1" applyFont="1" applyAlignment="1">
      <alignment horizontal="right"/>
    </xf>
    <xf numFmtId="164" fontId="0" fillId="5" borderId="17" xfId="0" applyNumberFormat="1" applyFill="1" applyBorder="1"/>
    <xf numFmtId="2" fontId="6" fillId="3" borderId="24" xfId="0" applyNumberFormat="1" applyFont="1" applyFill="1" applyBorder="1"/>
    <xf numFmtId="2" fontId="6" fillId="3" borderId="25" xfId="0" applyNumberFormat="1" applyFont="1" applyFill="1" applyBorder="1"/>
    <xf numFmtId="2" fontId="6" fillId="4" borderId="22" xfId="0" applyNumberFormat="1" applyFont="1" applyFill="1" applyBorder="1"/>
    <xf numFmtId="2" fontId="2" fillId="4" borderId="3" xfId="0" applyNumberFormat="1" applyFont="1" applyFill="1" applyBorder="1"/>
    <xf numFmtId="165" fontId="2" fillId="8" borderId="29" xfId="0" applyNumberFormat="1" applyFont="1" applyFill="1" applyBorder="1"/>
    <xf numFmtId="165" fontId="2" fillId="8" borderId="2" xfId="0" applyNumberFormat="1" applyFont="1" applyFill="1" applyBorder="1"/>
    <xf numFmtId="165" fontId="2" fillId="8" borderId="3" xfId="0" applyNumberFormat="1" applyFont="1" applyFill="1" applyBorder="1"/>
    <xf numFmtId="164" fontId="0" fillId="5" borderId="36" xfId="0" applyNumberFormat="1" applyFill="1" applyBorder="1"/>
    <xf numFmtId="0" fontId="0" fillId="4" borderId="37" xfId="0" applyFill="1" applyBorder="1"/>
    <xf numFmtId="2" fontId="0" fillId="4" borderId="38" xfId="0" applyNumberFormat="1" applyFill="1" applyBorder="1"/>
    <xf numFmtId="2" fontId="0" fillId="4" borderId="39" xfId="0" applyNumberFormat="1" applyFill="1" applyBorder="1"/>
    <xf numFmtId="164" fontId="0" fillId="5" borderId="11" xfId="0" applyNumberFormat="1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0" fontId="0" fillId="0" borderId="40" xfId="0" applyBorder="1"/>
    <xf numFmtId="0" fontId="9" fillId="0" borderId="40" xfId="0" applyFont="1" applyBorder="1" applyAlignment="1">
      <alignment horizontal="right"/>
    </xf>
    <xf numFmtId="2" fontId="0" fillId="4" borderId="41" xfId="0" applyNumberFormat="1" applyFill="1" applyBorder="1"/>
    <xf numFmtId="2" fontId="0" fillId="5" borderId="35" xfId="0" applyNumberFormat="1" applyFill="1" applyBorder="1"/>
    <xf numFmtId="2" fontId="6" fillId="5" borderId="42" xfId="0" applyNumberFormat="1" applyFont="1" applyFill="1" applyBorder="1"/>
    <xf numFmtId="166" fontId="2" fillId="8" borderId="12" xfId="0" applyNumberFormat="1" applyFont="1" applyFill="1" applyBorder="1"/>
    <xf numFmtId="2" fontId="0" fillId="5" borderId="43" xfId="0" applyNumberFormat="1" applyFill="1" applyBorder="1"/>
    <xf numFmtId="2" fontId="0" fillId="5" borderId="44" xfId="0" applyNumberFormat="1" applyFill="1" applyBorder="1"/>
    <xf numFmtId="2" fontId="0" fillId="5" borderId="45" xfId="0" applyNumberFormat="1" applyFill="1" applyBorder="1"/>
    <xf numFmtId="164" fontId="9" fillId="5" borderId="13" xfId="0" applyNumberFormat="1" applyFont="1" applyFill="1" applyBorder="1"/>
    <xf numFmtId="164" fontId="9" fillId="5" borderId="7" xfId="0" applyNumberFormat="1" applyFont="1" applyFill="1" applyBorder="1"/>
    <xf numFmtId="164" fontId="9" fillId="5" borderId="8" xfId="0" applyNumberFormat="1" applyFont="1" applyFill="1" applyBorder="1"/>
    <xf numFmtId="164" fontId="9" fillId="5" borderId="17" xfId="0" applyNumberFormat="1" applyFont="1" applyFill="1" applyBorder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3"/>
  <sheetViews>
    <sheetView topLeftCell="A5" workbookViewId="0">
      <selection activeCell="H30" sqref="H30"/>
    </sheetView>
  </sheetViews>
  <sheetFormatPr baseColWidth="10" defaultRowHeight="15" x14ac:dyDescent="0"/>
  <sheetData>
    <row r="3" spans="3:3">
      <c r="C3" t="s">
        <v>2</v>
      </c>
    </row>
    <row r="9" spans="3:3">
      <c r="C9" t="s">
        <v>3</v>
      </c>
    </row>
    <row r="15" spans="3:3">
      <c r="C15" t="s">
        <v>4</v>
      </c>
    </row>
    <row r="19" spans="3:4">
      <c r="C19" s="13" t="s">
        <v>8</v>
      </c>
      <c r="D19" s="13"/>
    </row>
    <row r="20" spans="3:4">
      <c r="C20" s="13">
        <v>134.18</v>
      </c>
      <c r="D20" s="13">
        <v>89.108000000000004</v>
      </c>
    </row>
    <row r="21" spans="3:4">
      <c r="C21" s="13">
        <v>151.94999999999999</v>
      </c>
      <c r="D21" s="13">
        <v>131.33000000000001</v>
      </c>
    </row>
    <row r="22" spans="3:4">
      <c r="C22" s="13">
        <f t="shared" ref="C22:D22" si="0">(C21-C20)/(C21+2*C20)</f>
        <v>4.2278318384049822E-2</v>
      </c>
      <c r="D22" s="13">
        <f>(D21-D20)/(D21+2*D20)</f>
        <v>0.13639975964800063</v>
      </c>
    </row>
    <row r="23" spans="3:4">
      <c r="C23" s="13"/>
      <c r="D23" s="13">
        <f>D22/C22</f>
        <v>3.2262342699859996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9"/>
  <sheetViews>
    <sheetView tabSelected="1" topLeftCell="A28" workbookViewId="0">
      <selection activeCell="J39" sqref="J39"/>
    </sheetView>
  </sheetViews>
  <sheetFormatPr baseColWidth="10" defaultRowHeight="15" x14ac:dyDescent="0"/>
  <cols>
    <col min="1" max="1" width="10.6640625" customWidth="1"/>
    <col min="2" max="2" width="6.5" customWidth="1"/>
    <col min="3" max="3" width="14.33203125" bestFit="1" customWidth="1"/>
    <col min="4" max="4" width="8.83203125" bestFit="1" customWidth="1"/>
    <col min="5" max="5" width="7.83203125" bestFit="1" customWidth="1"/>
    <col min="6" max="20" width="7.33203125" bestFit="1" customWidth="1"/>
    <col min="21" max="21" width="4.33203125" customWidth="1"/>
    <col min="22" max="22" width="3.1640625" customWidth="1"/>
    <col min="23" max="23" width="7.33203125" bestFit="1" customWidth="1"/>
    <col min="24" max="37" width="6.83203125" bestFit="1" customWidth="1"/>
    <col min="38" max="38" width="7.83203125" bestFit="1" customWidth="1"/>
    <col min="39" max="39" width="3.1640625" customWidth="1"/>
    <col min="40" max="40" width="8.1640625" bestFit="1" customWidth="1"/>
    <col min="41" max="55" width="6.83203125" bestFit="1" customWidth="1"/>
  </cols>
  <sheetData>
    <row r="1" spans="1:55" ht="16" thickBot="1"/>
    <row r="2" spans="1:55" ht="16" thickBot="1">
      <c r="C2" s="2" t="s">
        <v>14</v>
      </c>
      <c r="D2" s="62" t="s">
        <v>5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  <c r="P2" s="53" t="s">
        <v>15</v>
      </c>
      <c r="Q2" s="54"/>
      <c r="R2" s="54"/>
      <c r="S2" s="54"/>
      <c r="T2" s="55"/>
    </row>
    <row r="3" spans="1:55" ht="16" thickBot="1">
      <c r="D3" s="59">
        <v>1</v>
      </c>
      <c r="E3" s="60">
        <v>2</v>
      </c>
      <c r="F3" s="60">
        <v>3</v>
      </c>
      <c r="G3" s="60">
        <v>4</v>
      </c>
      <c r="H3" s="60">
        <v>5</v>
      </c>
      <c r="I3" s="60">
        <v>6</v>
      </c>
      <c r="J3" s="60">
        <v>7</v>
      </c>
      <c r="K3" s="60">
        <v>8</v>
      </c>
      <c r="L3" s="60">
        <v>9</v>
      </c>
      <c r="M3" s="60">
        <v>10</v>
      </c>
      <c r="N3" s="60">
        <v>11</v>
      </c>
      <c r="O3" s="60">
        <v>12</v>
      </c>
      <c r="P3" s="59">
        <v>1</v>
      </c>
      <c r="Q3" s="60">
        <v>2</v>
      </c>
      <c r="R3" s="60">
        <v>3</v>
      </c>
      <c r="S3" s="60">
        <v>4</v>
      </c>
      <c r="T3" s="61">
        <v>5</v>
      </c>
    </row>
    <row r="4" spans="1:55" ht="16" thickBot="1">
      <c r="C4" s="65"/>
    </row>
    <row r="5" spans="1:55" ht="16" thickBot="1">
      <c r="A5" s="89"/>
      <c r="C5" s="4" t="s">
        <v>10</v>
      </c>
      <c r="D5" s="56">
        <v>10</v>
      </c>
      <c r="E5" s="57">
        <v>5</v>
      </c>
      <c r="F5" s="57">
        <v>2.5</v>
      </c>
      <c r="G5" s="57">
        <f>F5/2</f>
        <v>1.25</v>
      </c>
      <c r="H5" s="57">
        <f>G5/2</f>
        <v>0.625</v>
      </c>
      <c r="I5" s="57">
        <f>H5/2</f>
        <v>0.3125</v>
      </c>
      <c r="J5" s="57">
        <f>I5/2</f>
        <v>0.15625</v>
      </c>
      <c r="K5" s="57">
        <f>J5/2</f>
        <v>7.8125E-2</v>
      </c>
      <c r="L5" s="57">
        <f>K5/2</f>
        <v>3.90625E-2</v>
      </c>
      <c r="M5" s="57">
        <f>L5/2</f>
        <v>1.953125E-2</v>
      </c>
      <c r="N5" s="57">
        <f>M5/2</f>
        <v>9.765625E-3</v>
      </c>
      <c r="O5" s="57">
        <f>N5/2</f>
        <v>4.8828125E-3</v>
      </c>
      <c r="P5" s="57">
        <f>O5/2</f>
        <v>2.44140625E-3</v>
      </c>
      <c r="Q5" s="57">
        <f>P5/2</f>
        <v>1.220703125E-3</v>
      </c>
      <c r="R5" s="57">
        <f>Q5/2</f>
        <v>6.103515625E-4</v>
      </c>
      <c r="S5" s="57">
        <f>R5/2</f>
        <v>3.0517578125E-4</v>
      </c>
      <c r="T5" s="58">
        <v>0</v>
      </c>
      <c r="U5" s="3"/>
      <c r="W5" s="79">
        <v>10</v>
      </c>
      <c r="X5" s="80">
        <v>5</v>
      </c>
      <c r="Y5" s="80">
        <v>2.5</v>
      </c>
      <c r="Z5" s="80">
        <f>Y5/2</f>
        <v>1.25</v>
      </c>
      <c r="AA5" s="80">
        <f>Z5/2</f>
        <v>0.625</v>
      </c>
      <c r="AB5" s="80">
        <f>AA5/2</f>
        <v>0.3125</v>
      </c>
      <c r="AC5" s="80">
        <f>AB5/2</f>
        <v>0.15625</v>
      </c>
      <c r="AD5" s="80">
        <f>AC5/2</f>
        <v>7.8125E-2</v>
      </c>
      <c r="AE5" s="80">
        <f>AD5/2</f>
        <v>3.90625E-2</v>
      </c>
      <c r="AF5" s="80">
        <f>AE5/2</f>
        <v>1.953125E-2</v>
      </c>
      <c r="AG5" s="80">
        <f>AF5/2</f>
        <v>9.765625E-3</v>
      </c>
      <c r="AH5" s="80">
        <f>AG5/2</f>
        <v>4.8828125E-3</v>
      </c>
      <c r="AI5" s="80">
        <f>AH5/2</f>
        <v>2.44140625E-3</v>
      </c>
      <c r="AJ5" s="80">
        <f>AI5/2</f>
        <v>1.220703125E-3</v>
      </c>
      <c r="AK5" s="80">
        <f>AJ5/2</f>
        <v>6.103515625E-4</v>
      </c>
      <c r="AL5" s="81">
        <f>AK5/2</f>
        <v>3.0517578125E-4</v>
      </c>
      <c r="AN5" s="79">
        <v>10</v>
      </c>
      <c r="AO5" s="80">
        <v>5</v>
      </c>
      <c r="AP5" s="80">
        <v>2.5</v>
      </c>
      <c r="AQ5" s="80">
        <f>AP5/2</f>
        <v>1.25</v>
      </c>
      <c r="AR5" s="80">
        <f>AQ5/2</f>
        <v>0.625</v>
      </c>
      <c r="AS5" s="80">
        <f>AR5/2</f>
        <v>0.3125</v>
      </c>
      <c r="AT5" s="80">
        <f>AS5/2</f>
        <v>0.15625</v>
      </c>
      <c r="AU5" s="80">
        <f>AT5/2</f>
        <v>7.8125E-2</v>
      </c>
      <c r="AV5" s="80">
        <f>AU5/2</f>
        <v>3.90625E-2</v>
      </c>
      <c r="AW5" s="80">
        <f>AV5/2</f>
        <v>1.953125E-2</v>
      </c>
      <c r="AX5" s="80">
        <f>AW5/2</f>
        <v>9.765625E-3</v>
      </c>
      <c r="AY5" s="80">
        <f>AX5/2</f>
        <v>4.8828125E-3</v>
      </c>
      <c r="AZ5" s="80">
        <f>AY5/2</f>
        <v>2.44140625E-3</v>
      </c>
      <c r="BA5" s="80">
        <f>AZ5/2</f>
        <v>1.220703125E-3</v>
      </c>
      <c r="BB5" s="80">
        <f>BA5/2</f>
        <v>6.103515625E-4</v>
      </c>
      <c r="BC5" s="81">
        <f>BB5/2</f>
        <v>3.0517578125E-4</v>
      </c>
    </row>
    <row r="6" spans="1:55">
      <c r="A6" s="89"/>
      <c r="C6" s="4" t="s">
        <v>1</v>
      </c>
      <c r="D6" s="23">
        <v>34.21</v>
      </c>
      <c r="E6" s="5">
        <v>35.270000000000003</v>
      </c>
      <c r="F6" s="5">
        <v>37.36</v>
      </c>
      <c r="G6" s="5">
        <v>38.44</v>
      </c>
      <c r="H6" s="5">
        <v>40.14</v>
      </c>
      <c r="I6" s="5">
        <v>44.17</v>
      </c>
      <c r="J6" s="5">
        <v>47.86</v>
      </c>
      <c r="K6" s="5">
        <v>52.74</v>
      </c>
      <c r="L6" s="5">
        <v>56.73</v>
      </c>
      <c r="M6" s="5">
        <v>59.06</v>
      </c>
      <c r="N6" s="5">
        <v>62.16</v>
      </c>
      <c r="O6" s="5">
        <v>61.17</v>
      </c>
      <c r="P6" s="5">
        <v>61.72</v>
      </c>
      <c r="Q6" s="5">
        <v>60.87</v>
      </c>
      <c r="R6" s="5">
        <v>63.16</v>
      </c>
      <c r="S6" s="24">
        <v>60.12</v>
      </c>
      <c r="T6" s="25">
        <v>55.75</v>
      </c>
      <c r="U6" s="3"/>
      <c r="W6" s="23">
        <v>34.11</v>
      </c>
      <c r="X6" s="5">
        <v>35.31</v>
      </c>
      <c r="Y6" s="5">
        <v>37.29</v>
      </c>
      <c r="Z6" s="5">
        <v>38.21</v>
      </c>
      <c r="AA6" s="5">
        <v>41.25</v>
      </c>
      <c r="AB6" s="5">
        <v>44.77</v>
      </c>
      <c r="AC6" s="5">
        <v>48.13</v>
      </c>
      <c r="AD6" s="5">
        <v>52.21</v>
      </c>
      <c r="AE6" s="5">
        <v>55.92</v>
      </c>
      <c r="AF6" s="5">
        <v>59.19</v>
      </c>
      <c r="AG6" s="5">
        <v>62.19</v>
      </c>
      <c r="AH6" s="5">
        <v>61.92</v>
      </c>
      <c r="AI6" s="5">
        <v>61.32</v>
      </c>
      <c r="AJ6" s="5">
        <v>61.32</v>
      </c>
      <c r="AK6" s="5">
        <v>63.57</v>
      </c>
      <c r="AL6" s="6">
        <v>60.92</v>
      </c>
      <c r="AN6" s="23">
        <v>35.03</v>
      </c>
      <c r="AO6" s="5">
        <v>34.97</v>
      </c>
      <c r="AP6" s="5">
        <v>37.25</v>
      </c>
      <c r="AQ6" s="5">
        <v>39.9</v>
      </c>
      <c r="AR6" s="5">
        <v>39.72</v>
      </c>
      <c r="AS6" s="5">
        <v>44.1</v>
      </c>
      <c r="AT6" s="5">
        <v>47.61</v>
      </c>
      <c r="AU6" s="5">
        <v>52.744999999999997</v>
      </c>
      <c r="AV6" s="5">
        <v>56.372999999999998</v>
      </c>
      <c r="AW6" s="5">
        <v>59.064999999999998</v>
      </c>
      <c r="AX6" s="5">
        <v>62.162999999999997</v>
      </c>
      <c r="AY6" s="5">
        <v>61.176000000000002</v>
      </c>
      <c r="AZ6" s="5">
        <v>61.720999999999997</v>
      </c>
      <c r="BA6" s="5">
        <v>60.871000000000002</v>
      </c>
      <c r="BB6" s="5">
        <v>63.161999999999999</v>
      </c>
      <c r="BC6" s="6">
        <v>60.122</v>
      </c>
    </row>
    <row r="7" spans="1:55">
      <c r="A7" s="89"/>
      <c r="C7" s="4" t="s">
        <v>0</v>
      </c>
      <c r="D7" s="26">
        <v>69.14</v>
      </c>
      <c r="E7" s="7">
        <v>68.72</v>
      </c>
      <c r="F7" s="7">
        <v>68.86</v>
      </c>
      <c r="G7" s="7">
        <v>68.66</v>
      </c>
      <c r="H7" s="7">
        <v>67.73</v>
      </c>
      <c r="I7" s="7">
        <v>69.48</v>
      </c>
      <c r="J7" s="7">
        <v>68.89</v>
      </c>
      <c r="K7" s="7">
        <v>69.05</v>
      </c>
      <c r="L7" s="7">
        <v>69.53</v>
      </c>
      <c r="M7" s="7">
        <v>71.099999999999994</v>
      </c>
      <c r="N7" s="7">
        <v>73.3</v>
      </c>
      <c r="O7" s="7">
        <v>71.62</v>
      </c>
      <c r="P7" s="7">
        <v>71.14</v>
      </c>
      <c r="Q7" s="7">
        <v>70.33</v>
      </c>
      <c r="R7" s="7">
        <v>73.16</v>
      </c>
      <c r="S7" s="27">
        <v>69.42</v>
      </c>
      <c r="T7" s="28">
        <v>65.55</v>
      </c>
      <c r="U7" s="3"/>
      <c r="W7" s="26">
        <v>67.930000000000007</v>
      </c>
      <c r="X7" s="7">
        <v>69.099999999999994</v>
      </c>
      <c r="Y7" s="7">
        <v>69.02</v>
      </c>
      <c r="Z7" s="7">
        <v>68.59</v>
      </c>
      <c r="AA7" s="7">
        <v>68.099999999999994</v>
      </c>
      <c r="AB7" s="7">
        <v>69.22</v>
      </c>
      <c r="AC7" s="7">
        <v>69.010000000000005</v>
      </c>
      <c r="AD7" s="7">
        <v>68.42</v>
      </c>
      <c r="AE7" s="7">
        <v>69.760000000000005</v>
      </c>
      <c r="AF7" s="7">
        <v>72.010000000000005</v>
      </c>
      <c r="AG7" s="7">
        <v>73.44</v>
      </c>
      <c r="AH7" s="7">
        <v>72.19</v>
      </c>
      <c r="AI7" s="7">
        <v>71.540000000000006</v>
      </c>
      <c r="AJ7" s="7">
        <v>70.56</v>
      </c>
      <c r="AK7" s="7">
        <v>73.400000000000006</v>
      </c>
      <c r="AL7" s="8">
        <v>70.12</v>
      </c>
      <c r="AN7" s="26">
        <v>68.709999999999994</v>
      </c>
      <c r="AO7" s="7">
        <v>68.52</v>
      </c>
      <c r="AP7" s="7">
        <v>68.739999999999995</v>
      </c>
      <c r="AQ7" s="7">
        <v>68.7</v>
      </c>
      <c r="AR7" s="7">
        <v>67.38</v>
      </c>
      <c r="AS7" s="7">
        <v>69.36</v>
      </c>
      <c r="AT7" s="7">
        <v>68.290000000000006</v>
      </c>
      <c r="AU7" s="7">
        <v>69.055999999999997</v>
      </c>
      <c r="AV7" s="7">
        <v>69.534999999999997</v>
      </c>
      <c r="AW7" s="7">
        <v>71.106999999999999</v>
      </c>
      <c r="AX7" s="7">
        <v>73.302999999999997</v>
      </c>
      <c r="AY7" s="7">
        <v>71.620999999999995</v>
      </c>
      <c r="AZ7" s="7">
        <v>71.147999999999996</v>
      </c>
      <c r="BA7" s="7">
        <v>70.337000000000003</v>
      </c>
      <c r="BB7" s="7">
        <v>73.165000000000006</v>
      </c>
      <c r="BC7" s="8">
        <v>69.427000000000007</v>
      </c>
    </row>
    <row r="8" spans="1:55" ht="16" thickBot="1">
      <c r="A8" s="89"/>
      <c r="C8" s="4" t="s">
        <v>5</v>
      </c>
      <c r="D8" s="29">
        <f>(D7-D6)/(D7+2*D6)</f>
        <v>0.25392555975574294</v>
      </c>
      <c r="E8" s="31">
        <f>(E7-E6)/(E7+2*E6)</f>
        <v>0.24019819043515725</v>
      </c>
      <c r="F8" s="31">
        <f>(F7-F6)/(F7+2*F6)</f>
        <v>0.2193898871709152</v>
      </c>
      <c r="G8" s="31">
        <f>(G7-G6)/(G7+2*G6)</f>
        <v>0.2076405111996702</v>
      </c>
      <c r="H8" s="31">
        <f>(H7-H6)/(H7+2*H6)</f>
        <v>0.18640632389703402</v>
      </c>
      <c r="I8" s="31">
        <f>(I7-I6)/(I7+2*I6)</f>
        <v>0.16037257635280702</v>
      </c>
      <c r="J8" s="31">
        <f>(J7-J6)/(J7+2*J6)</f>
        <v>0.12775651540003644</v>
      </c>
      <c r="K8" s="31">
        <f>(K7-K6)/(K7+2*K6)</f>
        <v>9.3450982639087812E-2</v>
      </c>
      <c r="L8" s="31">
        <f>(L7-L6)/(L7+2*L6)</f>
        <v>6.9949177550685845E-2</v>
      </c>
      <c r="M8" s="31">
        <f>(M7-M6)/(M7+2*M6)</f>
        <v>6.3629637459042349E-2</v>
      </c>
      <c r="N8" s="31">
        <f>(N7-N6)/(N7+2*N6)</f>
        <v>5.6370812670782311E-2</v>
      </c>
      <c r="O8" s="31">
        <f>(O7-O6)/(O7+2*O6)</f>
        <v>5.3877088059393702E-2</v>
      </c>
      <c r="P8" s="31">
        <f>(P7-P6)/(P7+2*P6)</f>
        <v>4.8411964230650646E-2</v>
      </c>
      <c r="Q8" s="31">
        <f>(Q7-Q6)/(Q7+2*Q6)</f>
        <v>4.9252876555422508E-2</v>
      </c>
      <c r="R8" s="31">
        <f>(R7-R6)/(R7+2*R6)</f>
        <v>5.0130338881090836E-2</v>
      </c>
      <c r="S8" s="30">
        <f>(S7-S6)/(S7+2*S6)</f>
        <v>4.9035115469788067E-2</v>
      </c>
      <c r="T8" s="33">
        <f>(T7-T6)/(T7+2*T6)</f>
        <v>5.5351595594464821E-2</v>
      </c>
      <c r="U8" s="3"/>
      <c r="W8" s="29">
        <f>(W7-W6)/(W7+2*W6)</f>
        <v>0.24840249724568494</v>
      </c>
      <c r="X8" s="31">
        <f>(X7-X6)/(X7+2*X6)</f>
        <v>0.2418408245061551</v>
      </c>
      <c r="Y8" s="31">
        <f>(Y7-Y6)/(Y7+2*Y6)</f>
        <v>0.22096100278551531</v>
      </c>
      <c r="Z8" s="31">
        <f>(Z7-Z6)/(Z7+2*Z6)</f>
        <v>0.20950279291083376</v>
      </c>
      <c r="AA8" s="31">
        <f>(AA7-AA6)/(AA7+2*AA6)</f>
        <v>0.17828685258964141</v>
      </c>
      <c r="AB8" s="31">
        <f>(AB7-AB6)/(AB7+2*AB6)</f>
        <v>0.15400604686318969</v>
      </c>
      <c r="AC8" s="31">
        <f>(AC7-AC6)/(AC7+2*AC6)</f>
        <v>0.12633871846070069</v>
      </c>
      <c r="AD8" s="31">
        <f>(AD7-AD6)/(AD7+2*AD6)</f>
        <v>9.3786160610969685E-2</v>
      </c>
      <c r="AE8" s="31">
        <f>(AE7-AE6)/(AE7+2*AE6)</f>
        <v>7.6211453744493396E-2</v>
      </c>
      <c r="AF8" s="31">
        <f>(AF7-AF6)/(AF7+2*AF6)</f>
        <v>6.733546929985823E-2</v>
      </c>
      <c r="AG8" s="31">
        <f>(AG7-AG6)/(AG7+2*AG6)</f>
        <v>5.6869881710646046E-2</v>
      </c>
      <c r="AH8" s="31">
        <f>(AH7-AH6)/(AH7+2*AH6)</f>
        <v>5.2389940315257851E-2</v>
      </c>
      <c r="AI8" s="31">
        <f>(AI7-AI6)/(AI7+2*AI6)</f>
        <v>5.2631578947368453E-2</v>
      </c>
      <c r="AJ8" s="31">
        <f>(AJ7-AJ6)/(AJ7+2*AJ6)</f>
        <v>4.7826086956521754E-2</v>
      </c>
      <c r="AK8" s="31">
        <f>(AK7-AK6)/(AK7+2*AK6)</f>
        <v>4.9017652338685568E-2</v>
      </c>
      <c r="AL8" s="32">
        <f>(AL7-AL6)/(AL7+2*AL6)</f>
        <v>4.7926651385705371E-2</v>
      </c>
      <c r="AN8" s="29">
        <f>(AN7-AN6)/(AN7+2*AN6)</f>
        <v>0.24270375441377817</v>
      </c>
      <c r="AO8" s="31">
        <f>(AO7-AO6)/(AO7+2*AO6)</f>
        <v>0.24230824786942079</v>
      </c>
      <c r="AP8" s="31">
        <f>(AP7-AP6)/(AP7+2*AP6)</f>
        <v>0.21984082658475282</v>
      </c>
      <c r="AQ8" s="31">
        <f>(AQ7-AQ6)/(AQ7+2*AQ6)</f>
        <v>0.19393939393939397</v>
      </c>
      <c r="AR8" s="31">
        <f>(AR7-AR6)/(AR7+2*AR6)</f>
        <v>0.18839395177768695</v>
      </c>
      <c r="AS8" s="31">
        <f>(AS7-AS6)/(AS7+2*AS6)</f>
        <v>0.16031987814166029</v>
      </c>
      <c r="AT8" s="31">
        <f>(AT7-AT6)/(AT7+2*AT6)</f>
        <v>0.12647544492691584</v>
      </c>
      <c r="AU8" s="31">
        <f>(AU7-AU6)/(AU7+2*AU6)</f>
        <v>9.3448145474545399E-2</v>
      </c>
      <c r="AV8" s="31">
        <f>(AV7-AV6)/(AV7+2*AV6)</f>
        <v>7.2207196581102792E-2</v>
      </c>
      <c r="AW8" s="31">
        <f>(AW7-AW6)/(AW7+2*AW6)</f>
        <v>6.3634490083863099E-2</v>
      </c>
      <c r="AX8" s="31">
        <f>(AX7-AX6)/(AX7+2*AX6)</f>
        <v>5.6368245551007196E-2</v>
      </c>
      <c r="AY8" s="31">
        <f>(AY7-AY6)/(AY7+2*AY6)</f>
        <v>5.384770045315581E-2</v>
      </c>
      <c r="AZ8" s="31">
        <f>(AZ7-AZ6)/(AZ7+2*AZ6)</f>
        <v>4.8445449406444324E-2</v>
      </c>
      <c r="BA8" s="31">
        <f>(BA7-BA6)/(BA7+2*BA6)</f>
        <v>4.9281805923604351E-2</v>
      </c>
      <c r="BB8" s="31">
        <f>(BB7-BB6)/(BB7+2*BB6)</f>
        <v>5.0143115660512647E-2</v>
      </c>
      <c r="BC8" s="32">
        <f>(BC7-BC6)/(BC7+2*BC6)</f>
        <v>4.905863310680076E-2</v>
      </c>
    </row>
    <row r="9" spans="1:55" ht="16" thickBot="1">
      <c r="A9" s="89"/>
      <c r="C9" s="4" t="s">
        <v>6</v>
      </c>
      <c r="D9" s="83">
        <v>252.1</v>
      </c>
      <c r="E9" s="84">
        <v>230.20400000000001</v>
      </c>
      <c r="F9" s="84">
        <v>241.16399999999999</v>
      </c>
      <c r="G9" s="84">
        <v>238.84399999999999</v>
      </c>
      <c r="H9" s="84">
        <v>246.02799999999999</v>
      </c>
      <c r="I9" s="84">
        <v>251.672</v>
      </c>
      <c r="J9" s="84">
        <v>258.334</v>
      </c>
      <c r="K9" s="84">
        <v>259.983</v>
      </c>
      <c r="L9" s="84">
        <v>263.10399999999998</v>
      </c>
      <c r="M9" s="84">
        <v>271.09199999999998</v>
      </c>
      <c r="N9" s="84">
        <v>281.36900000000003</v>
      </c>
      <c r="O9" s="84">
        <v>277.101</v>
      </c>
      <c r="P9" s="84">
        <v>274.65800000000002</v>
      </c>
      <c r="Q9" s="84">
        <v>265.23399999999998</v>
      </c>
      <c r="R9" s="84">
        <v>282.71800000000002</v>
      </c>
      <c r="S9" s="85">
        <v>274.93400000000003</v>
      </c>
      <c r="T9" s="36">
        <v>262.89699999999999</v>
      </c>
      <c r="U9" s="78">
        <f>D9/T9</f>
        <v>0.95893068387999869</v>
      </c>
      <c r="W9" s="34">
        <v>252.1</v>
      </c>
      <c r="X9" s="47">
        <v>230.20400000000001</v>
      </c>
      <c r="Y9" s="47">
        <v>241.16399999999999</v>
      </c>
      <c r="Z9" s="47">
        <v>238.84399999999999</v>
      </c>
      <c r="AA9" s="47">
        <v>246.02799999999999</v>
      </c>
      <c r="AB9" s="47">
        <v>251.672</v>
      </c>
      <c r="AC9" s="47">
        <v>258.334</v>
      </c>
      <c r="AD9" s="47">
        <v>259.983</v>
      </c>
      <c r="AE9" s="47">
        <v>263.10399999999998</v>
      </c>
      <c r="AF9" s="47">
        <v>271.09199999999998</v>
      </c>
      <c r="AG9" s="47">
        <v>281.36900000000003</v>
      </c>
      <c r="AH9" s="47">
        <v>277.101</v>
      </c>
      <c r="AI9" s="47">
        <v>274.65800000000002</v>
      </c>
      <c r="AJ9" s="47">
        <v>265.23399999999998</v>
      </c>
      <c r="AK9" s="47">
        <v>282.71800000000002</v>
      </c>
      <c r="AL9" s="48">
        <v>274.93400000000003</v>
      </c>
      <c r="AN9" s="34">
        <v>252.1</v>
      </c>
      <c r="AO9" s="47">
        <v>230.20400000000001</v>
      </c>
      <c r="AP9" s="47">
        <v>241.16399999999999</v>
      </c>
      <c r="AQ9" s="47">
        <v>238.84399999999999</v>
      </c>
      <c r="AR9" s="47">
        <v>246.02799999999999</v>
      </c>
      <c r="AS9" s="47">
        <v>251.672</v>
      </c>
      <c r="AT9" s="47">
        <v>258.334</v>
      </c>
      <c r="AU9" s="47">
        <v>259.983</v>
      </c>
      <c r="AV9" s="47">
        <v>263.10399999999998</v>
      </c>
      <c r="AW9" s="47">
        <v>271.09199999999998</v>
      </c>
      <c r="AX9" s="47">
        <v>281.36900000000003</v>
      </c>
      <c r="AY9" s="47">
        <v>277.101</v>
      </c>
      <c r="AZ9" s="47">
        <v>274.65800000000002</v>
      </c>
      <c r="BA9" s="47">
        <v>265.23399999999998</v>
      </c>
      <c r="BB9" s="47">
        <v>282.71800000000002</v>
      </c>
      <c r="BC9" s="48">
        <v>274.93400000000003</v>
      </c>
    </row>
    <row r="10" spans="1:55" ht="16" thickBot="1">
      <c r="A10" s="89"/>
      <c r="B10" s="14"/>
      <c r="C10" s="4" t="s">
        <v>7</v>
      </c>
      <c r="D10" s="86">
        <f>(D8-0.045)/((0.28-D8)*0.96+(D8-0.045))</f>
        <v>0.89300828682656319</v>
      </c>
      <c r="E10" s="87">
        <f t="shared" ref="E10:S10" si="0">(E8-0.045)/((0.28-E8)*0.96+(E8-0.045))</f>
        <v>0.83629631790021686</v>
      </c>
      <c r="F10" s="87">
        <f t="shared" si="0"/>
        <v>0.74982023288331368</v>
      </c>
      <c r="G10" s="87">
        <f t="shared" si="0"/>
        <v>0.70071767708924038</v>
      </c>
      <c r="H10" s="87">
        <f t="shared" si="0"/>
        <v>0.61147027200173154</v>
      </c>
      <c r="I10" s="87">
        <f t="shared" si="0"/>
        <v>0.50115164058552963</v>
      </c>
      <c r="J10" s="87">
        <f t="shared" si="0"/>
        <v>0.36152383548617356</v>
      </c>
      <c r="K10" s="87">
        <f t="shared" si="0"/>
        <v>0.21293574818064778</v>
      </c>
      <c r="L10" s="87">
        <f t="shared" si="0"/>
        <v>0.11010327175376772</v>
      </c>
      <c r="M10" s="87">
        <f t="shared" si="0"/>
        <v>8.2306312007582746E-2</v>
      </c>
      <c r="N10" s="87">
        <f t="shared" si="0"/>
        <v>5.0301126256341762E-2</v>
      </c>
      <c r="O10" s="87">
        <f t="shared" si="0"/>
        <v>3.9286958810619672E-2</v>
      </c>
      <c r="P10" s="87">
        <f t="shared" si="0"/>
        <v>1.5114811094230431E-2</v>
      </c>
      <c r="Q10" s="87">
        <f t="shared" si="0"/>
        <v>1.8837198865981519E-2</v>
      </c>
      <c r="R10" s="87">
        <f t="shared" si="0"/>
        <v>2.2720196758591188E-2</v>
      </c>
      <c r="S10" s="88">
        <f t="shared" si="0"/>
        <v>1.7873362706090287E-2</v>
      </c>
      <c r="T10" s="82"/>
      <c r="U10" s="3"/>
      <c r="W10" s="50">
        <f>(W8-0.045)/((0.28-W8)*0.96+(W8-0.045))</f>
        <v>0.87022285963340551</v>
      </c>
      <c r="X10" s="51">
        <f t="shared" ref="X10:AL10" si="1">(X8-0.045)/((0.28-X8)*0.96+(X8-0.045))</f>
        <v>0.8430965929365114</v>
      </c>
      <c r="Y10" s="51">
        <f t="shared" si="1"/>
        <v>0.75637114271072292</v>
      </c>
      <c r="Z10" s="51">
        <f t="shared" si="1"/>
        <v>0.70851371245675254</v>
      </c>
      <c r="AA10" s="51">
        <f t="shared" si="1"/>
        <v>0.57717057887854128</v>
      </c>
      <c r="AB10" s="51">
        <f t="shared" si="1"/>
        <v>0.47402127417602158</v>
      </c>
      <c r="AC10" s="51">
        <f t="shared" si="1"/>
        <v>0.3554182091957338</v>
      </c>
      <c r="AD10" s="51">
        <f t="shared" si="1"/>
        <v>0.21439617887539869</v>
      </c>
      <c r="AE10" s="51">
        <f t="shared" si="1"/>
        <v>0.1375872421574301</v>
      </c>
      <c r="AF10" s="51">
        <f t="shared" si="1"/>
        <v>9.8614208840844195E-2</v>
      </c>
      <c r="AG10" s="51">
        <f t="shared" si="1"/>
        <v>5.2504224084567043E-2</v>
      </c>
      <c r="AH10" s="51">
        <f t="shared" si="1"/>
        <v>3.2713963412119712E-2</v>
      </c>
      <c r="AI10" s="51">
        <f t="shared" si="1"/>
        <v>3.3782209589488049E-2</v>
      </c>
      <c r="AJ10" s="51">
        <f t="shared" si="1"/>
        <v>1.2520707323650727E-2</v>
      </c>
      <c r="AK10" s="51">
        <f t="shared" si="1"/>
        <v>1.7796065613919516E-2</v>
      </c>
      <c r="AL10" s="52">
        <f t="shared" si="1"/>
        <v>1.2966017310302488E-2</v>
      </c>
      <c r="AN10" s="50">
        <f>(AN8-0.045)/((0.28-AN8)*0.88+(AN8-0.045))</f>
        <v>0.85762596531315294</v>
      </c>
      <c r="AO10" s="51">
        <f>(AO8-0.045)/((0.28-AO8)*0.88+(AO8-0.045))</f>
        <v>0.85608653639695653</v>
      </c>
      <c r="AP10" s="51">
        <f>(AP8-0.045)/((0.28-AP8)*0.88+(AP8-0.045))</f>
        <v>0.76758335403172329</v>
      </c>
      <c r="AQ10" s="51">
        <f>(AQ8-0.045)/((0.28-AQ8)*0.88+(AQ8-0.045))</f>
        <v>0.66291710501470158</v>
      </c>
      <c r="AR10" s="51">
        <f>(AR8-0.045)/((0.28-AR8)*0.88+(AR8-0.045))</f>
        <v>0.64013078272240687</v>
      </c>
      <c r="AS10" s="51">
        <f>(AS8-0.045)/((0.28-AS8)*0.88+(AS8-0.045))</f>
        <v>0.52266462131970426</v>
      </c>
      <c r="AT10" s="51">
        <f>(AT8-0.045)/((0.28-AT8)*0.88+(AT8-0.045))</f>
        <v>0.37619610965773309</v>
      </c>
      <c r="AU10" s="51">
        <f>(AU8-0.045)/((0.28-AU8)*0.88+(AU8-0.045))</f>
        <v>0.22786926630075138</v>
      </c>
      <c r="AV10" s="51">
        <f>(AV8-0.045)/((0.28-AV8)*0.88+(AV8-0.045))</f>
        <v>0.1295180741613213</v>
      </c>
      <c r="AW10" s="51">
        <f>(AW8-0.045)/((0.28-AW8)*0.88+(AW8-0.045))</f>
        <v>8.9144825339483272E-2</v>
      </c>
      <c r="AX10" s="51">
        <f>(AX8-0.045)/((0.28-AX8)*0.88+(AX8-0.045))</f>
        <v>5.4611917545296144E-2</v>
      </c>
      <c r="AY10" s="51">
        <f>(AY8-0.045)/((0.28-AY8)*0.88+(AY8-0.045))</f>
        <v>4.2565318330762832E-2</v>
      </c>
      <c r="AZ10" s="51">
        <f>(AZ8-0.045)/((0.28-AZ8)*0.88+(AZ8-0.045))</f>
        <v>1.662753716575107E-2</v>
      </c>
      <c r="BA10" s="51">
        <f>(BA8-0.045)/((0.28-BA8)*0.88+(BA8-0.045))</f>
        <v>2.065374122930138E-2</v>
      </c>
      <c r="BB10" s="51">
        <f>(BB8-0.045)/((0.28-BB8)*0.88+(BB8-0.045))</f>
        <v>2.4795997189251448E-2</v>
      </c>
      <c r="BC10" s="52">
        <f>(BC8-0.045)/((0.28-BC8)*0.88+(BC8-0.045))</f>
        <v>1.957977298364677E-2</v>
      </c>
    </row>
    <row r="11" spans="1:55">
      <c r="A11" s="89"/>
      <c r="B11" s="17"/>
      <c r="C11" s="4" t="s">
        <v>17</v>
      </c>
      <c r="D11" s="98">
        <f>(D10+W10+AN10)/3</f>
        <v>0.87361903725770729</v>
      </c>
      <c r="E11" s="99">
        <f t="shared" ref="E11:S11" si="2">(E10+X10+AO10)/3</f>
        <v>0.84515981574456156</v>
      </c>
      <c r="F11" s="99">
        <f t="shared" si="2"/>
        <v>0.75792490987525329</v>
      </c>
      <c r="G11" s="99">
        <f t="shared" si="2"/>
        <v>0.6907161648535648</v>
      </c>
      <c r="H11" s="99">
        <f t="shared" si="2"/>
        <v>0.60959054453422656</v>
      </c>
      <c r="I11" s="99">
        <f t="shared" si="2"/>
        <v>0.49927917869375182</v>
      </c>
      <c r="J11" s="99">
        <f t="shared" si="2"/>
        <v>0.36437938477988013</v>
      </c>
      <c r="K11" s="99">
        <f t="shared" si="2"/>
        <v>0.21840039778559928</v>
      </c>
      <c r="L11" s="99">
        <f t="shared" si="2"/>
        <v>0.12573619602417305</v>
      </c>
      <c r="M11" s="99">
        <f t="shared" si="2"/>
        <v>9.0021782062636738E-2</v>
      </c>
      <c r="N11" s="99">
        <f t="shared" si="2"/>
        <v>5.2472422628734978E-2</v>
      </c>
      <c r="O11" s="99">
        <f t="shared" si="2"/>
        <v>3.8188746851167403E-2</v>
      </c>
      <c r="P11" s="99">
        <f t="shared" si="2"/>
        <v>2.1841519283156519E-2</v>
      </c>
      <c r="Q11" s="99">
        <f t="shared" si="2"/>
        <v>1.7337215806311208E-2</v>
      </c>
      <c r="R11" s="99">
        <f t="shared" si="2"/>
        <v>2.1770753187254049E-2</v>
      </c>
      <c r="S11" s="100">
        <f t="shared" si="2"/>
        <v>1.6806384333346514E-2</v>
      </c>
      <c r="T11" s="22"/>
      <c r="U11" s="3"/>
    </row>
    <row r="12" spans="1:55" ht="16" thickBot="1">
      <c r="A12" s="89"/>
      <c r="C12" s="73" t="s">
        <v>16</v>
      </c>
      <c r="D12" s="50">
        <f>(STDEV(D10,W10,AN10))/SQRT(3)</f>
        <v>1.0354188939127313E-2</v>
      </c>
      <c r="E12" s="51">
        <f t="shared" ref="E12" si="3">(STDEV(E10,X10,AO10))/SQRT(3)</f>
        <v>5.8053381556379706E-3</v>
      </c>
      <c r="F12" s="51">
        <f t="shared" ref="F12" si="4">(STDEV(F10,Y10,AP10))/SQRT(3)</f>
        <v>5.1862884138353634E-3</v>
      </c>
      <c r="G12" s="51">
        <f t="shared" ref="G12" si="5">(STDEV(G10,Z10,AQ10))/SQRT(3)</f>
        <v>1.4080546128215342E-2</v>
      </c>
      <c r="H12" s="51">
        <f t="shared" ref="H12" si="6">(STDEV(H10,AA10,AR10))/SQRT(3)</f>
        <v>1.8199330102408956E-2</v>
      </c>
      <c r="I12" s="51">
        <f t="shared" ref="I12" si="7">(STDEV(I10,AB10,AS10))/SQRT(3)</f>
        <v>1.4073300850515082E-2</v>
      </c>
      <c r="J12" s="51">
        <f t="shared" ref="J12" si="8">(STDEV(J10,AC10,AT10))/SQRT(3)</f>
        <v>6.165655094385855E-3</v>
      </c>
      <c r="K12" s="51">
        <f t="shared" ref="K12" si="9">(STDEV(K10,AD10,AU10))/SQRT(3)</f>
        <v>4.7531679846698621E-3</v>
      </c>
      <c r="L12" s="51">
        <f t="shared" ref="L12" si="10">(STDEV(L10,AE10,AV10))/SQRT(3)</f>
        <v>8.156165540467478E-3</v>
      </c>
      <c r="M12" s="51">
        <f t="shared" ref="M12" si="11">(STDEV(M10,AF10,AW10))/SQRT(3)</f>
        <v>4.7280603705179766E-3</v>
      </c>
      <c r="N12" s="51">
        <f t="shared" ref="N12" si="12">(STDEV(N10,AG10,AX10))/SQRT(3)</f>
        <v>1.2445198382878468E-3</v>
      </c>
      <c r="O12" s="51">
        <f t="shared" ref="O12" si="13">(STDEV(O10,AH10,AY10))/SQRT(3)</f>
        <v>2.8963684482573165E-3</v>
      </c>
      <c r="P12" s="51">
        <f t="shared" ref="P12" si="14">(STDEV(P10,AI10,AZ10))/SQRT(3)</f>
        <v>5.9862940340317987E-3</v>
      </c>
      <c r="Q12" s="51">
        <f t="shared" ref="Q12" si="15">(STDEV(Q10,AJ10,BA10))/SQRT(3)</f>
        <v>2.4646853762762002E-3</v>
      </c>
      <c r="R12" s="51">
        <f t="shared" ref="R12" si="16">(STDEV(R10,AK10,BB10))/SQRT(3)</f>
        <v>2.0757201831490767E-3</v>
      </c>
      <c r="S12" s="51">
        <f t="shared" ref="S12" si="17">(STDEV(S10,AL10,BC10))/SQRT(3)</f>
        <v>1.9823616523901178E-3</v>
      </c>
      <c r="T12" s="19"/>
    </row>
    <row r="13" spans="1:55" ht="16" thickBot="1">
      <c r="A13" s="89"/>
      <c r="B13" s="14" t="s">
        <v>9</v>
      </c>
      <c r="C13" s="15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/>
      <c r="R13" s="3"/>
      <c r="T13" s="19"/>
      <c r="U13" s="3"/>
    </row>
    <row r="14" spans="1:55" ht="16" thickBot="1">
      <c r="A14" s="89"/>
      <c r="C14" s="4" t="s">
        <v>10</v>
      </c>
      <c r="D14" s="56">
        <v>10</v>
      </c>
      <c r="E14" s="57">
        <v>5</v>
      </c>
      <c r="F14" s="57">
        <v>2.5</v>
      </c>
      <c r="G14" s="57">
        <f>F14/2</f>
        <v>1.25</v>
      </c>
      <c r="H14" s="57">
        <f>G14/2</f>
        <v>0.625</v>
      </c>
      <c r="I14" s="57">
        <f>H14/2</f>
        <v>0.3125</v>
      </c>
      <c r="J14" s="57">
        <f>I14/2</f>
        <v>0.15625</v>
      </c>
      <c r="K14" s="57">
        <f>J14/2</f>
        <v>7.8125E-2</v>
      </c>
      <c r="L14" s="57">
        <f>K14/2</f>
        <v>3.90625E-2</v>
      </c>
      <c r="M14" s="57">
        <f>L14/2</f>
        <v>1.953125E-2</v>
      </c>
      <c r="N14" s="57">
        <f>M14/2</f>
        <v>9.765625E-3</v>
      </c>
      <c r="O14" s="57">
        <f>N14/2</f>
        <v>4.8828125E-3</v>
      </c>
      <c r="P14" s="57">
        <f>O14/2</f>
        <v>2.44140625E-3</v>
      </c>
      <c r="Q14" s="57">
        <f>P14/2</f>
        <v>1.220703125E-3</v>
      </c>
      <c r="R14" s="57">
        <f>Q14/2</f>
        <v>6.103515625E-4</v>
      </c>
      <c r="S14" s="57">
        <f>R14/2</f>
        <v>3.0517578125E-4</v>
      </c>
      <c r="T14" s="58">
        <v>0</v>
      </c>
      <c r="U14" s="3"/>
      <c r="W14" s="79">
        <v>10</v>
      </c>
      <c r="X14" s="80">
        <v>5</v>
      </c>
      <c r="Y14" s="80">
        <v>2.5</v>
      </c>
      <c r="Z14" s="80">
        <f>Y14/2</f>
        <v>1.25</v>
      </c>
      <c r="AA14" s="80">
        <f>Z14/2</f>
        <v>0.625</v>
      </c>
      <c r="AB14" s="80">
        <f>AA14/2</f>
        <v>0.3125</v>
      </c>
      <c r="AC14" s="80">
        <f>AB14/2</f>
        <v>0.15625</v>
      </c>
      <c r="AD14" s="80">
        <f>AC14/2</f>
        <v>7.8125E-2</v>
      </c>
      <c r="AE14" s="80">
        <f>AD14/2</f>
        <v>3.90625E-2</v>
      </c>
      <c r="AF14" s="80">
        <f>AE14/2</f>
        <v>1.953125E-2</v>
      </c>
      <c r="AG14" s="80">
        <f>AF14/2</f>
        <v>9.765625E-3</v>
      </c>
      <c r="AH14" s="80">
        <f>AG14/2</f>
        <v>4.8828125E-3</v>
      </c>
      <c r="AI14" s="80">
        <f>AH14/2</f>
        <v>2.44140625E-3</v>
      </c>
      <c r="AJ14" s="80">
        <f>AI14/2</f>
        <v>1.220703125E-3</v>
      </c>
      <c r="AK14" s="80">
        <f>AJ14/2</f>
        <v>6.103515625E-4</v>
      </c>
      <c r="AL14" s="81">
        <f>AK14/2</f>
        <v>3.0517578125E-4</v>
      </c>
      <c r="AN14" s="79">
        <v>10</v>
      </c>
      <c r="AO14" s="80">
        <v>5</v>
      </c>
      <c r="AP14" s="80">
        <v>2.5</v>
      </c>
      <c r="AQ14" s="80">
        <f>AP14/2</f>
        <v>1.25</v>
      </c>
      <c r="AR14" s="80">
        <f>AQ14/2</f>
        <v>0.625</v>
      </c>
      <c r="AS14" s="80">
        <f>AR14/2</f>
        <v>0.3125</v>
      </c>
      <c r="AT14" s="80">
        <f>AS14/2</f>
        <v>0.15625</v>
      </c>
      <c r="AU14" s="80">
        <f>AT14/2</f>
        <v>7.8125E-2</v>
      </c>
      <c r="AV14" s="80">
        <f>AU14/2</f>
        <v>3.90625E-2</v>
      </c>
      <c r="AW14" s="80">
        <f>AV14/2</f>
        <v>1.953125E-2</v>
      </c>
      <c r="AX14" s="80">
        <f>AW14/2</f>
        <v>9.765625E-3</v>
      </c>
      <c r="AY14" s="80">
        <f>AX14/2</f>
        <v>4.8828125E-3</v>
      </c>
      <c r="AZ14" s="80">
        <f>AY14/2</f>
        <v>2.44140625E-3</v>
      </c>
      <c r="BA14" s="80">
        <f>AZ14/2</f>
        <v>1.220703125E-3</v>
      </c>
      <c r="BB14" s="80">
        <f>BA14/2</f>
        <v>6.103515625E-4</v>
      </c>
      <c r="BC14" s="81">
        <f>BB14/2</f>
        <v>3.0517578125E-4</v>
      </c>
    </row>
    <row r="15" spans="1:55">
      <c r="A15" s="89"/>
      <c r="C15" s="4" t="s">
        <v>1</v>
      </c>
      <c r="D15" s="37">
        <v>34.82</v>
      </c>
      <c r="E15" s="5">
        <v>35.450000000000003</v>
      </c>
      <c r="F15" s="5">
        <v>33.119999999999997</v>
      </c>
      <c r="G15" s="5">
        <v>33.08</v>
      </c>
      <c r="H15" s="5">
        <v>33.32</v>
      </c>
      <c r="I15" s="5">
        <v>34.71</v>
      </c>
      <c r="J15" s="5">
        <v>34.15</v>
      </c>
      <c r="K15" s="5">
        <v>36.07</v>
      </c>
      <c r="L15" s="5">
        <v>37.22</v>
      </c>
      <c r="M15" s="5">
        <v>37.94</v>
      </c>
      <c r="N15" s="5">
        <v>38.61</v>
      </c>
      <c r="O15" s="5">
        <v>39.56</v>
      </c>
      <c r="P15" s="5">
        <v>40.42</v>
      </c>
      <c r="Q15" s="5">
        <v>41.43</v>
      </c>
      <c r="R15" s="5">
        <v>41.82</v>
      </c>
      <c r="S15" s="24">
        <v>42.56</v>
      </c>
      <c r="T15" s="25">
        <v>55.75</v>
      </c>
      <c r="U15" s="3"/>
      <c r="W15" s="37">
        <v>34.19</v>
      </c>
      <c r="X15" s="5">
        <v>35.229999999999997</v>
      </c>
      <c r="Y15" s="5">
        <v>32.81</v>
      </c>
      <c r="Z15" s="5">
        <v>33.085000000000001</v>
      </c>
      <c r="AA15" s="5">
        <v>32.590000000000003</v>
      </c>
      <c r="AB15" s="5">
        <v>34.700000000000003</v>
      </c>
      <c r="AC15" s="5">
        <v>33.94</v>
      </c>
      <c r="AD15" s="5">
        <v>36.79</v>
      </c>
      <c r="AE15" s="5">
        <v>37.14</v>
      </c>
      <c r="AF15" s="5">
        <v>37.19</v>
      </c>
      <c r="AG15" s="5">
        <v>38.21</v>
      </c>
      <c r="AH15" s="5">
        <v>40.18</v>
      </c>
      <c r="AI15" s="5">
        <v>40.32</v>
      </c>
      <c r="AJ15" s="5">
        <v>41.37</v>
      </c>
      <c r="AK15" s="5">
        <v>41.28</v>
      </c>
      <c r="AL15" s="6">
        <v>42.09</v>
      </c>
      <c r="AN15" s="37">
        <v>34.020000000000003</v>
      </c>
      <c r="AO15" s="5">
        <v>35.71</v>
      </c>
      <c r="AP15" s="5">
        <v>33.479999999999997</v>
      </c>
      <c r="AQ15" s="5">
        <v>32.64</v>
      </c>
      <c r="AR15" s="5">
        <v>33.909999999999997</v>
      </c>
      <c r="AS15" s="5">
        <v>35.99</v>
      </c>
      <c r="AT15" s="5">
        <v>34.1</v>
      </c>
      <c r="AU15" s="5">
        <v>36.979999999999997</v>
      </c>
      <c r="AV15" s="5">
        <v>37.228999999999999</v>
      </c>
      <c r="AW15" s="5">
        <v>37.11</v>
      </c>
      <c r="AX15" s="5">
        <v>38.26</v>
      </c>
      <c r="AY15" s="5">
        <v>41.93</v>
      </c>
      <c r="AZ15" s="5">
        <v>40.619999999999997</v>
      </c>
      <c r="BA15" s="5">
        <v>40.26</v>
      </c>
      <c r="BB15" s="5">
        <v>41.67</v>
      </c>
      <c r="BC15" s="6">
        <v>42.01</v>
      </c>
    </row>
    <row r="16" spans="1:55">
      <c r="A16" s="89"/>
      <c r="C16" s="4" t="s">
        <v>0</v>
      </c>
      <c r="D16" s="41">
        <v>72.22</v>
      </c>
      <c r="E16" s="7">
        <v>74.17</v>
      </c>
      <c r="F16" s="7">
        <v>71</v>
      </c>
      <c r="G16" s="7">
        <v>70.5</v>
      </c>
      <c r="H16" s="7">
        <v>69.83</v>
      </c>
      <c r="I16" s="7">
        <v>71.849999999999994</v>
      </c>
      <c r="J16" s="7">
        <v>68.819999999999993</v>
      </c>
      <c r="K16" s="7">
        <v>67.989999999999995</v>
      </c>
      <c r="L16" s="7">
        <v>65.75</v>
      </c>
      <c r="M16" s="7">
        <v>63.32</v>
      </c>
      <c r="N16" s="7">
        <v>61.69</v>
      </c>
      <c r="O16" s="7">
        <v>61.39</v>
      </c>
      <c r="P16" s="7">
        <v>60.65</v>
      </c>
      <c r="Q16" s="7">
        <v>60.61</v>
      </c>
      <c r="R16" s="7">
        <v>60.97</v>
      </c>
      <c r="S16" s="27">
        <v>61.09</v>
      </c>
      <c r="T16" s="28">
        <v>65.55</v>
      </c>
      <c r="U16" s="3"/>
      <c r="W16" s="41">
        <v>72.34</v>
      </c>
      <c r="X16" s="7">
        <v>74.010000000000005</v>
      </c>
      <c r="Y16" s="7">
        <v>70.66</v>
      </c>
      <c r="Z16" s="7">
        <v>70.13</v>
      </c>
      <c r="AA16" s="7">
        <v>68.959999999999994</v>
      </c>
      <c r="AB16" s="7">
        <v>71.2</v>
      </c>
      <c r="AC16" s="7">
        <v>68.23</v>
      </c>
      <c r="AD16" s="7">
        <v>67.2</v>
      </c>
      <c r="AE16" s="7">
        <v>66.14</v>
      </c>
      <c r="AF16" s="7">
        <v>63.83</v>
      </c>
      <c r="AG16" s="7">
        <v>60.92</v>
      </c>
      <c r="AH16" s="7">
        <v>61.03</v>
      </c>
      <c r="AI16" s="7">
        <v>61.02</v>
      </c>
      <c r="AJ16" s="7">
        <v>60.51</v>
      </c>
      <c r="AK16" s="7">
        <v>60.27</v>
      </c>
      <c r="AL16" s="8">
        <v>60.59</v>
      </c>
      <c r="AN16" s="41">
        <v>71.81</v>
      </c>
      <c r="AO16" s="7">
        <v>73.290000000000006</v>
      </c>
      <c r="AP16" s="7">
        <v>71.55</v>
      </c>
      <c r="AQ16" s="7">
        <v>70.16</v>
      </c>
      <c r="AR16" s="7">
        <v>69.430000000000007</v>
      </c>
      <c r="AS16" s="7">
        <v>72.31</v>
      </c>
      <c r="AT16" s="7">
        <v>68.63</v>
      </c>
      <c r="AU16" s="7">
        <v>66.14</v>
      </c>
      <c r="AV16" s="7">
        <v>65.02</v>
      </c>
      <c r="AW16" s="7">
        <v>64.39</v>
      </c>
      <c r="AX16" s="7">
        <v>62.05</v>
      </c>
      <c r="AY16" s="7">
        <v>63.28</v>
      </c>
      <c r="AZ16" s="7">
        <v>59.01</v>
      </c>
      <c r="BA16" s="7">
        <v>61.27</v>
      </c>
      <c r="BB16" s="7">
        <v>59.71</v>
      </c>
      <c r="BC16" s="8">
        <v>62.32</v>
      </c>
    </row>
    <row r="17" spans="1:55" ht="16" thickBot="1">
      <c r="A17" s="90" t="s">
        <v>3</v>
      </c>
      <c r="C17" s="4" t="s">
        <v>5</v>
      </c>
      <c r="D17" s="29">
        <f>(D16-D15)/(D16+2*D15)</f>
        <v>0.26364020865642179</v>
      </c>
      <c r="E17" s="31">
        <f>(E16-E15)/(E16+2*E15)</f>
        <v>0.26690563176397603</v>
      </c>
      <c r="F17" s="31">
        <f>(F16-F15)/(F16+2*F15)</f>
        <v>0.27601282424948992</v>
      </c>
      <c r="G17" s="31">
        <f>(G16-G15)/(G16+2*G15)</f>
        <v>0.27381823503585545</v>
      </c>
      <c r="H17" s="31">
        <f>(H16-H15)/(H16+2*H15)</f>
        <v>0.26753132556605846</v>
      </c>
      <c r="I17" s="31">
        <f>(I16-I15)/(I16+2*I15)</f>
        <v>0.26290082820131661</v>
      </c>
      <c r="J17" s="31">
        <f>(J16-J15)/(J16+2*J15)</f>
        <v>0.25284422403733953</v>
      </c>
      <c r="K17" s="31">
        <f>(K16-K15)/(K16+2*K15)</f>
        <v>0.2277884821237422</v>
      </c>
      <c r="L17" s="31">
        <f>(L16-L15)/(L16+2*L15)</f>
        <v>0.20350952279049861</v>
      </c>
      <c r="M17" s="31">
        <f>(M16-M15)/(M16+2*M15)</f>
        <v>0.1823275862068966</v>
      </c>
      <c r="N17" s="31">
        <f>(N16-N15)/(N16+2*N15)</f>
        <v>0.16615074508674679</v>
      </c>
      <c r="O17" s="31">
        <f>(O16-O15)/(O16+2*O15)</f>
        <v>0.15536260764358409</v>
      </c>
      <c r="P17" s="31">
        <f>(P16-P15)/(P16+2*P15)</f>
        <v>0.14297830235352318</v>
      </c>
      <c r="Q17" s="31">
        <f>(Q16-Q15)/(Q16+2*Q15)</f>
        <v>0.13368648497943822</v>
      </c>
      <c r="R17" s="31">
        <f>(R16-R15)/(R16+2*R15)</f>
        <v>0.13242514348938522</v>
      </c>
      <c r="S17" s="30">
        <f>(S16-S15)/(S16+2*S15)</f>
        <v>0.12673551740647016</v>
      </c>
      <c r="T17" s="68">
        <f>(T16-T15)/(T16+2*T15)</f>
        <v>5.5351595594464821E-2</v>
      </c>
      <c r="U17" s="3"/>
      <c r="W17" s="29">
        <f>(W16-W15)/(W16+2*W15)</f>
        <v>0.27110574189880621</v>
      </c>
      <c r="X17" s="31">
        <f>(X16-X15)/(X16+2*X15)</f>
        <v>0.26842943171592726</v>
      </c>
      <c r="Y17" s="31">
        <f>(Y16-Y15)/(Y16+2*Y15)</f>
        <v>0.27773701203404749</v>
      </c>
      <c r="Z17" s="31">
        <f>(Z16-Z15)/(Z16+2*Z15)</f>
        <v>0.27179016874541445</v>
      </c>
      <c r="AA17" s="31">
        <f>(AA16-AA15)/(AA16+2*AA15)</f>
        <v>0.27113463545549421</v>
      </c>
      <c r="AB17" s="31">
        <f>(AB16-AB15)/(AB16+2*AB15)</f>
        <v>0.25960170697012797</v>
      </c>
      <c r="AC17" s="31">
        <f>(AC16-AC15)/(AC16+2*AC15)</f>
        <v>0.25192858717214023</v>
      </c>
      <c r="AD17" s="31">
        <f>(AD16-AD15)/(AD16+2*AD15)</f>
        <v>0.21601079698820858</v>
      </c>
      <c r="AE17" s="31">
        <f>(AE16-AE15)/(AE16+2*AE15)</f>
        <v>0.20652328728101407</v>
      </c>
      <c r="AF17" s="31">
        <f>(AF16-AF15)/(AF16+2*AF15)</f>
        <v>0.19275016279574564</v>
      </c>
      <c r="AG17" s="31">
        <f>(AG16-AG15)/(AG16+2*AG15)</f>
        <v>0.16535605067715159</v>
      </c>
      <c r="AH17" s="31">
        <f>(AH16-AH15)/(AH16+2*AH15)</f>
        <v>0.1474644600042436</v>
      </c>
      <c r="AI17" s="31">
        <f>(AI16-AI15)/(AI16+2*AI15)</f>
        <v>0.1461245235069886</v>
      </c>
      <c r="AJ17" s="31">
        <f>(AJ16-AJ15)/(AJ16+2*AJ15)</f>
        <v>0.13361256544502617</v>
      </c>
      <c r="AK17" s="31">
        <f>(AK16-AK15)/(AK16+2*AK15)</f>
        <v>0.13295526149968495</v>
      </c>
      <c r="AL17" s="32">
        <f>(AL16-AL15)/(AL16+2*AL15)</f>
        <v>0.12778890654141051</v>
      </c>
      <c r="AN17" s="29">
        <f>(AN16-AN15)/(AN16+2*AN15)</f>
        <v>0.27021809081158377</v>
      </c>
      <c r="AO17" s="31">
        <f>(AO16-AO15)/(AO16+2*AO15)</f>
        <v>0.25969179738787923</v>
      </c>
      <c r="AP17" s="31">
        <f>(AP16-AP15)/(AP16+2*AP15)</f>
        <v>0.27485380116959068</v>
      </c>
      <c r="AQ17" s="31">
        <f>(AQ16-AQ15)/(AQ16+2*AQ15)</f>
        <v>0.27702303603071471</v>
      </c>
      <c r="AR17" s="31">
        <f>(AR16-AR15)/(AR16+2*AR15)</f>
        <v>0.25879781420765036</v>
      </c>
      <c r="AS17" s="31">
        <f>(AS16-AS15)/(AS16+2*AS15)</f>
        <v>0.25171529558527961</v>
      </c>
      <c r="AT17" s="31">
        <f>(AT16-AT15)/(AT16+2*AT15)</f>
        <v>0.25235693926770442</v>
      </c>
      <c r="AU17" s="31">
        <f>(AU16-AU15)/(AU16+2*AU15)</f>
        <v>0.20813704496788013</v>
      </c>
      <c r="AV17" s="31">
        <f>(AV16-AV15)/(AV16+2*AV15)</f>
        <v>0.19925006094151046</v>
      </c>
      <c r="AW17" s="31">
        <f>(AW16-AW15)/(AW16+2*AW15)</f>
        <v>0.19681119688334173</v>
      </c>
      <c r="AX17" s="31">
        <f>(AX16-AX15)/(AX16+2*AX15)</f>
        <v>0.17168218229053908</v>
      </c>
      <c r="AY17" s="31">
        <f>(AY16-AY15)/(AY16+2*AY15)</f>
        <v>0.14509990485252144</v>
      </c>
      <c r="AZ17" s="31">
        <f>(AZ16-AZ15)/(AZ16+2*AZ15)</f>
        <v>0.13112299465240643</v>
      </c>
      <c r="BA17" s="31">
        <f>(BA16-BA15)/(BA16+2*BA15)</f>
        <v>0.14817688130333595</v>
      </c>
      <c r="BB17" s="31">
        <f>(BB16-BB15)/(BB16+2*BB15)</f>
        <v>0.12610975183502271</v>
      </c>
      <c r="BC17" s="32">
        <f>(BC16-BC15)/(BC16+2*BC15)</f>
        <v>0.13878638786387865</v>
      </c>
    </row>
    <row r="18" spans="1:55" ht="16" thickBot="1">
      <c r="A18" s="90"/>
      <c r="C18" s="4" t="s">
        <v>6</v>
      </c>
      <c r="D18" s="34">
        <v>242.87</v>
      </c>
      <c r="E18" s="47">
        <v>242.04300000000001</v>
      </c>
      <c r="F18" s="47">
        <v>234.06700000000001</v>
      </c>
      <c r="G18" s="47">
        <v>234.72900000000001</v>
      </c>
      <c r="H18" s="47">
        <v>234.72</v>
      </c>
      <c r="I18" s="47">
        <v>227.94800000000001</v>
      </c>
      <c r="J18" s="47">
        <v>228.20099999999999</v>
      </c>
      <c r="K18" s="47">
        <v>226.76400000000001</v>
      </c>
      <c r="L18" s="47">
        <v>223.81700000000001</v>
      </c>
      <c r="M18" s="47">
        <v>218.63499999999999</v>
      </c>
      <c r="N18" s="47">
        <v>218.559</v>
      </c>
      <c r="O18" s="47">
        <v>218.626</v>
      </c>
      <c r="P18" s="47">
        <v>215.636</v>
      </c>
      <c r="Q18" s="47">
        <v>213.12</v>
      </c>
      <c r="R18" s="47">
        <v>213.95</v>
      </c>
      <c r="S18" s="35">
        <v>216.84</v>
      </c>
      <c r="T18" s="36">
        <v>255.39500000000001</v>
      </c>
      <c r="U18" s="78">
        <f>D18/T18</f>
        <v>0.95095831946592535</v>
      </c>
      <c r="W18" s="34">
        <v>242.87</v>
      </c>
      <c r="X18" s="47">
        <v>242.04300000000001</v>
      </c>
      <c r="Y18" s="47">
        <v>234.06700000000001</v>
      </c>
      <c r="Z18" s="47">
        <v>234.72900000000001</v>
      </c>
      <c r="AA18" s="47">
        <v>234.72</v>
      </c>
      <c r="AB18" s="47">
        <v>227.94800000000001</v>
      </c>
      <c r="AC18" s="47">
        <v>228.20099999999999</v>
      </c>
      <c r="AD18" s="47">
        <v>226.76400000000001</v>
      </c>
      <c r="AE18" s="47">
        <v>223.81700000000001</v>
      </c>
      <c r="AF18" s="47">
        <v>218.63499999999999</v>
      </c>
      <c r="AG18" s="47">
        <v>218.559</v>
      </c>
      <c r="AH18" s="47">
        <v>218.626</v>
      </c>
      <c r="AI18" s="47">
        <v>215.636</v>
      </c>
      <c r="AJ18" s="47">
        <v>213.12</v>
      </c>
      <c r="AK18" s="47">
        <v>213.95</v>
      </c>
      <c r="AL18" s="48">
        <v>216.84</v>
      </c>
      <c r="AN18" s="34">
        <v>242.87</v>
      </c>
      <c r="AO18" s="47">
        <v>242.04300000000001</v>
      </c>
      <c r="AP18" s="47">
        <v>234.06700000000001</v>
      </c>
      <c r="AQ18" s="47">
        <v>234.72900000000001</v>
      </c>
      <c r="AR18" s="47">
        <v>234.72</v>
      </c>
      <c r="AS18" s="47">
        <v>227.94800000000001</v>
      </c>
      <c r="AT18" s="47">
        <v>228.20099999999999</v>
      </c>
      <c r="AU18" s="47">
        <v>226.76400000000001</v>
      </c>
      <c r="AV18" s="47">
        <v>223.81700000000001</v>
      </c>
      <c r="AW18" s="47">
        <v>218.63499999999999</v>
      </c>
      <c r="AX18" s="47">
        <v>218.559</v>
      </c>
      <c r="AY18" s="47">
        <v>218.626</v>
      </c>
      <c r="AZ18" s="47">
        <v>215.636</v>
      </c>
      <c r="BA18" s="47">
        <v>213.12</v>
      </c>
      <c r="BB18" s="47">
        <v>213.95</v>
      </c>
      <c r="BC18" s="48">
        <v>216.84</v>
      </c>
    </row>
    <row r="19" spans="1:55" ht="16" thickBot="1">
      <c r="A19" s="90"/>
      <c r="C19" s="12" t="s">
        <v>7</v>
      </c>
      <c r="D19" s="71">
        <f>(D17-0.045)/((0.28-D17)*0.95+(D17-0.045))</f>
        <v>0.9336336649101501</v>
      </c>
      <c r="E19" s="72">
        <f t="shared" ref="E19:Q19" si="18">(E17-0.115)/((0.28-E17)*0.95+(E17-0.115))</f>
        <v>0.92430783710972053</v>
      </c>
      <c r="F19" s="72">
        <f t="shared" si="18"/>
        <v>0.97701576319657002</v>
      </c>
      <c r="G19" s="72">
        <f t="shared" si="18"/>
        <v>0.96434122166505387</v>
      </c>
      <c r="H19" s="72">
        <f t="shared" si="18"/>
        <v>0.92793838574173926</v>
      </c>
      <c r="I19" s="72">
        <f t="shared" si="18"/>
        <v>0.90103744183067902</v>
      </c>
      <c r="J19" s="72">
        <f t="shared" si="18"/>
        <v>0.84235126759132217</v>
      </c>
      <c r="K19" s="72">
        <f t="shared" si="18"/>
        <v>0.69455558910036741</v>
      </c>
      <c r="L19" s="72">
        <f t="shared" si="18"/>
        <v>0.54915006246904763</v>
      </c>
      <c r="M19" s="72">
        <f t="shared" si="18"/>
        <v>0.42049156055670739</v>
      </c>
      <c r="N19" s="72">
        <f t="shared" si="18"/>
        <v>0.32108176404160776</v>
      </c>
      <c r="O19" s="72">
        <f t="shared" si="18"/>
        <v>0.2542236124241376</v>
      </c>
      <c r="P19" s="72">
        <f t="shared" si="18"/>
        <v>0.17691112413072804</v>
      </c>
      <c r="Q19" s="72">
        <f t="shared" si="18"/>
        <v>0.11850566039737488</v>
      </c>
      <c r="R19" s="72">
        <f>(R17-0.115)/((0.28-R17)*0.95+(R17-0.115))</f>
        <v>0.11055072013603795</v>
      </c>
      <c r="S19" s="74">
        <f>(S17-0.115)/((0.28-S17)*0.95+(S17-0.115))</f>
        <v>7.4588520970726685E-2</v>
      </c>
      <c r="T19" s="67"/>
      <c r="U19" s="3"/>
      <c r="W19" s="50">
        <f>(W17-0.045)/((0.28-W17)*0.95+(W17-0.045))</f>
        <v>0.96397631747813028</v>
      </c>
      <c r="X19" s="51">
        <f>(X17-0.115)/((0.28-X17)*0.94+(X17-0.115))</f>
        <v>0.93380430609201914</v>
      </c>
      <c r="Y19" s="51">
        <f t="shared" ref="Y19:AL19" si="19">(Y17-0.115)/((0.28-Y17)*0.94+(Y17-0.115))</f>
        <v>0.98709720836528991</v>
      </c>
      <c r="Z19" s="51">
        <f t="shared" si="19"/>
        <v>0.95308879172397498</v>
      </c>
      <c r="AA19" s="51">
        <f t="shared" si="19"/>
        <v>0.94933094150109909</v>
      </c>
      <c r="AB19" s="51">
        <f t="shared" si="19"/>
        <v>0.88292311781167376</v>
      </c>
      <c r="AC19" s="51">
        <f t="shared" si="19"/>
        <v>0.83842872670903867</v>
      </c>
      <c r="AD19" s="51">
        <f t="shared" si="19"/>
        <v>0.62677085476518279</v>
      </c>
      <c r="AE19" s="51">
        <f t="shared" si="19"/>
        <v>0.56991401068653602</v>
      </c>
      <c r="AF19" s="51">
        <f t="shared" si="19"/>
        <v>0.486653259739247</v>
      </c>
      <c r="AG19" s="51">
        <f t="shared" si="19"/>
        <v>0.31846456233881976</v>
      </c>
      <c r="AH19" s="51">
        <f t="shared" si="19"/>
        <v>0.20671697425957891</v>
      </c>
      <c r="AI19" s="51">
        <f t="shared" si="19"/>
        <v>0.198286455323014</v>
      </c>
      <c r="AJ19" s="51">
        <f t="shared" si="19"/>
        <v>0.11914577007379991</v>
      </c>
      <c r="AK19" s="51">
        <f t="shared" si="19"/>
        <v>0.11496715397085538</v>
      </c>
      <c r="AL19" s="52">
        <f t="shared" si="19"/>
        <v>8.2049947099288673E-2</v>
      </c>
      <c r="AN19" s="50">
        <f>(AN17-0.045)/((0.28-AN17)*0.95+(AN17-0.045))</f>
        <v>0.96037363913972085</v>
      </c>
      <c r="AO19" s="51">
        <f>(AO17-0.115)/((0.28-AO17)*0.94+(AO17-0.115))</f>
        <v>0.88344404257371334</v>
      </c>
      <c r="AP19" s="51">
        <f t="shared" ref="AP19:BC19" si="20">(AP17-0.115)/((0.28-AP17)*0.94+(AP17-0.115))</f>
        <v>0.97062729474259835</v>
      </c>
      <c r="AQ19" s="51">
        <f t="shared" si="20"/>
        <v>0.98302194718655844</v>
      </c>
      <c r="AR19" s="51">
        <f t="shared" si="20"/>
        <v>0.87827329101334384</v>
      </c>
      <c r="AS19" s="51">
        <f t="shared" si="20"/>
        <v>0.83718832144222144</v>
      </c>
      <c r="AT19" s="51">
        <f t="shared" si="20"/>
        <v>0.84091923733711715</v>
      </c>
      <c r="AU19" s="51">
        <f t="shared" si="20"/>
        <v>0.57961338674385099</v>
      </c>
      <c r="AV19" s="51">
        <f t="shared" si="20"/>
        <v>0.52605325477194997</v>
      </c>
      <c r="AW19" s="51">
        <f t="shared" si="20"/>
        <v>0.51129226907747294</v>
      </c>
      <c r="AX19" s="51">
        <f t="shared" si="20"/>
        <v>0.35761419163471131</v>
      </c>
      <c r="AY19" s="51">
        <f t="shared" si="20"/>
        <v>0.19183400219030966</v>
      </c>
      <c r="AZ19" s="51">
        <f t="shared" si="20"/>
        <v>0.1033079089656874</v>
      </c>
      <c r="BA19" s="51">
        <f t="shared" si="20"/>
        <v>0.21119582319702043</v>
      </c>
      <c r="BB19" s="51">
        <f t="shared" si="20"/>
        <v>7.1323075017468832E-2</v>
      </c>
      <c r="BC19" s="52">
        <f t="shared" si="20"/>
        <v>0.15196330354051055</v>
      </c>
    </row>
    <row r="20" spans="1:55">
      <c r="A20" s="89"/>
      <c r="C20" s="4" t="s">
        <v>17</v>
      </c>
      <c r="D20" s="98">
        <f>(D19+W19+AN19)/3</f>
        <v>0.95266120717600045</v>
      </c>
      <c r="E20" s="99">
        <f t="shared" ref="E20" si="21">(E19+X19+AO19)/3</f>
        <v>0.913852061925151</v>
      </c>
      <c r="F20" s="99">
        <f t="shared" ref="F20" si="22">(F19+Y19+AP19)/3</f>
        <v>0.97824675543481943</v>
      </c>
      <c r="G20" s="99">
        <f t="shared" ref="G20" si="23">(G19+Z19+AQ19)/3</f>
        <v>0.96681732019186251</v>
      </c>
      <c r="H20" s="99">
        <f t="shared" ref="H20" si="24">(H19+AA19+AR19)/3</f>
        <v>0.91851420608539402</v>
      </c>
      <c r="I20" s="99">
        <f t="shared" ref="I20" si="25">(I19+AB19+AS19)/3</f>
        <v>0.87371629369485815</v>
      </c>
      <c r="J20" s="99">
        <f t="shared" ref="J20" si="26">(J19+AC19+AT19)/3</f>
        <v>0.84056641054582604</v>
      </c>
      <c r="K20" s="99">
        <f t="shared" ref="K20" si="27">(K19+AD19+AU19)/3</f>
        <v>0.63364661020313362</v>
      </c>
      <c r="L20" s="99">
        <f t="shared" ref="L20" si="28">(L19+AE19+AV19)/3</f>
        <v>0.54837244264251117</v>
      </c>
      <c r="M20" s="99">
        <f t="shared" ref="M20" si="29">(M19+AF19+AW19)/3</f>
        <v>0.47281236312447578</v>
      </c>
      <c r="N20" s="99">
        <f t="shared" ref="N20" si="30">(N19+AG19+AX19)/3</f>
        <v>0.33238683933837959</v>
      </c>
      <c r="O20" s="99">
        <f t="shared" ref="O20" si="31">(O19+AH19+AY19)/3</f>
        <v>0.2175915296246754</v>
      </c>
      <c r="P20" s="99">
        <f t="shared" ref="P20" si="32">(P19+AI19+AZ19)/3</f>
        <v>0.15950182947314315</v>
      </c>
      <c r="Q20" s="99">
        <f t="shared" ref="Q20" si="33">(Q19+AJ19+BA19)/3</f>
        <v>0.14961575122273174</v>
      </c>
      <c r="R20" s="99">
        <f t="shared" ref="R20" si="34">(R19+AK19+BB19)/3</f>
        <v>9.8946983041454051E-2</v>
      </c>
      <c r="S20" s="99">
        <f t="shared" ref="S20" si="35">(S19+AL19+BC19)/3</f>
        <v>0.10286725720350864</v>
      </c>
      <c r="T20" s="21"/>
    </row>
    <row r="21" spans="1:55" ht="16" thickBot="1">
      <c r="A21" s="89"/>
      <c r="C21" s="4" t="s">
        <v>16</v>
      </c>
      <c r="D21" s="50">
        <f>(STDEV(D19,W19,AN19))/SQRT(3)</f>
        <v>9.5704466338053986E-3</v>
      </c>
      <c r="E21" s="51">
        <f t="shared" ref="E21" si="36">(STDEV(E19,X19,AO19))/SQRT(3)</f>
        <v>1.5449179713294334E-2</v>
      </c>
      <c r="F21" s="51">
        <f t="shared" ref="F21" si="37">(STDEV(F19,Y19,AP19))/SQRT(3)</f>
        <v>4.7941290520351742E-3</v>
      </c>
      <c r="G21" s="51">
        <f t="shared" ref="G21" si="38">(STDEV(G19,Z19,AQ19))/SQRT(3)</f>
        <v>8.7291990263071526E-3</v>
      </c>
      <c r="H21" s="51">
        <f t="shared" ref="H21" si="39">(STDEV(H19,AA19,AR19))/SQRT(3)</f>
        <v>2.104684295293318E-2</v>
      </c>
      <c r="I21" s="51">
        <f t="shared" ref="I21" si="40">(STDEV(I19,AB19,AS19))/SQRT(3)</f>
        <v>1.8997822255313209E-2</v>
      </c>
      <c r="J21" s="51">
        <f t="shared" ref="J21" si="41">(STDEV(J19,AC19,AT19))/SQRT(3)</f>
        <v>1.145999825739655E-3</v>
      </c>
      <c r="K21" s="51">
        <f t="shared" ref="K21" si="42">(STDEV(K19,AD19,AU19))/SQRT(3)</f>
        <v>3.33585795074944E-2</v>
      </c>
      <c r="L21" s="51">
        <f t="shared" ref="L21" si="43">(STDEV(L19,AE19,AV19))/SQRT(3)</f>
        <v>1.2667478002029327E-2</v>
      </c>
      <c r="M21" s="51">
        <f t="shared" ref="M21" si="44">(STDEV(M19,AF19,AW19))/SQRT(3)</f>
        <v>2.7110084109631272E-2</v>
      </c>
      <c r="N21" s="51">
        <f t="shared" ref="N21" si="45">(STDEV(N19,AG19,AX19))/SQRT(3)</f>
        <v>1.263628260342275E-2</v>
      </c>
      <c r="O21" s="51">
        <f t="shared" ref="O21" si="46">(STDEV(O19,AH19,AY19))/SQRT(3)</f>
        <v>1.8813185376872061E-2</v>
      </c>
      <c r="P21" s="51">
        <f t="shared" ref="P21" si="47">(STDEV(P19,AI19,AZ19))/SQRT(3)</f>
        <v>2.8766553045702671E-2</v>
      </c>
      <c r="Q21" s="51">
        <f t="shared" ref="Q21" si="48">(STDEV(Q19,AJ19,BA19))/SQRT(3)</f>
        <v>3.0790590464016766E-2</v>
      </c>
      <c r="R21" s="51">
        <f t="shared" ref="R21" si="49">(STDEV(R19,AK19,BB19))/SQRT(3)</f>
        <v>1.3870669808899245E-2</v>
      </c>
      <c r="S21" s="51">
        <f t="shared" ref="S21" si="50">(STDEV(S19,AL19,BC19))/SQRT(3)</f>
        <v>2.4642338528176603E-2</v>
      </c>
      <c r="T21" s="21"/>
    </row>
    <row r="22" spans="1:55" ht="16" thickBot="1">
      <c r="A22" s="89"/>
      <c r="B22" s="14" t="s">
        <v>9</v>
      </c>
      <c r="C22" s="15" t="s">
        <v>11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8"/>
      <c r="R22" s="18"/>
      <c r="T22" s="20"/>
      <c r="U22" s="18"/>
    </row>
    <row r="23" spans="1:55" ht="16" thickBot="1">
      <c r="A23" s="89"/>
      <c r="B23" s="17"/>
      <c r="C23" s="12" t="s">
        <v>12</v>
      </c>
      <c r="D23" s="56">
        <v>10</v>
      </c>
      <c r="E23" s="57">
        <v>5</v>
      </c>
      <c r="F23" s="57">
        <v>2.5</v>
      </c>
      <c r="G23" s="57">
        <f>F23/2</f>
        <v>1.25</v>
      </c>
      <c r="H23" s="57">
        <f>G23/2</f>
        <v>0.625</v>
      </c>
      <c r="I23" s="57">
        <f>H23/2</f>
        <v>0.3125</v>
      </c>
      <c r="J23" s="57">
        <f>I23/2</f>
        <v>0.15625</v>
      </c>
      <c r="K23" s="57">
        <f>J23/2</f>
        <v>7.8125E-2</v>
      </c>
      <c r="L23" s="57">
        <f>K23/2</f>
        <v>3.90625E-2</v>
      </c>
      <c r="M23" s="57">
        <f>L23/2</f>
        <v>1.953125E-2</v>
      </c>
      <c r="N23" s="57">
        <f>M23/2</f>
        <v>9.765625E-3</v>
      </c>
      <c r="O23" s="57">
        <f>N23/2</f>
        <v>4.8828125E-3</v>
      </c>
      <c r="P23" s="57">
        <f>O23/2</f>
        <v>2.44140625E-3</v>
      </c>
      <c r="Q23" s="57">
        <f>P23/2</f>
        <v>1.220703125E-3</v>
      </c>
      <c r="R23" s="57">
        <f>Q23/2</f>
        <v>6.103515625E-4</v>
      </c>
      <c r="S23" s="57">
        <f>R23/2</f>
        <v>3.0517578125E-4</v>
      </c>
      <c r="T23" s="58">
        <v>0</v>
      </c>
      <c r="U23" s="18"/>
      <c r="W23" s="79">
        <v>10</v>
      </c>
      <c r="X23" s="80">
        <v>5</v>
      </c>
      <c r="Y23" s="80">
        <v>2.5</v>
      </c>
      <c r="Z23" s="80">
        <f>Y23/2</f>
        <v>1.25</v>
      </c>
      <c r="AA23" s="80">
        <f>Z23/2</f>
        <v>0.625</v>
      </c>
      <c r="AB23" s="80">
        <f>AA23/2</f>
        <v>0.3125</v>
      </c>
      <c r="AC23" s="80">
        <f>AB23/2</f>
        <v>0.15625</v>
      </c>
      <c r="AD23" s="80">
        <f>AC23/2</f>
        <v>7.8125E-2</v>
      </c>
      <c r="AE23" s="80">
        <f>AD23/2</f>
        <v>3.90625E-2</v>
      </c>
      <c r="AF23" s="80">
        <f>AE23/2</f>
        <v>1.953125E-2</v>
      </c>
      <c r="AG23" s="80">
        <f>AF23/2</f>
        <v>9.765625E-3</v>
      </c>
      <c r="AH23" s="80">
        <f>AG23/2</f>
        <v>4.8828125E-3</v>
      </c>
      <c r="AI23" s="80">
        <f>AH23/2</f>
        <v>2.44140625E-3</v>
      </c>
      <c r="AJ23" s="80">
        <f>AI23/2</f>
        <v>1.220703125E-3</v>
      </c>
      <c r="AK23" s="80">
        <f>AJ23/2</f>
        <v>6.103515625E-4</v>
      </c>
      <c r="AL23" s="81">
        <f>AK23/2</f>
        <v>3.0517578125E-4</v>
      </c>
      <c r="AN23" s="79">
        <v>10</v>
      </c>
      <c r="AO23" s="80">
        <v>5</v>
      </c>
      <c r="AP23" s="80">
        <v>2.5</v>
      </c>
      <c r="AQ23" s="80">
        <f>AP23/2</f>
        <v>1.25</v>
      </c>
      <c r="AR23" s="80">
        <f>AQ23/2</f>
        <v>0.625</v>
      </c>
      <c r="AS23" s="80">
        <f>AR23/2</f>
        <v>0.3125</v>
      </c>
      <c r="AT23" s="80">
        <f>AS23/2</f>
        <v>0.15625</v>
      </c>
      <c r="AU23" s="80">
        <f>AT23/2</f>
        <v>7.8125E-2</v>
      </c>
      <c r="AV23" s="80">
        <f>AU23/2</f>
        <v>3.90625E-2</v>
      </c>
      <c r="AW23" s="80">
        <f>AV23/2</f>
        <v>1.953125E-2</v>
      </c>
      <c r="AX23" s="80">
        <f>AW23/2</f>
        <v>9.765625E-3</v>
      </c>
      <c r="AY23" s="80">
        <f>AX23/2</f>
        <v>4.8828125E-3</v>
      </c>
      <c r="AZ23" s="80">
        <f>AY23/2</f>
        <v>2.44140625E-3</v>
      </c>
      <c r="BA23" s="80">
        <f>AZ23/2</f>
        <v>1.220703125E-3</v>
      </c>
      <c r="BB23" s="80">
        <f>BA23/2</f>
        <v>6.103515625E-4</v>
      </c>
      <c r="BC23" s="81">
        <f>BB23/2</f>
        <v>3.0517578125E-4</v>
      </c>
    </row>
    <row r="24" spans="1:55">
      <c r="A24" s="89"/>
      <c r="B24" s="17"/>
      <c r="C24" s="12" t="s">
        <v>1</v>
      </c>
      <c r="D24" s="37">
        <v>35.979999999999997</v>
      </c>
      <c r="E24" s="38">
        <v>34.96</v>
      </c>
      <c r="F24" s="39">
        <v>37.020000000000003</v>
      </c>
      <c r="G24" s="39">
        <v>38.909999999999997</v>
      </c>
      <c r="H24" s="39">
        <v>40.56</v>
      </c>
      <c r="I24" s="39">
        <v>44.27</v>
      </c>
      <c r="J24" s="39">
        <v>48.12</v>
      </c>
      <c r="K24" s="39">
        <v>51.98</v>
      </c>
      <c r="L24" s="39">
        <v>48.88</v>
      </c>
      <c r="M24" s="39">
        <v>51.72</v>
      </c>
      <c r="N24" s="39">
        <v>52.35</v>
      </c>
      <c r="O24" s="39">
        <v>52.21</v>
      </c>
      <c r="P24" s="39">
        <v>54.82</v>
      </c>
      <c r="Q24" s="39">
        <v>50.34</v>
      </c>
      <c r="R24" s="39">
        <v>52.838999999999999</v>
      </c>
      <c r="S24" s="75">
        <v>53.05</v>
      </c>
      <c r="T24" s="25">
        <v>55.75</v>
      </c>
      <c r="U24" s="18"/>
      <c r="W24" s="37">
        <v>34.76</v>
      </c>
      <c r="X24" s="38">
        <v>35.61</v>
      </c>
      <c r="Y24" s="39">
        <v>37.82</v>
      </c>
      <c r="Z24" s="39">
        <v>37.96</v>
      </c>
      <c r="AA24" s="39">
        <v>40.520000000000003</v>
      </c>
      <c r="AB24" s="39">
        <v>44.3</v>
      </c>
      <c r="AC24" s="39">
        <v>47.78</v>
      </c>
      <c r="AD24" s="39">
        <v>52.6</v>
      </c>
      <c r="AE24" s="39">
        <v>49.12</v>
      </c>
      <c r="AF24" s="39">
        <v>53.29</v>
      </c>
      <c r="AG24" s="39">
        <v>51.71</v>
      </c>
      <c r="AH24" s="39">
        <v>52.68</v>
      </c>
      <c r="AI24" s="39">
        <v>54.07</v>
      </c>
      <c r="AJ24" s="39">
        <v>52.16</v>
      </c>
      <c r="AK24" s="39">
        <v>51.97</v>
      </c>
      <c r="AL24" s="40">
        <v>53.42</v>
      </c>
      <c r="AN24" s="37">
        <v>33.85</v>
      </c>
      <c r="AO24" s="38">
        <v>34.15</v>
      </c>
      <c r="AP24" s="39">
        <v>36.409999999999997</v>
      </c>
      <c r="AQ24" s="39">
        <v>38.020000000000003</v>
      </c>
      <c r="AR24" s="39">
        <v>40.270000000000003</v>
      </c>
      <c r="AS24" s="39">
        <v>44.31</v>
      </c>
      <c r="AT24" s="39">
        <v>48.02</v>
      </c>
      <c r="AU24" s="39">
        <v>52.71</v>
      </c>
      <c r="AV24" s="39">
        <v>50.23</v>
      </c>
      <c r="AW24" s="39">
        <v>57.61</v>
      </c>
      <c r="AX24" s="39">
        <v>54.28</v>
      </c>
      <c r="AY24" s="39">
        <v>55.01</v>
      </c>
      <c r="AZ24" s="39">
        <v>53.28</v>
      </c>
      <c r="BA24" s="39">
        <v>53.01</v>
      </c>
      <c r="BB24" s="39">
        <v>49.71</v>
      </c>
      <c r="BC24" s="40">
        <v>52.91</v>
      </c>
    </row>
    <row r="25" spans="1:55">
      <c r="A25" s="89"/>
      <c r="B25" s="17"/>
      <c r="C25" s="12" t="s">
        <v>0</v>
      </c>
      <c r="D25" s="41">
        <v>69.510000000000005</v>
      </c>
      <c r="E25" s="42">
        <v>71.12</v>
      </c>
      <c r="F25" s="43">
        <v>69.709999999999994</v>
      </c>
      <c r="G25" s="43">
        <v>67.41</v>
      </c>
      <c r="H25" s="43">
        <v>69.09</v>
      </c>
      <c r="I25" s="43">
        <v>70.52</v>
      </c>
      <c r="J25" s="43">
        <v>69.61</v>
      </c>
      <c r="K25" s="43">
        <v>67.989999999999995</v>
      </c>
      <c r="L25" s="43">
        <v>66.38</v>
      </c>
      <c r="M25" s="43">
        <v>64.040000000000006</v>
      </c>
      <c r="N25" s="43">
        <v>62.33</v>
      </c>
      <c r="O25" s="43">
        <v>61.4</v>
      </c>
      <c r="P25" s="43">
        <v>62.8</v>
      </c>
      <c r="Q25" s="43">
        <v>60.61</v>
      </c>
      <c r="R25" s="43">
        <v>61.59</v>
      </c>
      <c r="S25" s="76">
        <v>62.34</v>
      </c>
      <c r="T25" s="28">
        <v>65.56</v>
      </c>
      <c r="U25" s="18"/>
      <c r="W25" s="41">
        <v>67.239999999999995</v>
      </c>
      <c r="X25" s="42">
        <v>70.23</v>
      </c>
      <c r="Y25" s="43">
        <v>68.73</v>
      </c>
      <c r="Z25" s="43">
        <v>68.91</v>
      </c>
      <c r="AA25" s="43">
        <v>70.319999999999993</v>
      </c>
      <c r="AB25" s="43">
        <v>70.510000000000005</v>
      </c>
      <c r="AC25" s="43">
        <v>69.209999999999994</v>
      </c>
      <c r="AD25" s="43">
        <v>67.47</v>
      </c>
      <c r="AE25" s="43">
        <v>65.959999999999994</v>
      </c>
      <c r="AF25" s="43">
        <v>64.84</v>
      </c>
      <c r="AG25" s="43">
        <v>62.71</v>
      </c>
      <c r="AH25" s="43">
        <v>63.49</v>
      </c>
      <c r="AI25" s="43">
        <v>63.03</v>
      </c>
      <c r="AJ25" s="43">
        <v>61.34</v>
      </c>
      <c r="AK25" s="43">
        <v>62.28</v>
      </c>
      <c r="AL25" s="44">
        <v>62.72</v>
      </c>
      <c r="AN25" s="41">
        <v>68.319999999999993</v>
      </c>
      <c r="AO25" s="42">
        <v>70.709999999999994</v>
      </c>
      <c r="AP25" s="43">
        <v>66.72</v>
      </c>
      <c r="AQ25" s="43">
        <v>65.83</v>
      </c>
      <c r="AR25" s="43">
        <v>69.23</v>
      </c>
      <c r="AS25" s="43">
        <v>70.41</v>
      </c>
      <c r="AT25" s="43">
        <v>69.430000000000007</v>
      </c>
      <c r="AU25" s="43">
        <v>66.37</v>
      </c>
      <c r="AV25" s="43">
        <v>64.27</v>
      </c>
      <c r="AW25" s="43">
        <v>68.92</v>
      </c>
      <c r="AX25" s="43">
        <v>64.319999999999993</v>
      </c>
      <c r="AY25" s="43">
        <v>61.74</v>
      </c>
      <c r="AZ25" s="43">
        <v>63.19</v>
      </c>
      <c r="BA25" s="43">
        <v>59.25</v>
      </c>
      <c r="BB25" s="43">
        <v>60.83</v>
      </c>
      <c r="BC25" s="44">
        <v>63.72</v>
      </c>
    </row>
    <row r="26" spans="1:55" ht="16" thickBot="1">
      <c r="A26" s="89"/>
      <c r="B26" s="17"/>
      <c r="C26" s="12" t="s">
        <v>5</v>
      </c>
      <c r="D26" s="29">
        <f>(D25-D24)/(D25+2*D24)</f>
        <v>0.23701138050470069</v>
      </c>
      <c r="E26" s="30">
        <f t="shared" ref="E26:S26" si="51">(E25-E24)/(E25+2*E24)</f>
        <v>0.25638116846284742</v>
      </c>
      <c r="F26" s="30">
        <f t="shared" si="51"/>
        <v>0.22740869565217384</v>
      </c>
      <c r="G26" s="30">
        <f t="shared" si="51"/>
        <v>0.19624044618880399</v>
      </c>
      <c r="H26" s="30">
        <f t="shared" si="51"/>
        <v>0.18993409227082084</v>
      </c>
      <c r="I26" s="30">
        <f t="shared" si="51"/>
        <v>0.1650320633723123</v>
      </c>
      <c r="J26" s="30">
        <f t="shared" si="51"/>
        <v>0.12957491709375943</v>
      </c>
      <c r="K26" s="30">
        <f t="shared" si="51"/>
        <v>9.3108461762140146E-2</v>
      </c>
      <c r="L26" s="30">
        <f t="shared" si="51"/>
        <v>0.10661630315584254</v>
      </c>
      <c r="M26" s="30">
        <f t="shared" si="51"/>
        <v>7.3561022211607388E-2</v>
      </c>
      <c r="N26" s="30">
        <f t="shared" si="51"/>
        <v>5.9749745554690752E-2</v>
      </c>
      <c r="O26" s="30">
        <f t="shared" si="51"/>
        <v>5.5421541430466757E-2</v>
      </c>
      <c r="P26" s="30">
        <f t="shared" si="51"/>
        <v>4.6276965901183E-2</v>
      </c>
      <c r="Q26" s="30">
        <f t="shared" si="51"/>
        <v>6.3674127348254658E-2</v>
      </c>
      <c r="R26" s="30">
        <f t="shared" si="51"/>
        <v>5.2317239400243951E-2</v>
      </c>
      <c r="S26" s="30">
        <f t="shared" si="51"/>
        <v>5.5153170268344848E-2</v>
      </c>
      <c r="T26" s="33">
        <f>(T25-T24)/(T25+2*T24)</f>
        <v>5.5404947475432072E-2</v>
      </c>
      <c r="U26" s="18"/>
      <c r="W26" s="29">
        <f>(W25-W24)/(W25+2*W24)</f>
        <v>0.23749634396022229</v>
      </c>
      <c r="X26" s="30">
        <f t="shared" ref="X26" si="52">(X25-X24)/(X25+2*X24)</f>
        <v>0.24475079533404034</v>
      </c>
      <c r="Y26" s="30">
        <f t="shared" ref="Y26" si="53">(Y25-Y24)/(Y25+2*Y24)</f>
        <v>0.21410265290572836</v>
      </c>
      <c r="Z26" s="30">
        <f t="shared" ref="Z26" si="54">(Z25-Z24)/(Z25+2*Z24)</f>
        <v>0.21369881930539253</v>
      </c>
      <c r="AA26" s="30">
        <f t="shared" ref="AA26" si="55">(AA25-AA24)/(AA25+2*AA24)</f>
        <v>0.19688160676532762</v>
      </c>
      <c r="AB26" s="30">
        <f t="shared" ref="AB26" si="56">(AB25-AB24)/(AB25+2*AB24)</f>
        <v>0.1647288039720948</v>
      </c>
      <c r="AC26" s="30">
        <f t="shared" ref="AC26" si="57">(AC25-AC24)/(AC25+2*AC24)</f>
        <v>0.13006008375311037</v>
      </c>
      <c r="AD26" s="30">
        <f t="shared" ref="AD26" si="58">(AD25-AD24)/(AD25+2*AD24)</f>
        <v>8.611802860948628E-2</v>
      </c>
      <c r="AE26" s="30">
        <f t="shared" ref="AE26" si="59">(AE25-AE24)/(AE25+2*AE24)</f>
        <v>0.10255785627283799</v>
      </c>
      <c r="AF26" s="30">
        <f t="shared" ref="AF26" si="60">(AF25-AF24)/(AF25+2*AF24)</f>
        <v>6.7378368918445938E-2</v>
      </c>
      <c r="AG26" s="30">
        <f t="shared" ref="AG26" si="61">(AG25-AG24)/(AG25+2*AG24)</f>
        <v>6.6213206525010532E-2</v>
      </c>
      <c r="AH26" s="30">
        <f t="shared" ref="AH26" si="62">(AH25-AH24)/(AH25+2*AH24)</f>
        <v>6.4021320698845141E-2</v>
      </c>
      <c r="AI26" s="30">
        <f t="shared" ref="AI26" si="63">(AI25-AI24)/(AI25+2*AI24)</f>
        <v>5.2345621312145818E-2</v>
      </c>
      <c r="AJ26" s="30">
        <f t="shared" ref="AJ26" si="64">(AJ25-AJ24)/(AJ25+2*AJ24)</f>
        <v>5.5414704817095296E-2</v>
      </c>
      <c r="AK26" s="30">
        <f t="shared" ref="AK26" si="65">(AK25-AK24)/(AK25+2*AK24)</f>
        <v>6.2026230297196498E-2</v>
      </c>
      <c r="AL26" s="32">
        <f t="shared" ref="AL26" si="66">(AL25-AL24)/(AL25+2*AL24)</f>
        <v>5.4847841472045279E-2</v>
      </c>
      <c r="AN26" s="29">
        <f>(AN25-AN24)/(AN25+2*AN24)</f>
        <v>0.25341861490957207</v>
      </c>
      <c r="AO26" s="30">
        <f t="shared" ref="AO26" si="67">(AO25-AO24)/(AO25+2*AO24)</f>
        <v>0.26300266167901587</v>
      </c>
      <c r="AP26" s="30">
        <f t="shared" ref="AP26" si="68">(AP25-AP24)/(AP25+2*AP24)</f>
        <v>0.21721370216425401</v>
      </c>
      <c r="AQ26" s="30">
        <f t="shared" ref="AQ26" si="69">(AQ25-AQ24)/(AQ25+2*AQ24)</f>
        <v>0.19602452949883692</v>
      </c>
      <c r="AR26" s="30">
        <f t="shared" ref="AR26" si="70">(AR25-AR24)/(AR25+2*AR24)</f>
        <v>0.19336315684048874</v>
      </c>
      <c r="AS26" s="30">
        <f t="shared" ref="AS26" si="71">(AS25-AS24)/(AS25+2*AS24)</f>
        <v>0.16411997736276171</v>
      </c>
      <c r="AT26" s="30">
        <f t="shared" ref="AT26" si="72">(AT25-AT24)/(AT25+2*AT24)</f>
        <v>0.12938901311415968</v>
      </c>
      <c r="AU26" s="30">
        <f t="shared" ref="AU26" si="73">(AU25-AU24)/(AU25+2*AU24)</f>
        <v>7.9515687758309569E-2</v>
      </c>
      <c r="AV26" s="30">
        <f t="shared" ref="AV26" si="74">(AV25-AV24)/(AV25+2*AV24)</f>
        <v>8.523037698051357E-2</v>
      </c>
      <c r="AW26" s="30">
        <f t="shared" ref="AW26" si="75">(AW25-AW24)/(AW25+2*AW24)</f>
        <v>6.1420658194851763E-2</v>
      </c>
      <c r="AX26" s="30">
        <f t="shared" ref="AX26" si="76">(AX25-AX24)/(AX25+2*AX24)</f>
        <v>5.8074965293845399E-2</v>
      </c>
      <c r="AY26" s="30">
        <f t="shared" ref="AY26" si="77">(AY25-AY24)/(AY25+2*AY24)</f>
        <v>3.9182580344667005E-2</v>
      </c>
      <c r="AZ26" s="30">
        <f t="shared" ref="AZ26" si="78">(AZ25-AZ24)/(AZ25+2*AZ24)</f>
        <v>5.8379970544918981E-2</v>
      </c>
      <c r="BA26" s="30">
        <f t="shared" ref="BA26" si="79">(BA25-BA24)/(BA25+2*BA24)</f>
        <v>3.7756398620439301E-2</v>
      </c>
      <c r="BB26" s="30">
        <f t="shared" ref="BB26" si="80">(BB25-BB24)/(BB25+2*BB24)</f>
        <v>6.9391575663026506E-2</v>
      </c>
      <c r="BC26" s="32">
        <f t="shared" ref="BC26" si="81">(BC25-BC24)/(BC25+2*BC24)</f>
        <v>6.3760764421375501E-2</v>
      </c>
    </row>
    <row r="27" spans="1:55" ht="16" thickBot="1">
      <c r="A27" s="89"/>
      <c r="C27" s="12" t="s">
        <v>6</v>
      </c>
      <c r="D27" s="34">
        <v>242.87</v>
      </c>
      <c r="E27" s="45">
        <v>243.18</v>
      </c>
      <c r="F27" s="45">
        <v>244.5</v>
      </c>
      <c r="G27" s="45">
        <v>24.9</v>
      </c>
      <c r="H27" s="45">
        <v>229.3</v>
      </c>
      <c r="I27" s="45">
        <v>242.7</v>
      </c>
      <c r="J27" s="45">
        <v>228.2</v>
      </c>
      <c r="K27" s="45">
        <v>226.76</v>
      </c>
      <c r="L27" s="45">
        <v>223.82</v>
      </c>
      <c r="M27" s="45">
        <v>218.64</v>
      </c>
      <c r="N27" s="45">
        <v>227.69</v>
      </c>
      <c r="O27" s="45">
        <v>218.63</v>
      </c>
      <c r="P27" s="45">
        <v>215.64</v>
      </c>
      <c r="Q27" s="45">
        <v>213.12</v>
      </c>
      <c r="R27" s="45">
        <v>226.2</v>
      </c>
      <c r="S27" s="77">
        <v>258.10000000000002</v>
      </c>
      <c r="T27" s="36">
        <v>262.89699999999999</v>
      </c>
      <c r="U27" s="78">
        <f>D27/T27</f>
        <v>0.92382187700886664</v>
      </c>
      <c r="W27" s="34">
        <v>242.87</v>
      </c>
      <c r="X27" s="45">
        <v>243.18</v>
      </c>
      <c r="Y27" s="45">
        <v>244.5</v>
      </c>
      <c r="Z27" s="45">
        <v>24.9</v>
      </c>
      <c r="AA27" s="45">
        <v>229.3</v>
      </c>
      <c r="AB27" s="45">
        <v>242.7</v>
      </c>
      <c r="AC27" s="45">
        <v>228.2</v>
      </c>
      <c r="AD27" s="45">
        <v>226.76</v>
      </c>
      <c r="AE27" s="45">
        <v>223.82</v>
      </c>
      <c r="AF27" s="45">
        <v>218.64</v>
      </c>
      <c r="AG27" s="45">
        <v>227.69</v>
      </c>
      <c r="AH27" s="45">
        <v>218.63</v>
      </c>
      <c r="AI27" s="45">
        <v>215.64</v>
      </c>
      <c r="AJ27" s="45">
        <v>213.12</v>
      </c>
      <c r="AK27" s="45">
        <v>226.2</v>
      </c>
      <c r="AL27" s="46">
        <v>258.10000000000002</v>
      </c>
      <c r="AN27" s="34">
        <v>242.87</v>
      </c>
      <c r="AO27" s="45">
        <v>243.18</v>
      </c>
      <c r="AP27" s="45">
        <v>244.5</v>
      </c>
      <c r="AQ27" s="45">
        <v>24.9</v>
      </c>
      <c r="AR27" s="45">
        <v>229.3</v>
      </c>
      <c r="AS27" s="45">
        <v>242.7</v>
      </c>
      <c r="AT27" s="45">
        <v>228.2</v>
      </c>
      <c r="AU27" s="45">
        <v>226.76</v>
      </c>
      <c r="AV27" s="45">
        <v>223.82</v>
      </c>
      <c r="AW27" s="45">
        <v>218.64</v>
      </c>
      <c r="AX27" s="45">
        <v>227.69</v>
      </c>
      <c r="AY27" s="45">
        <v>218.63</v>
      </c>
      <c r="AZ27" s="45">
        <v>215.64</v>
      </c>
      <c r="BA27" s="45">
        <v>213.12</v>
      </c>
      <c r="BB27" s="45">
        <v>226.2</v>
      </c>
      <c r="BC27" s="46">
        <v>258.10000000000002</v>
      </c>
    </row>
    <row r="28" spans="1:55" ht="16" thickBot="1">
      <c r="A28" s="89"/>
      <c r="B28" s="14"/>
      <c r="C28" s="12" t="s">
        <v>7</v>
      </c>
      <c r="D28" s="71">
        <f>(D26-0.045)/((0.28-D26)*0.95+(D26-0.045))</f>
        <v>0.82461203040432152</v>
      </c>
      <c r="E28" s="72">
        <f t="shared" ref="E28:S28" si="82">(E26-0.045)/((0.28-E26)*0.95+(E26-0.045))</f>
        <v>0.90403737782704985</v>
      </c>
      <c r="F28" s="72">
        <f t="shared" si="82"/>
        <v>0.78499098141647849</v>
      </c>
      <c r="G28" s="72">
        <f t="shared" si="82"/>
        <v>0.6552537631078944</v>
      </c>
      <c r="H28" s="72">
        <f t="shared" si="82"/>
        <v>0.62879030098856492</v>
      </c>
      <c r="I28" s="72">
        <f t="shared" si="82"/>
        <v>0.52358222020383494</v>
      </c>
      <c r="J28" s="72">
        <f t="shared" si="82"/>
        <v>0.37179261199103575</v>
      </c>
      <c r="K28" s="72">
        <f t="shared" si="82"/>
        <v>0.21319435227291758</v>
      </c>
      <c r="L28" s="72">
        <f t="shared" si="82"/>
        <v>0.27224000900136025</v>
      </c>
      <c r="M28" s="72">
        <f t="shared" si="82"/>
        <v>0.12711977013522532</v>
      </c>
      <c r="N28" s="72">
        <f t="shared" si="82"/>
        <v>6.585075681661505E-2</v>
      </c>
      <c r="O28" s="72">
        <f t="shared" si="82"/>
        <v>4.6572334400194849E-2</v>
      </c>
      <c r="P28" s="72">
        <f t="shared" si="82"/>
        <v>5.7182566640281846E-3</v>
      </c>
      <c r="Q28" s="72">
        <f t="shared" si="82"/>
        <v>8.3298325515458266E-2</v>
      </c>
      <c r="R28" s="72">
        <f t="shared" si="82"/>
        <v>3.2722362965580787E-2</v>
      </c>
      <c r="S28" s="74">
        <f t="shared" si="82"/>
        <v>4.5375744168041653E-2</v>
      </c>
      <c r="T28" s="93"/>
      <c r="U28" s="18"/>
      <c r="W28" s="50">
        <f>(W26-0.045)/((0.28-W26)*0.95+(W26-0.045))</f>
        <v>0.82660867446454966</v>
      </c>
      <c r="X28" s="51">
        <f t="shared" ref="X28:AL28" si="83">(X26-0.045)/((0.28-X26)*0.95+(X26-0.045))</f>
        <v>0.85642643775887395</v>
      </c>
      <c r="Y28" s="51">
        <f t="shared" si="83"/>
        <v>0.72981832976744987</v>
      </c>
      <c r="Z28" s="51">
        <f t="shared" si="83"/>
        <v>0.72813890537098425</v>
      </c>
      <c r="AA28" s="51">
        <f t="shared" si="83"/>
        <v>0.65794022763229865</v>
      </c>
      <c r="AB28" s="51">
        <f t="shared" si="83"/>
        <v>0.52229394187226408</v>
      </c>
      <c r="AC28" s="51">
        <f t="shared" si="83"/>
        <v>0.37388554079465547</v>
      </c>
      <c r="AD28" s="51">
        <f t="shared" si="83"/>
        <v>0.18249867557141916</v>
      </c>
      <c r="AE28" s="51">
        <f t="shared" si="83"/>
        <v>0.25453673828850903</v>
      </c>
      <c r="AF28" s="51">
        <f t="shared" si="83"/>
        <v>9.9739166518465899E-2</v>
      </c>
      <c r="AG28" s="51">
        <f t="shared" si="83"/>
        <v>9.4570657026094115E-2</v>
      </c>
      <c r="AH28" s="51">
        <f t="shared" si="83"/>
        <v>8.4840456092571057E-2</v>
      </c>
      <c r="AI28" s="51">
        <f t="shared" si="83"/>
        <v>3.2849077124726692E-2</v>
      </c>
      <c r="AJ28" s="51">
        <f t="shared" si="83"/>
        <v>4.6541853678433283E-2</v>
      </c>
      <c r="AK28" s="51">
        <f t="shared" si="83"/>
        <v>7.5975594172582595E-2</v>
      </c>
      <c r="AL28" s="52">
        <f t="shared" si="83"/>
        <v>4.4014195882940838E-2</v>
      </c>
      <c r="AN28" s="50">
        <f>(AN26-0.045)/((0.28-AN26)*0.95+(AN26-0.045))</f>
        <v>0.89193214682141131</v>
      </c>
      <c r="AO28" s="51">
        <f t="shared" ref="AO28:BC28" si="84">(AO26-0.045)/((0.28-AO26)*0.95+(AO26-0.045))</f>
        <v>0.9310379576032719</v>
      </c>
      <c r="AP28" s="51">
        <f t="shared" si="84"/>
        <v>0.74274645606209355</v>
      </c>
      <c r="AQ28" s="51">
        <f t="shared" si="84"/>
        <v>0.65434890362349818</v>
      </c>
      <c r="AR28" s="51">
        <f t="shared" si="84"/>
        <v>0.64318871849705772</v>
      </c>
      <c r="AS28" s="51">
        <f t="shared" si="84"/>
        <v>0.51970706679143797</v>
      </c>
      <c r="AT28" s="51">
        <f t="shared" si="84"/>
        <v>0.37099053464497417</v>
      </c>
      <c r="AU28" s="51">
        <f t="shared" si="84"/>
        <v>0.1534195684758487</v>
      </c>
      <c r="AV28" s="51">
        <f t="shared" si="84"/>
        <v>0.17859409448214139</v>
      </c>
      <c r="AW28" s="51">
        <f t="shared" si="84"/>
        <v>7.3283270852177132E-2</v>
      </c>
      <c r="AX28" s="51">
        <f t="shared" si="84"/>
        <v>5.8395473033298978E-2</v>
      </c>
      <c r="AY28" s="51">
        <f t="shared" si="84"/>
        <v>-2.6091865719852822E-2</v>
      </c>
      <c r="AZ28" s="51">
        <f t="shared" si="84"/>
        <v>5.9753619089587602E-2</v>
      </c>
      <c r="BA28" s="51">
        <f t="shared" si="84"/>
        <v>-3.2498865939836488E-2</v>
      </c>
      <c r="BB28" s="51">
        <f t="shared" si="84"/>
        <v>0.10866316850262356</v>
      </c>
      <c r="BC28" s="52">
        <f t="shared" si="84"/>
        <v>8.3683164232320764E-2</v>
      </c>
    </row>
    <row r="29" spans="1:55">
      <c r="A29" s="89"/>
      <c r="C29" s="4" t="s">
        <v>17</v>
      </c>
      <c r="D29" s="98">
        <f>(D28+W28+AN28)/3</f>
        <v>0.84771761723009409</v>
      </c>
      <c r="E29" s="99">
        <f t="shared" ref="E29" si="85">(E28+X28+AO28)/3</f>
        <v>0.89716725772973194</v>
      </c>
      <c r="F29" s="99">
        <f t="shared" ref="F29" si="86">(F28+Y28+AP28)/3</f>
        <v>0.75251858908200742</v>
      </c>
      <c r="G29" s="99">
        <f t="shared" ref="G29" si="87">(G28+Z28+AQ28)/3</f>
        <v>0.6792471907007922</v>
      </c>
      <c r="H29" s="99">
        <f t="shared" ref="H29" si="88">(H28+AA28+AR28)/3</f>
        <v>0.64330641570597369</v>
      </c>
      <c r="I29" s="99">
        <f t="shared" ref="I29" si="89">(I28+AB28+AS28)/3</f>
        <v>0.52186107628917899</v>
      </c>
      <c r="J29" s="99">
        <f t="shared" ref="J29" si="90">(J28+AC28+AT28)/3</f>
        <v>0.37222289581022183</v>
      </c>
      <c r="K29" s="99">
        <f t="shared" ref="K29" si="91">(K28+AD28+AU28)/3</f>
        <v>0.18303753210672849</v>
      </c>
      <c r="L29" s="99">
        <f t="shared" ref="L29" si="92">(L28+AE28+AV28)/3</f>
        <v>0.23512361392400352</v>
      </c>
      <c r="M29" s="99">
        <f t="shared" ref="M29" si="93">(M28+AF28+AW28)/3</f>
        <v>0.10004740250195611</v>
      </c>
      <c r="N29" s="99">
        <f t="shared" ref="N29" si="94">(N28+AG28+AX28)/3</f>
        <v>7.293896229200271E-2</v>
      </c>
      <c r="O29" s="99">
        <f t="shared" ref="O29" si="95">(O28+AH28+AY28)/3</f>
        <v>3.5106974924304361E-2</v>
      </c>
      <c r="P29" s="99">
        <f t="shared" ref="P29" si="96">(P28+AI28+AZ28)/3</f>
        <v>3.2773650959447488E-2</v>
      </c>
      <c r="Q29" s="99">
        <f t="shared" ref="Q29" si="97">(Q28+AJ28+BA28)/3</f>
        <v>3.2447104418018353E-2</v>
      </c>
      <c r="R29" s="99">
        <f t="shared" ref="R29" si="98">(R28+AK28+BB28)/3</f>
        <v>7.245370854692898E-2</v>
      </c>
      <c r="S29" s="101">
        <f t="shared" ref="S29" si="99">(S28+AL28+BC28)/3</f>
        <v>5.769103476110108E-2</v>
      </c>
      <c r="T29" s="22"/>
    </row>
    <row r="30" spans="1:55" ht="16" thickBot="1">
      <c r="C30" s="73" t="s">
        <v>16</v>
      </c>
      <c r="D30" s="50">
        <f>(STDEV(D28,W28,AN28))/SQRT(3)</f>
        <v>2.2114777239905341E-2</v>
      </c>
      <c r="E30" s="51">
        <f t="shared" ref="E30" si="100">(STDEV(E28,X28,AO28))/SQRT(3)</f>
        <v>2.1810690314510349E-2</v>
      </c>
      <c r="F30" s="51">
        <f t="shared" ref="F30" si="101">(STDEV(F28,Y28,AP28))/SQRT(3)</f>
        <v>1.6659594936206501E-2</v>
      </c>
      <c r="G30" s="51">
        <f t="shared" ref="G30" si="102">(STDEV(G28,Z28,AQ28))/SQRT(3)</f>
        <v>2.4447252846453077E-2</v>
      </c>
      <c r="H30" s="51">
        <f t="shared" ref="H30" si="103">(STDEV(H28,AA28,AR28))/SQRT(3)</f>
        <v>8.4150647711609908E-3</v>
      </c>
      <c r="I30" s="51">
        <f t="shared" ref="I30" si="104">(STDEV(I28,AB28,AS28))/SQRT(3)</f>
        <v>1.1394052472185746E-3</v>
      </c>
      <c r="J30" s="51">
        <f t="shared" ref="J30" si="105">(STDEV(J28,AC28,AT28))/SQRT(3)</f>
        <v>8.6296451751373404E-4</v>
      </c>
      <c r="K30" s="51">
        <f t="shared" ref="K30" si="106">(STDEV(K28,AD28,AU28))/SQRT(3)</f>
        <v>1.7257597064006348E-2</v>
      </c>
      <c r="L30" s="51">
        <f t="shared" ref="L30" si="107">(STDEV(L28,AE28,AV28))/SQRT(3)</f>
        <v>2.8723053312215092E-2</v>
      </c>
      <c r="M30" s="51">
        <f t="shared" ref="M30" si="108">(STDEV(M28,AF28,AW28))/SQRT(3)</f>
        <v>1.554202282876491E-2</v>
      </c>
      <c r="N30" s="51">
        <f t="shared" ref="N30" si="109">(STDEV(N28,AG28,AX28))/SQRT(3)</f>
        <v>1.10278885388233E-2</v>
      </c>
      <c r="O30" s="51">
        <f t="shared" ref="O30" si="110">(STDEV(O28,AH28,AY28))/SQRT(3)</f>
        <v>3.2532475346988977E-2</v>
      </c>
      <c r="P30" s="51">
        <f t="shared" ref="P30" si="111">(STDEV(P28,AI28,AZ28))/SQRT(3)</f>
        <v>1.5598711110699671E-2</v>
      </c>
      <c r="Q30" s="51">
        <f t="shared" ref="Q30" si="112">(STDEV(Q28,AJ28,BA28))/SQRT(3)</f>
        <v>3.4162571403847923E-2</v>
      </c>
      <c r="R30" s="51">
        <f t="shared" ref="R30" si="113">(STDEV(R28,AK28,BB28))/SQRT(3)</f>
        <v>2.1992834023638053E-2</v>
      </c>
      <c r="S30" s="49">
        <f t="shared" ref="S30" si="114">(STDEV(S28,AL28,BC28))/SQRT(3)</f>
        <v>1.3002006887011079E-2</v>
      </c>
      <c r="T30" s="21"/>
    </row>
    <row r="31" spans="1:55" ht="16" thickBot="1">
      <c r="A31" s="90"/>
      <c r="B31" s="14" t="s">
        <v>9</v>
      </c>
      <c r="C31" s="15" t="s">
        <v>13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T31" s="66"/>
      <c r="U31" s="3"/>
    </row>
    <row r="32" spans="1:55" ht="16" thickBot="1">
      <c r="A32" s="89"/>
      <c r="C32" s="4" t="s">
        <v>10</v>
      </c>
      <c r="D32" s="56">
        <v>10</v>
      </c>
      <c r="E32" s="57">
        <v>5</v>
      </c>
      <c r="F32" s="57">
        <v>2.5</v>
      </c>
      <c r="G32" s="57">
        <f>F32/2</f>
        <v>1.25</v>
      </c>
      <c r="H32" s="57">
        <f>G32/2</f>
        <v>0.625</v>
      </c>
      <c r="I32" s="57">
        <f>H32/2</f>
        <v>0.3125</v>
      </c>
      <c r="J32" s="57">
        <f>I32/2</f>
        <v>0.15625</v>
      </c>
      <c r="K32" s="57">
        <f>J32/2</f>
        <v>7.8125E-2</v>
      </c>
      <c r="L32" s="57">
        <f>K32/2</f>
        <v>3.90625E-2</v>
      </c>
      <c r="M32" s="57">
        <f>L32/2</f>
        <v>1.953125E-2</v>
      </c>
      <c r="N32" s="57">
        <f>M32/2</f>
        <v>9.765625E-3</v>
      </c>
      <c r="O32" s="57">
        <f>N32/2</f>
        <v>4.8828125E-3</v>
      </c>
      <c r="P32" s="57">
        <f>O32/2</f>
        <v>2.44140625E-3</v>
      </c>
      <c r="Q32" s="57">
        <f>P32/2</f>
        <v>1.220703125E-3</v>
      </c>
      <c r="R32" s="57">
        <f>Q32/2</f>
        <v>6.103515625E-4</v>
      </c>
      <c r="S32" s="57">
        <f>R32/2</f>
        <v>3.0517578125E-4</v>
      </c>
      <c r="T32" s="94">
        <v>0</v>
      </c>
      <c r="U32" s="3"/>
      <c r="W32" s="79">
        <v>10</v>
      </c>
      <c r="X32" s="80">
        <v>5</v>
      </c>
      <c r="Y32" s="80">
        <v>2.5</v>
      </c>
      <c r="Z32" s="80">
        <f>Y32/2</f>
        <v>1.25</v>
      </c>
      <c r="AA32" s="80">
        <f>Z32/2</f>
        <v>0.625</v>
      </c>
      <c r="AB32" s="80">
        <f>AA32/2</f>
        <v>0.3125</v>
      </c>
      <c r="AC32" s="80">
        <f>AB32/2</f>
        <v>0.15625</v>
      </c>
      <c r="AD32" s="80">
        <f>AC32/2</f>
        <v>7.8125E-2</v>
      </c>
      <c r="AE32" s="80">
        <f>AD32/2</f>
        <v>3.90625E-2</v>
      </c>
      <c r="AF32" s="80">
        <f>AE32/2</f>
        <v>1.953125E-2</v>
      </c>
      <c r="AG32" s="80">
        <f>AF32/2</f>
        <v>9.765625E-3</v>
      </c>
      <c r="AH32" s="80">
        <f>AG32/2</f>
        <v>4.8828125E-3</v>
      </c>
      <c r="AI32" s="80">
        <f>AH32/2</f>
        <v>2.44140625E-3</v>
      </c>
      <c r="AJ32" s="80">
        <f>AI32/2</f>
        <v>1.220703125E-3</v>
      </c>
      <c r="AK32" s="80">
        <f>AJ32/2</f>
        <v>6.103515625E-4</v>
      </c>
      <c r="AL32" s="81">
        <f>AK32/2</f>
        <v>3.0517578125E-4</v>
      </c>
      <c r="AN32" s="79">
        <v>10</v>
      </c>
      <c r="AO32" s="80">
        <v>5</v>
      </c>
      <c r="AP32" s="80">
        <v>2.5</v>
      </c>
      <c r="AQ32" s="80">
        <f>AP32/2</f>
        <v>1.25</v>
      </c>
      <c r="AR32" s="80">
        <f>AQ32/2</f>
        <v>0.625</v>
      </c>
      <c r="AS32" s="80">
        <f>AR32/2</f>
        <v>0.3125</v>
      </c>
      <c r="AT32" s="80">
        <f>AS32/2</f>
        <v>0.15625</v>
      </c>
      <c r="AU32" s="80">
        <f>AT32/2</f>
        <v>7.8125E-2</v>
      </c>
      <c r="AV32" s="80">
        <f>AU32/2</f>
        <v>3.90625E-2</v>
      </c>
      <c r="AW32" s="80">
        <f>AV32/2</f>
        <v>1.953125E-2</v>
      </c>
      <c r="AX32" s="80">
        <f>AW32/2</f>
        <v>9.765625E-3</v>
      </c>
      <c r="AY32" s="80">
        <f>AX32/2</f>
        <v>4.8828125E-3</v>
      </c>
      <c r="AZ32" s="80">
        <f>AY32/2</f>
        <v>2.44140625E-3</v>
      </c>
      <c r="BA32" s="80">
        <f>AZ32/2</f>
        <v>1.220703125E-3</v>
      </c>
      <c r="BB32" s="80">
        <f>BA32/2</f>
        <v>6.103515625E-4</v>
      </c>
      <c r="BC32" s="81">
        <f>BB32/2</f>
        <v>3.0517578125E-4</v>
      </c>
    </row>
    <row r="33" spans="1:55">
      <c r="A33" s="89"/>
      <c r="C33" s="4" t="s">
        <v>1</v>
      </c>
      <c r="D33" s="23">
        <v>32.83</v>
      </c>
      <c r="E33" s="5">
        <v>39.78</v>
      </c>
      <c r="F33" s="5">
        <v>33.450000000000003</v>
      </c>
      <c r="G33" s="5">
        <v>33.081000000000003</v>
      </c>
      <c r="H33" s="5">
        <v>33.328000000000003</v>
      </c>
      <c r="I33" s="5">
        <v>33.71</v>
      </c>
      <c r="J33" s="5">
        <v>33.049999999999997</v>
      </c>
      <c r="K33" s="5">
        <v>35.450000000000003</v>
      </c>
      <c r="L33" s="5">
        <v>37.228999999999999</v>
      </c>
      <c r="M33" s="5">
        <v>38.03</v>
      </c>
      <c r="N33" s="5">
        <v>44.56</v>
      </c>
      <c r="O33" s="5">
        <v>39.74</v>
      </c>
      <c r="P33" s="5">
        <v>40.25</v>
      </c>
      <c r="Q33" s="5">
        <v>41.432000000000002</v>
      </c>
      <c r="R33" s="5">
        <v>46.7</v>
      </c>
      <c r="S33" s="6">
        <v>44.28</v>
      </c>
      <c r="T33" s="25">
        <v>55.64</v>
      </c>
      <c r="U33" s="3"/>
      <c r="W33" s="23">
        <v>32.71</v>
      </c>
      <c r="X33" s="5">
        <v>40.32</v>
      </c>
      <c r="Y33" s="5">
        <v>35.61</v>
      </c>
      <c r="Z33" s="5">
        <v>34.81</v>
      </c>
      <c r="AA33" s="5">
        <v>34.81</v>
      </c>
      <c r="AB33" s="5">
        <v>34.729999999999997</v>
      </c>
      <c r="AC33" s="5">
        <v>33.29</v>
      </c>
      <c r="AD33" s="5">
        <v>35.700000000000003</v>
      </c>
      <c r="AE33" s="5">
        <v>37.94</v>
      </c>
      <c r="AF33" s="5">
        <v>37.54</v>
      </c>
      <c r="AG33" s="5">
        <v>44.82</v>
      </c>
      <c r="AH33" s="5">
        <v>40.92</v>
      </c>
      <c r="AI33" s="5">
        <v>41.02</v>
      </c>
      <c r="AJ33" s="5">
        <v>43.84</v>
      </c>
      <c r="AK33" s="5">
        <v>45.93</v>
      </c>
      <c r="AL33" s="6">
        <v>44.71</v>
      </c>
      <c r="AN33" s="23">
        <v>33.409999999999997</v>
      </c>
      <c r="AO33" s="5">
        <v>38.64</v>
      </c>
      <c r="AP33" s="5">
        <v>32.19</v>
      </c>
      <c r="AQ33" s="5">
        <v>33.42</v>
      </c>
      <c r="AR33" s="5">
        <v>34.56</v>
      </c>
      <c r="AS33" s="5">
        <v>36.82</v>
      </c>
      <c r="AT33" s="5">
        <v>30.95</v>
      </c>
      <c r="AU33" s="5">
        <v>38.840000000000003</v>
      </c>
      <c r="AV33" s="5">
        <v>36.299999999999997</v>
      </c>
      <c r="AW33" s="5">
        <v>39.630000000000003</v>
      </c>
      <c r="AX33" s="5">
        <v>44.23</v>
      </c>
      <c r="AY33" s="5">
        <v>38.94</v>
      </c>
      <c r="AZ33" s="5">
        <v>41.03</v>
      </c>
      <c r="BA33" s="5">
        <v>41.74</v>
      </c>
      <c r="BB33" s="5">
        <v>46.55</v>
      </c>
      <c r="BC33" s="6">
        <v>44.08</v>
      </c>
    </row>
    <row r="34" spans="1:55">
      <c r="A34" s="89"/>
      <c r="C34" s="4" t="s">
        <v>0</v>
      </c>
      <c r="D34" s="26">
        <v>70.2</v>
      </c>
      <c r="E34" s="7">
        <v>78.92</v>
      </c>
      <c r="F34" s="7">
        <v>68.23</v>
      </c>
      <c r="G34" s="7">
        <v>70.5</v>
      </c>
      <c r="H34" s="7">
        <v>68.27</v>
      </c>
      <c r="I34" s="7">
        <v>70.69</v>
      </c>
      <c r="J34" s="7">
        <v>68.12</v>
      </c>
      <c r="K34" s="7">
        <v>72.53</v>
      </c>
      <c r="L34" s="7">
        <v>76.930000000000007</v>
      </c>
      <c r="M34" s="7">
        <v>75.23</v>
      </c>
      <c r="N34" s="7">
        <v>77.430000000000007</v>
      </c>
      <c r="O34" s="7">
        <v>63.26</v>
      </c>
      <c r="P34" s="7">
        <v>60.73</v>
      </c>
      <c r="Q34" s="7">
        <v>60.613</v>
      </c>
      <c r="R34" s="7">
        <v>66.14</v>
      </c>
      <c r="S34" s="8">
        <v>64.709999999999994</v>
      </c>
      <c r="T34" s="28">
        <v>77.3</v>
      </c>
      <c r="U34" s="3"/>
      <c r="W34" s="26">
        <v>71.02</v>
      </c>
      <c r="X34" s="7">
        <v>79.39</v>
      </c>
      <c r="Y34" s="7">
        <v>68.489999999999995</v>
      </c>
      <c r="Z34" s="7">
        <v>70.930000000000007</v>
      </c>
      <c r="AA34" s="7">
        <v>68.31</v>
      </c>
      <c r="AB34" s="7">
        <v>71.28</v>
      </c>
      <c r="AC34" s="7">
        <v>68.38</v>
      </c>
      <c r="AD34" s="7">
        <v>72.349999999999994</v>
      </c>
      <c r="AE34" s="7">
        <v>77.72</v>
      </c>
      <c r="AF34" s="7">
        <v>75.349999999999994</v>
      </c>
      <c r="AG34" s="7">
        <v>77.209999999999994</v>
      </c>
      <c r="AH34" s="7">
        <v>64.72</v>
      </c>
      <c r="AI34" s="7">
        <v>60.23</v>
      </c>
      <c r="AJ34" s="7">
        <v>61.26</v>
      </c>
      <c r="AK34" s="7">
        <v>65.39</v>
      </c>
      <c r="AL34" s="8">
        <v>63.14</v>
      </c>
      <c r="AN34" s="26">
        <v>71.34</v>
      </c>
      <c r="AO34" s="7">
        <v>78.930000000000007</v>
      </c>
      <c r="AP34" s="7">
        <v>67.42</v>
      </c>
      <c r="AQ34" s="7">
        <v>71.27</v>
      </c>
      <c r="AR34" s="7">
        <v>68.47</v>
      </c>
      <c r="AS34" s="7">
        <v>71.819999999999993</v>
      </c>
      <c r="AT34" s="7">
        <v>69.2</v>
      </c>
      <c r="AU34" s="7">
        <v>73.77</v>
      </c>
      <c r="AV34" s="7">
        <v>77.41</v>
      </c>
      <c r="AW34" s="7">
        <v>77.92</v>
      </c>
      <c r="AX34" s="7">
        <v>78.02</v>
      </c>
      <c r="AY34" s="7">
        <v>64.44</v>
      </c>
      <c r="AZ34" s="7">
        <v>61.2</v>
      </c>
      <c r="BA34" s="7">
        <v>60.83</v>
      </c>
      <c r="BB34" s="7">
        <v>65.430000000000007</v>
      </c>
      <c r="BC34" s="8">
        <v>62.21</v>
      </c>
    </row>
    <row r="35" spans="1:55" ht="16" thickBot="1">
      <c r="A35" s="90" t="s">
        <v>4</v>
      </c>
      <c r="C35" s="4" t="s">
        <v>5</v>
      </c>
      <c r="D35" s="9">
        <f>(D34-D33)/(D34+2*D33)</f>
        <v>0.27506256440453408</v>
      </c>
      <c r="E35" s="10">
        <f>(E34-E33)/(E34+2*E33)</f>
        <v>0.24697122665320542</v>
      </c>
      <c r="F35" s="10">
        <f>(F34-F33)/(F34+2*F33)</f>
        <v>0.25738178050765931</v>
      </c>
      <c r="G35" s="10">
        <f>(G34-G33)/(G34+2*G33)</f>
        <v>0.27380691047986999</v>
      </c>
      <c r="H35" s="10">
        <f>(H34-H33)/(H34+2*H33)</f>
        <v>0.25897158442405466</v>
      </c>
      <c r="I35" s="10">
        <f>(I34-I33)/(I34+2*I33)</f>
        <v>0.26775758453406701</v>
      </c>
      <c r="J35" s="10">
        <f>(J34-J33)/(J34+2*J33)</f>
        <v>0.26128743853375064</v>
      </c>
      <c r="K35" s="10">
        <f>(K34-K33)/(K34+2*K33)</f>
        <v>0.25852332148086171</v>
      </c>
      <c r="L35" s="10">
        <f>(L34-L33)/(L34+2*L33)</f>
        <v>0.26224667741168395</v>
      </c>
      <c r="M35" s="10">
        <f>(M34-M33)/(M34+2*M33)</f>
        <v>0.2458853856831251</v>
      </c>
      <c r="N35" s="10">
        <f>(N34-N33)/(N34+2*N33)</f>
        <v>0.19735815070549387</v>
      </c>
      <c r="O35" s="10">
        <f>(O34-O33)/(O34+2*O33)</f>
        <v>0.16477511559478769</v>
      </c>
      <c r="P35" s="10">
        <f>(P34-P33)/(P34+2*P33)</f>
        <v>0.14501168307016921</v>
      </c>
      <c r="Q35" s="10">
        <f>(Q34-Q33)/(Q34+2*Q33)</f>
        <v>0.13368693240031501</v>
      </c>
      <c r="R35" s="10">
        <f>(R34-R33)/(R34+2*R33)</f>
        <v>0.12185031966904848</v>
      </c>
      <c r="S35" s="11">
        <f>(S34-S33)/(S34+2*S33)</f>
        <v>0.13329418672930121</v>
      </c>
      <c r="T35" s="33">
        <f>(T34-T33)/(T34+2*T33)</f>
        <v>0.11485841552656696</v>
      </c>
      <c r="U35" s="3"/>
      <c r="W35" s="9">
        <f>(W34-W33)/(W34+2*W33)</f>
        <v>0.28078276165347404</v>
      </c>
      <c r="X35" s="10">
        <f>(X34-X33)/(X34+2*X33)</f>
        <v>0.24414172342685747</v>
      </c>
      <c r="Y35" s="10">
        <f>(Y34-Y33)/(Y34+2*Y33)</f>
        <v>0.23534464247369552</v>
      </c>
      <c r="Z35" s="10">
        <f>(Z34-Z33)/(Z34+2*Z33)</f>
        <v>0.25699039487726788</v>
      </c>
      <c r="AA35" s="10">
        <f>(AA34-AA33)/(AA34+2*AA33)</f>
        <v>0.24287682157616181</v>
      </c>
      <c r="AB35" s="10">
        <f>(AB34-AB33)/(AB34+2*AB33)</f>
        <v>0.25969873525650139</v>
      </c>
      <c r="AC35" s="10">
        <f>(AC34-AC33)/(AC34+2*AC33)</f>
        <v>0.26000296384113813</v>
      </c>
      <c r="AD35" s="10">
        <f>(AD34-AD33)/(AD34+2*AD33)</f>
        <v>0.25495652173913036</v>
      </c>
      <c r="AE35" s="10">
        <f>(AE34-AE33)/(AE34+2*AE33)</f>
        <v>0.25898437500000004</v>
      </c>
      <c r="AF35" s="10">
        <f>(AF34-AF33)/(AF34+2*AF33)</f>
        <v>0.25134614106228809</v>
      </c>
      <c r="AG35" s="10">
        <f>(AG34-AG33)/(AG34+2*AG33)</f>
        <v>0.19412646089301766</v>
      </c>
      <c r="AH35" s="10">
        <f>(AH34-AH33)/(AH34+2*AH33)</f>
        <v>0.16239082969432311</v>
      </c>
      <c r="AI35" s="10">
        <f>(AI34-AI33)/(AI34+2*AI33)</f>
        <v>0.13502495255500099</v>
      </c>
      <c r="AJ35" s="10">
        <f>(AJ34-AJ33)/(AJ34+2*AJ33)</f>
        <v>0.11695984960386729</v>
      </c>
      <c r="AK35" s="10">
        <f>(AK34-AK33)/(AK34+2*AK33)</f>
        <v>0.12375198728139905</v>
      </c>
      <c r="AL35" s="11">
        <f>(AL34-AL33)/(AL34+2*AL33)</f>
        <v>0.12080492920818038</v>
      </c>
      <c r="AN35" s="9">
        <f>(AN34-AN33)/(AN34+2*AN33)</f>
        <v>0.27453676896352064</v>
      </c>
      <c r="AO35" s="10">
        <f>(AO34-AO33)/(AO34+2*AO33)</f>
        <v>0.25792202803917808</v>
      </c>
      <c r="AP35" s="10">
        <f>(AP34-AP33)/(AP34+2*AP33)</f>
        <v>0.26729893778452202</v>
      </c>
      <c r="AQ35" s="10">
        <f>(AQ34-AQ33)/(AQ34+2*AQ33)</f>
        <v>0.2740569111577727</v>
      </c>
      <c r="AR35" s="10">
        <f>(AR34-AR33)/(AR34+2*AR33)</f>
        <v>0.24645686459771782</v>
      </c>
      <c r="AS35" s="10">
        <f>(AS34-AS33)/(AS34+2*AS33)</f>
        <v>0.2406159769008662</v>
      </c>
      <c r="AT35" s="10">
        <f>(AT34-AT33)/(AT34+2*AT33)</f>
        <v>0.29176201372997712</v>
      </c>
      <c r="AU35" s="10">
        <f>(AU34-AU33)/(AU34+2*AU33)</f>
        <v>0.23063717398481343</v>
      </c>
      <c r="AV35" s="10">
        <f>(AV34-AV33)/(AV34+2*AV33)</f>
        <v>0.27404839677354842</v>
      </c>
      <c r="AW35" s="10">
        <f>(AW34-AW33)/(AW34+2*AW33)</f>
        <v>0.24360605675022265</v>
      </c>
      <c r="AX35" s="10">
        <f>(AX34-AX33)/(AX34+2*AX33)</f>
        <v>0.20296732340221049</v>
      </c>
      <c r="AY35" s="10">
        <f>(AY34-AY33)/(AY34+2*AY33)</f>
        <v>0.17917369308600339</v>
      </c>
      <c r="AZ35" s="10">
        <f>(AZ34-AZ33)/(AZ34+2*AZ33)</f>
        <v>0.14079296384196568</v>
      </c>
      <c r="BA35" s="10">
        <f>(BA34-BA33)/(BA34+2*BA33)</f>
        <v>0.13228466495738339</v>
      </c>
      <c r="BB35" s="10">
        <f>(BB34-BB33)/(BB34+2*BB33)</f>
        <v>0.11909417775815309</v>
      </c>
      <c r="BC35" s="11">
        <f>(BC34-BC33)/(BC34+2*BC33)</f>
        <v>0.1205692624858682</v>
      </c>
    </row>
    <row r="36" spans="1:55" ht="16" thickBot="1">
      <c r="A36" s="89"/>
      <c r="C36" s="4" t="s">
        <v>6</v>
      </c>
      <c r="D36" s="83">
        <v>231.48</v>
      </c>
      <c r="E36" s="84">
        <v>221.98</v>
      </c>
      <c r="F36" s="84">
        <v>217.42</v>
      </c>
      <c r="G36" s="84">
        <v>298.16000000000003</v>
      </c>
      <c r="H36" s="84">
        <v>234.72</v>
      </c>
      <c r="I36" s="84">
        <v>227.94800000000001</v>
      </c>
      <c r="J36" s="84">
        <v>228.20099999999999</v>
      </c>
      <c r="K36" s="84">
        <v>226.76400000000001</v>
      </c>
      <c r="L36" s="84">
        <v>223.81700000000001</v>
      </c>
      <c r="M36" s="84">
        <v>218.63499999999999</v>
      </c>
      <c r="N36" s="84">
        <v>218.559</v>
      </c>
      <c r="O36" s="84">
        <v>218.626</v>
      </c>
      <c r="P36" s="84">
        <v>215.636</v>
      </c>
      <c r="Q36" s="84">
        <v>213.12</v>
      </c>
      <c r="R36" s="84">
        <v>213.95</v>
      </c>
      <c r="S36" s="85">
        <v>209.78</v>
      </c>
      <c r="T36" s="36">
        <v>216.82</v>
      </c>
      <c r="U36" s="78">
        <f>D36/T36</f>
        <v>1.0676136887740983</v>
      </c>
      <c r="W36" s="83">
        <v>231.48</v>
      </c>
      <c r="X36" s="84">
        <v>221.98</v>
      </c>
      <c r="Y36" s="84">
        <v>217.42</v>
      </c>
      <c r="Z36" s="84">
        <v>298.16000000000003</v>
      </c>
      <c r="AA36" s="84">
        <v>234.72</v>
      </c>
      <c r="AB36" s="84">
        <v>227.94800000000001</v>
      </c>
      <c r="AC36" s="84">
        <v>228.20099999999999</v>
      </c>
      <c r="AD36" s="84">
        <v>226.76400000000001</v>
      </c>
      <c r="AE36" s="84">
        <v>223.81700000000001</v>
      </c>
      <c r="AF36" s="84">
        <v>218.63499999999999</v>
      </c>
      <c r="AG36" s="84">
        <v>218.559</v>
      </c>
      <c r="AH36" s="84">
        <v>218.626</v>
      </c>
      <c r="AI36" s="84">
        <v>215.636</v>
      </c>
      <c r="AJ36" s="84">
        <v>213.12</v>
      </c>
      <c r="AK36" s="84">
        <v>213.95</v>
      </c>
      <c r="AL36" s="91">
        <v>209.78</v>
      </c>
      <c r="AN36" s="83">
        <v>231.48</v>
      </c>
      <c r="AO36" s="84">
        <v>221.98</v>
      </c>
      <c r="AP36" s="84">
        <v>217.42</v>
      </c>
      <c r="AQ36" s="84">
        <v>298.16000000000003</v>
      </c>
      <c r="AR36" s="84">
        <v>234.72</v>
      </c>
      <c r="AS36" s="84">
        <v>227.94800000000001</v>
      </c>
      <c r="AT36" s="84">
        <v>228.20099999999999</v>
      </c>
      <c r="AU36" s="84">
        <v>226.76400000000001</v>
      </c>
      <c r="AV36" s="84">
        <v>223.81700000000001</v>
      </c>
      <c r="AW36" s="84">
        <v>218.63499999999999</v>
      </c>
      <c r="AX36" s="84">
        <v>218.559</v>
      </c>
      <c r="AY36" s="84">
        <v>218.626</v>
      </c>
      <c r="AZ36" s="84">
        <v>215.636</v>
      </c>
      <c r="BA36" s="84">
        <v>213.12</v>
      </c>
      <c r="BB36" s="84">
        <v>213.95</v>
      </c>
      <c r="BC36" s="91">
        <v>209.78</v>
      </c>
    </row>
    <row r="37" spans="1:55" ht="16" thickBot="1">
      <c r="A37" s="89"/>
      <c r="C37" s="12" t="s">
        <v>7</v>
      </c>
      <c r="D37" s="86">
        <f>(D35-0.115)/((0.28-D35)*0.94+(D35-0.115))</f>
        <v>0.97182098555226215</v>
      </c>
      <c r="E37" s="87">
        <f>(E35-0.115)/((0.28-E35)*0.94+(E35-0.115))</f>
        <v>0.80954867046180801</v>
      </c>
      <c r="F37" s="87">
        <f>(F35-0.115)/((0.28-F35)*0.94+(F35-0.115))</f>
        <v>0.87007608985565366</v>
      </c>
      <c r="G37" s="87">
        <f>(G35-0.115)/((0.28-G35)*0.94+(G35-0.115))</f>
        <v>0.96463852147244022</v>
      </c>
      <c r="H37" s="87">
        <f>(H35-0.115)/((0.28-H35)*0.94+(H35-0.115))</f>
        <v>0.87927863403311823</v>
      </c>
      <c r="I37" s="87">
        <f>(I35-0.115)/((0.28-I35)*0.94+(I35-0.115))</f>
        <v>0.92994345321765992</v>
      </c>
      <c r="J37" s="87">
        <f>(J35-0.115)/((0.28-J35)*0.94+(J35-0.115))</f>
        <v>0.89266473428054105</v>
      </c>
      <c r="K37" s="87">
        <f>(K35-0.115)/((0.28-K35)*0.94+(K35-0.115))</f>
        <v>0.87668495965653415</v>
      </c>
      <c r="L37" s="87">
        <f>(L35-0.115)/((0.28-L35)*0.94+(L35-0.115))</f>
        <v>0.89820268077681942</v>
      </c>
      <c r="M37" s="87">
        <f>(M35-0.115)/((0.28-M35)*0.94+(M35-0.115))</f>
        <v>0.80320881956881962</v>
      </c>
      <c r="N37" s="87">
        <f>(N35-0.115)/((0.28-N35)*0.94+(N35-0.115))</f>
        <v>0.51460500148002752</v>
      </c>
      <c r="O37" s="87">
        <f>(O35-0.115)/((0.28-O35)*0.94+(O35-0.115))</f>
        <v>0.31485998748164634</v>
      </c>
      <c r="P37" s="87">
        <f>(P35-0.115)/((0.28-P35)*0.94+(P35-0.115))</f>
        <v>0.19127819622163098</v>
      </c>
      <c r="Q37" s="87">
        <f>(Q35-0.115)/((0.28-Q35)*0.94+(Q35-0.115))</f>
        <v>0.11961840322002984</v>
      </c>
      <c r="R37" s="87">
        <f>(R35-0.115)/((0.28-R35)*0.94+(R35-0.115))</f>
        <v>4.4050381157319227E-2</v>
      </c>
      <c r="S37" s="88">
        <f>(S35-0.115)/((0.28-S35)*0.94+(S35-0.115))</f>
        <v>0.11712203473173005</v>
      </c>
      <c r="T37" s="67"/>
      <c r="U37" s="3"/>
      <c r="W37" s="69">
        <f>(W35-0.115)/((0.28-W35)*0.94+(W35-0.115))</f>
        <v>1.004458100463395</v>
      </c>
      <c r="X37" s="70">
        <f>(X35-0.115)/((0.28-X35)*0.94+(X35-0.115))</f>
        <v>0.79301756372424537</v>
      </c>
      <c r="Y37" s="70">
        <f>(Y35-0.115)/((0.28-Y35)*0.94+(Y35-0.115))</f>
        <v>0.74140056306994551</v>
      </c>
      <c r="Z37" s="70">
        <f>(Z35-0.115)/((0.28-Z35)*0.94+(Z35-0.115))</f>
        <v>0.86780891701465113</v>
      </c>
      <c r="AA37" s="70">
        <f>(AA35-0.115)/((0.28-AA35)*0.94+(AA35-0.115))</f>
        <v>0.78561634006089442</v>
      </c>
      <c r="AB37" s="70">
        <f>(AB35-0.115)/((0.28-AB35)*0.94+(AB35-0.115))</f>
        <v>0.88348415759578003</v>
      </c>
      <c r="AC37" s="70">
        <f>(AC35-0.115)/((0.28-AC35)*0.94+(AC35-0.115))</f>
        <v>0.88524301842464959</v>
      </c>
      <c r="AD37" s="70">
        <f>(AD35-0.115)/((0.28-AD35)*0.94+(AD35-0.115))</f>
        <v>0.85601684909212705</v>
      </c>
      <c r="AE37" s="70">
        <f>(AE35-0.115)/((0.28-AE35)*0.94+(AE35-0.115))</f>
        <v>0.87935262851526352</v>
      </c>
      <c r="AF37" s="70">
        <f>(AF35-0.115)/((0.28-AF35)*0.94+(AF35-0.115))</f>
        <v>0.835041029908975</v>
      </c>
      <c r="AG37" s="70">
        <f>(AG35-0.115)/((0.28-AG35)*0.94+(AG35-0.115))</f>
        <v>0.49501191763055657</v>
      </c>
      <c r="AH37" s="70">
        <f>(AH35-0.115)/((0.28-AH35)*0.94+(AH35-0.115))</f>
        <v>0.30004935158650808</v>
      </c>
      <c r="AI37" s="70">
        <f>(AI35-0.115)/((0.28-AI35)*0.94+(AI35-0.115))</f>
        <v>0.12811747116766625</v>
      </c>
      <c r="AJ37" s="70">
        <f>(AJ35-0.115)/((0.28-AJ35)*0.94+(AJ35-0.115))</f>
        <v>1.262646579901755E-2</v>
      </c>
      <c r="AK37" s="70">
        <f>(AK35-0.115)/((0.28-AK35)*0.94+(AK35-0.115))</f>
        <v>5.6237626189877842E-2</v>
      </c>
      <c r="AL37" s="92">
        <f>(AL35-0.115)/((0.28-AL35)*0.94+(AL35-0.115))</f>
        <v>3.7343151174993573E-2</v>
      </c>
      <c r="AN37" s="69">
        <f>(AN35-0.115)/((0.28-AN35)*0.94+(AN35-0.115))</f>
        <v>0.96881418367594541</v>
      </c>
      <c r="AO37" s="70">
        <f>(AO35-0.115)/((0.28-AO35)*0.94+(AO35-0.115))</f>
        <v>0.87320450370979485</v>
      </c>
      <c r="AP37" s="70">
        <f>(AP35-0.115)/((0.28-AP35)*0.94+(AP35-0.115))</f>
        <v>0.92730669445861136</v>
      </c>
      <c r="AQ37" s="70">
        <f>(AQ35-0.115)/((0.28-AQ35)*0.94+(AQ35-0.115))</f>
        <v>0.96606907404763809</v>
      </c>
      <c r="AR37" s="70">
        <f>(AR35-0.115)/((0.28-AR35)*0.94+(AR35-0.115))</f>
        <v>0.80654611963431855</v>
      </c>
      <c r="AS37" s="95">
        <f>(AS35-0.115)/((0.28-AS35)*0.94+(AS35-0.115))</f>
        <v>0.77237042534078015</v>
      </c>
      <c r="AT37" s="97"/>
      <c r="AU37" s="96">
        <f>(AU35-0.115)/((0.28-AU35)*0.94+(AU35-0.115))</f>
        <v>0.71364130348413146</v>
      </c>
      <c r="AV37" s="70">
        <f>(AV35-0.115)/((0.28-AV35)*0.94+(AV35-0.115))</f>
        <v>0.96602035737026037</v>
      </c>
      <c r="AW37" s="70">
        <f>(AW35-0.115)/((0.28-AW35)*0.94+(AW35-0.115))</f>
        <v>0.78988410047157853</v>
      </c>
      <c r="AX37" s="70">
        <f>(AX35-0.115)/((0.28-AX35)*0.94+(AX35-0.115))</f>
        <v>0.54849980539133425</v>
      </c>
      <c r="AY37" s="70">
        <f>(AY35-0.115)/((0.28-AY35)*0.94+(AY35-0.115))</f>
        <v>0.40373402250852991</v>
      </c>
      <c r="AZ37" s="70">
        <f>(AZ35-0.115)/((0.28-AZ35)*0.94+(AZ35-0.115))</f>
        <v>0.16465600170257286</v>
      </c>
      <c r="BA37" s="70">
        <f>(BA35-0.115)/((0.28-BA35)*0.94+(BA35-0.115))</f>
        <v>0.1107018587047781</v>
      </c>
      <c r="BB37" s="70">
        <f>(BB35-0.115)/((0.28-BB35)*0.94+(BB35-0.115))</f>
        <v>2.6355277670240096E-2</v>
      </c>
      <c r="BC37" s="92">
        <f>(BC35-0.115)/((0.28-BC35)*0.94+(BC35-0.115))</f>
        <v>3.5830364690603585E-2</v>
      </c>
    </row>
    <row r="38" spans="1:55">
      <c r="A38" s="89"/>
      <c r="C38" s="4" t="s">
        <v>17</v>
      </c>
      <c r="D38" s="98">
        <f>(D37+W37+AN37)/3</f>
        <v>0.98169775656386749</v>
      </c>
      <c r="E38" s="99">
        <f t="shared" ref="E38" si="115">(E37+X37+AO37)/3</f>
        <v>0.82525691263194945</v>
      </c>
      <c r="F38" s="99">
        <f t="shared" ref="F38" si="116">(F37+Y37+AP37)/3</f>
        <v>0.84626111579473673</v>
      </c>
      <c r="G38" s="99">
        <f t="shared" ref="G38" si="117">(G37+Z37+AQ37)/3</f>
        <v>0.93283883751157648</v>
      </c>
      <c r="H38" s="99">
        <f t="shared" ref="H38" si="118">(H37+AA37+AR37)/3</f>
        <v>0.82381369790944381</v>
      </c>
      <c r="I38" s="99">
        <f t="shared" ref="I38" si="119">(I37+AB37+AS37)/3</f>
        <v>0.86193267871807333</v>
      </c>
      <c r="J38" s="99">
        <f>(J37+AC37)/2</f>
        <v>0.88895387635259526</v>
      </c>
      <c r="K38" s="99">
        <f t="shared" ref="K38" si="120">(K37+AD37+AU37)/3</f>
        <v>0.81544770407759748</v>
      </c>
      <c r="L38" s="99">
        <f t="shared" ref="L38" si="121">(L37+AE37+AV37)/3</f>
        <v>0.91452522222078114</v>
      </c>
      <c r="M38" s="99">
        <f t="shared" ref="M38" si="122">(M37+AF37+AW37)/3</f>
        <v>0.80937798331645772</v>
      </c>
      <c r="N38" s="99">
        <f t="shared" ref="N38" si="123">(N37+AG37+AX37)/3</f>
        <v>0.51937224150063954</v>
      </c>
      <c r="O38" s="99">
        <f t="shared" ref="O38" si="124">(O37+AH37+AY37)/3</f>
        <v>0.33954778719222811</v>
      </c>
      <c r="P38" s="99">
        <f t="shared" ref="P38" si="125">(P37+AI37+AZ37)/3</f>
        <v>0.1613505563639567</v>
      </c>
      <c r="Q38" s="99">
        <f t="shared" ref="Q38" si="126">(Q37+AJ37+BA37)/3</f>
        <v>8.0982242574608496E-2</v>
      </c>
      <c r="R38" s="99">
        <f t="shared" ref="R38" si="127">(R37+AK37+BB37)/3</f>
        <v>4.2214428339145717E-2</v>
      </c>
      <c r="S38" s="100">
        <f t="shared" ref="S38" si="128">(S37+AL37+BC37)/3</f>
        <v>6.3431850199109061E-2</v>
      </c>
    </row>
    <row r="39" spans="1:55" ht="16" thickBot="1">
      <c r="A39" s="89"/>
      <c r="C39" s="73" t="s">
        <v>16</v>
      </c>
      <c r="D39" s="50">
        <f>(STDEV(D37,W37,AN37))/SQRT(3)</f>
        <v>1.141322559138336E-2</v>
      </c>
      <c r="E39" s="51">
        <f t="shared" ref="E39" si="129">(STDEV(E37,X37,AO37))/SQRT(3)</f>
        <v>2.4444140334774069E-2</v>
      </c>
      <c r="F39" s="51">
        <f t="shared" ref="F39" si="130">(STDEV(F37,Y37,AP37))/SQRT(3)</f>
        <v>5.4971620448241533E-2</v>
      </c>
      <c r="G39" s="51">
        <f t="shared" ref="G39" si="131">(STDEV(G37,Z37,AQ37))/SQRT(3)</f>
        <v>3.2517582628709893E-2</v>
      </c>
      <c r="H39" s="51">
        <f t="shared" ref="H39" si="132">(STDEV(H37,AA37,AR37))/SQRT(3)</f>
        <v>2.8382995335532037E-2</v>
      </c>
      <c r="I39" s="51">
        <f t="shared" ref="I39" si="133">(STDEV(I37,AB37,AS37))/SQRT(3)</f>
        <v>4.6746352656059913E-2</v>
      </c>
      <c r="J39" s="51">
        <f t="shared" ref="J39" si="134">(STDEV(J37,AC37,AT37))/SQRT(3)</f>
        <v>3.0299028104762366E-3</v>
      </c>
      <c r="K39" s="51">
        <f t="shared" ref="K39" si="135">(STDEV(K37,AD37,AU37))/SQRT(3)</f>
        <v>5.1251666964511534E-2</v>
      </c>
      <c r="L39" s="51">
        <f t="shared" ref="L39" si="136">(STDEV(L37,AE37,AV37))/SQRT(3)</f>
        <v>2.6316299294120611E-2</v>
      </c>
      <c r="M39" s="51">
        <f t="shared" ref="M39" si="137">(STDEV(M37,AF37,AW37))/SQRT(3)</f>
        <v>1.339565856365885E-2</v>
      </c>
      <c r="N39" s="51">
        <f t="shared" ref="N39" si="138">(STDEV(N37,AG37,AX37))/SQRT(3)</f>
        <v>1.5623523581851191E-2</v>
      </c>
      <c r="O39" s="51">
        <f t="shared" ref="O39" si="139">(STDEV(O37,AH37,AY37))/SQRT(3)</f>
        <v>3.2376654845553715E-2</v>
      </c>
      <c r="P39" s="51">
        <f t="shared" ref="P39" si="140">(STDEV(P37,AI37,AZ37))/SQRT(3)</f>
        <v>1.8307683032000206E-2</v>
      </c>
      <c r="Q39" s="51">
        <f t="shared" ref="Q39" si="141">(STDEV(Q37,AJ37,BA37))/SQRT(3)</f>
        <v>3.4274676538560908E-2</v>
      </c>
      <c r="R39" s="51">
        <f t="shared" ref="R39" si="142">(STDEV(R37,AK37,BB37))/SQRT(3)</f>
        <v>8.674997220464371E-3</v>
      </c>
      <c r="S39" s="51">
        <f t="shared" ref="S39" si="143">(STDEV(S37,AL37,BC37))/SQRT(3)</f>
        <v>2.6848644081821648E-2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Howard Hughes Medical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Bashor</dc:creator>
  <cp:lastModifiedBy>Caleb Bashor</cp:lastModifiedBy>
  <dcterms:created xsi:type="dcterms:W3CDTF">2015-09-14T16:33:45Z</dcterms:created>
  <dcterms:modified xsi:type="dcterms:W3CDTF">2015-09-17T02:11:11Z</dcterms:modified>
</cp:coreProperties>
</file>