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kura.sharepoint.com/sites/ACQUISTA-DveloppementPowerBi/Documents partages/Ressources/"/>
    </mc:Choice>
  </mc:AlternateContent>
  <xr:revisionPtr revIDLastSave="202" documentId="13_ncr:1_{46B7C297-CFF0-4CBB-A5B0-0B4B069D8377}" xr6:coauthVersionLast="47" xr6:coauthVersionMax="47" xr10:uidLastSave="{871FD30C-D410-47D2-89B0-A590ADC39D9D}"/>
  <bookViews>
    <workbookView xWindow="105" yWindow="1185" windowWidth="15975" windowHeight="9810" xr2:uid="{D43C2C09-5DAB-4557-9171-2488784C80E5}"/>
  </bookViews>
  <sheets>
    <sheet name="prépa commande" sheetId="1" r:id="rId1"/>
  </sheets>
  <definedNames>
    <definedName name="_xlnm._FilterDatabase" localSheetId="0" hidden="1">'prépa commande'!$C$2:$AI$33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R1" i="1"/>
  <c r="Y32" i="1"/>
  <c r="Z32" i="1"/>
  <c r="Y31" i="1"/>
  <c r="Z31" i="1"/>
  <c r="Y30" i="1"/>
  <c r="Z30" i="1"/>
  <c r="L29" i="1"/>
  <c r="Z29" i="1"/>
  <c r="Y28" i="1"/>
  <c r="Z28" i="1"/>
  <c r="Y27" i="1"/>
  <c r="Z27" i="1"/>
  <c r="K26" i="1"/>
  <c r="Z26" i="1"/>
  <c r="Y25" i="1"/>
  <c r="Z25" i="1"/>
  <c r="Y24" i="1"/>
  <c r="Z24" i="1"/>
  <c r="Y23" i="1"/>
  <c r="Z23" i="1"/>
  <c r="L22" i="1"/>
  <c r="Z22" i="1"/>
  <c r="Y21" i="1"/>
  <c r="Z21" i="1"/>
  <c r="Y20" i="1"/>
  <c r="Z20" i="1"/>
  <c r="L19" i="1"/>
  <c r="Z19" i="1"/>
  <c r="Y18" i="1"/>
  <c r="Z18" i="1"/>
  <c r="Y17" i="1"/>
  <c r="Z17" i="1"/>
  <c r="Y16" i="1"/>
  <c r="Z16" i="1"/>
  <c r="Y15" i="1"/>
  <c r="Z15" i="1"/>
  <c r="Y14" i="1"/>
  <c r="Z14" i="1"/>
  <c r="J13" i="1"/>
  <c r="Z13" i="1"/>
  <c r="L12" i="1"/>
  <c r="Z12" i="1"/>
  <c r="Y11" i="1"/>
  <c r="Z11" i="1"/>
  <c r="L10" i="1"/>
  <c r="Z10" i="1"/>
  <c r="Y9" i="1"/>
  <c r="Z9" i="1"/>
  <c r="Y8" i="1"/>
  <c r="Z8" i="1"/>
  <c r="K7" i="1"/>
  <c r="Z7" i="1"/>
  <c r="Y6" i="1"/>
  <c r="Z6" i="1"/>
  <c r="L7" i="1" l="1"/>
  <c r="K13" i="1"/>
  <c r="J20" i="1"/>
  <c r="L26" i="1"/>
  <c r="J8" i="1"/>
  <c r="L13" i="1"/>
  <c r="K20" i="1"/>
  <c r="J27" i="1"/>
  <c r="K8" i="1"/>
  <c r="J14" i="1"/>
  <c r="L20" i="1"/>
  <c r="K27" i="1"/>
  <c r="L8" i="1"/>
  <c r="K14" i="1"/>
  <c r="J21" i="1"/>
  <c r="L27" i="1"/>
  <c r="J9" i="1"/>
  <c r="L14" i="1"/>
  <c r="K21" i="1"/>
  <c r="J28" i="1"/>
  <c r="K9" i="1"/>
  <c r="J15" i="1"/>
  <c r="L21" i="1"/>
  <c r="K28" i="1"/>
  <c r="L9" i="1"/>
  <c r="K15" i="1"/>
  <c r="J22" i="1"/>
  <c r="L28" i="1"/>
  <c r="J10" i="1"/>
  <c r="L15" i="1"/>
  <c r="K22" i="1"/>
  <c r="J29" i="1"/>
  <c r="K10" i="1"/>
  <c r="J16" i="1"/>
  <c r="K29" i="1"/>
  <c r="K16" i="1"/>
  <c r="J23" i="1"/>
  <c r="J11" i="1"/>
  <c r="L16" i="1"/>
  <c r="K23" i="1"/>
  <c r="J30" i="1"/>
  <c r="K11" i="1"/>
  <c r="J17" i="1"/>
  <c r="L23" i="1"/>
  <c r="K30" i="1"/>
  <c r="L11" i="1"/>
  <c r="K17" i="1"/>
  <c r="J24" i="1"/>
  <c r="L30" i="1"/>
  <c r="J12" i="1"/>
  <c r="L17" i="1"/>
  <c r="K24" i="1"/>
  <c r="J31" i="1"/>
  <c r="K12" i="1"/>
  <c r="J18" i="1"/>
  <c r="L24" i="1"/>
  <c r="K31" i="1"/>
  <c r="J6" i="1"/>
  <c r="K18" i="1"/>
  <c r="J25" i="1"/>
  <c r="L31" i="1"/>
  <c r="K6" i="1"/>
  <c r="L18" i="1"/>
  <c r="K25" i="1"/>
  <c r="J32" i="1"/>
  <c r="L6" i="1"/>
  <c r="J19" i="1"/>
  <c r="L25" i="1"/>
  <c r="K32" i="1"/>
  <c r="J7" i="1"/>
  <c r="K19" i="1"/>
  <c r="J26" i="1"/>
  <c r="L32" i="1"/>
  <c r="AA8" i="1"/>
  <c r="AB8" i="1" s="1"/>
  <c r="AA23" i="1"/>
  <c r="AB23" i="1" s="1"/>
  <c r="AA9" i="1"/>
  <c r="AB9" i="1" s="1"/>
  <c r="AA6" i="1"/>
  <c r="AB6" i="1" s="1"/>
  <c r="AA32" i="1"/>
  <c r="AB32" i="1" s="1"/>
  <c r="AA24" i="1"/>
  <c r="AB24" i="1" s="1"/>
  <c r="Y22" i="1"/>
  <c r="AA22" i="1" s="1"/>
  <c r="AB22" i="1" s="1"/>
  <c r="AA11" i="1"/>
  <c r="AB11" i="1" s="1"/>
  <c r="AA30" i="1"/>
  <c r="AB30" i="1" s="1"/>
  <c r="AA25" i="1"/>
  <c r="AB25" i="1" s="1"/>
  <c r="AA28" i="1"/>
  <c r="AB28" i="1" s="1"/>
  <c r="Y12" i="1"/>
  <c r="AA12" i="1" s="1"/>
  <c r="AB12" i="1" s="1"/>
  <c r="Y10" i="1"/>
  <c r="AA10" i="1" s="1"/>
  <c r="AB10" i="1" s="1"/>
  <c r="Y13" i="1"/>
  <c r="Y29" i="1"/>
  <c r="AA29" i="1" s="1"/>
  <c r="AB29" i="1" s="1"/>
  <c r="Y26" i="1"/>
  <c r="AA21" i="1"/>
  <c r="AB21" i="1" s="1"/>
  <c r="AA27" i="1"/>
  <c r="AB27" i="1" s="1"/>
  <c r="Y7" i="1"/>
  <c r="Y19" i="1"/>
  <c r="R23" i="1" l="1"/>
  <c r="T23" i="1" s="1"/>
  <c r="V23" i="1" s="1"/>
  <c r="X23" i="1" s="1"/>
  <c r="R16" i="1"/>
  <c r="T16" i="1" s="1"/>
  <c r="V16" i="1" s="1"/>
  <c r="X16" i="1" s="1"/>
  <c r="AF22" i="1"/>
  <c r="AI22" i="1"/>
  <c r="AF6" i="1"/>
  <c r="AI6" i="1"/>
  <c r="AF29" i="1"/>
  <c r="AI29" i="1"/>
  <c r="AF27" i="1"/>
  <c r="AI27" i="1"/>
  <c r="AF11" i="1"/>
  <c r="AI11" i="1"/>
  <c r="AF23" i="1"/>
  <c r="AI23" i="1"/>
  <c r="AF21" i="1"/>
  <c r="AI21" i="1"/>
  <c r="AF9" i="1"/>
  <c r="AI9" i="1"/>
  <c r="AF25" i="1"/>
  <c r="AI25" i="1"/>
  <c r="AF24" i="1"/>
  <c r="AI24" i="1"/>
  <c r="AF30" i="1"/>
  <c r="AI30" i="1"/>
  <c r="AF8" i="1"/>
  <c r="AI8" i="1"/>
  <c r="AF32" i="1"/>
  <c r="AI32" i="1"/>
  <c r="AF28" i="1"/>
  <c r="AI28" i="1"/>
  <c r="AF10" i="1"/>
  <c r="AI10" i="1"/>
  <c r="AF12" i="1"/>
  <c r="AI12" i="1"/>
  <c r="R27" i="1"/>
  <c r="T27" i="1" s="1"/>
  <c r="V27" i="1" s="1"/>
  <c r="X27" i="1" s="1"/>
  <c r="R7" i="1"/>
  <c r="T7" i="1" s="1"/>
  <c r="V7" i="1" s="1"/>
  <c r="X7" i="1" s="1"/>
  <c r="R21" i="1"/>
  <c r="T21" i="1" s="1"/>
  <c r="V21" i="1" s="1"/>
  <c r="X21" i="1" s="1"/>
  <c r="R10" i="1"/>
  <c r="T10" i="1" s="1"/>
  <c r="V10" i="1" s="1"/>
  <c r="X10" i="1" s="1"/>
  <c r="R26" i="1"/>
  <c r="T26" i="1" s="1"/>
  <c r="V26" i="1" s="1"/>
  <c r="X26" i="1" s="1"/>
  <c r="R17" i="1"/>
  <c r="T17" i="1" s="1"/>
  <c r="V17" i="1" s="1"/>
  <c r="X17" i="1" s="1"/>
  <c r="R28" i="1"/>
  <c r="T28" i="1" s="1"/>
  <c r="V28" i="1" s="1"/>
  <c r="X28" i="1" s="1"/>
  <c r="R24" i="1"/>
  <c r="T24" i="1" s="1"/>
  <c r="V24" i="1" s="1"/>
  <c r="X24" i="1" s="1"/>
  <c r="R29" i="1"/>
  <c r="T29" i="1" s="1"/>
  <c r="V29" i="1" s="1"/>
  <c r="X29" i="1" s="1"/>
  <c r="R30" i="1"/>
  <c r="T30" i="1" s="1"/>
  <c r="V30" i="1" s="1"/>
  <c r="X30" i="1" s="1"/>
  <c r="AA26" i="1"/>
  <c r="AB26" i="1" s="1"/>
  <c r="R20" i="1"/>
  <c r="T20" i="1" s="1"/>
  <c r="V20" i="1" s="1"/>
  <c r="X20" i="1" s="1"/>
  <c r="R18" i="1"/>
  <c r="T18" i="1" s="1"/>
  <c r="V18" i="1" s="1"/>
  <c r="X18" i="1" s="1"/>
  <c r="R12" i="1"/>
  <c r="T12" i="1" s="1"/>
  <c r="V12" i="1" s="1"/>
  <c r="X12" i="1" s="1"/>
  <c r="R14" i="1"/>
  <c r="T14" i="1" s="1"/>
  <c r="V14" i="1" s="1"/>
  <c r="X14" i="1" s="1"/>
  <c r="R31" i="1"/>
  <c r="T31" i="1" s="1"/>
  <c r="V31" i="1" s="1"/>
  <c r="X31" i="1" s="1"/>
  <c r="R6" i="1"/>
  <c r="T6" i="1" s="1"/>
  <c r="V6" i="1" s="1"/>
  <c r="R13" i="1"/>
  <c r="T13" i="1" s="1"/>
  <c r="V13" i="1" s="1"/>
  <c r="X13" i="1" s="1"/>
  <c r="R19" i="1"/>
  <c r="T19" i="1" s="1"/>
  <c r="V19" i="1" s="1"/>
  <c r="X19" i="1" s="1"/>
  <c r="R15" i="1"/>
  <c r="T15" i="1" s="1"/>
  <c r="V15" i="1" s="1"/>
  <c r="X15" i="1" s="1"/>
  <c r="R9" i="1"/>
  <c r="T9" i="1" s="1"/>
  <c r="V9" i="1" s="1"/>
  <c r="X9" i="1" s="1"/>
  <c r="R22" i="1"/>
  <c r="T22" i="1" s="1"/>
  <c r="V22" i="1" s="1"/>
  <c r="X22" i="1" s="1"/>
  <c r="R25" i="1"/>
  <c r="T25" i="1" s="1"/>
  <c r="V25" i="1" s="1"/>
  <c r="X25" i="1" s="1"/>
  <c r="R11" i="1"/>
  <c r="T11" i="1" s="1"/>
  <c r="V11" i="1" s="1"/>
  <c r="X11" i="1" s="1"/>
  <c r="R32" i="1"/>
  <c r="T32" i="1" s="1"/>
  <c r="V32" i="1" s="1"/>
  <c r="X32" i="1" s="1"/>
  <c r="R8" i="1"/>
  <c r="T8" i="1" s="1"/>
  <c r="V8" i="1" s="1"/>
  <c r="X8" i="1" s="1"/>
  <c r="X6" i="1" l="1"/>
  <c r="AA17" i="1"/>
  <c r="AB17" i="1" s="1"/>
  <c r="AA15" i="1"/>
  <c r="AB15" i="1" s="1"/>
  <c r="AA31" i="1"/>
  <c r="AB31" i="1" s="1"/>
  <c r="AA18" i="1"/>
  <c r="AB18" i="1" s="1"/>
  <c r="AA7" i="1"/>
  <c r="AB7" i="1" s="1"/>
  <c r="AA16" i="1"/>
  <c r="AB16" i="1" s="1"/>
  <c r="AA19" i="1"/>
  <c r="AB19" i="1" s="1"/>
  <c r="AA13" i="1"/>
  <c r="AB13" i="1" s="1"/>
  <c r="AA14" i="1"/>
  <c r="AB14" i="1" s="1"/>
  <c r="AA20" i="1"/>
  <c r="AB20" i="1" s="1"/>
  <c r="AF26" i="1"/>
  <c r="AI26" i="1"/>
  <c r="AI13" i="1" l="1"/>
  <c r="AF13" i="1"/>
  <c r="AF31" i="1"/>
  <c r="AI31" i="1"/>
  <c r="AF20" i="1"/>
  <c r="AI20" i="1"/>
  <c r="AF19" i="1"/>
  <c r="AI19" i="1"/>
  <c r="AB34" i="1"/>
  <c r="AI7" i="1"/>
  <c r="AF7" i="1"/>
  <c r="AI15" i="1"/>
  <c r="AF15" i="1"/>
  <c r="AI14" i="1"/>
  <c r="AF14" i="1"/>
  <c r="AI16" i="1"/>
  <c r="AF16" i="1"/>
  <c r="AF18" i="1"/>
  <c r="AI18" i="1"/>
  <c r="AI17" i="1"/>
  <c r="AF17" i="1"/>
  <c r="AF33" i="1" l="1"/>
  <c r="AI33" i="1"/>
  <c r="AF1" i="1"/>
  <c r="AI1" i="1"/>
</calcChain>
</file>

<file path=xl/sharedStrings.xml><?xml version="1.0" encoding="utf-8"?>
<sst xmlns="http://schemas.openxmlformats.org/spreadsheetml/2006/main" count="230" uniqueCount="170">
  <si>
    <t>NATUROPERA</t>
  </si>
  <si>
    <t>commande</t>
  </si>
  <si>
    <t>PCB</t>
  </si>
  <si>
    <t>stock</t>
  </si>
  <si>
    <t>nbre de mois de stock</t>
  </si>
  <si>
    <t>Stock maximum 6 mois</t>
  </si>
  <si>
    <t>Stock physique + flottant</t>
  </si>
  <si>
    <t>qté ct</t>
  </si>
  <si>
    <t>vérif bdc</t>
  </si>
  <si>
    <t>volume total 
(m3)</t>
  </si>
  <si>
    <t>poids total (KG)</t>
  </si>
  <si>
    <t>CAR025</t>
  </si>
  <si>
    <t>CLEAN-1</t>
  </si>
  <si>
    <t>CL LESSIVE LIQ SANS PARF 1,5L</t>
  </si>
  <si>
    <t>1 LANCEMENT + 6</t>
  </si>
  <si>
    <t>CAR026</t>
  </si>
  <si>
    <t>CLEAN-2</t>
  </si>
  <si>
    <t>CL LESSIVE LIQ FL VERGER 1,5L</t>
  </si>
  <si>
    <t>CAR037</t>
  </si>
  <si>
    <t>CLEAN-3</t>
  </si>
  <si>
    <t>CL ASSOUPLISSANT FL VERGER 1L</t>
  </si>
  <si>
    <t>CAR038</t>
  </si>
  <si>
    <t>CLEAN-4</t>
  </si>
  <si>
    <t>CL LIQ VAISSELLE SS PARF 500ML</t>
  </si>
  <si>
    <t>CAR039</t>
  </si>
  <si>
    <t>CLEAN-5</t>
  </si>
  <si>
    <t>CL LIQU VAISSELLE AMANDE 500ML</t>
  </si>
  <si>
    <t>CAR040</t>
  </si>
  <si>
    <t>CLEAN-7</t>
  </si>
  <si>
    <t>CL 30 TABLETTES LAVE VAISS</t>
  </si>
  <si>
    <t>CAR041</t>
  </si>
  <si>
    <t>CLEAN-6</t>
  </si>
  <si>
    <t>CL NETTOYANT MULTI USAGE 500ML</t>
  </si>
  <si>
    <t>CAR036</t>
  </si>
  <si>
    <t>COTPAD1</t>
  </si>
  <si>
    <t>CB 180 COTONS PADS</t>
  </si>
  <si>
    <t>CAR006</t>
  </si>
  <si>
    <t>176079</t>
  </si>
  <si>
    <t>CB SOIN CALENDULA 58 LINGETTE</t>
  </si>
  <si>
    <t>9 SUPPRESSION</t>
  </si>
  <si>
    <t>CAR010</t>
  </si>
  <si>
    <t>176074</t>
  </si>
  <si>
    <t>CB SOIN LINIMENT TOILET  450ML</t>
  </si>
  <si>
    <t>CAR008</t>
  </si>
  <si>
    <t>176076</t>
  </si>
  <si>
    <t>CB SOIN NETTOYANT MICELL 500ML</t>
  </si>
  <si>
    <t>CAR042</t>
  </si>
  <si>
    <t>BOX_CO</t>
  </si>
  <si>
    <t>CR PRESENTOIRE COUCHE</t>
  </si>
  <si>
    <t>CAR044</t>
  </si>
  <si>
    <t>STOPRA</t>
  </si>
  <si>
    <t>CR STOP RAYON</t>
  </si>
  <si>
    <t>CAR043</t>
  </si>
  <si>
    <t>KAKEMO</t>
  </si>
  <si>
    <t>CR KAKEMONO CARRYBOO</t>
  </si>
  <si>
    <t>CAR045</t>
  </si>
  <si>
    <t>PORTE_</t>
  </si>
  <si>
    <t>CR PORTE COUCHE CARRYBOO</t>
  </si>
  <si>
    <t>CAR011</t>
  </si>
  <si>
    <t>176066</t>
  </si>
  <si>
    <t>CR 56 COUCHE BEBE 3-6KG T2</t>
  </si>
  <si>
    <t>CAR012</t>
  </si>
  <si>
    <t>176067</t>
  </si>
  <si>
    <t>CR 54 COUCHE BEBE 4-9KG T3</t>
  </si>
  <si>
    <t>CAR013</t>
  </si>
  <si>
    <t>176068</t>
  </si>
  <si>
    <t>CR 48 COUCHE BEBE 7-18KG T4</t>
  </si>
  <si>
    <t>CAR014</t>
  </si>
  <si>
    <t>176070</t>
  </si>
  <si>
    <t>CR 44 COUCHE BEBE 12-25KG T5</t>
  </si>
  <si>
    <t>CAR015</t>
  </si>
  <si>
    <t>176069</t>
  </si>
  <si>
    <t>CR 46 COUCHE BEBE 9-20KG T4+</t>
  </si>
  <si>
    <t>CAR018</t>
  </si>
  <si>
    <t>COUST1</t>
  </si>
  <si>
    <t>CR 27 COUCHE BEBE 2-5KG T1</t>
  </si>
  <si>
    <t>CAR019</t>
  </si>
  <si>
    <t>COUST2</t>
  </si>
  <si>
    <t>CR 30 COUCHE BEBE 3-6KG T2</t>
  </si>
  <si>
    <t>CAR020</t>
  </si>
  <si>
    <t>COUST3</t>
  </si>
  <si>
    <t>CR 26 COUCHE BEBE 4-9KG T3</t>
  </si>
  <si>
    <t>CAR021</t>
  </si>
  <si>
    <t>COUST4</t>
  </si>
  <si>
    <t>CR 23 COUCHE BEBE 7-18KG T4</t>
  </si>
  <si>
    <t>CAR022</t>
  </si>
  <si>
    <t>COUST4+</t>
  </si>
  <si>
    <t>CR 22 COUCHE BEBE 9-20KG T4+</t>
  </si>
  <si>
    <t>CAR023</t>
  </si>
  <si>
    <t>COUST5</t>
  </si>
  <si>
    <t>CR 21 COUCHE BEBE 12-25KG T5</t>
  </si>
  <si>
    <t>CAR024</t>
  </si>
  <si>
    <t>COUJT6</t>
  </si>
  <si>
    <t>CR 46 COUCHE BEBE 16-30KG T6</t>
  </si>
  <si>
    <t>Code article</t>
  </si>
  <si>
    <t>Libellé</t>
  </si>
  <si>
    <t>Référence constructeur</t>
  </si>
  <si>
    <t>Code barre</t>
  </si>
  <si>
    <t>Qté économique achat</t>
  </si>
  <si>
    <t>Code cegid</t>
  </si>
  <si>
    <t>code barre</t>
  </si>
  <si>
    <t>référence fournisseur</t>
  </si>
  <si>
    <t>Libéllé</t>
  </si>
  <si>
    <t>Statut</t>
  </si>
  <si>
    <t>Code</t>
  </si>
  <si>
    <t>Famille niv 2</t>
  </si>
  <si>
    <t>statut</t>
  </si>
  <si>
    <t>Q,dépôt</t>
  </si>
  <si>
    <t>Devis</t>
  </si>
  <si>
    <t>Proposition d'achat</t>
  </si>
  <si>
    <t>Commande fournisseur</t>
  </si>
  <si>
    <t>Préparation de réception</t>
  </si>
  <si>
    <t>PRF</t>
  </si>
  <si>
    <t>CF</t>
  </si>
  <si>
    <t>DEF</t>
  </si>
  <si>
    <t>bdc envoyé</t>
  </si>
  <si>
    <t>proforma frs</t>
  </si>
  <si>
    <t>facture frs</t>
  </si>
  <si>
    <t>promo (quantité à additionner)</t>
  </si>
  <si>
    <t>Volume</t>
  </si>
  <si>
    <t>Poids brut</t>
  </si>
  <si>
    <t>Volume unitaire (m3)</t>
  </si>
  <si>
    <t>Poids unitaire (kg)</t>
  </si>
  <si>
    <t>Fournisseur principal</t>
  </si>
  <si>
    <t>08000359</t>
  </si>
  <si>
    <t>information à extraire de cegid</t>
  </si>
  <si>
    <t>information à calculer</t>
  </si>
  <si>
    <t>Légende</t>
  </si>
  <si>
    <t>NOM CEGID</t>
  </si>
  <si>
    <t>TITRE CEGID</t>
  </si>
  <si>
    <t>NOM EXCEL AURA</t>
  </si>
  <si>
    <t>Correspondance fichier Word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</si>
  <si>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</si>
  <si>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</si>
  <si>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</si>
  <si>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</si>
  <si>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</si>
  <si>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</si>
  <si>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</si>
  <si>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</si>
  <si>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</si>
  <si>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</si>
  <si>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</si>
  <si>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</si>
  <si>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(15)</t>
  </si>
  <si>
    <t>(13)</t>
  </si>
  <si>
    <t>(14)</t>
  </si>
  <si>
    <t>(16)</t>
  </si>
  <si>
    <t>(17)</t>
  </si>
  <si>
    <t>stock prévisionnel</t>
  </si>
  <si>
    <t>Transit time</t>
  </si>
  <si>
    <t>Stock sécurité</t>
  </si>
  <si>
    <t>(19)</t>
  </si>
  <si>
    <t>(20)</t>
  </si>
  <si>
    <t>BESOIN</t>
  </si>
  <si>
    <t>(21)</t>
  </si>
  <si>
    <t>30</t>
  </si>
  <si>
    <t>15</t>
  </si>
  <si>
    <t>Promo (quantité à soustraire)</t>
  </si>
  <si>
    <t>VMM</t>
  </si>
  <si>
    <t>(18)</t>
  </si>
  <si>
    <t>21</t>
  </si>
  <si>
    <t>(22)</t>
  </si>
  <si>
    <t>Couverture de stock requis</t>
  </si>
  <si>
    <t>Temps de préparation commande chez le fournisseur</t>
  </si>
  <si>
    <t>DLV</t>
  </si>
  <si>
    <t>(23)</t>
  </si>
  <si>
    <t>information à extraire de cegid puis calculer</t>
  </si>
  <si>
    <t>Saisie Manuelle</t>
  </si>
  <si>
    <t>besoin réajuster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</si>
</sst>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;@"/>
    <numFmt numFmtId="165" formatCode="#,##0_ ;[Red]\-#,##0\ "/>
    <numFmt numFmtId="166" formatCode="0.0"/>
    <numFmt numFmtId="167" formatCode="#,##0.0000"/>
    <numFmt numFmtId="168" formatCode="&quot;transport:&quot;\ #,##0\ &quot;j&quot;"/>
    <numFmt numFmtId="169" formatCode="&quot;négociations:&quot;\ #,##0\ &quot;j&quot;"/>
    <numFmt numFmtId="170" formatCode="&quot;stock sécurité:&quot;\ 0\ &quot;j&quot;"/>
    <numFmt numFmtId="171" formatCode="0_ ;[Red]\-0\ "/>
  </numFmts>
  <fonts count="28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sz val="14"/>
      <name val="Arial"/>
      <family val="2"/>
    </font>
    <font>
      <b/>
      <sz val="10"/>
      <color rgb="FF0000FF"/>
      <name val="Arial"/>
      <family val="2"/>
    </font>
    <font>
      <sz val="16"/>
      <name val="Arial"/>
      <family val="2"/>
    </font>
    <font>
      <b/>
      <sz val="10"/>
      <color theme="3" tint="-0.249977111117893"/>
      <name val="Arial"/>
      <family val="2"/>
    </font>
    <font>
      <b/>
      <sz val="16"/>
      <color rgb="FF0033CC"/>
      <name val="Arial"/>
      <family val="2"/>
    </font>
    <font>
      <b/>
      <sz val="16"/>
      <color rgb="FFFF0000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color rgb="FF0033CC"/>
      <name val="Arial"/>
      <family val="2"/>
    </font>
    <font>
      <sz val="9"/>
      <name val="Arial Narrow"/>
      <family val="2"/>
    </font>
    <font>
      <sz val="9"/>
      <color rgb="FF0033CC"/>
      <name val="Arial Narrow"/>
      <family val="2"/>
    </font>
    <font>
      <sz val="10"/>
      <name val="Arial"/>
      <family val="2"/>
    </font>
    <font>
      <b/>
      <sz val="8"/>
      <color indexed="4"/>
      <name val="Arial"/>
      <family val="2"/>
    </font>
    <font>
      <sz val="8"/>
      <color indexed="0"/>
      <name val="Arial"/>
      <family val="2"/>
    </font>
    <font>
      <sz val="9"/>
      <name val="Arial"/>
      <family val="2"/>
    </font>
    <font>
      <sz val="8"/>
      <color indexed="0"/>
      <name val="Arial Narrow"/>
      <family val="2"/>
    </font>
    <font>
      <sz val="9"/>
      <color rgb="FF0000FF"/>
      <name val="Arial"/>
      <family val="2"/>
    </font>
    <font>
      <b/>
      <sz val="9"/>
      <color rgb="FFFF0000"/>
      <name val="Arial"/>
      <family val="2"/>
    </font>
    <font>
      <b/>
      <sz val="8"/>
      <color rgb="FF0000FF"/>
      <name val="Arial"/>
      <family val="2"/>
    </font>
    <font>
      <b/>
      <sz val="8"/>
      <color rgb="FF0033CC"/>
      <name val="Arial"/>
      <family val="2"/>
    </font>
    <font>
      <b/>
      <sz val="10"/>
      <name val="Arial"/>
      <family val="2"/>
    </font>
    <font>
      <b/>
      <sz val="10"/>
      <color rgb="FF0033CC"/>
      <name val="Arial"/>
      <family val="2"/>
    </font>
    <font>
      <sz val="7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230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vertical="center" wrapText="1"/>
    </xf>
    <xf numFmtId="1" fontId="1" fillId="2" borderId="0" xfId="0" applyNumberFormat="1" applyFont="1" applyFill="1" applyAlignment="1">
      <alignment horizontal="center" vertical="center" wrapText="1"/>
    </xf>
    <xf numFmtId="165" fontId="7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right" vertical="center"/>
    </xf>
    <xf numFmtId="167" fontId="1" fillId="0" borderId="0" xfId="0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67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165" fontId="22" fillId="0" borderId="0" xfId="0" applyNumberFormat="1" applyFont="1" applyAlignment="1">
      <alignment horizontal="left" vertical="center"/>
    </xf>
    <xf numFmtId="165" fontId="2" fillId="0" borderId="36" xfId="0" applyNumberFormat="1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left" vertical="center"/>
    </xf>
    <xf numFmtId="1" fontId="17" fillId="4" borderId="42" xfId="1" applyNumberFormat="1" applyFont="1" applyFill="1" applyBorder="1" applyAlignment="1">
      <alignment horizontal="left" vertical="center"/>
    </xf>
    <xf numFmtId="0" fontId="18" fillId="4" borderId="3" xfId="1" applyFont="1" applyFill="1" applyBorder="1" applyAlignment="1">
      <alignment horizontal="center" vertical="center"/>
    </xf>
    <xf numFmtId="0" fontId="18" fillId="4" borderId="42" xfId="1" applyFont="1" applyFill="1" applyBorder="1" applyAlignment="1">
      <alignment horizontal="left" vertical="center"/>
    </xf>
    <xf numFmtId="0" fontId="1" fillId="4" borderId="44" xfId="1" applyFont="1" applyFill="1" applyBorder="1" applyAlignment="1">
      <alignment horizontal="center" vertical="center"/>
    </xf>
    <xf numFmtId="165" fontId="1" fillId="4" borderId="42" xfId="0" applyNumberFormat="1" applyFont="1" applyFill="1" applyBorder="1" applyAlignment="1">
      <alignment horizontal="center" vertical="center" wrapText="1"/>
    </xf>
    <xf numFmtId="171" fontId="1" fillId="4" borderId="43" xfId="0" applyNumberFormat="1" applyFont="1" applyFill="1" applyBorder="1" applyAlignment="1">
      <alignment horizontal="center" vertical="center" wrapText="1"/>
    </xf>
    <xf numFmtId="165" fontId="1" fillId="4" borderId="45" xfId="0" applyNumberFormat="1" applyFont="1" applyFill="1" applyBorder="1" applyAlignment="1">
      <alignment horizontal="center" vertical="center" wrapText="1"/>
    </xf>
    <xf numFmtId="165" fontId="1" fillId="4" borderId="46" xfId="0" applyNumberFormat="1" applyFont="1" applyFill="1" applyBorder="1" applyAlignment="1">
      <alignment horizontal="center" vertical="center" wrapText="1"/>
    </xf>
    <xf numFmtId="165" fontId="1" fillId="4" borderId="47" xfId="0" applyNumberFormat="1" applyFont="1" applyFill="1" applyBorder="1" applyAlignment="1">
      <alignment horizontal="center" vertical="center" wrapText="1"/>
    </xf>
    <xf numFmtId="165" fontId="1" fillId="4" borderId="48" xfId="0" applyNumberFormat="1" applyFont="1" applyFill="1" applyBorder="1" applyAlignment="1">
      <alignment horizontal="center" vertical="center" wrapText="1"/>
    </xf>
    <xf numFmtId="171" fontId="12" fillId="4" borderId="48" xfId="0" applyNumberFormat="1" applyFont="1" applyFill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166" fontId="1" fillId="4" borderId="44" xfId="0" applyNumberFormat="1" applyFont="1" applyFill="1" applyBorder="1" applyAlignment="1">
      <alignment horizontal="center" vertical="center" wrapText="1"/>
    </xf>
    <xf numFmtId="1" fontId="13" fillId="4" borderId="44" xfId="0" applyNumberFormat="1" applyFont="1" applyFill="1" applyBorder="1" applyAlignment="1">
      <alignment horizontal="center" vertical="center" wrapText="1"/>
    </xf>
    <xf numFmtId="166" fontId="1" fillId="4" borderId="3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65" fontId="13" fillId="4" borderId="48" xfId="0" applyNumberFormat="1" applyFont="1" applyFill="1" applyBorder="1" applyAlignment="1">
      <alignment horizontal="center" vertical="center" wrapText="1"/>
    </xf>
    <xf numFmtId="165" fontId="13" fillId="4" borderId="47" xfId="0" applyNumberFormat="1" applyFont="1" applyFill="1" applyBorder="1" applyAlignment="1">
      <alignment horizontal="center" vertical="center" wrapText="1"/>
    </xf>
    <xf numFmtId="165" fontId="13" fillId="4" borderId="45" xfId="0" applyNumberFormat="1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167" fontId="1" fillId="4" borderId="42" xfId="0" applyNumberFormat="1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23" fillId="0" borderId="0" xfId="0" applyFont="1"/>
    <xf numFmtId="165" fontId="1" fillId="0" borderId="0" xfId="0" applyNumberFormat="1" applyFont="1"/>
    <xf numFmtId="0" fontId="1" fillId="0" borderId="0" xfId="0" applyFont="1"/>
    <xf numFmtId="0" fontId="12" fillId="0" borderId="0" xfId="0" applyFont="1"/>
    <xf numFmtId="166" fontId="1" fillId="0" borderId="0" xfId="0" applyNumberFormat="1" applyFont="1"/>
    <xf numFmtId="1" fontId="1" fillId="2" borderId="0" xfId="0" applyNumberFormat="1" applyFont="1" applyFill="1" applyAlignment="1">
      <alignment horizontal="center"/>
    </xf>
    <xf numFmtId="165" fontId="24" fillId="0" borderId="0" xfId="0" applyNumberFormat="1" applyFont="1"/>
    <xf numFmtId="165" fontId="2" fillId="0" borderId="0" xfId="0" applyNumberFormat="1" applyFont="1"/>
    <xf numFmtId="0" fontId="4" fillId="0" borderId="0" xfId="0" applyFont="1"/>
    <xf numFmtId="167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right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0" fontId="25" fillId="0" borderId="0" xfId="0" applyFont="1"/>
    <xf numFmtId="0" fontId="16" fillId="0" borderId="0" xfId="0" applyFont="1" applyAlignment="1">
      <alignment horizontal="center"/>
    </xf>
    <xf numFmtId="1" fontId="16" fillId="2" borderId="0" xfId="0" applyNumberFormat="1" applyFont="1" applyFill="1" applyAlignment="1">
      <alignment horizontal="center"/>
    </xf>
    <xf numFmtId="165" fontId="26" fillId="0" borderId="0" xfId="0" applyNumberFormat="1" applyFont="1"/>
    <xf numFmtId="14" fontId="0" fillId="0" borderId="0" xfId="0" applyNumberFormat="1" applyAlignment="1">
      <alignment horizontal="center"/>
    </xf>
    <xf numFmtId="0" fontId="27" fillId="0" borderId="0" xfId="0" applyFont="1"/>
    <xf numFmtId="1" fontId="0" fillId="2" borderId="0" xfId="0" applyNumberFormat="1" applyFill="1"/>
    <xf numFmtId="0" fontId="0" fillId="0" borderId="33" xfId="0" applyBorder="1" applyAlignment="1">
      <alignment horizontal="center"/>
    </xf>
    <xf numFmtId="0" fontId="18" fillId="4" borderId="44" xfId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0" fontId="18" fillId="3" borderId="25" xfId="1" applyFont="1" applyFill="1" applyBorder="1" applyAlignment="1">
      <alignment horizontal="center" vertical="center"/>
    </xf>
    <xf numFmtId="1" fontId="20" fillId="3" borderId="22" xfId="1" applyNumberFormat="1" applyFont="1" applyFill="1" applyBorder="1" applyAlignment="1">
      <alignment horizontal="center" vertical="center"/>
    </xf>
    <xf numFmtId="0" fontId="18" fillId="3" borderId="24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left" vertical="center" readingOrder="1"/>
    </xf>
    <xf numFmtId="3" fontId="1" fillId="3" borderId="25" xfId="1" applyNumberFormat="1" applyFont="1" applyFill="1" applyBorder="1" applyAlignment="1">
      <alignment horizontal="center" vertical="center"/>
    </xf>
    <xf numFmtId="3" fontId="1" fillId="3" borderId="25" xfId="1" quotePrefix="1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165" fontId="1" fillId="3" borderId="22" xfId="0" applyNumberFormat="1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18" fillId="3" borderId="37" xfId="1" applyFont="1" applyFill="1" applyBorder="1" applyAlignment="1">
      <alignment horizontal="center" vertical="center"/>
    </xf>
    <xf numFmtId="1" fontId="20" fillId="3" borderId="34" xfId="1" applyNumberFormat="1" applyFont="1" applyFill="1" applyBorder="1" applyAlignment="1">
      <alignment horizontal="center" vertical="center"/>
    </xf>
    <xf numFmtId="0" fontId="18" fillId="3" borderId="36" xfId="1" applyFont="1" applyFill="1" applyBorder="1" applyAlignment="1">
      <alignment horizontal="center" vertical="center"/>
    </xf>
    <xf numFmtId="0" fontId="18" fillId="3" borderId="34" xfId="1" applyFont="1" applyFill="1" applyBorder="1" applyAlignment="1">
      <alignment horizontal="left" vertical="center" readingOrder="1"/>
    </xf>
    <xf numFmtId="3" fontId="1" fillId="3" borderId="37" xfId="1" applyNumberFormat="1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165" fontId="1" fillId="3" borderId="34" xfId="0" applyNumberFormat="1" applyFont="1" applyFill="1" applyBorder="1" applyAlignment="1">
      <alignment horizontal="center" vertical="center" wrapText="1"/>
    </xf>
    <xf numFmtId="171" fontId="1" fillId="3" borderId="26" xfId="0" applyNumberFormat="1" applyFont="1" applyFill="1" applyBorder="1" applyAlignment="1">
      <alignment horizontal="center" vertical="center" wrapText="1"/>
    </xf>
    <xf numFmtId="171" fontId="1" fillId="3" borderId="28" xfId="0" applyNumberFormat="1" applyFont="1" applyFill="1" applyBorder="1" applyAlignment="1">
      <alignment horizontal="center" vertical="center" wrapText="1"/>
    </xf>
    <xf numFmtId="171" fontId="1" fillId="3" borderId="29" xfId="0" applyNumberFormat="1" applyFont="1" applyFill="1" applyBorder="1" applyAlignment="1">
      <alignment horizontal="center" vertical="center" wrapText="1"/>
    </xf>
    <xf numFmtId="171" fontId="1" fillId="3" borderId="30" xfId="0" applyNumberFormat="1" applyFont="1" applyFill="1" applyBorder="1" applyAlignment="1">
      <alignment horizontal="center" vertical="center" wrapText="1"/>
    </xf>
    <xf numFmtId="171" fontId="1" fillId="3" borderId="32" xfId="0" applyNumberFormat="1" applyFont="1" applyFill="1" applyBorder="1" applyAlignment="1">
      <alignment horizontal="center" vertical="center" wrapText="1"/>
    </xf>
    <xf numFmtId="171" fontId="1" fillId="3" borderId="24" xfId="0" applyNumberFormat="1" applyFont="1" applyFill="1" applyBorder="1" applyAlignment="1">
      <alignment horizontal="center" vertical="center" wrapText="1"/>
    </xf>
    <xf numFmtId="171" fontId="1" fillId="3" borderId="40" xfId="0" applyNumberFormat="1" applyFont="1" applyFill="1" applyBorder="1" applyAlignment="1">
      <alignment horizontal="center" vertical="center" wrapText="1"/>
    </xf>
    <xf numFmtId="171" fontId="1" fillId="3" borderId="38" xfId="0" applyNumberFormat="1" applyFont="1" applyFill="1" applyBorder="1" applyAlignment="1">
      <alignment horizontal="center" vertical="center" wrapText="1"/>
    </xf>
    <xf numFmtId="171" fontId="1" fillId="3" borderId="39" xfId="0" applyNumberFormat="1" applyFont="1" applyFill="1" applyBorder="1" applyAlignment="1">
      <alignment horizontal="center" vertical="center" wrapText="1"/>
    </xf>
    <xf numFmtId="1" fontId="1" fillId="3" borderId="32" xfId="0" applyNumberFormat="1" applyFont="1" applyFill="1" applyBorder="1" applyAlignment="1">
      <alignment horizontal="center" vertical="center" wrapText="1"/>
    </xf>
    <xf numFmtId="1" fontId="1" fillId="3" borderId="38" xfId="0" applyNumberFormat="1" applyFont="1" applyFill="1" applyBorder="1" applyAlignment="1">
      <alignment horizontal="center" vertical="center" wrapText="1"/>
    </xf>
    <xf numFmtId="167" fontId="2" fillId="3" borderId="22" xfId="0" applyNumberFormat="1" applyFont="1" applyFill="1" applyBorder="1" applyAlignment="1">
      <alignment horizontal="center" vertical="center"/>
    </xf>
    <xf numFmtId="167" fontId="2" fillId="3" borderId="34" xfId="0" applyNumberFormat="1" applyFont="1" applyFill="1" applyBorder="1" applyAlignment="1">
      <alignment horizontal="center" vertical="center"/>
    </xf>
    <xf numFmtId="4" fontId="2" fillId="3" borderId="22" xfId="0" applyNumberFormat="1" applyFont="1" applyFill="1" applyBorder="1" applyAlignment="1">
      <alignment horizontal="center" vertical="center"/>
    </xf>
    <xf numFmtId="4" fontId="2" fillId="3" borderId="34" xfId="0" applyNumberFormat="1" applyFont="1" applyFill="1" applyBorder="1" applyAlignment="1">
      <alignment horizontal="center" vertical="center"/>
    </xf>
    <xf numFmtId="2" fontId="2" fillId="6" borderId="24" xfId="0" applyNumberFormat="1" applyFont="1" applyFill="1" applyBorder="1" applyAlignment="1">
      <alignment horizontal="right" vertical="center"/>
    </xf>
    <xf numFmtId="2" fontId="2" fillId="6" borderId="36" xfId="0" applyNumberFormat="1" applyFont="1" applyFill="1" applyBorder="1" applyAlignment="1">
      <alignment horizontal="right" vertical="center"/>
    </xf>
    <xf numFmtId="2" fontId="2" fillId="6" borderId="24" xfId="0" applyNumberFormat="1" applyFont="1" applyFill="1" applyBorder="1" applyAlignment="1">
      <alignment horizontal="center" vertical="center"/>
    </xf>
    <xf numFmtId="2" fontId="2" fillId="6" borderId="36" xfId="0" applyNumberFormat="1" applyFont="1" applyFill="1" applyBorder="1" applyAlignment="1">
      <alignment horizontal="center" vertical="center"/>
    </xf>
    <xf numFmtId="2" fontId="8" fillId="6" borderId="3" xfId="0" applyNumberFormat="1" applyFont="1" applyFill="1" applyBorder="1" applyAlignment="1">
      <alignment horizontal="right" vertical="center"/>
    </xf>
    <xf numFmtId="2" fontId="8" fillId="6" borderId="3" xfId="0" applyNumberFormat="1" applyFont="1" applyFill="1" applyBorder="1" applyAlignment="1">
      <alignment horizontal="center" vertical="center"/>
    </xf>
    <xf numFmtId="165" fontId="13" fillId="6" borderId="31" xfId="0" applyNumberFormat="1" applyFont="1" applyFill="1" applyBorder="1" applyAlignment="1">
      <alignment horizontal="center" vertical="center" wrapText="1"/>
    </xf>
    <xf numFmtId="165" fontId="13" fillId="6" borderId="39" xfId="0" applyNumberFormat="1" applyFont="1" applyFill="1" applyBorder="1" applyAlignment="1">
      <alignment horizontal="center" vertical="center" wrapText="1"/>
    </xf>
    <xf numFmtId="165" fontId="13" fillId="6" borderId="32" xfId="0" applyNumberFormat="1" applyFont="1" applyFill="1" applyBorder="1" applyAlignment="1">
      <alignment horizontal="center" vertical="center" wrapText="1"/>
    </xf>
    <xf numFmtId="165" fontId="13" fillId="6" borderId="33" xfId="0" applyNumberFormat="1" applyFont="1" applyFill="1" applyBorder="1" applyAlignment="1">
      <alignment horizontal="center" vertical="center" wrapText="1"/>
    </xf>
    <xf numFmtId="165" fontId="9" fillId="6" borderId="27" xfId="0" applyNumberFormat="1" applyFont="1" applyFill="1" applyBorder="1" applyAlignment="1">
      <alignment horizontal="center" vertical="center" wrapText="1"/>
    </xf>
    <xf numFmtId="165" fontId="13" fillId="6" borderId="38" xfId="0" applyNumberFormat="1" applyFont="1" applyFill="1" applyBorder="1" applyAlignment="1">
      <alignment horizontal="center" vertical="center" wrapText="1"/>
    </xf>
    <xf numFmtId="165" fontId="13" fillId="6" borderId="40" xfId="0" applyNumberFormat="1" applyFont="1" applyFill="1" applyBorder="1" applyAlignment="1">
      <alignment horizontal="center" vertical="center" wrapText="1"/>
    </xf>
    <xf numFmtId="165" fontId="9" fillId="6" borderId="41" xfId="0" applyNumberFormat="1" applyFont="1" applyFill="1" applyBorder="1" applyAlignment="1">
      <alignment horizontal="center" vertical="center" wrapText="1"/>
    </xf>
    <xf numFmtId="165" fontId="1" fillId="0" borderId="9" xfId="2" applyNumberFormat="1" applyFont="1" applyFill="1" applyBorder="1" applyAlignment="1">
      <alignment horizontal="center" vertical="center" wrapText="1"/>
    </xf>
    <xf numFmtId="165" fontId="1" fillId="0" borderId="8" xfId="2" applyNumberFormat="1" applyFont="1" applyFill="1" applyBorder="1" applyAlignment="1">
      <alignment horizontal="center" vertical="center" wrapText="1"/>
    </xf>
    <xf numFmtId="165" fontId="1" fillId="0" borderId="12" xfId="2" applyNumberFormat="1" applyFont="1" applyFill="1" applyBorder="1" applyAlignment="1">
      <alignment horizontal="center" vertical="center" wrapText="1"/>
    </xf>
    <xf numFmtId="165" fontId="1" fillId="0" borderId="15" xfId="2" applyNumberFormat="1" applyFont="1" applyFill="1" applyBorder="1" applyAlignment="1">
      <alignment horizontal="center" vertical="center" wrapText="1"/>
    </xf>
    <xf numFmtId="165" fontId="1" fillId="0" borderId="20" xfId="2" applyNumberFormat="1" applyFont="1" applyFill="1" applyBorder="1" applyAlignment="1">
      <alignment horizontal="center" vertical="center" wrapText="1"/>
    </xf>
    <xf numFmtId="165" fontId="1" fillId="0" borderId="16" xfId="2" applyNumberFormat="1" applyFont="1" applyFill="1" applyBorder="1" applyAlignment="1">
      <alignment horizontal="center" vertical="center" wrapText="1"/>
    </xf>
    <xf numFmtId="171" fontId="12" fillId="6" borderId="31" xfId="0" applyNumberFormat="1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166" fontId="1" fillId="6" borderId="25" xfId="0" applyNumberFormat="1" applyFont="1" applyFill="1" applyBorder="1" applyAlignment="1">
      <alignment horizontal="center" vertical="center" wrapText="1"/>
    </xf>
    <xf numFmtId="1" fontId="13" fillId="6" borderId="25" xfId="0" applyNumberFormat="1" applyFont="1" applyFill="1" applyBorder="1" applyAlignment="1">
      <alignment horizontal="center" vertical="center" wrapText="1"/>
    </xf>
    <xf numFmtId="166" fontId="1" fillId="6" borderId="24" xfId="0" applyNumberFormat="1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center" wrapText="1"/>
    </xf>
    <xf numFmtId="166" fontId="1" fillId="6" borderId="37" xfId="0" applyNumberFormat="1" applyFont="1" applyFill="1" applyBorder="1" applyAlignment="1">
      <alignment horizontal="center" vertical="center" wrapText="1"/>
    </xf>
    <xf numFmtId="1" fontId="13" fillId="6" borderId="37" xfId="0" applyNumberFormat="1" applyFont="1" applyFill="1" applyBorder="1" applyAlignment="1">
      <alignment horizontal="center" vertical="center" wrapText="1"/>
    </xf>
    <xf numFmtId="166" fontId="1" fillId="6" borderId="36" xfId="0" applyNumberFormat="1" applyFont="1" applyFill="1" applyBorder="1" applyAlignment="1">
      <alignment horizontal="center" vertical="center" wrapText="1"/>
    </xf>
    <xf numFmtId="171" fontId="12" fillId="6" borderId="39" xfId="0" applyNumberFormat="1" applyFont="1" applyFill="1" applyBorder="1" applyAlignment="1">
      <alignment horizontal="center" vertical="center" wrapText="1"/>
    </xf>
    <xf numFmtId="171" fontId="1" fillId="6" borderId="23" xfId="0" applyNumberFormat="1" applyFont="1" applyFill="1" applyBorder="1" applyAlignment="1">
      <alignment horizontal="center" vertical="center" wrapText="1"/>
    </xf>
    <xf numFmtId="171" fontId="1" fillId="6" borderId="35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165" fontId="1" fillId="0" borderId="9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3" fontId="11" fillId="0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>
      <alignment horizontal="center" vertical="center" wrapText="1"/>
    </xf>
    <xf numFmtId="166" fontId="1" fillId="0" borderId="4" xfId="0" applyNumberFormat="1" applyFont="1" applyFill="1" applyBorder="1" applyAlignment="1">
      <alignment horizontal="center" vertical="center" wrapText="1"/>
    </xf>
    <xf numFmtId="49" fontId="13" fillId="0" borderId="13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65" fontId="15" fillId="0" borderId="12" xfId="0" applyNumberFormat="1" applyFont="1" applyFill="1" applyBorder="1" applyAlignment="1">
      <alignment horizontal="center" vertical="center" wrapText="1"/>
    </xf>
    <xf numFmtId="165" fontId="14" fillId="0" borderId="14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right" vertical="center"/>
    </xf>
    <xf numFmtId="1" fontId="2" fillId="0" borderId="19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49" fontId="2" fillId="0" borderId="49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8" fontId="9" fillId="0" borderId="21" xfId="0" applyNumberFormat="1" applyFont="1" applyFill="1" applyBorder="1" applyAlignment="1">
      <alignment horizontal="center" vertical="center" wrapText="1"/>
    </xf>
    <xf numFmtId="169" fontId="9" fillId="0" borderId="20" xfId="0" applyNumberFormat="1" applyFont="1" applyFill="1" applyBorder="1" applyAlignment="1">
      <alignment horizontal="center" vertical="center" wrapText="1"/>
    </xf>
    <xf numFmtId="170" fontId="1" fillId="0" borderId="49" xfId="0" applyNumberFormat="1" applyFont="1" applyFill="1" applyBorder="1" applyAlignment="1">
      <alignment horizontal="center" vertical="center" wrapText="1"/>
    </xf>
    <xf numFmtId="1" fontId="10" fillId="0" borderId="20" xfId="0" applyNumberFormat="1" applyFont="1" applyFill="1" applyBorder="1" applyAlignment="1">
      <alignment horizontal="center" vertical="center" wrapText="1"/>
    </xf>
    <xf numFmtId="3" fontId="11" fillId="0" borderId="15" xfId="0" applyNumberFormat="1" applyFont="1" applyFill="1" applyBorder="1" applyAlignment="1">
      <alignment horizontal="center" vertical="center" wrapText="1"/>
    </xf>
    <xf numFmtId="3" fontId="11" fillId="0" borderId="20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49" fontId="12" fillId="0" borderId="16" xfId="0" applyNumberFormat="1" applyFont="1" applyFill="1" applyBorder="1" applyAlignment="1">
      <alignment horizontal="center" vertical="center" wrapText="1"/>
    </xf>
    <xf numFmtId="166" fontId="1" fillId="0" borderId="19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Fill="1" applyBorder="1" applyAlignment="1">
      <alignment horizontal="center" vertical="center" wrapText="1"/>
    </xf>
    <xf numFmtId="166" fontId="1" fillId="0" borderId="18" xfId="0" applyNumberFormat="1" applyFont="1" applyFill="1" applyBorder="1" applyAlignment="1">
      <alignment horizontal="center" vertical="center" wrapText="1"/>
    </xf>
    <xf numFmtId="1" fontId="1" fillId="0" borderId="20" xfId="0" applyNumberFormat="1" applyFont="1" applyFill="1" applyBorder="1" applyAlignment="1">
      <alignment horizontal="center" vertical="center" wrapText="1"/>
    </xf>
    <xf numFmtId="165" fontId="15" fillId="0" borderId="16" xfId="0" applyNumberFormat="1" applyFont="1" applyFill="1" applyBorder="1" applyAlignment="1">
      <alignment horizontal="center" vertical="center" wrapText="1"/>
    </xf>
    <xf numFmtId="165" fontId="14" fillId="0" borderId="2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167" fontId="1" fillId="0" borderId="17" xfId="0" applyNumberFormat="1" applyFont="1" applyFill="1" applyBorder="1" applyAlignment="1">
      <alignment horizontal="center" vertical="center" wrapText="1"/>
    </xf>
    <xf numFmtId="167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right" vertical="center"/>
    </xf>
    <xf numFmtId="1" fontId="2" fillId="0" borderId="19" xfId="0" quotePrefix="1" applyNumberFormat="1" applyFont="1" applyFill="1" applyBorder="1" applyAlignment="1">
      <alignment horizontal="center" vertical="center"/>
    </xf>
    <xf numFmtId="49" fontId="2" fillId="0" borderId="49" xfId="0" quotePrefix="1" applyNumberFormat="1" applyFont="1" applyFill="1" applyBorder="1" applyAlignment="1">
      <alignment horizontal="center" vertical="center" wrapText="1"/>
    </xf>
    <xf numFmtId="49" fontId="2" fillId="0" borderId="17" xfId="0" quotePrefix="1" applyNumberFormat="1" applyFont="1" applyFill="1" applyBorder="1" applyAlignment="1">
      <alignment horizontal="center" vertical="center"/>
    </xf>
    <xf numFmtId="49" fontId="2" fillId="0" borderId="19" xfId="0" quotePrefix="1" applyNumberFormat="1" applyFont="1" applyFill="1" applyBorder="1" applyAlignment="1">
      <alignment horizontal="center" vertical="center" wrapText="1"/>
    </xf>
    <xf numFmtId="49" fontId="2" fillId="0" borderId="20" xfId="0" quotePrefix="1" applyNumberFormat="1" applyFont="1" applyFill="1" applyBorder="1" applyAlignment="1">
      <alignment horizontal="center" vertical="center" wrapText="1"/>
    </xf>
    <xf numFmtId="165" fontId="2" fillId="0" borderId="15" xfId="0" quotePrefix="1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center" vertical="center" wrapText="1"/>
    </xf>
    <xf numFmtId="166" fontId="2" fillId="0" borderId="18" xfId="0" applyNumberFormat="1" applyFont="1" applyFill="1" applyBorder="1" applyAlignment="1">
      <alignment horizontal="center" vertical="center" wrapText="1"/>
    </xf>
    <xf numFmtId="165" fontId="2" fillId="0" borderId="15" xfId="2" applyNumberFormat="1" applyFont="1" applyFill="1" applyBorder="1" applyAlignment="1">
      <alignment horizontal="center" vertical="center" wrapText="1"/>
    </xf>
    <xf numFmtId="165" fontId="2" fillId="0" borderId="20" xfId="2" applyNumberFormat="1" applyFont="1" applyFill="1" applyBorder="1" applyAlignment="1">
      <alignment horizontal="center" vertical="center" wrapText="1"/>
    </xf>
    <xf numFmtId="165" fontId="2" fillId="0" borderId="16" xfId="2" applyNumberFormat="1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right" vertical="center"/>
    </xf>
    <xf numFmtId="165" fontId="2" fillId="0" borderId="21" xfId="0" applyNumberFormat="1" applyFont="1" applyFill="1" applyBorder="1" applyAlignment="1">
      <alignment horizontal="center" vertical="center" wrapText="1"/>
    </xf>
    <xf numFmtId="3" fontId="2" fillId="0" borderId="15" xfId="0" quotePrefix="1" applyNumberFormat="1" applyFont="1" applyFill="1" applyBorder="1" applyAlignment="1">
      <alignment horizontal="center" vertical="center" wrapText="1"/>
    </xf>
    <xf numFmtId="1" fontId="2" fillId="0" borderId="20" xfId="0" quotePrefix="1" applyNumberFormat="1" applyFont="1" applyFill="1" applyBorder="1" applyAlignment="1">
      <alignment horizontal="center" vertical="center" wrapText="1"/>
    </xf>
    <xf numFmtId="3" fontId="2" fillId="0" borderId="20" xfId="0" quotePrefix="1" applyNumberFormat="1" applyFont="1" applyFill="1" applyBorder="1" applyAlignment="1">
      <alignment horizontal="center" vertical="center" wrapText="1"/>
    </xf>
    <xf numFmtId="3" fontId="2" fillId="0" borderId="16" xfId="0" quotePrefix="1" applyNumberFormat="1" applyFont="1" applyFill="1" applyBorder="1" applyAlignment="1">
      <alignment horizontal="center" vertical="center" wrapText="1"/>
    </xf>
    <xf numFmtId="167" fontId="2" fillId="0" borderId="17" xfId="0" quotePrefix="1" applyNumberFormat="1" applyFont="1" applyFill="1" applyBorder="1" applyAlignment="1">
      <alignment horizontal="center" vertical="center" wrapText="1"/>
    </xf>
    <xf numFmtId="167" fontId="2" fillId="0" borderId="17" xfId="0" quotePrefix="1" applyNumberFormat="1" applyFont="1" applyFill="1" applyBorder="1" applyAlignment="1">
      <alignment horizontal="center" vertical="center"/>
    </xf>
    <xf numFmtId="49" fontId="2" fillId="0" borderId="16" xfId="0" quotePrefix="1" applyNumberFormat="1" applyFont="1" applyFill="1" applyBorder="1" applyAlignment="1">
      <alignment horizontal="center" vertical="center" wrapText="1"/>
    </xf>
    <xf numFmtId="168" fontId="10" fillId="0" borderId="10" xfId="0" applyNumberFormat="1" applyFont="1" applyFill="1" applyBorder="1" applyAlignment="1">
      <alignment horizontal="center" vertical="center" wrapText="1"/>
    </xf>
    <xf numFmtId="169" fontId="10" fillId="0" borderId="8" xfId="0" applyNumberFormat="1" applyFont="1" applyFill="1" applyBorder="1" applyAlignment="1">
      <alignment horizontal="center" vertical="center" wrapText="1"/>
    </xf>
    <xf numFmtId="170" fontId="10" fillId="0" borderId="11" xfId="0" applyNumberFormat="1" applyFont="1" applyFill="1" applyBorder="1" applyAlignment="1">
      <alignment horizontal="center" vertical="center" wrapText="1"/>
    </xf>
    <xf numFmtId="165" fontId="2" fillId="0" borderId="16" xfId="0" quotePrefix="1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70" fontId="10" fillId="0" borderId="8" xfId="0" applyNumberFormat="1" applyFont="1" applyFill="1" applyBorder="1" applyAlignment="1">
      <alignment horizontal="center" vertical="center" wrapText="1"/>
    </xf>
    <xf numFmtId="170" fontId="1" fillId="0" borderId="20" xfId="0" applyNumberFormat="1" applyFont="1" applyFill="1" applyBorder="1" applyAlignment="1">
      <alignment horizontal="center" vertical="center" wrapText="1"/>
    </xf>
    <xf numFmtId="171" fontId="1" fillId="4" borderId="45" xfId="0" applyNumberFormat="1" applyFont="1" applyFill="1" applyBorder="1" applyAlignment="1">
      <alignment horizontal="center" vertical="center" wrapText="1"/>
    </xf>
    <xf numFmtId="171" fontId="1" fillId="7" borderId="26" xfId="0" applyNumberFormat="1" applyFont="1" applyFill="1" applyBorder="1" applyAlignment="1">
      <alignment horizontal="center" vertical="center" wrapText="1"/>
    </xf>
    <xf numFmtId="171" fontId="1" fillId="7" borderId="50" xfId="0" applyNumberFormat="1" applyFont="1" applyFill="1" applyBorder="1" applyAlignment="1">
      <alignment horizontal="center" vertical="center" wrapText="1"/>
    </xf>
    <xf numFmtId="171" fontId="1" fillId="7" borderId="40" xfId="0" applyNumberFormat="1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/>
    </xf>
    <xf numFmtId="166" fontId="1" fillId="0" borderId="18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166" fontId="1" fillId="9" borderId="2" xfId="0" applyNumberFormat="1" applyFont="1" applyFill="1" applyBorder="1" applyAlignment="1">
      <alignment horizontal="center" vertical="center" wrapText="1"/>
    </xf>
  </cellXfs>
  <cellStyles count="3">
    <cellStyle name="NiveauLigne_4" xfId="1" builtinId="1" iLevel="3"/>
    <cellStyle name="Normal" xfId="0" builtinId="0"/>
    <cellStyle name="Normal 3" xfId="2" xr:uid="{31F2DD6B-2E8E-4244-B6FD-45B64C1153A5}"/>
  </cellStyles>
  <dxfs count="0"/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E42-EDCE-455D-B774-84194598A6AD}">
  <sheetPr>
    <tabColor theme="8"/>
  </sheetPr>
  <dimension ref="A1:AN131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4" sqref="A4"/>
      <selection pane="bottomRight" activeCell="F2" sqref="F2"/>
    </sheetView>
  </sheetViews>
  <sheetFormatPr baseColWidth="10" defaultColWidth="12.85546875" defaultRowHeight="13.5" x14ac:dyDescent="0.25"/>
  <cols>
    <col min="1" max="1" width="10.5703125" customWidth="1"/>
    <col min="2" max="2" width="8.85546875" style="62" customWidth="1"/>
    <col min="3" max="3" width="10.28515625" style="47" bestFit="1" customWidth="1"/>
    <col min="4" max="4" width="12.42578125" style="63" bestFit="1" customWidth="1"/>
    <col min="5" max="5" width="27.140625" style="74" bestFit="1" customWidth="1"/>
    <col min="6" max="6" width="9.42578125" style="64" bestFit="1" customWidth="1"/>
    <col min="7" max="7" width="13.85546875" style="64" bestFit="1" customWidth="1"/>
    <col min="8" max="8" width="13.7109375" style="58" bestFit="1" customWidth="1"/>
    <col min="9" max="9" width="8.85546875" style="66" bestFit="1" customWidth="1"/>
    <col min="10" max="10" width="9.85546875" customWidth="1"/>
    <col min="11" max="11" width="11" customWidth="1"/>
    <col min="12" max="13" width="11.5703125" customWidth="1"/>
    <col min="14" max="14" width="10" style="66" customWidth="1"/>
    <col min="15" max="17" width="9.85546875" style="66" customWidth="1"/>
    <col min="18" max="18" width="11.42578125" style="67" customWidth="1"/>
    <col min="19" max="19" width="0.85546875" style="58" customWidth="1"/>
    <col min="20" max="20" width="6.28515625" style="60" bestFit="1" customWidth="1"/>
    <col min="21" max="21" width="5.7109375" style="68" bestFit="1" customWidth="1"/>
    <col min="22" max="22" width="5.85546875" style="68" bestFit="1" customWidth="1"/>
    <col min="23" max="23" width="10.140625" style="69" customWidth="1"/>
    <col min="24" max="24" width="6.7109375" style="70" bestFit="1" customWidth="1"/>
    <col min="25" max="26" width="6.7109375" style="70" customWidth="1"/>
    <col min="27" max="27" width="7.140625" style="70" customWidth="1"/>
    <col min="28" max="28" width="5.7109375" style="57" customWidth="1"/>
    <col min="29" max="29" width="3.5703125" style="57" bestFit="1" customWidth="1"/>
    <col min="30" max="30" width="0.85546875" style="58" customWidth="1"/>
    <col min="31" max="31" width="7.5703125" style="59" bestFit="1" customWidth="1"/>
    <col min="32" max="32" width="9" style="60" customWidth="1"/>
    <col min="33" max="33" width="0.5703125" style="58" customWidth="1"/>
    <col min="34" max="34" width="7.85546875" style="59" customWidth="1"/>
    <col min="35" max="35" width="12.42578125" style="61" bestFit="1" customWidth="1"/>
    <col min="36" max="36" width="19.85546875" customWidth="1"/>
  </cols>
  <sheetData>
    <row r="1" spans="1:40" s="1" customFormat="1" ht="45.75" thickBot="1" x14ac:dyDescent="0.25">
      <c r="A1" s="1" t="s">
        <v>127</v>
      </c>
      <c r="B1" s="76" t="s">
        <v>125</v>
      </c>
      <c r="C1" s="77" t="s">
        <v>126</v>
      </c>
      <c r="D1" s="226" t="s">
        <v>167</v>
      </c>
      <c r="E1" s="228" t="s">
        <v>168</v>
      </c>
      <c r="F1" s="2"/>
      <c r="G1" s="225" t="s">
        <v>0</v>
      </c>
      <c r="H1" s="3"/>
      <c r="I1" s="141">
        <f ca="1">TODAY()</f>
        <v>44455</v>
      </c>
      <c r="J1" s="4"/>
      <c r="K1" s="4"/>
      <c r="L1" s="4"/>
      <c r="M1" s="215"/>
      <c r="N1" s="5"/>
      <c r="O1" s="5"/>
      <c r="P1" s="5"/>
      <c r="Q1" s="214" t="s">
        <v>155</v>
      </c>
      <c r="R1" s="227">
        <f ca="1">TODAY()+J5+L5</f>
        <v>44491</v>
      </c>
      <c r="S1" s="3"/>
      <c r="T1" s="6"/>
      <c r="U1" s="222" t="s">
        <v>162</v>
      </c>
      <c r="V1" s="229">
        <v>3</v>
      </c>
      <c r="W1" s="7"/>
      <c r="X1" s="5" t="s">
        <v>1</v>
      </c>
      <c r="Y1" s="8"/>
      <c r="Z1" s="8"/>
      <c r="AA1" s="8"/>
      <c r="AB1" s="9"/>
      <c r="AC1" s="9"/>
      <c r="AD1" s="3"/>
      <c r="AE1" s="10"/>
      <c r="AF1" s="114">
        <f>SUM(AF6:AF32)</f>
        <v>8.8198297920000002</v>
      </c>
      <c r="AG1" s="11"/>
      <c r="AH1" s="12"/>
      <c r="AI1" s="113">
        <f>SUM(AI6:AI32)</f>
        <v>848.9699999999998</v>
      </c>
    </row>
    <row r="2" spans="1:40" s="13" customFormat="1" ht="57" customHeight="1" thickBot="1" x14ac:dyDescent="0.25">
      <c r="A2" s="13" t="s">
        <v>128</v>
      </c>
      <c r="B2" s="143" t="s">
        <v>94</v>
      </c>
      <c r="C2" s="144" t="s">
        <v>97</v>
      </c>
      <c r="D2" s="145" t="s">
        <v>96</v>
      </c>
      <c r="E2" s="144" t="s">
        <v>95</v>
      </c>
      <c r="F2" s="146" t="s">
        <v>98</v>
      </c>
      <c r="G2" s="146" t="s">
        <v>123</v>
      </c>
      <c r="H2" s="147" t="s">
        <v>103</v>
      </c>
      <c r="I2" s="148" t="s">
        <v>107</v>
      </c>
      <c r="J2" s="209" t="s">
        <v>164</v>
      </c>
      <c r="K2" s="210" t="s">
        <v>150</v>
      </c>
      <c r="L2" s="211" t="s">
        <v>151</v>
      </c>
      <c r="M2" s="216" t="s">
        <v>165</v>
      </c>
      <c r="N2" s="149" t="s">
        <v>108</v>
      </c>
      <c r="O2" s="150" t="s">
        <v>114</v>
      </c>
      <c r="P2" s="151" t="s">
        <v>113</v>
      </c>
      <c r="Q2" s="152" t="s">
        <v>112</v>
      </c>
      <c r="R2" s="153"/>
      <c r="S2" s="147"/>
      <c r="T2" s="154"/>
      <c r="U2" s="155"/>
      <c r="V2" s="156"/>
      <c r="W2" s="157" t="s">
        <v>108</v>
      </c>
      <c r="X2" s="158"/>
      <c r="Y2" s="123"/>
      <c r="Z2" s="124"/>
      <c r="AA2" s="125"/>
      <c r="AB2" s="159"/>
      <c r="AC2" s="160"/>
      <c r="AD2" s="147"/>
      <c r="AE2" s="161" t="s">
        <v>119</v>
      </c>
      <c r="AF2" s="156"/>
      <c r="AG2" s="147"/>
      <c r="AH2" s="162" t="s">
        <v>120</v>
      </c>
      <c r="AI2" s="163"/>
      <c r="AK2" s="1"/>
    </row>
    <row r="3" spans="1:40" s="13" customFormat="1" ht="44.25" customHeight="1" thickBot="1" x14ac:dyDescent="0.25">
      <c r="A3" s="13" t="s">
        <v>129</v>
      </c>
      <c r="B3" s="164" t="s">
        <v>104</v>
      </c>
      <c r="C3" s="165" t="s">
        <v>97</v>
      </c>
      <c r="D3" s="166" t="s">
        <v>96</v>
      </c>
      <c r="E3" s="165" t="s">
        <v>95</v>
      </c>
      <c r="F3" s="167" t="s">
        <v>98</v>
      </c>
      <c r="G3" s="167" t="s">
        <v>123</v>
      </c>
      <c r="H3" s="168" t="s">
        <v>105</v>
      </c>
      <c r="I3" s="169" t="s">
        <v>107</v>
      </c>
      <c r="J3" s="170"/>
      <c r="K3" s="171"/>
      <c r="L3" s="172"/>
      <c r="M3" s="217"/>
      <c r="N3" s="173"/>
      <c r="O3" s="174" t="s">
        <v>109</v>
      </c>
      <c r="P3" s="175" t="s">
        <v>110</v>
      </c>
      <c r="Q3" s="176" t="s">
        <v>111</v>
      </c>
      <c r="R3" s="177"/>
      <c r="S3" s="168"/>
      <c r="T3" s="178"/>
      <c r="U3" s="179"/>
      <c r="V3" s="180"/>
      <c r="W3" s="181"/>
      <c r="X3" s="182"/>
      <c r="Y3" s="126"/>
      <c r="Z3" s="127"/>
      <c r="AA3" s="128"/>
      <c r="AB3" s="183"/>
      <c r="AC3" s="184"/>
      <c r="AD3" s="168"/>
      <c r="AE3" s="185"/>
      <c r="AF3" s="180"/>
      <c r="AG3" s="168"/>
      <c r="AH3" s="186"/>
      <c r="AI3" s="187"/>
      <c r="AK3" s="1"/>
    </row>
    <row r="4" spans="1:40" s="13" customFormat="1" ht="21" customHeight="1" thickBot="1" x14ac:dyDescent="0.25">
      <c r="A4" s="142" t="s">
        <v>131</v>
      </c>
      <c r="B4" s="188" t="s">
        <v>132</v>
      </c>
      <c r="C4" s="165" t="s">
        <v>133</v>
      </c>
      <c r="D4" s="189" t="s">
        <v>134</v>
      </c>
      <c r="E4" s="190" t="s">
        <v>135</v>
      </c>
      <c r="F4" s="191" t="s">
        <v>136</v>
      </c>
      <c r="G4" s="191" t="s">
        <v>137</v>
      </c>
      <c r="H4" s="192" t="s">
        <v>138</v>
      </c>
      <c r="I4" s="193" t="s">
        <v>139</v>
      </c>
      <c r="J4" s="203" t="s">
        <v>144</v>
      </c>
      <c r="K4" s="203" t="s">
        <v>147</v>
      </c>
      <c r="L4" s="203" t="s">
        <v>148</v>
      </c>
      <c r="M4" s="203" t="s">
        <v>160</v>
      </c>
      <c r="N4" s="203" t="s">
        <v>140</v>
      </c>
      <c r="O4" s="202" t="s">
        <v>141</v>
      </c>
      <c r="P4" s="204" t="s">
        <v>142</v>
      </c>
      <c r="Q4" s="205" t="s">
        <v>143</v>
      </c>
      <c r="R4" s="208" t="s">
        <v>152</v>
      </c>
      <c r="S4" s="194"/>
      <c r="T4" s="195"/>
      <c r="U4" s="208" t="s">
        <v>153</v>
      </c>
      <c r="V4" s="196"/>
      <c r="W4" s="203" t="s">
        <v>147</v>
      </c>
      <c r="X4" s="212" t="s">
        <v>166</v>
      </c>
      <c r="Y4" s="197"/>
      <c r="Z4" s="198"/>
      <c r="AA4" s="199"/>
      <c r="AB4" s="201"/>
      <c r="AC4" s="184"/>
      <c r="AD4" s="194"/>
      <c r="AE4" s="206" t="s">
        <v>145</v>
      </c>
      <c r="AF4" s="196"/>
      <c r="AG4" s="194"/>
      <c r="AH4" s="207" t="s">
        <v>146</v>
      </c>
      <c r="AI4" s="200"/>
      <c r="AK4" s="1"/>
    </row>
    <row r="5" spans="1:40" s="13" customFormat="1" ht="36" customHeight="1" thickBot="1" x14ac:dyDescent="0.25">
      <c r="A5" s="142" t="s">
        <v>130</v>
      </c>
      <c r="B5" s="164" t="s">
        <v>99</v>
      </c>
      <c r="C5" s="165" t="s">
        <v>100</v>
      </c>
      <c r="D5" s="166" t="s">
        <v>101</v>
      </c>
      <c r="E5" s="165" t="s">
        <v>102</v>
      </c>
      <c r="F5" s="167" t="s">
        <v>2</v>
      </c>
      <c r="G5" s="167" t="s">
        <v>123</v>
      </c>
      <c r="H5" s="168" t="s">
        <v>106</v>
      </c>
      <c r="I5" s="169" t="s">
        <v>3</v>
      </c>
      <c r="J5" s="213" t="s">
        <v>161</v>
      </c>
      <c r="K5" s="213" t="s">
        <v>156</v>
      </c>
      <c r="L5" s="213" t="s">
        <v>157</v>
      </c>
      <c r="M5" s="223"/>
      <c r="N5" s="173" t="s">
        <v>158</v>
      </c>
      <c r="O5" s="174" t="s">
        <v>115</v>
      </c>
      <c r="P5" s="175" t="s">
        <v>116</v>
      </c>
      <c r="Q5" s="176" t="s">
        <v>117</v>
      </c>
      <c r="R5" s="177" t="s">
        <v>149</v>
      </c>
      <c r="S5" s="168"/>
      <c r="T5" s="178" t="s">
        <v>4</v>
      </c>
      <c r="U5" s="179" t="s">
        <v>159</v>
      </c>
      <c r="V5" s="224" t="s">
        <v>163</v>
      </c>
      <c r="W5" s="181" t="s">
        <v>118</v>
      </c>
      <c r="X5" s="182" t="s">
        <v>154</v>
      </c>
      <c r="Y5" s="126" t="s">
        <v>5</v>
      </c>
      <c r="Z5" s="127" t="s">
        <v>6</v>
      </c>
      <c r="AA5" s="128" t="s">
        <v>169</v>
      </c>
      <c r="AB5" s="183" t="s">
        <v>7</v>
      </c>
      <c r="AC5" s="184" t="s">
        <v>8</v>
      </c>
      <c r="AD5" s="168"/>
      <c r="AE5" s="185" t="s">
        <v>121</v>
      </c>
      <c r="AF5" s="180" t="s">
        <v>9</v>
      </c>
      <c r="AG5" s="168"/>
      <c r="AH5" s="186" t="s">
        <v>122</v>
      </c>
      <c r="AI5" s="187" t="s">
        <v>10</v>
      </c>
      <c r="AK5" s="1"/>
    </row>
    <row r="6" spans="1:40" s="16" customFormat="1" ht="12.75" x14ac:dyDescent="0.2">
      <c r="B6" s="78" t="s">
        <v>11</v>
      </c>
      <c r="C6" s="79">
        <v>3760001764512</v>
      </c>
      <c r="D6" s="80" t="s">
        <v>12</v>
      </c>
      <c r="E6" s="81" t="s">
        <v>13</v>
      </c>
      <c r="F6" s="82">
        <v>6</v>
      </c>
      <c r="G6" s="83" t="s">
        <v>124</v>
      </c>
      <c r="H6" s="84" t="s">
        <v>14</v>
      </c>
      <c r="I6" s="85">
        <v>6</v>
      </c>
      <c r="J6" s="139">
        <f t="shared" ref="J6:J32" si="0">-$J$5/30*U6</f>
        <v>-15.12</v>
      </c>
      <c r="K6" s="139">
        <f t="shared" ref="K6:K32" si="1">-$K$5/30*U6</f>
        <v>-21.6</v>
      </c>
      <c r="L6" s="139">
        <f t="shared" ref="L6:L32" si="2">-$L$5/30*U6</f>
        <v>-10.8</v>
      </c>
      <c r="M6" s="219"/>
      <c r="N6" s="94"/>
      <c r="O6" s="95"/>
      <c r="P6" s="96"/>
      <c r="Q6" s="97">
        <v>162</v>
      </c>
      <c r="R6" s="129">
        <f t="shared" ref="R6:R12" si="3">IF(SUM(I6:N6)&lt;0,0,SUM(I6:N6))</f>
        <v>0</v>
      </c>
      <c r="S6" s="130"/>
      <c r="T6" s="131">
        <f t="shared" ref="T6:T12" si="4">R6/U6</f>
        <v>0</v>
      </c>
      <c r="U6" s="132">
        <v>21.6</v>
      </c>
      <c r="V6" s="133">
        <f t="shared" ref="V6:V12" si="5">IF(T6=0,$V$1+1,$V$1)</f>
        <v>4</v>
      </c>
      <c r="W6" s="103"/>
      <c r="X6" s="115">
        <f>(U6*V6)-R6+W6</f>
        <v>86.4</v>
      </c>
      <c r="Y6" s="117">
        <f>U6*6</f>
        <v>129.60000000000002</v>
      </c>
      <c r="Z6" s="118">
        <f>SUM(I6,O6:Q6)</f>
        <v>168</v>
      </c>
      <c r="AA6" s="115">
        <f>IF(Z6&gt;Y6,0,IF(X6&gt;(Y6-Z6),(Y6-Z6),X6))</f>
        <v>0</v>
      </c>
      <c r="AB6" s="119">
        <f>IF(ROUND(AA6/F6,0)&lt;0,0,ROUND(AA6/F6,0))</f>
        <v>0</v>
      </c>
      <c r="AC6" s="17"/>
      <c r="AD6" s="18"/>
      <c r="AE6" s="105">
        <v>2.2058316000000001E-2</v>
      </c>
      <c r="AF6" s="111">
        <f>AB6*F6*AE6</f>
        <v>0</v>
      </c>
      <c r="AG6" s="18"/>
      <c r="AH6" s="107">
        <v>10.199999999999999</v>
      </c>
      <c r="AI6" s="109">
        <f>AB6*F6*AH6</f>
        <v>0</v>
      </c>
      <c r="AJ6" s="19"/>
      <c r="AK6" s="1"/>
      <c r="AN6" s="15"/>
    </row>
    <row r="7" spans="1:40" s="16" customFormat="1" ht="12.75" x14ac:dyDescent="0.2">
      <c r="B7" s="78" t="s">
        <v>15</v>
      </c>
      <c r="C7" s="79">
        <v>3760001764505</v>
      </c>
      <c r="D7" s="80" t="s">
        <v>16</v>
      </c>
      <c r="E7" s="81" t="s">
        <v>17</v>
      </c>
      <c r="F7" s="82">
        <v>6</v>
      </c>
      <c r="G7" s="82" t="s">
        <v>124</v>
      </c>
      <c r="H7" s="86" t="s">
        <v>14</v>
      </c>
      <c r="I7" s="85">
        <v>6</v>
      </c>
      <c r="J7" s="139">
        <f t="shared" si="0"/>
        <v>-21</v>
      </c>
      <c r="K7" s="139">
        <f t="shared" si="1"/>
        <v>-30</v>
      </c>
      <c r="L7" s="139">
        <f t="shared" si="2"/>
        <v>-15</v>
      </c>
      <c r="M7" s="219"/>
      <c r="N7" s="94"/>
      <c r="O7" s="98"/>
      <c r="P7" s="94"/>
      <c r="Q7" s="99">
        <v>162</v>
      </c>
      <c r="R7" s="129">
        <f t="shared" si="3"/>
        <v>0</v>
      </c>
      <c r="S7" s="130"/>
      <c r="T7" s="131">
        <f t="shared" si="4"/>
        <v>0</v>
      </c>
      <c r="U7" s="132">
        <v>30</v>
      </c>
      <c r="V7" s="133">
        <f t="shared" si="5"/>
        <v>4</v>
      </c>
      <c r="W7" s="103"/>
      <c r="X7" s="115">
        <f>(U7*V7)-R7+W7</f>
        <v>120</v>
      </c>
      <c r="Y7" s="117">
        <f>U7*6</f>
        <v>180</v>
      </c>
      <c r="Z7" s="118">
        <f>SUM(I7,O7:Q7)</f>
        <v>168</v>
      </c>
      <c r="AA7" s="115">
        <f t="shared" ref="AA7:AA32" si="6">IF(Z7&gt;Y7,0,IF(X7&gt;(Y7-Z7),(Y7-Z7),X7))</f>
        <v>12</v>
      </c>
      <c r="AB7" s="119">
        <f>IF(ROUND(AA7/F7,0)&lt;0,0,ROUND(AA7/F7,0))</f>
        <v>2</v>
      </c>
      <c r="AC7" s="17"/>
      <c r="AD7" s="18"/>
      <c r="AE7" s="105">
        <v>2.2058316000000001E-2</v>
      </c>
      <c r="AF7" s="111">
        <f>AB7*F7*AE7</f>
        <v>0.26469979200000004</v>
      </c>
      <c r="AG7" s="18"/>
      <c r="AH7" s="107">
        <v>10.199999999999999</v>
      </c>
      <c r="AI7" s="109">
        <f>AB7*F7*AH7</f>
        <v>122.39999999999999</v>
      </c>
      <c r="AJ7" s="19"/>
      <c r="AK7" s="1"/>
      <c r="AN7" s="15"/>
    </row>
    <row r="8" spans="1:40" s="16" customFormat="1" ht="12.75" x14ac:dyDescent="0.2">
      <c r="B8" s="78" t="s">
        <v>18</v>
      </c>
      <c r="C8" s="79">
        <v>3760001764529</v>
      </c>
      <c r="D8" s="80" t="s">
        <v>19</v>
      </c>
      <c r="E8" s="81" t="s">
        <v>20</v>
      </c>
      <c r="F8" s="82">
        <v>6</v>
      </c>
      <c r="G8" s="82" t="s">
        <v>124</v>
      </c>
      <c r="H8" s="86" t="s">
        <v>14</v>
      </c>
      <c r="I8" s="85">
        <v>6</v>
      </c>
      <c r="J8" s="139">
        <f t="shared" si="0"/>
        <v>-8.3999999999999986</v>
      </c>
      <c r="K8" s="139">
        <f t="shared" si="1"/>
        <v>-12</v>
      </c>
      <c r="L8" s="139">
        <f t="shared" si="2"/>
        <v>-6</v>
      </c>
      <c r="M8" s="219"/>
      <c r="N8" s="94"/>
      <c r="O8" s="98"/>
      <c r="P8" s="94"/>
      <c r="Q8" s="99">
        <v>282</v>
      </c>
      <c r="R8" s="129">
        <f t="shared" si="3"/>
        <v>0</v>
      </c>
      <c r="S8" s="130"/>
      <c r="T8" s="131">
        <f t="shared" si="4"/>
        <v>0</v>
      </c>
      <c r="U8" s="132">
        <v>12</v>
      </c>
      <c r="V8" s="133">
        <f t="shared" si="5"/>
        <v>4</v>
      </c>
      <c r="W8" s="103"/>
      <c r="X8" s="115">
        <f>(U8*V8)-R8+W8</f>
        <v>48</v>
      </c>
      <c r="Y8" s="117">
        <f>U8*6</f>
        <v>72</v>
      </c>
      <c r="Z8" s="118">
        <f>SUM(I8,O8:Q8)</f>
        <v>288</v>
      </c>
      <c r="AA8" s="115">
        <f t="shared" si="6"/>
        <v>0</v>
      </c>
      <c r="AB8" s="119">
        <f>IF(ROUND(AA8/F8,0)&lt;0,0,ROUND(AA8/F8,0))</f>
        <v>0</v>
      </c>
      <c r="AC8" s="17"/>
      <c r="AD8" s="18"/>
      <c r="AE8" s="105">
        <v>1.4620032E-2</v>
      </c>
      <c r="AF8" s="111">
        <f>AB8*F8*AE8</f>
        <v>0</v>
      </c>
      <c r="AG8" s="18"/>
      <c r="AH8" s="107">
        <v>6.6</v>
      </c>
      <c r="AI8" s="109">
        <f>AB8*F8*AH8</f>
        <v>0</v>
      </c>
      <c r="AJ8" s="19"/>
      <c r="AK8" s="1"/>
      <c r="AN8" s="15"/>
    </row>
    <row r="9" spans="1:40" s="16" customFormat="1" ht="12.75" x14ac:dyDescent="0.2">
      <c r="B9" s="78" t="s">
        <v>21</v>
      </c>
      <c r="C9" s="79">
        <v>3760001764611</v>
      </c>
      <c r="D9" s="80" t="s">
        <v>22</v>
      </c>
      <c r="E9" s="81" t="s">
        <v>23</v>
      </c>
      <c r="F9" s="82">
        <v>10</v>
      </c>
      <c r="G9" s="82" t="s">
        <v>124</v>
      </c>
      <c r="H9" s="86" t="s">
        <v>14</v>
      </c>
      <c r="I9" s="85">
        <v>10</v>
      </c>
      <c r="J9" s="139">
        <f t="shared" si="0"/>
        <v>-57.463636363636361</v>
      </c>
      <c r="K9" s="139">
        <f t="shared" si="1"/>
        <v>-82.090909090909093</v>
      </c>
      <c r="L9" s="139">
        <f t="shared" si="2"/>
        <v>-41.045454545454547</v>
      </c>
      <c r="M9" s="219"/>
      <c r="N9" s="94"/>
      <c r="O9" s="98"/>
      <c r="P9" s="94"/>
      <c r="Q9" s="99">
        <v>600</v>
      </c>
      <c r="R9" s="129">
        <f t="shared" si="3"/>
        <v>0</v>
      </c>
      <c r="S9" s="130"/>
      <c r="T9" s="131">
        <f t="shared" si="4"/>
        <v>0</v>
      </c>
      <c r="U9" s="132">
        <v>82.090909090909093</v>
      </c>
      <c r="V9" s="133">
        <f t="shared" si="5"/>
        <v>4</v>
      </c>
      <c r="W9" s="103"/>
      <c r="X9" s="115">
        <f>(U9*V9)-R9+W9</f>
        <v>328.36363636363637</v>
      </c>
      <c r="Y9" s="117">
        <f>U9*6</f>
        <v>492.54545454545456</v>
      </c>
      <c r="Z9" s="118">
        <f>SUM(I9,O9:Q9)</f>
        <v>610</v>
      </c>
      <c r="AA9" s="115">
        <f t="shared" si="6"/>
        <v>0</v>
      </c>
      <c r="AB9" s="119">
        <f>IF(ROUND(AA9/F9,0)&lt;0,0,ROUND(AA9/F9,0))</f>
        <v>0</v>
      </c>
      <c r="AC9" s="17"/>
      <c r="AD9" s="18"/>
      <c r="AE9" s="105">
        <v>1.0966644000000001E-2</v>
      </c>
      <c r="AF9" s="111">
        <f>AB9*F9*AE9</f>
        <v>0</v>
      </c>
      <c r="AG9" s="18"/>
      <c r="AH9" s="107">
        <v>6.1</v>
      </c>
      <c r="AI9" s="109">
        <f>AB9*F9*AH9</f>
        <v>0</v>
      </c>
      <c r="AJ9" s="19"/>
      <c r="AK9" s="1"/>
      <c r="AN9" s="15"/>
    </row>
    <row r="10" spans="1:40" s="16" customFormat="1" ht="12.75" x14ac:dyDescent="0.2">
      <c r="B10" s="78" t="s">
        <v>24</v>
      </c>
      <c r="C10" s="79">
        <v>3760001764604</v>
      </c>
      <c r="D10" s="80" t="s">
        <v>25</v>
      </c>
      <c r="E10" s="81" t="s">
        <v>26</v>
      </c>
      <c r="F10" s="82">
        <v>10</v>
      </c>
      <c r="G10" s="82" t="s">
        <v>124</v>
      </c>
      <c r="H10" s="86" t="s">
        <v>14</v>
      </c>
      <c r="I10" s="85">
        <v>10</v>
      </c>
      <c r="J10" s="139">
        <f t="shared" si="0"/>
        <v>-42</v>
      </c>
      <c r="K10" s="139">
        <f t="shared" si="1"/>
        <v>-60</v>
      </c>
      <c r="L10" s="139">
        <f t="shared" si="2"/>
        <v>-30</v>
      </c>
      <c r="M10" s="219"/>
      <c r="N10" s="94"/>
      <c r="O10" s="98"/>
      <c r="P10" s="94"/>
      <c r="Q10" s="99">
        <v>600</v>
      </c>
      <c r="R10" s="129">
        <f t="shared" si="3"/>
        <v>0</v>
      </c>
      <c r="S10" s="130"/>
      <c r="T10" s="131">
        <f t="shared" si="4"/>
        <v>0</v>
      </c>
      <c r="U10" s="132">
        <v>60</v>
      </c>
      <c r="V10" s="133">
        <f t="shared" si="5"/>
        <v>4</v>
      </c>
      <c r="W10" s="103"/>
      <c r="X10" s="115">
        <f>(U10*V10)-R10+W10</f>
        <v>240</v>
      </c>
      <c r="Y10" s="117">
        <f>U10*6</f>
        <v>360</v>
      </c>
      <c r="Z10" s="118">
        <f>SUM(I10,O10:Q10)</f>
        <v>610</v>
      </c>
      <c r="AA10" s="115">
        <f t="shared" si="6"/>
        <v>0</v>
      </c>
      <c r="AB10" s="119">
        <f>IF(ROUND(AA10/F10,0)&lt;0,0,ROUND(AA10/F10,0))</f>
        <v>0</v>
      </c>
      <c r="AC10" s="17"/>
      <c r="AD10" s="18"/>
      <c r="AE10" s="105">
        <v>1.0966644000000001E-2</v>
      </c>
      <c r="AF10" s="111">
        <f>AB10*F10*AE10</f>
        <v>0</v>
      </c>
      <c r="AG10" s="18"/>
      <c r="AH10" s="107">
        <v>6.1</v>
      </c>
      <c r="AI10" s="109">
        <f>AB10*F10*AH10</f>
        <v>0</v>
      </c>
      <c r="AJ10" s="20"/>
    </row>
    <row r="11" spans="1:40" s="16" customFormat="1" ht="12.75" x14ac:dyDescent="0.2">
      <c r="B11" s="87" t="s">
        <v>27</v>
      </c>
      <c r="C11" s="88">
        <v>3760001764628</v>
      </c>
      <c r="D11" s="89" t="s">
        <v>28</v>
      </c>
      <c r="E11" s="90" t="s">
        <v>29</v>
      </c>
      <c r="F11" s="91">
        <v>8</v>
      </c>
      <c r="G11" s="91" t="s">
        <v>124</v>
      </c>
      <c r="H11" s="92" t="s">
        <v>14</v>
      </c>
      <c r="I11" s="93">
        <v>8</v>
      </c>
      <c r="J11" s="140">
        <f t="shared" si="0"/>
        <v>-28</v>
      </c>
      <c r="K11" s="140">
        <f t="shared" si="1"/>
        <v>-40</v>
      </c>
      <c r="L11" s="140">
        <f t="shared" si="2"/>
        <v>-20</v>
      </c>
      <c r="M11" s="220"/>
      <c r="N11" s="94"/>
      <c r="O11" s="98"/>
      <c r="P11" s="94"/>
      <c r="Q11" s="99">
        <v>512</v>
      </c>
      <c r="R11" s="129">
        <f t="shared" si="3"/>
        <v>0</v>
      </c>
      <c r="S11" s="134"/>
      <c r="T11" s="135">
        <f t="shared" si="4"/>
        <v>0</v>
      </c>
      <c r="U11" s="136">
        <v>40</v>
      </c>
      <c r="V11" s="137">
        <f t="shared" si="5"/>
        <v>4</v>
      </c>
      <c r="W11" s="104"/>
      <c r="X11" s="116">
        <f>(U11*V11)-R11+W11</f>
        <v>160</v>
      </c>
      <c r="Y11" s="120">
        <f>U11*6</f>
        <v>240</v>
      </c>
      <c r="Z11" s="121">
        <f>SUM(I11,O11:Q11)</f>
        <v>520</v>
      </c>
      <c r="AA11" s="116">
        <f t="shared" si="6"/>
        <v>0</v>
      </c>
      <c r="AB11" s="122">
        <f>IF(ROUND(AA11/F11,0)&lt;0,0,ROUND(AA11/F11,0))</f>
        <v>0</v>
      </c>
      <c r="AC11" s="21"/>
      <c r="AD11" s="22"/>
      <c r="AE11" s="105">
        <v>7.6275360000000007E-3</v>
      </c>
      <c r="AF11" s="112">
        <f>AB11*F11*AE11</f>
        <v>0</v>
      </c>
      <c r="AG11" s="22"/>
      <c r="AH11" s="108">
        <v>3.4</v>
      </c>
      <c r="AI11" s="110">
        <f>AB11*F11*AH11</f>
        <v>0</v>
      </c>
      <c r="AJ11" s="23"/>
    </row>
    <row r="12" spans="1:40" s="16" customFormat="1" ht="12.75" x14ac:dyDescent="0.2">
      <c r="B12" s="87" t="s">
        <v>30</v>
      </c>
      <c r="C12" s="88">
        <v>3760001764543</v>
      </c>
      <c r="D12" s="89" t="s">
        <v>31</v>
      </c>
      <c r="E12" s="90" t="s">
        <v>32</v>
      </c>
      <c r="F12" s="91">
        <v>10</v>
      </c>
      <c r="G12" s="91" t="s">
        <v>124</v>
      </c>
      <c r="H12" s="92" t="s">
        <v>14</v>
      </c>
      <c r="I12" s="93">
        <v>10</v>
      </c>
      <c r="J12" s="140">
        <f t="shared" si="0"/>
        <v>-42</v>
      </c>
      <c r="K12" s="140">
        <f t="shared" si="1"/>
        <v>-60</v>
      </c>
      <c r="L12" s="140">
        <f t="shared" si="2"/>
        <v>-30</v>
      </c>
      <c r="M12" s="221"/>
      <c r="N12" s="100"/>
      <c r="O12" s="98"/>
      <c r="P12" s="94"/>
      <c r="Q12" s="99">
        <v>640</v>
      </c>
      <c r="R12" s="138">
        <f t="shared" si="3"/>
        <v>0</v>
      </c>
      <c r="S12" s="134"/>
      <c r="T12" s="135">
        <f t="shared" si="4"/>
        <v>0</v>
      </c>
      <c r="U12" s="136">
        <v>60</v>
      </c>
      <c r="V12" s="137">
        <f t="shared" si="5"/>
        <v>4</v>
      </c>
      <c r="W12" s="104"/>
      <c r="X12" s="116">
        <f>(U12*V12)-R12+W12</f>
        <v>240</v>
      </c>
      <c r="Y12" s="120">
        <f>U12*6</f>
        <v>360</v>
      </c>
      <c r="Z12" s="121">
        <f>SUM(I12,O12:Q12)</f>
        <v>650</v>
      </c>
      <c r="AA12" s="116">
        <f t="shared" si="6"/>
        <v>0</v>
      </c>
      <c r="AB12" s="122">
        <f>IF(ROUND(AA12/F12,0)&lt;0,0,ROUND(AA12/F12,0))</f>
        <v>0</v>
      </c>
      <c r="AC12" s="21"/>
      <c r="AD12" s="22"/>
      <c r="AE12" s="106">
        <v>1.3146912E-2</v>
      </c>
      <c r="AF12" s="112">
        <f>AB12*F12*AE12</f>
        <v>0</v>
      </c>
      <c r="AG12" s="22"/>
      <c r="AH12" s="108">
        <v>6</v>
      </c>
      <c r="AI12" s="110">
        <f>AB12*F12*AH12</f>
        <v>0</v>
      </c>
      <c r="AJ12" s="23"/>
    </row>
    <row r="13" spans="1:40" s="16" customFormat="1" ht="12.75" x14ac:dyDescent="0.2">
      <c r="B13" s="87" t="s">
        <v>33</v>
      </c>
      <c r="C13" s="88">
        <v>3760001766325</v>
      </c>
      <c r="D13" s="89" t="s">
        <v>34</v>
      </c>
      <c r="E13" s="90" t="s">
        <v>35</v>
      </c>
      <c r="F13" s="91">
        <v>6</v>
      </c>
      <c r="G13" s="91" t="s">
        <v>124</v>
      </c>
      <c r="H13" s="92" t="s">
        <v>14</v>
      </c>
      <c r="I13" s="93">
        <v>6</v>
      </c>
      <c r="J13" s="140">
        <f t="shared" si="0"/>
        <v>-46.724999999999994</v>
      </c>
      <c r="K13" s="140">
        <f t="shared" si="1"/>
        <v>-66.75</v>
      </c>
      <c r="L13" s="140">
        <f t="shared" si="2"/>
        <v>-33.375</v>
      </c>
      <c r="M13" s="221"/>
      <c r="N13" s="100"/>
      <c r="O13" s="101"/>
      <c r="P13" s="100"/>
      <c r="Q13" s="102"/>
      <c r="R13" s="138">
        <f t="shared" ref="R13:R32" si="7">IF(SUM(I13:N13)&lt;0,0,SUM(I13:N13))</f>
        <v>0</v>
      </c>
      <c r="S13" s="134"/>
      <c r="T13" s="135">
        <f t="shared" ref="T13:T32" si="8">R13/U13</f>
        <v>0</v>
      </c>
      <c r="U13" s="136">
        <v>66.75</v>
      </c>
      <c r="V13" s="137">
        <f t="shared" ref="V13:V32" si="9">IF(T13=0,$V$1+1,$V$1)</f>
        <v>4</v>
      </c>
      <c r="W13" s="104"/>
      <c r="X13" s="116">
        <f>(U13*V13)-R13+W13</f>
        <v>267</v>
      </c>
      <c r="Y13" s="120">
        <f>U13*6</f>
        <v>400.5</v>
      </c>
      <c r="Z13" s="121">
        <f>SUM(I13,O13:Q13)</f>
        <v>6</v>
      </c>
      <c r="AA13" s="116">
        <f t="shared" si="6"/>
        <v>267</v>
      </c>
      <c r="AB13" s="122">
        <f>IF(ROUND(AA13/F13,0)&lt;0,0,ROUND(AA13/F13,0))</f>
        <v>45</v>
      </c>
      <c r="AC13" s="21"/>
      <c r="AD13" s="22"/>
      <c r="AE13" s="106">
        <v>2.7674999999999998E-2</v>
      </c>
      <c r="AF13" s="112">
        <f>AB13*F13*AE13</f>
        <v>7.4722499999999998</v>
      </c>
      <c r="AG13" s="22"/>
      <c r="AH13" s="108">
        <v>2.1309999999999998</v>
      </c>
      <c r="AI13" s="110">
        <f>AB13*F13*AH13</f>
        <v>575.36999999999989</v>
      </c>
      <c r="AJ13" s="23"/>
    </row>
    <row r="14" spans="1:40" s="16" customFormat="1" ht="12.75" x14ac:dyDescent="0.2">
      <c r="B14" s="87" t="s">
        <v>36</v>
      </c>
      <c r="C14" s="88">
        <v>3760001760798</v>
      </c>
      <c r="D14" s="89" t="s">
        <v>37</v>
      </c>
      <c r="E14" s="90" t="s">
        <v>38</v>
      </c>
      <c r="F14" s="91">
        <v>9</v>
      </c>
      <c r="G14" s="91" t="s">
        <v>124</v>
      </c>
      <c r="H14" s="92" t="s">
        <v>39</v>
      </c>
      <c r="I14" s="93">
        <v>0</v>
      </c>
      <c r="J14" s="140">
        <f t="shared" si="0"/>
        <v>-6.9999999999999993E-2</v>
      </c>
      <c r="K14" s="140">
        <f t="shared" si="1"/>
        <v>-0.1</v>
      </c>
      <c r="L14" s="140">
        <f t="shared" si="2"/>
        <v>-0.05</v>
      </c>
      <c r="M14" s="221"/>
      <c r="N14" s="100"/>
      <c r="O14" s="101"/>
      <c r="P14" s="100"/>
      <c r="Q14" s="102"/>
      <c r="R14" s="138">
        <f t="shared" si="7"/>
        <v>0</v>
      </c>
      <c r="S14" s="134"/>
      <c r="T14" s="135">
        <f t="shared" si="8"/>
        <v>0</v>
      </c>
      <c r="U14" s="136">
        <v>0.1</v>
      </c>
      <c r="V14" s="137">
        <f t="shared" si="9"/>
        <v>4</v>
      </c>
      <c r="W14" s="104"/>
      <c r="X14" s="116">
        <f>(U14*V14)-R14+W14</f>
        <v>0.4</v>
      </c>
      <c r="Y14" s="120">
        <f>U14*6</f>
        <v>0.60000000000000009</v>
      </c>
      <c r="Z14" s="121">
        <f>SUM(I14,O14:Q14)</f>
        <v>0</v>
      </c>
      <c r="AA14" s="116">
        <f t="shared" si="6"/>
        <v>0.4</v>
      </c>
      <c r="AB14" s="122">
        <f>IF(ROUND(AA14/F14,0)&lt;0,0,ROUND(AA14/F14,0))</f>
        <v>0</v>
      </c>
      <c r="AC14" s="21"/>
      <c r="AD14" s="22"/>
      <c r="AE14" s="106">
        <v>1</v>
      </c>
      <c r="AF14" s="112">
        <f>AB14*F14*AE14</f>
        <v>0</v>
      </c>
      <c r="AG14" s="22"/>
      <c r="AH14" s="108">
        <v>1</v>
      </c>
      <c r="AI14" s="110">
        <f>AB14*F14*AH14</f>
        <v>0</v>
      </c>
      <c r="AJ14" s="23"/>
    </row>
    <row r="15" spans="1:40" s="16" customFormat="1" ht="12.75" x14ac:dyDescent="0.2">
      <c r="B15" s="87" t="s">
        <v>40</v>
      </c>
      <c r="C15" s="88">
        <v>3760001760743</v>
      </c>
      <c r="D15" s="89" t="s">
        <v>41</v>
      </c>
      <c r="E15" s="90" t="s">
        <v>42</v>
      </c>
      <c r="F15" s="91">
        <v>6</v>
      </c>
      <c r="G15" s="91" t="s">
        <v>124</v>
      </c>
      <c r="H15" s="92" t="s">
        <v>39</v>
      </c>
      <c r="I15" s="93">
        <v>0</v>
      </c>
      <c r="J15" s="140">
        <f t="shared" si="0"/>
        <v>-6.9999999999999993E-2</v>
      </c>
      <c r="K15" s="140">
        <f t="shared" si="1"/>
        <v>-0.1</v>
      </c>
      <c r="L15" s="140">
        <f t="shared" si="2"/>
        <v>-0.05</v>
      </c>
      <c r="M15" s="221"/>
      <c r="N15" s="100"/>
      <c r="O15" s="101"/>
      <c r="P15" s="100"/>
      <c r="Q15" s="102"/>
      <c r="R15" s="138">
        <f t="shared" si="7"/>
        <v>0</v>
      </c>
      <c r="S15" s="134"/>
      <c r="T15" s="135">
        <f t="shared" si="8"/>
        <v>0</v>
      </c>
      <c r="U15" s="136">
        <v>0.1</v>
      </c>
      <c r="V15" s="137">
        <f t="shared" si="9"/>
        <v>4</v>
      </c>
      <c r="W15" s="104"/>
      <c r="X15" s="116">
        <f>(U15*V15)-R15+W15</f>
        <v>0.4</v>
      </c>
      <c r="Y15" s="120">
        <f>U15*6</f>
        <v>0.60000000000000009</v>
      </c>
      <c r="Z15" s="121">
        <f>SUM(I15,O15:Q15)</f>
        <v>0</v>
      </c>
      <c r="AA15" s="116">
        <f t="shared" si="6"/>
        <v>0.4</v>
      </c>
      <c r="AB15" s="122">
        <f>IF(ROUND(AA15/F15,0)&lt;0,0,ROUND(AA15/F15,0))</f>
        <v>0</v>
      </c>
      <c r="AC15" s="21"/>
      <c r="AD15" s="22"/>
      <c r="AE15" s="106">
        <v>1</v>
      </c>
      <c r="AF15" s="112">
        <f>AB15*F15*AE15</f>
        <v>0</v>
      </c>
      <c r="AG15" s="22"/>
      <c r="AH15" s="108">
        <v>1</v>
      </c>
      <c r="AI15" s="110">
        <f>AB15*F15*AH15</f>
        <v>0</v>
      </c>
      <c r="AJ15" s="23"/>
    </row>
    <row r="16" spans="1:40" s="16" customFormat="1" ht="12.75" x14ac:dyDescent="0.2">
      <c r="B16" s="87" t="s">
        <v>43</v>
      </c>
      <c r="C16" s="88">
        <v>3760001760767</v>
      </c>
      <c r="D16" s="89" t="s">
        <v>44</v>
      </c>
      <c r="E16" s="90" t="s">
        <v>45</v>
      </c>
      <c r="F16" s="91">
        <v>6</v>
      </c>
      <c r="G16" s="91" t="s">
        <v>124</v>
      </c>
      <c r="H16" s="92" t="s">
        <v>39</v>
      </c>
      <c r="I16" s="93">
        <v>0</v>
      </c>
      <c r="J16" s="140">
        <f t="shared" si="0"/>
        <v>-6.9999999999999993E-2</v>
      </c>
      <c r="K16" s="140">
        <f t="shared" si="1"/>
        <v>-0.1</v>
      </c>
      <c r="L16" s="140">
        <f t="shared" si="2"/>
        <v>-0.05</v>
      </c>
      <c r="M16" s="221"/>
      <c r="N16" s="100"/>
      <c r="O16" s="101"/>
      <c r="P16" s="100"/>
      <c r="Q16" s="102"/>
      <c r="R16" s="138">
        <f t="shared" si="7"/>
        <v>0</v>
      </c>
      <c r="S16" s="134"/>
      <c r="T16" s="135">
        <f t="shared" si="8"/>
        <v>0</v>
      </c>
      <c r="U16" s="136">
        <v>0.1</v>
      </c>
      <c r="V16" s="137">
        <f t="shared" si="9"/>
        <v>4</v>
      </c>
      <c r="W16" s="104"/>
      <c r="X16" s="116">
        <f>(U16*V16)-R16+W16</f>
        <v>0.4</v>
      </c>
      <c r="Y16" s="120">
        <f>U16*6</f>
        <v>0.60000000000000009</v>
      </c>
      <c r="Z16" s="121">
        <f>SUM(I16,O16:Q16)</f>
        <v>0</v>
      </c>
      <c r="AA16" s="116">
        <f t="shared" si="6"/>
        <v>0.4</v>
      </c>
      <c r="AB16" s="122">
        <f>IF(ROUND(AA16/F16,0)&lt;0,0,ROUND(AA16/F16,0))</f>
        <v>0</v>
      </c>
      <c r="AC16" s="21"/>
      <c r="AD16" s="22"/>
      <c r="AE16" s="106">
        <v>1</v>
      </c>
      <c r="AF16" s="112">
        <f>AB16*F16*AE16</f>
        <v>0</v>
      </c>
      <c r="AG16" s="22"/>
      <c r="AH16" s="108">
        <v>1</v>
      </c>
      <c r="AI16" s="110">
        <f>AB16*F16*AH16</f>
        <v>0</v>
      </c>
      <c r="AJ16" s="23"/>
    </row>
    <row r="17" spans="2:36" s="16" customFormat="1" ht="12.75" x14ac:dyDescent="0.2">
      <c r="B17" s="87" t="s">
        <v>46</v>
      </c>
      <c r="C17" s="88">
        <v>3760001761979</v>
      </c>
      <c r="D17" s="89" t="s">
        <v>47</v>
      </c>
      <c r="E17" s="90" t="s">
        <v>48</v>
      </c>
      <c r="F17" s="91">
        <v>1</v>
      </c>
      <c r="G17" s="91" t="s">
        <v>124</v>
      </c>
      <c r="H17" s="92" t="s">
        <v>14</v>
      </c>
      <c r="I17" s="93">
        <v>0</v>
      </c>
      <c r="J17" s="140">
        <f t="shared" si="0"/>
        <v>-6.9999999999999993E-2</v>
      </c>
      <c r="K17" s="140">
        <f t="shared" si="1"/>
        <v>-0.1</v>
      </c>
      <c r="L17" s="140">
        <f t="shared" si="2"/>
        <v>-0.05</v>
      </c>
      <c r="M17" s="221"/>
      <c r="N17" s="100"/>
      <c r="O17" s="101"/>
      <c r="P17" s="100"/>
      <c r="Q17" s="102"/>
      <c r="R17" s="138">
        <f t="shared" si="7"/>
        <v>0</v>
      </c>
      <c r="S17" s="134"/>
      <c r="T17" s="135">
        <f t="shared" si="8"/>
        <v>0</v>
      </c>
      <c r="U17" s="136">
        <v>0.1</v>
      </c>
      <c r="V17" s="137">
        <f t="shared" si="9"/>
        <v>4</v>
      </c>
      <c r="W17" s="104"/>
      <c r="X17" s="116">
        <f>(U17*V17)-R17+W17</f>
        <v>0.4</v>
      </c>
      <c r="Y17" s="120">
        <f>U17*6</f>
        <v>0.60000000000000009</v>
      </c>
      <c r="Z17" s="121">
        <f>SUM(I17,O17:Q17)</f>
        <v>0</v>
      </c>
      <c r="AA17" s="116">
        <f t="shared" si="6"/>
        <v>0.4</v>
      </c>
      <c r="AB17" s="122">
        <f>IF(ROUND(AA17/F17,0)&lt;0,0,ROUND(AA17/F17,0))</f>
        <v>0</v>
      </c>
      <c r="AC17" s="21"/>
      <c r="AD17" s="22"/>
      <c r="AE17" s="106">
        <v>1</v>
      </c>
      <c r="AF17" s="112">
        <f>AB17*F17*AE17</f>
        <v>0</v>
      </c>
      <c r="AG17" s="22"/>
      <c r="AH17" s="108">
        <v>1</v>
      </c>
      <c r="AI17" s="110">
        <f>AB17*F17*AH17</f>
        <v>0</v>
      </c>
      <c r="AJ17" s="23"/>
    </row>
    <row r="18" spans="2:36" s="16" customFormat="1" ht="12.75" x14ac:dyDescent="0.2">
      <c r="B18" s="87" t="s">
        <v>49</v>
      </c>
      <c r="C18" s="88">
        <v>3760001763706</v>
      </c>
      <c r="D18" s="89" t="s">
        <v>50</v>
      </c>
      <c r="E18" s="90" t="s">
        <v>51</v>
      </c>
      <c r="F18" s="91">
        <v>1</v>
      </c>
      <c r="G18" s="91" t="s">
        <v>124</v>
      </c>
      <c r="H18" s="92" t="s">
        <v>14</v>
      </c>
      <c r="I18" s="93">
        <v>0</v>
      </c>
      <c r="J18" s="140">
        <f t="shared" si="0"/>
        <v>-6.9999999999999993E-2</v>
      </c>
      <c r="K18" s="140">
        <f t="shared" si="1"/>
        <v>-0.1</v>
      </c>
      <c r="L18" s="140">
        <f t="shared" si="2"/>
        <v>-0.05</v>
      </c>
      <c r="M18" s="221"/>
      <c r="N18" s="100"/>
      <c r="O18" s="101"/>
      <c r="P18" s="100"/>
      <c r="Q18" s="102"/>
      <c r="R18" s="138">
        <f t="shared" si="7"/>
        <v>0</v>
      </c>
      <c r="S18" s="134"/>
      <c r="T18" s="135">
        <f t="shared" si="8"/>
        <v>0</v>
      </c>
      <c r="U18" s="136">
        <v>0.1</v>
      </c>
      <c r="V18" s="137">
        <f t="shared" si="9"/>
        <v>4</v>
      </c>
      <c r="W18" s="104"/>
      <c r="X18" s="116">
        <f>(U18*V18)-R18+W18</f>
        <v>0.4</v>
      </c>
      <c r="Y18" s="120">
        <f>U18*6</f>
        <v>0.60000000000000009</v>
      </c>
      <c r="Z18" s="121">
        <f>SUM(I18,O18:Q18)</f>
        <v>0</v>
      </c>
      <c r="AA18" s="116">
        <f t="shared" si="6"/>
        <v>0.4</v>
      </c>
      <c r="AB18" s="122">
        <f>IF(ROUND(AA18/F18,0)&lt;0,0,ROUND(AA18/F18,0))</f>
        <v>0</v>
      </c>
      <c r="AC18" s="21"/>
      <c r="AD18" s="22"/>
      <c r="AE18" s="106">
        <v>1</v>
      </c>
      <c r="AF18" s="112">
        <f>AB18*F18*AE18</f>
        <v>0</v>
      </c>
      <c r="AG18" s="22"/>
      <c r="AH18" s="108">
        <v>1</v>
      </c>
      <c r="AI18" s="110">
        <f>AB18*F18*AH18</f>
        <v>0</v>
      </c>
      <c r="AJ18" s="23"/>
    </row>
    <row r="19" spans="2:36" s="16" customFormat="1" ht="12.75" x14ac:dyDescent="0.2">
      <c r="B19" s="87" t="s">
        <v>52</v>
      </c>
      <c r="C19" s="88">
        <v>3760001763676</v>
      </c>
      <c r="D19" s="89" t="s">
        <v>53</v>
      </c>
      <c r="E19" s="90" t="s">
        <v>54</v>
      </c>
      <c r="F19" s="91">
        <v>1</v>
      </c>
      <c r="G19" s="91" t="s">
        <v>124</v>
      </c>
      <c r="H19" s="92" t="s">
        <v>14</v>
      </c>
      <c r="I19" s="93">
        <v>0</v>
      </c>
      <c r="J19" s="140">
        <f t="shared" si="0"/>
        <v>-6.9999999999999993E-2</v>
      </c>
      <c r="K19" s="140">
        <f t="shared" si="1"/>
        <v>-0.1</v>
      </c>
      <c r="L19" s="140">
        <f t="shared" si="2"/>
        <v>-0.05</v>
      </c>
      <c r="M19" s="221"/>
      <c r="N19" s="100"/>
      <c r="O19" s="101"/>
      <c r="P19" s="100"/>
      <c r="Q19" s="102"/>
      <c r="R19" s="138">
        <f t="shared" si="7"/>
        <v>0</v>
      </c>
      <c r="S19" s="134"/>
      <c r="T19" s="135">
        <f t="shared" si="8"/>
        <v>0</v>
      </c>
      <c r="U19" s="136">
        <v>0.1</v>
      </c>
      <c r="V19" s="137">
        <f t="shared" si="9"/>
        <v>4</v>
      </c>
      <c r="W19" s="104"/>
      <c r="X19" s="116">
        <f>(U19*V19)-R19+W19</f>
        <v>0.4</v>
      </c>
      <c r="Y19" s="120">
        <f>U19*6</f>
        <v>0.60000000000000009</v>
      </c>
      <c r="Z19" s="121">
        <f>SUM(I19,O19:Q19)</f>
        <v>0</v>
      </c>
      <c r="AA19" s="116">
        <f t="shared" si="6"/>
        <v>0.4</v>
      </c>
      <c r="AB19" s="122">
        <f>IF(ROUND(AA19/F19,0)&lt;0,0,ROUND(AA19/F19,0))</f>
        <v>0</v>
      </c>
      <c r="AC19" s="21"/>
      <c r="AD19" s="22"/>
      <c r="AE19" s="106">
        <v>1</v>
      </c>
      <c r="AF19" s="112">
        <f>AB19*F19*AE19</f>
        <v>0</v>
      </c>
      <c r="AG19" s="22"/>
      <c r="AH19" s="108">
        <v>1</v>
      </c>
      <c r="AI19" s="110">
        <f>AB19*F19*AH19</f>
        <v>0</v>
      </c>
      <c r="AJ19" s="23"/>
    </row>
    <row r="20" spans="2:36" s="16" customFormat="1" ht="12.75" x14ac:dyDescent="0.2">
      <c r="B20" s="87" t="s">
        <v>55</v>
      </c>
      <c r="C20" s="88">
        <v>3760001763720</v>
      </c>
      <c r="D20" s="89" t="s">
        <v>56</v>
      </c>
      <c r="E20" s="90" t="s">
        <v>57</v>
      </c>
      <c r="F20" s="91">
        <v>1</v>
      </c>
      <c r="G20" s="91" t="s">
        <v>124</v>
      </c>
      <c r="H20" s="92" t="s">
        <v>14</v>
      </c>
      <c r="I20" s="93">
        <v>0</v>
      </c>
      <c r="J20" s="140">
        <f t="shared" si="0"/>
        <v>-6.9999999999999993E-2</v>
      </c>
      <c r="K20" s="140">
        <f t="shared" si="1"/>
        <v>-0.1</v>
      </c>
      <c r="L20" s="140">
        <f t="shared" si="2"/>
        <v>-0.05</v>
      </c>
      <c r="M20" s="221"/>
      <c r="N20" s="100"/>
      <c r="O20" s="101"/>
      <c r="P20" s="100"/>
      <c r="Q20" s="102"/>
      <c r="R20" s="138">
        <f t="shared" si="7"/>
        <v>0</v>
      </c>
      <c r="S20" s="134"/>
      <c r="T20" s="135">
        <f t="shared" si="8"/>
        <v>0</v>
      </c>
      <c r="U20" s="136">
        <v>0.1</v>
      </c>
      <c r="V20" s="137">
        <f t="shared" si="9"/>
        <v>4</v>
      </c>
      <c r="W20" s="104"/>
      <c r="X20" s="116">
        <f>(U20*V20)-R20+W20</f>
        <v>0.4</v>
      </c>
      <c r="Y20" s="120">
        <f>U20*6</f>
        <v>0.60000000000000009</v>
      </c>
      <c r="Z20" s="121">
        <f>SUM(I20,O20:Q20)</f>
        <v>0</v>
      </c>
      <c r="AA20" s="116">
        <f t="shared" si="6"/>
        <v>0.4</v>
      </c>
      <c r="AB20" s="122">
        <f>IF(ROUND(AA20/F20,0)&lt;0,0,ROUND(AA20/F20,0))</f>
        <v>0</v>
      </c>
      <c r="AC20" s="21"/>
      <c r="AD20" s="22"/>
      <c r="AE20" s="106">
        <v>1</v>
      </c>
      <c r="AF20" s="112">
        <f>AB20*F20*AE20</f>
        <v>0</v>
      </c>
      <c r="AG20" s="22"/>
      <c r="AH20" s="108">
        <v>1</v>
      </c>
      <c r="AI20" s="110">
        <f>AB20*F20*AH20</f>
        <v>0</v>
      </c>
      <c r="AJ20" s="23"/>
    </row>
    <row r="21" spans="2:36" s="16" customFormat="1" ht="12.75" x14ac:dyDescent="0.2">
      <c r="B21" s="87" t="s">
        <v>58</v>
      </c>
      <c r="C21" s="88">
        <v>3760001760668</v>
      </c>
      <c r="D21" s="89" t="s">
        <v>59</v>
      </c>
      <c r="E21" s="90" t="s">
        <v>60</v>
      </c>
      <c r="F21" s="91">
        <v>3</v>
      </c>
      <c r="G21" s="91" t="s">
        <v>124</v>
      </c>
      <c r="H21" s="92" t="s">
        <v>14</v>
      </c>
      <c r="I21" s="93">
        <v>3</v>
      </c>
      <c r="J21" s="140">
        <f t="shared" si="0"/>
        <v>-9.4499999999999993</v>
      </c>
      <c r="K21" s="140">
        <f t="shared" si="1"/>
        <v>-13.5</v>
      </c>
      <c r="L21" s="140">
        <f t="shared" si="2"/>
        <v>-6.75</v>
      </c>
      <c r="M21" s="221"/>
      <c r="N21" s="100"/>
      <c r="O21" s="101"/>
      <c r="P21" s="100"/>
      <c r="Q21" s="102">
        <v>195</v>
      </c>
      <c r="R21" s="138">
        <f t="shared" si="7"/>
        <v>0</v>
      </c>
      <c r="S21" s="134"/>
      <c r="T21" s="135">
        <f t="shared" si="8"/>
        <v>0</v>
      </c>
      <c r="U21" s="136">
        <v>13.5</v>
      </c>
      <c r="V21" s="137">
        <f t="shared" si="9"/>
        <v>4</v>
      </c>
      <c r="W21" s="104"/>
      <c r="X21" s="116">
        <f>(U21*V21)-R21+W21</f>
        <v>54</v>
      </c>
      <c r="Y21" s="120">
        <f>U21*6</f>
        <v>81</v>
      </c>
      <c r="Z21" s="121">
        <f>SUM(I21,O21:Q21)</f>
        <v>198</v>
      </c>
      <c r="AA21" s="116">
        <f t="shared" si="6"/>
        <v>0</v>
      </c>
      <c r="AB21" s="122">
        <f>IF(ROUND(AA21/F21,0)&lt;0,0,ROUND(AA21/F21,0))</f>
        <v>0</v>
      </c>
      <c r="AC21" s="21"/>
      <c r="AD21" s="22"/>
      <c r="AE21" s="106">
        <v>3.4980539000000005E-2</v>
      </c>
      <c r="AF21" s="112">
        <f>AB21*F21*AE21</f>
        <v>0</v>
      </c>
      <c r="AG21" s="22"/>
      <c r="AH21" s="108">
        <v>4.7</v>
      </c>
      <c r="AI21" s="110">
        <f>AB21*F21*AH21</f>
        <v>0</v>
      </c>
      <c r="AJ21" s="23"/>
    </row>
    <row r="22" spans="2:36" s="16" customFormat="1" ht="12.75" x14ac:dyDescent="0.2">
      <c r="B22" s="87" t="s">
        <v>61</v>
      </c>
      <c r="C22" s="88">
        <v>3760001760675</v>
      </c>
      <c r="D22" s="89" t="s">
        <v>62</v>
      </c>
      <c r="E22" s="90" t="s">
        <v>63</v>
      </c>
      <c r="F22" s="91">
        <v>3</v>
      </c>
      <c r="G22" s="91" t="s">
        <v>124</v>
      </c>
      <c r="H22" s="92" t="s">
        <v>14</v>
      </c>
      <c r="I22" s="93">
        <v>3</v>
      </c>
      <c r="J22" s="140">
        <f t="shared" si="0"/>
        <v>-9.1</v>
      </c>
      <c r="K22" s="140">
        <f t="shared" si="1"/>
        <v>-13</v>
      </c>
      <c r="L22" s="140">
        <f t="shared" si="2"/>
        <v>-6.5</v>
      </c>
      <c r="M22" s="221"/>
      <c r="N22" s="100"/>
      <c r="O22" s="101"/>
      <c r="P22" s="100"/>
      <c r="Q22" s="102">
        <v>219</v>
      </c>
      <c r="R22" s="138">
        <f t="shared" si="7"/>
        <v>0</v>
      </c>
      <c r="S22" s="134"/>
      <c r="T22" s="135">
        <f t="shared" si="8"/>
        <v>0</v>
      </c>
      <c r="U22" s="136">
        <v>13</v>
      </c>
      <c r="V22" s="137">
        <f t="shared" si="9"/>
        <v>4</v>
      </c>
      <c r="W22" s="104"/>
      <c r="X22" s="116">
        <f>(U22*V22)-R22+W22</f>
        <v>52</v>
      </c>
      <c r="Y22" s="120">
        <f>U22*6</f>
        <v>78</v>
      </c>
      <c r="Z22" s="121">
        <f>SUM(I22,O22:Q22)</f>
        <v>222</v>
      </c>
      <c r="AA22" s="116">
        <f t="shared" si="6"/>
        <v>0</v>
      </c>
      <c r="AB22" s="122">
        <f>IF(ROUND(AA22/F22,0)&lt;0,0,ROUND(AA22/F22,0))</f>
        <v>0</v>
      </c>
      <c r="AC22" s="21"/>
      <c r="AD22" s="22"/>
      <c r="AE22" s="106">
        <v>3.8345999999999998E-2</v>
      </c>
      <c r="AF22" s="112">
        <f>AB22*F22*AE22</f>
        <v>0</v>
      </c>
      <c r="AG22" s="22"/>
      <c r="AH22" s="108">
        <v>5.9</v>
      </c>
      <c r="AI22" s="110">
        <f>AB22*F22*AH22</f>
        <v>0</v>
      </c>
      <c r="AJ22" s="23"/>
    </row>
    <row r="23" spans="2:36" s="16" customFormat="1" ht="12.75" x14ac:dyDescent="0.2">
      <c r="B23" s="87" t="s">
        <v>64</v>
      </c>
      <c r="C23" s="88">
        <v>3760001760682</v>
      </c>
      <c r="D23" s="89" t="s">
        <v>65</v>
      </c>
      <c r="E23" s="90" t="s">
        <v>66</v>
      </c>
      <c r="F23" s="91">
        <v>3</v>
      </c>
      <c r="G23" s="91" t="s">
        <v>124</v>
      </c>
      <c r="H23" s="92" t="s">
        <v>14</v>
      </c>
      <c r="I23" s="93">
        <v>3</v>
      </c>
      <c r="J23" s="140">
        <f t="shared" si="0"/>
        <v>-15.399999999999999</v>
      </c>
      <c r="K23" s="140">
        <f t="shared" si="1"/>
        <v>-22</v>
      </c>
      <c r="L23" s="140">
        <f t="shared" si="2"/>
        <v>-11</v>
      </c>
      <c r="M23" s="221"/>
      <c r="N23" s="100"/>
      <c r="O23" s="101"/>
      <c r="P23" s="100"/>
      <c r="Q23" s="102">
        <v>201</v>
      </c>
      <c r="R23" s="138">
        <f t="shared" si="7"/>
        <v>0</v>
      </c>
      <c r="S23" s="134"/>
      <c r="T23" s="135">
        <f t="shared" si="8"/>
        <v>0</v>
      </c>
      <c r="U23" s="136">
        <v>22</v>
      </c>
      <c r="V23" s="137">
        <f t="shared" si="9"/>
        <v>4</v>
      </c>
      <c r="W23" s="104"/>
      <c r="X23" s="116">
        <f>(U23*V23)-R23+W23</f>
        <v>88</v>
      </c>
      <c r="Y23" s="120">
        <f>U23*6</f>
        <v>132</v>
      </c>
      <c r="Z23" s="121">
        <f>SUM(I23,O23:Q23)</f>
        <v>204</v>
      </c>
      <c r="AA23" s="116">
        <f t="shared" si="6"/>
        <v>0</v>
      </c>
      <c r="AB23" s="122">
        <f>IF(ROUND(AA23/F23,0)&lt;0,0,ROUND(AA23/F23,0))</f>
        <v>0</v>
      </c>
      <c r="AC23" s="21"/>
      <c r="AD23" s="22"/>
      <c r="AE23" s="106">
        <v>4.1711999999999999E-2</v>
      </c>
      <c r="AF23" s="112">
        <f>AB23*F23*AE23</f>
        <v>0</v>
      </c>
      <c r="AG23" s="22"/>
      <c r="AH23" s="108">
        <v>6.5</v>
      </c>
      <c r="AI23" s="110">
        <f>AB23*F23*AH23</f>
        <v>0</v>
      </c>
      <c r="AJ23" s="23"/>
    </row>
    <row r="24" spans="2:36" s="16" customFormat="1" ht="12.75" x14ac:dyDescent="0.2">
      <c r="B24" s="87" t="s">
        <v>67</v>
      </c>
      <c r="C24" s="88">
        <v>3760001760705</v>
      </c>
      <c r="D24" s="89" t="s">
        <v>68</v>
      </c>
      <c r="E24" s="90" t="s">
        <v>69</v>
      </c>
      <c r="F24" s="91">
        <v>3</v>
      </c>
      <c r="G24" s="91" t="s">
        <v>124</v>
      </c>
      <c r="H24" s="92" t="s">
        <v>14</v>
      </c>
      <c r="I24" s="93">
        <v>3</v>
      </c>
      <c r="J24" s="140">
        <f t="shared" si="0"/>
        <v>-11.549999999999999</v>
      </c>
      <c r="K24" s="140">
        <f t="shared" si="1"/>
        <v>-16.5</v>
      </c>
      <c r="L24" s="140">
        <f t="shared" si="2"/>
        <v>-8.25</v>
      </c>
      <c r="M24" s="221"/>
      <c r="N24" s="100"/>
      <c r="O24" s="101"/>
      <c r="P24" s="100"/>
      <c r="Q24" s="102">
        <v>198</v>
      </c>
      <c r="R24" s="138">
        <f t="shared" si="7"/>
        <v>0</v>
      </c>
      <c r="S24" s="134"/>
      <c r="T24" s="135">
        <f t="shared" si="8"/>
        <v>0</v>
      </c>
      <c r="U24" s="136">
        <v>16.5</v>
      </c>
      <c r="V24" s="137">
        <f t="shared" si="9"/>
        <v>4</v>
      </c>
      <c r="W24" s="104"/>
      <c r="X24" s="116">
        <f>(U24*V24)-R24+W24</f>
        <v>66</v>
      </c>
      <c r="Y24" s="120">
        <f>U24*6</f>
        <v>99</v>
      </c>
      <c r="Z24" s="121">
        <f>SUM(I24,O24:Q24)</f>
        <v>201</v>
      </c>
      <c r="AA24" s="116">
        <f t="shared" si="6"/>
        <v>0</v>
      </c>
      <c r="AB24" s="122">
        <f>IF(ROUND(AA24/F24,0)&lt;0,0,ROUND(AA24/F24,0))</f>
        <v>0</v>
      </c>
      <c r="AC24" s="21"/>
      <c r="AD24" s="22"/>
      <c r="AE24" s="106">
        <v>4.512E-2</v>
      </c>
      <c r="AF24" s="112">
        <f>AB24*F24*AE24</f>
        <v>0</v>
      </c>
      <c r="AG24" s="22"/>
      <c r="AH24" s="108">
        <v>6.6</v>
      </c>
      <c r="AI24" s="110">
        <f>AB24*F24*AH24</f>
        <v>0</v>
      </c>
      <c r="AJ24" s="23"/>
    </row>
    <row r="25" spans="2:36" s="16" customFormat="1" ht="12.75" x14ac:dyDescent="0.2">
      <c r="B25" s="87" t="s">
        <v>70</v>
      </c>
      <c r="C25" s="88">
        <v>3760001760699</v>
      </c>
      <c r="D25" s="89" t="s">
        <v>71</v>
      </c>
      <c r="E25" s="90" t="s">
        <v>72</v>
      </c>
      <c r="F25" s="91">
        <v>3</v>
      </c>
      <c r="G25" s="91" t="s">
        <v>124</v>
      </c>
      <c r="H25" s="92" t="s">
        <v>14</v>
      </c>
      <c r="I25" s="93">
        <v>3</v>
      </c>
      <c r="J25" s="140">
        <f t="shared" si="0"/>
        <v>-7.35</v>
      </c>
      <c r="K25" s="140">
        <f t="shared" si="1"/>
        <v>-10.5</v>
      </c>
      <c r="L25" s="140">
        <f t="shared" si="2"/>
        <v>-5.25</v>
      </c>
      <c r="M25" s="221"/>
      <c r="N25" s="100"/>
      <c r="O25" s="101"/>
      <c r="P25" s="100"/>
      <c r="Q25" s="102">
        <v>129</v>
      </c>
      <c r="R25" s="138">
        <f t="shared" si="7"/>
        <v>0</v>
      </c>
      <c r="S25" s="134"/>
      <c r="T25" s="135">
        <f t="shared" si="8"/>
        <v>0</v>
      </c>
      <c r="U25" s="136">
        <v>10.5</v>
      </c>
      <c r="V25" s="137">
        <f t="shared" si="9"/>
        <v>4</v>
      </c>
      <c r="W25" s="104"/>
      <c r="X25" s="116">
        <f>(U25*V25)-R25+W25</f>
        <v>42</v>
      </c>
      <c r="Y25" s="120">
        <f>U25*6</f>
        <v>63</v>
      </c>
      <c r="Z25" s="121">
        <f>SUM(I25,O25:Q25)</f>
        <v>132</v>
      </c>
      <c r="AA25" s="116">
        <f t="shared" si="6"/>
        <v>0</v>
      </c>
      <c r="AB25" s="122">
        <f>IF(ROUND(AA25/F25,0)&lt;0,0,ROUND(AA25/F25,0))</f>
        <v>0</v>
      </c>
      <c r="AC25" s="21"/>
      <c r="AD25" s="22"/>
      <c r="AE25" s="106">
        <v>4.1711999999999999E-2</v>
      </c>
      <c r="AF25" s="112">
        <f>AB25*F25*AE25</f>
        <v>0</v>
      </c>
      <c r="AG25" s="22"/>
      <c r="AH25" s="108">
        <v>6.4</v>
      </c>
      <c r="AI25" s="110">
        <f>AB25*F25*AH25</f>
        <v>0</v>
      </c>
      <c r="AJ25" s="23"/>
    </row>
    <row r="26" spans="2:36" s="16" customFormat="1" ht="12.75" x14ac:dyDescent="0.2">
      <c r="B26" s="87" t="s">
        <v>73</v>
      </c>
      <c r="C26" s="88">
        <v>3760001762952</v>
      </c>
      <c r="D26" s="89" t="s">
        <v>74</v>
      </c>
      <c r="E26" s="90" t="s">
        <v>75</v>
      </c>
      <c r="F26" s="91">
        <v>5</v>
      </c>
      <c r="G26" s="91" t="s">
        <v>124</v>
      </c>
      <c r="H26" s="92" t="s">
        <v>14</v>
      </c>
      <c r="I26" s="93">
        <v>5</v>
      </c>
      <c r="J26" s="140">
        <f t="shared" si="0"/>
        <v>-13.44</v>
      </c>
      <c r="K26" s="140">
        <f t="shared" si="1"/>
        <v>-19.2</v>
      </c>
      <c r="L26" s="140">
        <f t="shared" si="2"/>
        <v>-9.6</v>
      </c>
      <c r="M26" s="221"/>
      <c r="N26" s="100"/>
      <c r="O26" s="101"/>
      <c r="P26" s="100"/>
      <c r="Q26" s="102">
        <v>190</v>
      </c>
      <c r="R26" s="138">
        <f t="shared" si="7"/>
        <v>0</v>
      </c>
      <c r="S26" s="134"/>
      <c r="T26" s="135">
        <f t="shared" si="8"/>
        <v>0</v>
      </c>
      <c r="U26" s="136">
        <v>19.2</v>
      </c>
      <c r="V26" s="137">
        <f t="shared" si="9"/>
        <v>4</v>
      </c>
      <c r="W26" s="104"/>
      <c r="X26" s="116">
        <f>(U26*V26)-R26+W26</f>
        <v>76.8</v>
      </c>
      <c r="Y26" s="120">
        <f>U26*6</f>
        <v>115.19999999999999</v>
      </c>
      <c r="Z26" s="121">
        <f>SUM(I26,O26:Q26)</f>
        <v>195</v>
      </c>
      <c r="AA26" s="116">
        <f t="shared" si="6"/>
        <v>0</v>
      </c>
      <c r="AB26" s="122">
        <f>IF(ROUND(AA26/F26,0)&lt;0,0,ROUND(AA26/F26,0))</f>
        <v>0</v>
      </c>
      <c r="AC26" s="21"/>
      <c r="AD26" s="22"/>
      <c r="AE26" s="106">
        <v>2.4037524000000001E-2</v>
      </c>
      <c r="AF26" s="112">
        <f>AB26*F26*AE26</f>
        <v>0</v>
      </c>
      <c r="AG26" s="22"/>
      <c r="AH26" s="108">
        <v>3.3</v>
      </c>
      <c r="AI26" s="110">
        <f>AB26*F26*AH26</f>
        <v>0</v>
      </c>
      <c r="AJ26" s="23"/>
    </row>
    <row r="27" spans="2:36" s="16" customFormat="1" ht="12.75" x14ac:dyDescent="0.2">
      <c r="B27" s="87" t="s">
        <v>76</v>
      </c>
      <c r="C27" s="88">
        <v>3760001762976</v>
      </c>
      <c r="D27" s="89" t="s">
        <v>77</v>
      </c>
      <c r="E27" s="90" t="s">
        <v>78</v>
      </c>
      <c r="F27" s="91">
        <v>5</v>
      </c>
      <c r="G27" s="91" t="s">
        <v>124</v>
      </c>
      <c r="H27" s="92" t="s">
        <v>14</v>
      </c>
      <c r="I27" s="93">
        <v>5</v>
      </c>
      <c r="J27" s="140">
        <f t="shared" si="0"/>
        <v>-5.9499999999999993</v>
      </c>
      <c r="K27" s="140">
        <f t="shared" si="1"/>
        <v>-8.5</v>
      </c>
      <c r="L27" s="140">
        <f t="shared" si="2"/>
        <v>-4.25</v>
      </c>
      <c r="M27" s="221"/>
      <c r="N27" s="100"/>
      <c r="O27" s="101"/>
      <c r="P27" s="100"/>
      <c r="Q27" s="102">
        <v>160</v>
      </c>
      <c r="R27" s="138">
        <f t="shared" si="7"/>
        <v>0</v>
      </c>
      <c r="S27" s="134"/>
      <c r="T27" s="135">
        <f t="shared" si="8"/>
        <v>0</v>
      </c>
      <c r="U27" s="136">
        <v>8.5</v>
      </c>
      <c r="V27" s="137">
        <f t="shared" si="9"/>
        <v>4</v>
      </c>
      <c r="W27" s="104"/>
      <c r="X27" s="116">
        <f>(U27*V27)-R27+W27</f>
        <v>34</v>
      </c>
      <c r="Y27" s="120">
        <f>U27*6</f>
        <v>51</v>
      </c>
      <c r="Z27" s="121">
        <f>SUM(I27,O27:Q27)</f>
        <v>165</v>
      </c>
      <c r="AA27" s="116">
        <f t="shared" si="6"/>
        <v>0</v>
      </c>
      <c r="AB27" s="122">
        <f>IF(ROUND(AA27/F27,0)&lt;0,0,ROUND(AA27/F27,0))</f>
        <v>0</v>
      </c>
      <c r="AC27" s="21"/>
      <c r="AD27" s="22"/>
      <c r="AE27" s="106">
        <v>3.2087483999999999E-2</v>
      </c>
      <c r="AF27" s="112">
        <f>AB27*F27*AE27</f>
        <v>0</v>
      </c>
      <c r="AG27" s="22"/>
      <c r="AH27" s="108">
        <v>4.3</v>
      </c>
      <c r="AI27" s="110">
        <f>AB27*F27*AH27</f>
        <v>0</v>
      </c>
      <c r="AJ27" s="23"/>
    </row>
    <row r="28" spans="2:36" s="16" customFormat="1" ht="12.75" x14ac:dyDescent="0.2">
      <c r="B28" s="87" t="s">
        <v>79</v>
      </c>
      <c r="C28" s="88">
        <v>3760001762853</v>
      </c>
      <c r="D28" s="89" t="s">
        <v>80</v>
      </c>
      <c r="E28" s="90" t="s">
        <v>81</v>
      </c>
      <c r="F28" s="91">
        <v>6</v>
      </c>
      <c r="G28" s="91" t="s">
        <v>124</v>
      </c>
      <c r="H28" s="92" t="s">
        <v>14</v>
      </c>
      <c r="I28" s="93">
        <v>6</v>
      </c>
      <c r="J28" s="140">
        <f t="shared" si="0"/>
        <v>-8.2249999999999996</v>
      </c>
      <c r="K28" s="140">
        <f t="shared" si="1"/>
        <v>-11.75</v>
      </c>
      <c r="L28" s="140">
        <f t="shared" si="2"/>
        <v>-5.875</v>
      </c>
      <c r="M28" s="221"/>
      <c r="N28" s="100"/>
      <c r="O28" s="101"/>
      <c r="P28" s="100"/>
      <c r="Q28" s="102">
        <v>114</v>
      </c>
      <c r="R28" s="138">
        <f t="shared" si="7"/>
        <v>0</v>
      </c>
      <c r="S28" s="134"/>
      <c r="T28" s="135">
        <f t="shared" si="8"/>
        <v>0</v>
      </c>
      <c r="U28" s="136">
        <v>11.75</v>
      </c>
      <c r="V28" s="137">
        <f t="shared" si="9"/>
        <v>4</v>
      </c>
      <c r="W28" s="104"/>
      <c r="X28" s="116">
        <f>(U28*V28)-R28+W28</f>
        <v>47</v>
      </c>
      <c r="Y28" s="120">
        <f>U28*6</f>
        <v>70.5</v>
      </c>
      <c r="Z28" s="121">
        <f>SUM(I28,O28:Q28)</f>
        <v>120</v>
      </c>
      <c r="AA28" s="116">
        <f t="shared" si="6"/>
        <v>0</v>
      </c>
      <c r="AB28" s="122">
        <f>IF(ROUND(AA28/F28,0)&lt;0,0,ROUND(AA28/F28,0))</f>
        <v>0</v>
      </c>
      <c r="AC28" s="21"/>
      <c r="AD28" s="22"/>
      <c r="AE28" s="106">
        <v>3.8345999999999998E-2</v>
      </c>
      <c r="AF28" s="112">
        <f>AB28*F28*AE28</f>
        <v>0</v>
      </c>
      <c r="AG28" s="22"/>
      <c r="AH28" s="108">
        <v>5.7</v>
      </c>
      <c r="AI28" s="110">
        <f>AB28*F28*AH28</f>
        <v>0</v>
      </c>
      <c r="AJ28" s="23"/>
    </row>
    <row r="29" spans="2:36" s="16" customFormat="1" ht="12.75" x14ac:dyDescent="0.2">
      <c r="B29" s="87" t="s">
        <v>82</v>
      </c>
      <c r="C29" s="88">
        <v>3760001762877</v>
      </c>
      <c r="D29" s="89" t="s">
        <v>83</v>
      </c>
      <c r="E29" s="90" t="s">
        <v>84</v>
      </c>
      <c r="F29" s="91">
        <v>6</v>
      </c>
      <c r="G29" s="91" t="s">
        <v>124</v>
      </c>
      <c r="H29" s="92" t="s">
        <v>14</v>
      </c>
      <c r="I29" s="93">
        <v>6</v>
      </c>
      <c r="J29" s="140">
        <f t="shared" si="0"/>
        <v>-9.4499999999999993</v>
      </c>
      <c r="K29" s="140">
        <f t="shared" si="1"/>
        <v>-13.5</v>
      </c>
      <c r="L29" s="140">
        <f t="shared" si="2"/>
        <v>-6.75</v>
      </c>
      <c r="M29" s="221"/>
      <c r="N29" s="100"/>
      <c r="O29" s="101"/>
      <c r="P29" s="100"/>
      <c r="Q29" s="102">
        <v>222</v>
      </c>
      <c r="R29" s="138">
        <f t="shared" si="7"/>
        <v>0</v>
      </c>
      <c r="S29" s="134"/>
      <c r="T29" s="135">
        <f t="shared" si="8"/>
        <v>0</v>
      </c>
      <c r="U29" s="136">
        <v>13.5</v>
      </c>
      <c r="V29" s="137">
        <f t="shared" si="9"/>
        <v>4</v>
      </c>
      <c r="W29" s="104"/>
      <c r="X29" s="116">
        <f>(U29*V29)-R29+W29</f>
        <v>54</v>
      </c>
      <c r="Y29" s="120">
        <f>U29*6</f>
        <v>81</v>
      </c>
      <c r="Z29" s="121">
        <f>SUM(I29,O29:Q29)</f>
        <v>228</v>
      </c>
      <c r="AA29" s="116">
        <f t="shared" si="6"/>
        <v>0</v>
      </c>
      <c r="AB29" s="122">
        <f>IF(ROUND(AA29/F29,0)&lt;0,0,ROUND(AA29/F29,0))</f>
        <v>0</v>
      </c>
      <c r="AC29" s="21"/>
      <c r="AD29" s="22"/>
      <c r="AE29" s="106">
        <v>4.1711999999999999E-2</v>
      </c>
      <c r="AF29" s="112">
        <f>AB29*F29*AE29</f>
        <v>0</v>
      </c>
      <c r="AG29" s="22"/>
      <c r="AH29" s="108">
        <v>6.3</v>
      </c>
      <c r="AI29" s="110">
        <f>AB29*F29*AH29</f>
        <v>0</v>
      </c>
      <c r="AJ29" s="23"/>
    </row>
    <row r="30" spans="2:36" s="16" customFormat="1" ht="12.75" x14ac:dyDescent="0.2">
      <c r="B30" s="87" t="s">
        <v>85</v>
      </c>
      <c r="C30" s="88">
        <v>3760001762891</v>
      </c>
      <c r="D30" s="89" t="s">
        <v>86</v>
      </c>
      <c r="E30" s="90" t="s">
        <v>87</v>
      </c>
      <c r="F30" s="91">
        <v>6</v>
      </c>
      <c r="G30" s="91" t="s">
        <v>124</v>
      </c>
      <c r="H30" s="92" t="s">
        <v>14</v>
      </c>
      <c r="I30" s="93">
        <v>6</v>
      </c>
      <c r="J30" s="140">
        <f t="shared" si="0"/>
        <v>-7</v>
      </c>
      <c r="K30" s="140">
        <f t="shared" si="1"/>
        <v>-10</v>
      </c>
      <c r="L30" s="140">
        <f t="shared" si="2"/>
        <v>-5</v>
      </c>
      <c r="M30" s="221"/>
      <c r="N30" s="100"/>
      <c r="O30" s="101"/>
      <c r="P30" s="100"/>
      <c r="Q30" s="102">
        <v>180</v>
      </c>
      <c r="R30" s="138">
        <f t="shared" si="7"/>
        <v>0</v>
      </c>
      <c r="S30" s="134"/>
      <c r="T30" s="135">
        <f t="shared" si="8"/>
        <v>0</v>
      </c>
      <c r="U30" s="136">
        <v>10</v>
      </c>
      <c r="V30" s="137">
        <f t="shared" si="9"/>
        <v>4</v>
      </c>
      <c r="W30" s="104"/>
      <c r="X30" s="116">
        <f>(U30*V30)-R30+W30</f>
        <v>40</v>
      </c>
      <c r="Y30" s="120">
        <f>U30*6</f>
        <v>60</v>
      </c>
      <c r="Z30" s="121">
        <f>SUM(I30,O30:Q30)</f>
        <v>186</v>
      </c>
      <c r="AA30" s="116">
        <f t="shared" si="6"/>
        <v>0</v>
      </c>
      <c r="AB30" s="122">
        <f>IF(ROUND(AA30/F30,0)&lt;0,0,ROUND(AA30/F30,0))</f>
        <v>0</v>
      </c>
      <c r="AC30" s="21"/>
      <c r="AD30" s="22"/>
      <c r="AE30" s="106">
        <v>4.1711999999999999E-2</v>
      </c>
      <c r="AF30" s="112">
        <f>AB30*F30*AE30</f>
        <v>0</v>
      </c>
      <c r="AG30" s="22"/>
      <c r="AH30" s="108">
        <v>6.2</v>
      </c>
      <c r="AI30" s="110">
        <f>AB30*F30*AH30</f>
        <v>0</v>
      </c>
      <c r="AJ30" s="23"/>
    </row>
    <row r="31" spans="2:36" s="16" customFormat="1" ht="12.75" x14ac:dyDescent="0.2">
      <c r="B31" s="87" t="s">
        <v>88</v>
      </c>
      <c r="C31" s="88">
        <v>3760001762914</v>
      </c>
      <c r="D31" s="89" t="s">
        <v>89</v>
      </c>
      <c r="E31" s="90" t="s">
        <v>90</v>
      </c>
      <c r="F31" s="91">
        <v>6</v>
      </c>
      <c r="G31" s="91" t="s">
        <v>124</v>
      </c>
      <c r="H31" s="92" t="s">
        <v>14</v>
      </c>
      <c r="I31" s="93">
        <v>6</v>
      </c>
      <c r="J31" s="140">
        <f t="shared" si="0"/>
        <v>-5.1333333333333329</v>
      </c>
      <c r="K31" s="140">
        <f t="shared" si="1"/>
        <v>-7.333333333333333</v>
      </c>
      <c r="L31" s="140">
        <f t="shared" si="2"/>
        <v>-3.6666666666666665</v>
      </c>
      <c r="M31" s="221"/>
      <c r="N31" s="100"/>
      <c r="O31" s="101"/>
      <c r="P31" s="100"/>
      <c r="Q31" s="102">
        <v>12</v>
      </c>
      <c r="R31" s="138">
        <f t="shared" si="7"/>
        <v>0</v>
      </c>
      <c r="S31" s="134"/>
      <c r="T31" s="135">
        <f t="shared" si="8"/>
        <v>0</v>
      </c>
      <c r="U31" s="136">
        <v>7.333333333333333</v>
      </c>
      <c r="V31" s="137">
        <f t="shared" si="9"/>
        <v>4</v>
      </c>
      <c r="W31" s="104"/>
      <c r="X31" s="116">
        <f>(U31*V31)-R31+W31</f>
        <v>29.333333333333332</v>
      </c>
      <c r="Y31" s="120">
        <f>U31*6</f>
        <v>44</v>
      </c>
      <c r="Z31" s="121">
        <f>SUM(I31,O31:Q31)</f>
        <v>18</v>
      </c>
      <c r="AA31" s="116">
        <f t="shared" si="6"/>
        <v>26</v>
      </c>
      <c r="AB31" s="122">
        <f>IF(ROUND(AA31/F31,0)&lt;0,0,ROUND(AA31/F31,0))</f>
        <v>4</v>
      </c>
      <c r="AC31" s="21"/>
      <c r="AD31" s="22"/>
      <c r="AE31" s="106">
        <v>4.512E-2</v>
      </c>
      <c r="AF31" s="112">
        <f>AB31*F31*AE31</f>
        <v>1.0828800000000001</v>
      </c>
      <c r="AG31" s="22"/>
      <c r="AH31" s="108">
        <v>6.3</v>
      </c>
      <c r="AI31" s="110">
        <f>AB31*F31*AH31</f>
        <v>151.19999999999999</v>
      </c>
      <c r="AJ31" s="23"/>
    </row>
    <row r="32" spans="2:36" s="16" customFormat="1" ht="12.75" x14ac:dyDescent="0.2">
      <c r="B32" s="87" t="s">
        <v>91</v>
      </c>
      <c r="C32" s="88">
        <v>3760001760712</v>
      </c>
      <c r="D32" s="89" t="s">
        <v>92</v>
      </c>
      <c r="E32" s="90" t="s">
        <v>93</v>
      </c>
      <c r="F32" s="91">
        <v>3</v>
      </c>
      <c r="G32" s="91" t="s">
        <v>124</v>
      </c>
      <c r="H32" s="92" t="s">
        <v>14</v>
      </c>
      <c r="I32" s="93">
        <v>3</v>
      </c>
      <c r="J32" s="140">
        <f t="shared" si="0"/>
        <v>-9.2399999999999984</v>
      </c>
      <c r="K32" s="140">
        <f t="shared" si="1"/>
        <v>-13.2</v>
      </c>
      <c r="L32" s="140">
        <f t="shared" si="2"/>
        <v>-6.6</v>
      </c>
      <c r="M32" s="221"/>
      <c r="N32" s="100"/>
      <c r="O32" s="101"/>
      <c r="P32" s="100"/>
      <c r="Q32" s="102">
        <v>81</v>
      </c>
      <c r="R32" s="138">
        <f t="shared" si="7"/>
        <v>0</v>
      </c>
      <c r="S32" s="134"/>
      <c r="T32" s="135">
        <f t="shared" si="8"/>
        <v>0</v>
      </c>
      <c r="U32" s="136">
        <v>13.2</v>
      </c>
      <c r="V32" s="137">
        <f t="shared" si="9"/>
        <v>4</v>
      </c>
      <c r="W32" s="104"/>
      <c r="X32" s="116">
        <f>(U32*V32)-R32+W32</f>
        <v>52.8</v>
      </c>
      <c r="Y32" s="120">
        <f>U32*6</f>
        <v>79.199999999999989</v>
      </c>
      <c r="Z32" s="121">
        <f>SUM(I32,O32:Q32)</f>
        <v>84</v>
      </c>
      <c r="AA32" s="116">
        <f t="shared" si="6"/>
        <v>0</v>
      </c>
      <c r="AB32" s="122">
        <f>IF(ROUND(AA32/F32,0)&lt;0,0,ROUND(AA32/F32,0))</f>
        <v>0</v>
      </c>
      <c r="AC32" s="21"/>
      <c r="AD32" s="22"/>
      <c r="AE32" s="106">
        <v>4.512E-2</v>
      </c>
      <c r="AF32" s="112">
        <f>AB32*F32*AE32</f>
        <v>0</v>
      </c>
      <c r="AG32" s="22"/>
      <c r="AH32" s="108">
        <v>5.8</v>
      </c>
      <c r="AI32" s="110">
        <f>AB32*F32*AH32</f>
        <v>0</v>
      </c>
      <c r="AJ32" s="23"/>
    </row>
    <row r="33" spans="2:36" s="14" customFormat="1" ht="21" thickBot="1" x14ac:dyDescent="0.25">
      <c r="B33" s="75"/>
      <c r="C33" s="24"/>
      <c r="D33" s="25"/>
      <c r="E33" s="26"/>
      <c r="F33" s="27"/>
      <c r="G33" s="27"/>
      <c r="H33" s="46"/>
      <c r="I33" s="28"/>
      <c r="J33" s="29"/>
      <c r="K33" s="29"/>
      <c r="L33" s="29"/>
      <c r="M33" s="218"/>
      <c r="N33" s="30">
        <v>0</v>
      </c>
      <c r="O33" s="32">
        <v>0</v>
      </c>
      <c r="P33" s="30">
        <v>0</v>
      </c>
      <c r="Q33" s="33">
        <v>0</v>
      </c>
      <c r="R33" s="34"/>
      <c r="S33" s="35"/>
      <c r="T33" s="36"/>
      <c r="U33" s="37"/>
      <c r="V33" s="38"/>
      <c r="W33" s="39">
        <v>0</v>
      </c>
      <c r="X33" s="40"/>
      <c r="Y33" s="41"/>
      <c r="Z33" s="42"/>
      <c r="AA33" s="40"/>
      <c r="AB33" s="31"/>
      <c r="AC33" s="43">
        <v>0</v>
      </c>
      <c r="AD33" s="44">
        <v>0</v>
      </c>
      <c r="AE33" s="45"/>
      <c r="AF33" s="114">
        <f>SUM(AF6:AF32)</f>
        <v>8.8198297920000002</v>
      </c>
      <c r="AG33" s="44"/>
      <c r="AH33" s="45"/>
      <c r="AI33" s="113">
        <f>SUM(AI6:AI32)</f>
        <v>848.9699999999998</v>
      </c>
      <c r="AJ33" s="15"/>
    </row>
    <row r="34" spans="2:36" ht="13.5" customHeight="1" x14ac:dyDescent="0.25">
      <c r="B34" s="48"/>
      <c r="D34" s="49"/>
      <c r="E34" s="49"/>
      <c r="F34" s="49"/>
      <c r="G34" s="49"/>
      <c r="H34" s="50"/>
      <c r="I34" s="51"/>
      <c r="J34" s="52"/>
      <c r="K34" s="52"/>
      <c r="L34" s="52"/>
      <c r="M34" s="52"/>
      <c r="N34" s="51"/>
      <c r="O34" s="51"/>
      <c r="P34" s="51"/>
      <c r="Q34" s="51"/>
      <c r="R34" s="53"/>
      <c r="S34" s="50"/>
      <c r="T34" s="54"/>
      <c r="U34" s="49"/>
      <c r="V34" s="49"/>
      <c r="W34" s="55"/>
      <c r="X34" s="56"/>
      <c r="Y34" s="56"/>
      <c r="Z34" s="56"/>
      <c r="AA34" s="56"/>
      <c r="AB34" s="51">
        <f>SUM(AB6:AB32)</f>
        <v>51</v>
      </c>
      <c r="AJ34" s="15"/>
    </row>
    <row r="35" spans="2:36" ht="13.5" customHeight="1" x14ac:dyDescent="0.25">
      <c r="E35" s="64"/>
      <c r="I35" s="65"/>
      <c r="J35" s="65"/>
      <c r="K35" s="65"/>
      <c r="L35" s="65"/>
      <c r="M35" s="65"/>
      <c r="AJ35" s="15"/>
    </row>
    <row r="36" spans="2:36" x14ac:dyDescent="0.25">
      <c r="B36" s="64"/>
      <c r="C36" s="68"/>
      <c r="E36"/>
      <c r="I36" s="65"/>
      <c r="J36" s="65"/>
      <c r="K36" s="65"/>
      <c r="L36" s="65"/>
      <c r="M36" s="65"/>
      <c r="AJ36" s="15"/>
    </row>
    <row r="37" spans="2:36" x14ac:dyDescent="0.25">
      <c r="E37" s="71"/>
      <c r="I37" s="65"/>
      <c r="J37" s="65"/>
      <c r="K37" s="65"/>
      <c r="L37" s="65"/>
      <c r="M37" s="65"/>
      <c r="AJ37" s="15"/>
    </row>
    <row r="38" spans="2:36" x14ac:dyDescent="0.25">
      <c r="E38" s="71"/>
      <c r="J38" s="65"/>
      <c r="K38" s="65"/>
    </row>
    <row r="39" spans="2:36" x14ac:dyDescent="0.25">
      <c r="E39" s="64"/>
      <c r="J39" s="65"/>
      <c r="K39" s="65"/>
    </row>
    <row r="40" spans="2:36" x14ac:dyDescent="0.25">
      <c r="E40" s="64"/>
    </row>
    <row r="41" spans="2:36" x14ac:dyDescent="0.25">
      <c r="E41" s="64"/>
    </row>
    <row r="42" spans="2:36" x14ac:dyDescent="0.25">
      <c r="E42" s="64"/>
    </row>
    <row r="43" spans="2:36" x14ac:dyDescent="0.25">
      <c r="D43" s="64"/>
      <c r="E43" s="64"/>
      <c r="F43" s="66"/>
      <c r="G43" s="66"/>
      <c r="H43"/>
      <c r="I43"/>
      <c r="N43"/>
      <c r="O43"/>
      <c r="P43"/>
      <c r="Q43"/>
      <c r="R43" s="60"/>
      <c r="T43" s="68"/>
      <c r="U43" s="72"/>
      <c r="V43" s="66"/>
      <c r="W43" s="73"/>
      <c r="X43" s="57"/>
      <c r="Y43" s="57"/>
      <c r="Z43" s="57"/>
      <c r="AA43" s="57"/>
      <c r="AB43" s="58"/>
      <c r="AC43" s="59"/>
      <c r="AD43" s="60"/>
      <c r="AE43" s="58"/>
      <c r="AF43" s="59"/>
      <c r="AG43" s="60"/>
      <c r="AH43"/>
    </row>
    <row r="44" spans="2:36" x14ac:dyDescent="0.25">
      <c r="D44" s="64"/>
      <c r="E44" s="64"/>
      <c r="F44"/>
      <c r="G44"/>
      <c r="H44"/>
      <c r="I44"/>
      <c r="N44"/>
      <c r="O44"/>
      <c r="P44"/>
      <c r="Q44"/>
      <c r="R44" s="60"/>
      <c r="T44" s="68"/>
      <c r="U44" s="72"/>
      <c r="V44" s="66"/>
      <c r="W44" s="73"/>
      <c r="X44" s="57"/>
      <c r="Y44" s="57"/>
      <c r="Z44" s="57"/>
      <c r="AA44" s="57"/>
      <c r="AB44" s="58"/>
      <c r="AC44" s="59"/>
      <c r="AD44" s="60"/>
      <c r="AE44" s="58"/>
      <c r="AF44" s="59"/>
      <c r="AG44" s="60"/>
      <c r="AH44"/>
    </row>
    <row r="45" spans="2:36" x14ac:dyDescent="0.25">
      <c r="D45" s="64"/>
      <c r="E45" s="64"/>
      <c r="F45"/>
      <c r="G45"/>
      <c r="H45"/>
      <c r="I45"/>
      <c r="N45"/>
      <c r="O45"/>
      <c r="P45"/>
      <c r="Q45"/>
      <c r="R45" s="60"/>
      <c r="T45" s="68"/>
      <c r="U45" s="72"/>
      <c r="V45" s="66"/>
      <c r="W45" s="73"/>
      <c r="X45" s="57"/>
      <c r="Y45" s="57"/>
      <c r="Z45" s="57"/>
      <c r="AA45" s="57"/>
      <c r="AB45" s="58"/>
      <c r="AC45" s="59"/>
      <c r="AD45" s="60"/>
      <c r="AE45" s="58"/>
      <c r="AF45" s="59"/>
      <c r="AG45" s="60"/>
      <c r="AH45"/>
    </row>
    <row r="46" spans="2:36" x14ac:dyDescent="0.25">
      <c r="D46" s="64"/>
      <c r="E46" s="64"/>
      <c r="F46"/>
      <c r="G46"/>
      <c r="H46"/>
      <c r="I46"/>
      <c r="N46"/>
      <c r="O46"/>
      <c r="P46"/>
      <c r="Q46"/>
      <c r="R46" s="60"/>
      <c r="T46" s="68"/>
      <c r="U46" s="72"/>
      <c r="V46" s="66"/>
      <c r="W46" s="73"/>
      <c r="X46" s="57"/>
      <c r="Y46" s="57"/>
      <c r="Z46" s="57"/>
      <c r="AA46" s="57"/>
      <c r="AB46" s="58"/>
      <c r="AC46" s="59"/>
      <c r="AD46" s="60"/>
      <c r="AE46" s="58"/>
      <c r="AF46" s="59"/>
      <c r="AG46" s="60"/>
      <c r="AH46"/>
    </row>
    <row r="47" spans="2:36" x14ac:dyDescent="0.25">
      <c r="D47" s="64"/>
      <c r="E47" s="64"/>
      <c r="F47"/>
      <c r="G47"/>
      <c r="H47"/>
      <c r="I47"/>
      <c r="N47"/>
      <c r="O47"/>
      <c r="P47"/>
      <c r="Q47"/>
      <c r="R47" s="60"/>
      <c r="T47" s="68"/>
      <c r="U47" s="72"/>
      <c r="V47" s="66"/>
      <c r="W47" s="73"/>
      <c r="X47" s="57"/>
      <c r="Y47" s="57"/>
      <c r="Z47" s="57"/>
      <c r="AA47" s="57"/>
      <c r="AB47" s="58"/>
      <c r="AC47" s="59"/>
      <c r="AD47" s="60"/>
      <c r="AE47" s="58"/>
      <c r="AF47" s="59"/>
      <c r="AG47" s="60"/>
      <c r="AH47"/>
    </row>
    <row r="48" spans="2:36" x14ac:dyDescent="0.25">
      <c r="E48" s="64"/>
    </row>
    <row r="49" spans="5:5" x14ac:dyDescent="0.25">
      <c r="E49" s="64"/>
    </row>
    <row r="50" spans="5:5" x14ac:dyDescent="0.25">
      <c r="E50" s="64"/>
    </row>
    <row r="51" spans="5:5" x14ac:dyDescent="0.25">
      <c r="E51" s="64"/>
    </row>
    <row r="52" spans="5:5" x14ac:dyDescent="0.25">
      <c r="E52" s="64"/>
    </row>
    <row r="53" spans="5:5" x14ac:dyDescent="0.25">
      <c r="E53" s="64"/>
    </row>
    <row r="54" spans="5:5" x14ac:dyDescent="0.25">
      <c r="E54" s="64"/>
    </row>
    <row r="55" spans="5:5" x14ac:dyDescent="0.25">
      <c r="E55" s="64"/>
    </row>
    <row r="56" spans="5:5" x14ac:dyDescent="0.25">
      <c r="E56" s="64"/>
    </row>
    <row r="57" spans="5:5" x14ac:dyDescent="0.25">
      <c r="E57" s="64"/>
    </row>
    <row r="58" spans="5:5" x14ac:dyDescent="0.25">
      <c r="E58" s="64"/>
    </row>
    <row r="59" spans="5:5" x14ac:dyDescent="0.25">
      <c r="E59" s="64"/>
    </row>
    <row r="60" spans="5:5" x14ac:dyDescent="0.25">
      <c r="E60" s="64"/>
    </row>
    <row r="61" spans="5:5" x14ac:dyDescent="0.25">
      <c r="E61" s="64"/>
    </row>
    <row r="62" spans="5:5" x14ac:dyDescent="0.25">
      <c r="E62" s="64"/>
    </row>
    <row r="63" spans="5:5" x14ac:dyDescent="0.25">
      <c r="E63" s="64"/>
    </row>
    <row r="64" spans="5:5" x14ac:dyDescent="0.25">
      <c r="E64" s="64"/>
    </row>
    <row r="65" spans="5:5" x14ac:dyDescent="0.25">
      <c r="E65" s="64"/>
    </row>
    <row r="66" spans="5:5" x14ac:dyDescent="0.25">
      <c r="E66" s="64"/>
    </row>
    <row r="67" spans="5:5" x14ac:dyDescent="0.25">
      <c r="E67" s="64"/>
    </row>
    <row r="68" spans="5:5" x14ac:dyDescent="0.25">
      <c r="E68" s="64"/>
    </row>
    <row r="69" spans="5:5" x14ac:dyDescent="0.25">
      <c r="E69" s="64"/>
    </row>
    <row r="70" spans="5:5" x14ac:dyDescent="0.25">
      <c r="E70" s="64"/>
    </row>
    <row r="71" spans="5:5" x14ac:dyDescent="0.25">
      <c r="E71" s="64"/>
    </row>
    <row r="72" spans="5:5" x14ac:dyDescent="0.25">
      <c r="E72" s="64"/>
    </row>
    <row r="73" spans="5:5" x14ac:dyDescent="0.25">
      <c r="E73" s="64"/>
    </row>
    <row r="74" spans="5:5" x14ac:dyDescent="0.25">
      <c r="E74" s="64"/>
    </row>
    <row r="75" spans="5:5" x14ac:dyDescent="0.25">
      <c r="E75" s="64"/>
    </row>
    <row r="76" spans="5:5" x14ac:dyDescent="0.25">
      <c r="E76" s="64"/>
    </row>
    <row r="77" spans="5:5" x14ac:dyDescent="0.25">
      <c r="E77" s="64"/>
    </row>
    <row r="78" spans="5:5" x14ac:dyDescent="0.25">
      <c r="E78" s="64"/>
    </row>
    <row r="79" spans="5:5" x14ac:dyDescent="0.25">
      <c r="E79" s="64"/>
    </row>
    <row r="80" spans="5:5" x14ac:dyDescent="0.25">
      <c r="E80" s="64"/>
    </row>
    <row r="81" spans="5:5" x14ac:dyDescent="0.25">
      <c r="E81" s="64"/>
    </row>
    <row r="82" spans="5:5" x14ac:dyDescent="0.25">
      <c r="E82" s="64"/>
    </row>
    <row r="83" spans="5:5" x14ac:dyDescent="0.25">
      <c r="E83" s="64"/>
    </row>
    <row r="84" spans="5:5" x14ac:dyDescent="0.25">
      <c r="E84" s="64"/>
    </row>
    <row r="85" spans="5:5" x14ac:dyDescent="0.25">
      <c r="E85" s="64"/>
    </row>
    <row r="86" spans="5:5" x14ac:dyDescent="0.25">
      <c r="E86" s="64"/>
    </row>
    <row r="87" spans="5:5" x14ac:dyDescent="0.25">
      <c r="E87" s="64"/>
    </row>
    <row r="88" spans="5:5" x14ac:dyDescent="0.25">
      <c r="E88" s="64"/>
    </row>
    <row r="89" spans="5:5" x14ac:dyDescent="0.25">
      <c r="E89" s="64"/>
    </row>
    <row r="90" spans="5:5" x14ac:dyDescent="0.25">
      <c r="E90" s="64"/>
    </row>
    <row r="91" spans="5:5" x14ac:dyDescent="0.25">
      <c r="E91" s="64"/>
    </row>
    <row r="92" spans="5:5" x14ac:dyDescent="0.25">
      <c r="E92" s="64"/>
    </row>
    <row r="93" spans="5:5" x14ac:dyDescent="0.25">
      <c r="E93" s="64"/>
    </row>
    <row r="94" spans="5:5" x14ac:dyDescent="0.25">
      <c r="E94" s="64"/>
    </row>
    <row r="95" spans="5:5" x14ac:dyDescent="0.25">
      <c r="E95" s="64"/>
    </row>
    <row r="96" spans="5:5" x14ac:dyDescent="0.25">
      <c r="E96" s="64"/>
    </row>
    <row r="97" spans="5:5" x14ac:dyDescent="0.25">
      <c r="E97" s="64"/>
    </row>
    <row r="98" spans="5:5" x14ac:dyDescent="0.25">
      <c r="E98" s="64"/>
    </row>
    <row r="99" spans="5:5" x14ac:dyDescent="0.25">
      <c r="E99" s="64"/>
    </row>
    <row r="100" spans="5:5" x14ac:dyDescent="0.25">
      <c r="E100" s="64"/>
    </row>
    <row r="101" spans="5:5" x14ac:dyDescent="0.25">
      <c r="E101" s="64"/>
    </row>
    <row r="102" spans="5:5" x14ac:dyDescent="0.25">
      <c r="E102" s="64"/>
    </row>
    <row r="103" spans="5:5" x14ac:dyDescent="0.25">
      <c r="E103" s="64"/>
    </row>
    <row r="104" spans="5:5" x14ac:dyDescent="0.25">
      <c r="E104" s="64"/>
    </row>
    <row r="105" spans="5:5" x14ac:dyDescent="0.25">
      <c r="E105" s="64"/>
    </row>
    <row r="106" spans="5:5" x14ac:dyDescent="0.25">
      <c r="E106" s="64"/>
    </row>
    <row r="107" spans="5:5" x14ac:dyDescent="0.25">
      <c r="E107" s="64"/>
    </row>
    <row r="108" spans="5:5" x14ac:dyDescent="0.25">
      <c r="E108" s="64"/>
    </row>
    <row r="109" spans="5:5" x14ac:dyDescent="0.25">
      <c r="E109" s="64"/>
    </row>
    <row r="110" spans="5:5" x14ac:dyDescent="0.25">
      <c r="E110" s="64"/>
    </row>
    <row r="111" spans="5:5" x14ac:dyDescent="0.25">
      <c r="E111" s="64"/>
    </row>
    <row r="112" spans="5:5" x14ac:dyDescent="0.25">
      <c r="E112" s="64"/>
    </row>
    <row r="113" spans="5:5" x14ac:dyDescent="0.25">
      <c r="E113" s="64"/>
    </row>
    <row r="114" spans="5:5" x14ac:dyDescent="0.25">
      <c r="E114" s="64"/>
    </row>
    <row r="115" spans="5:5" x14ac:dyDescent="0.25">
      <c r="E115" s="64"/>
    </row>
    <row r="116" spans="5:5" x14ac:dyDescent="0.25">
      <c r="E116" s="64"/>
    </row>
    <row r="117" spans="5:5" x14ac:dyDescent="0.25">
      <c r="E117" s="64"/>
    </row>
    <row r="118" spans="5:5" x14ac:dyDescent="0.25">
      <c r="E118" s="64"/>
    </row>
    <row r="119" spans="5:5" x14ac:dyDescent="0.25">
      <c r="E119" s="64"/>
    </row>
    <row r="120" spans="5:5" x14ac:dyDescent="0.25">
      <c r="E120" s="64"/>
    </row>
    <row r="121" spans="5:5" x14ac:dyDescent="0.25">
      <c r="E121" s="64"/>
    </row>
    <row r="122" spans="5:5" x14ac:dyDescent="0.25">
      <c r="E122" s="64"/>
    </row>
    <row r="123" spans="5:5" x14ac:dyDescent="0.25">
      <c r="E123" s="64"/>
    </row>
    <row r="124" spans="5:5" x14ac:dyDescent="0.25">
      <c r="E124" s="64"/>
    </row>
    <row r="125" spans="5:5" x14ac:dyDescent="0.25">
      <c r="E125" s="64"/>
    </row>
    <row r="126" spans="5:5" x14ac:dyDescent="0.25">
      <c r="E126" s="64"/>
    </row>
    <row r="127" spans="5:5" x14ac:dyDescent="0.25">
      <c r="E127" s="64"/>
    </row>
    <row r="128" spans="5:5" x14ac:dyDescent="0.25">
      <c r="E128" s="64"/>
    </row>
    <row r="129" spans="5:5" x14ac:dyDescent="0.25">
      <c r="E129" s="64"/>
    </row>
    <row r="130" spans="5:5" x14ac:dyDescent="0.25">
      <c r="E130" s="64"/>
    </row>
    <row r="131" spans="5:5" x14ac:dyDescent="0.25">
      <c r="E131" s="64"/>
    </row>
  </sheetData>
  <autoFilter ref="C2:AI33" xr:uid="{3187029D-7774-4701-A0F2-FD6B75A33002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B7B58C8CE1F4CBB0A774E267ED346" ma:contentTypeVersion="2" ma:contentTypeDescription="Create a new document." ma:contentTypeScope="" ma:versionID="d82217cf6ff19e3655ba04299ea02b05">
  <xsd:schema xmlns:xsd="http://www.w3.org/2001/XMLSchema" xmlns:xs="http://www.w3.org/2001/XMLSchema" xmlns:p="http://schemas.microsoft.com/office/2006/metadata/properties" xmlns:ns2="bb54f7f0-aa0b-402d-906f-e2788e495018" targetNamespace="http://schemas.microsoft.com/office/2006/metadata/properties" ma:root="true" ma:fieldsID="82040453ccdcf0951eb3833cd93ba522" ns2:_="">
    <xsd:import namespace="bb54f7f0-aa0b-402d-906f-e2788e4950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4f7f0-aa0b-402d-906f-e2788e4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88A71D-D04C-4802-947B-3DEAEDD15ACC}"/>
</file>

<file path=customXml/itemProps2.xml><?xml version="1.0" encoding="utf-8"?>
<ds:datastoreItem xmlns:ds="http://schemas.openxmlformats.org/officeDocument/2006/customXml" ds:itemID="{26EE78C5-76B3-4C1C-BB71-FB46C7E34D2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b54f7f0-aa0b-402d-906f-e2788e495018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06B3A7-834E-4C71-9615-FA4FE42D6E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prépa commande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CAZANOVE</dc:creator>
  <cp:lastModifiedBy>Bryan</cp:lastModifiedBy>
  <dcterms:created xsi:type="dcterms:W3CDTF">2021-09-02T04:26:54Z</dcterms:created>
  <dcterms:modified xsi:type="dcterms:W3CDTF">2021-09-16T13:29:28Z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0x010100773B7B58C8CE1F4CBB0A774E267ED346</vt:lpwstr>
  </property>
</Properties>
</file>