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e\Desktop\Deeds - Repository\Items+Troops Spreadsheets\"/>
    </mc:Choice>
  </mc:AlternateContent>
  <xr:revisionPtr revIDLastSave="0" documentId="13_ncr:1_{37E205D6-5A49-465E-9935-DE649E094D05}" xr6:coauthVersionLast="43" xr6:coauthVersionMax="43" xr10:uidLastSave="{00000000-0000-0000-0000-000000000000}"/>
  <bookViews>
    <workbookView xWindow="-10695" yWindow="660" windowWidth="21600" windowHeight="11385" firstSheet="7" activeTab="9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Forks, Fauchards &amp; Glaives" sheetId="8" r:id="rId6"/>
    <sheet name="Spears &amp; Lances" sheetId="9" r:id="rId7"/>
    <sheet name="Bows &amp; Crossbows" sheetId="6" r:id="rId8"/>
    <sheet name="Horses" sheetId="7" r:id="rId9"/>
    <sheet name="Arrows &amp; Bolt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9" l="1"/>
  <c r="I31" i="9"/>
  <c r="I30" i="9"/>
  <c r="I27" i="9"/>
  <c r="I28" i="9"/>
  <c r="I26" i="9"/>
  <c r="I24" i="9"/>
  <c r="I23" i="9"/>
  <c r="I22" i="9"/>
  <c r="I21" i="9"/>
  <c r="I20" i="9"/>
  <c r="I19" i="9"/>
  <c r="I17" i="9"/>
  <c r="I16" i="9"/>
  <c r="I15" i="9"/>
  <c r="I23" i="8" l="1"/>
  <c r="J78" i="5"/>
  <c r="J77" i="5"/>
  <c r="J76" i="5"/>
  <c r="J75" i="5"/>
  <c r="J73" i="5"/>
  <c r="J72" i="5"/>
  <c r="J70" i="5"/>
  <c r="J69" i="5"/>
  <c r="J68" i="5"/>
  <c r="J67" i="5"/>
  <c r="J65" i="5"/>
  <c r="I12" i="9"/>
  <c r="I11" i="9"/>
  <c r="I13" i="9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I8" i="9" l="1"/>
  <c r="I7" i="9"/>
  <c r="I6" i="9"/>
  <c r="I5" i="9"/>
  <c r="I4" i="9"/>
  <c r="I3" i="9"/>
  <c r="I2" i="9"/>
  <c r="I9" i="9"/>
  <c r="J48" i="5" l="1"/>
  <c r="J47" i="5"/>
  <c r="J46" i="5"/>
  <c r="J45" i="5"/>
  <c r="J43" i="5"/>
  <c r="J42" i="5"/>
  <c r="J41" i="5"/>
  <c r="J40" i="5"/>
  <c r="I21" i="8"/>
  <c r="I20" i="8"/>
  <c r="I19" i="8"/>
  <c r="I18" i="8"/>
  <c r="I17" i="8"/>
  <c r="I16" i="8"/>
  <c r="I15" i="8"/>
  <c r="I14" i="8"/>
  <c r="I13" i="8"/>
  <c r="I11" i="8"/>
  <c r="I10" i="8"/>
  <c r="I9" i="8"/>
  <c r="I8" i="8"/>
  <c r="I6" i="8"/>
  <c r="I5" i="8"/>
  <c r="I4" i="8"/>
  <c r="I3" i="8"/>
  <c r="I2" i="8"/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29" i="3"/>
  <c r="K25" i="3"/>
  <c r="K21" i="3"/>
  <c r="K16" i="3"/>
  <c r="K15" i="3"/>
  <c r="K12" i="3"/>
  <c r="J18" i="3"/>
  <c r="K18" i="3" s="1"/>
  <c r="J19" i="3"/>
  <c r="K19" i="3" s="1"/>
  <c r="J20" i="3"/>
  <c r="K20" i="3" s="1"/>
  <c r="J21" i="3"/>
  <c r="J22" i="3"/>
  <c r="K22" i="3" s="1"/>
  <c r="J23" i="3"/>
  <c r="K23" i="3" s="1"/>
  <c r="J24" i="3"/>
  <c r="K24" i="3" s="1"/>
  <c r="J25" i="3"/>
  <c r="J26" i="3"/>
  <c r="K26" i="3" s="1"/>
  <c r="J27" i="3"/>
  <c r="K27" i="3" s="1"/>
  <c r="J28" i="3"/>
  <c r="K28" i="3" s="1"/>
  <c r="J29" i="3"/>
  <c r="J30" i="3"/>
  <c r="K30" i="3" s="1"/>
  <c r="J31" i="3"/>
  <c r="K31" i="3" s="1"/>
  <c r="J32" i="3"/>
  <c r="K32" i="3" s="1"/>
  <c r="J33" i="3"/>
  <c r="K33" i="3" s="1"/>
  <c r="J34" i="3"/>
  <c r="K34" i="3" s="1"/>
  <c r="J11" i="3"/>
  <c r="K11" i="3" s="1"/>
  <c r="J16" i="3"/>
  <c r="J15" i="3"/>
  <c r="J14" i="3"/>
  <c r="K14" i="3" s="1"/>
  <c r="J13" i="3"/>
  <c r="K13" i="3" s="1"/>
  <c r="J12" i="3"/>
  <c r="J10" i="3"/>
  <c r="K10" i="3" s="1"/>
  <c r="J9" i="3"/>
  <c r="K9" i="3" s="1"/>
  <c r="J8" i="3"/>
  <c r="K8" i="3" s="1"/>
  <c r="J7" i="3"/>
  <c r="K7" i="3" s="1"/>
  <c r="J6" i="3"/>
  <c r="K6" i="3" s="1"/>
</calcChain>
</file>

<file path=xl/sharedStrings.xml><?xml version="1.0" encoding="utf-8"?>
<sst xmlns="http://schemas.openxmlformats.org/spreadsheetml/2006/main" count="418" uniqueCount="328">
  <si>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</si>
  <si>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</si>
  <si>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</si>
  <si>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</si>
  <si>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</si>
  <si>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</si>
  <si>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</si>
  <si>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</si>
  <si>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</si>
  <si>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</si>
  <si>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</si>
  <si>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</si>
  <si>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</si>
  <si>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</si>
  <si>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</si>
  <si>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</si>
  <si>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</si>
  <si>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</si>
  <si>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</si>
  <si>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</si>
  <si>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</si>
  <si>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</si>
  <si>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</si>
  <si>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</si>
  <si>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</si>
  <si>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</si>
  <si>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</si>
  <si>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</si>
  <si>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</si>
  <si>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</si>
  <si>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</si>
  <si>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</si>
  <si>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</si>
  <si>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</si>
  <si>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</si>
  <si>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</si>
  <si>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w_onehanded_war_axe</t>
  </si>
  <si>
    <t>w_onehanded_war_axe_2</t>
  </si>
  <si>
    <t>w_onehanded_war_axe_3</t>
  </si>
  <si>
    <t>w_onehanded_war_axe_4</t>
  </si>
  <si>
    <t>w_horseman_axe_1</t>
  </si>
  <si>
    <t>w_horseman_axe_2</t>
  </si>
  <si>
    <t>w_horseman_axe_3</t>
  </si>
  <si>
    <t>w_german_knight_axe</t>
  </si>
  <si>
    <t>w_german_knight_axe_2</t>
  </si>
  <si>
    <t>w_knight_battle_axe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</si>
  <si>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</si>
  <si>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</si>
  <si>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</si>
  <si>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</si>
  <si>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</si>
  <si>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</si>
  <si>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</si>
  <si>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</si>
  <si>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</si>
  <si>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</si>
  <si>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</si>
  <si>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</si>
  <si>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</si>
  <si>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</si>
  <si>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</si>
  <si>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</si>
  <si>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</si>
  <si>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</si>
  <si>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</si>
  <si>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</si>
  <si>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</si>
  <si>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</si>
  <si>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</si>
  <si>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</si>
  <si>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</si>
  <si>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</si>
  <si>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</si>
  <si>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</si>
  <si>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</si>
  <si>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</si>
  <si>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</si>
  <si>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</si>
  <si>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</si>
  <si>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</si>
  <si>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</si>
  <si>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</si>
  <si>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</si>
  <si>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</si>
  <si>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</si>
  <si>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</si>
  <si>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</si>
  <si>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</si>
  <si>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</si>
  <si>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</si>
  <si>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</si>
  <si>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</si>
  <si>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</si>
  <si>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</si>
  <si>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</si>
  <si>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</si>
  <si>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</si>
  <si>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</si>
  <si>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</si>
  <si>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</si>
  <si>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</si>
  <si>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</si>
  <si>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</si>
  <si>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</si>
  <si>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</si>
  <si>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</si>
  <si>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</si>
  <si>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</si>
  <si>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</si>
  <si>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</si>
  <si>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</si>
  <si>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</si>
  <si>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</si>
  <si>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</si>
  <si>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w_twohanded_messer</t>
  </si>
  <si>
    <t>w_twohanded_sword_claymore</t>
  </si>
  <si>
    <t>w_twohanded_sword_danish</t>
  </si>
  <si>
    <t>w_twohanded_talhoffer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</si>
  <si>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</si>
  <si>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</si>
  <si>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</si>
  <si>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</si>
  <si>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</si>
  <si>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</si>
  <si>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</si>
  <si>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</si>
  <si>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</si>
  <si>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</si>
  <si>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</si>
  <si>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</si>
  <si>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</si>
  <si>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</si>
  <si>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</si>
  <si>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</si>
  <si>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</si>
  <si>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</si>
  <si>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</si>
  <si>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</si>
  <si>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</si>
  <si>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</si>
  <si>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</si>
  <si>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</si>
  <si>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</si>
  <si>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</si>
  <si>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</si>
  <si>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</si>
  <si>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</si>
  <si>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</si>
  <si>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</si>
  <si>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</si>
  <si>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</si>
  <si>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</si>
  <si>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</si>
  <si>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</si>
  <si>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</si>
  <si>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</si>
  <si>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</si>
  <si>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</si>
  <si>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</si>
  <si>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</si>
  <si>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</si>
  <si>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</si>
  <si>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</si>
  <si>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</si>
  <si>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</si>
  <si>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</si>
  <si>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</si>
  <si>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</si>
  <si>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</si>
  <si>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</si>
  <si>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</si>
  <si>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</si>
  <si>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</si>
  <si>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</si>
  <si>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</si>
  <si>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</si>
  <si>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</si>
  <si>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</si>
  <si>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</si>
  <si>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</si>
  <si>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</si>
  <si>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</si>
  <si>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</si>
  <si>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</si>
  <si>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</si>
  <si>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</si>
  <si>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</si>
  <si>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</si>
  <si>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</si>
  <si>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</si>
  <si>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</si>
  <si>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</si>
  <si>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</si>
  <si>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</si>
  <si>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</si>
  <si>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</si>
  <si>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</si>
  <si>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</si>
  <si>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</si>
  <si>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</si>
  <si>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</si>
  <si>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</si>
  <si>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</si>
  <si>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</si>
  <si>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</si>
  <si>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</si>
  <si>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</si>
  <si>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</si>
  <si>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</si>
  <si>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</si>
  <si>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</si>
  <si>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</si>
  <si>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</si>
  <si>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</si>
  <si>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</si>
  <si>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</si>
  <si>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</si>
  <si>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</si>
  <si>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</si>
  <si>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</si>
  <si>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</si>
  <si>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</si>
  <si>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</si>
  <si>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</si>
  <si>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</si>
  <si>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</si>
  <si>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</si>
  <si>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</si>
  <si>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</si>
  <si>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</si>
  <si>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</si>
  <si>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</si>
  <si>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</si>
  <si>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</si>
  <si>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</si>
  <si>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</si>
  <si>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</si>
  <si>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</si>
  <si>
    <t>w_fauchard_1</t>
  </si>
  <si>
    <t>w_fauchard_2</t>
  </si>
  <si>
    <t>w_fauchard_3</t>
  </si>
  <si>
    <t>w_fauchard_4</t>
  </si>
  <si>
    <t>w_fauchard_5</t>
  </si>
  <si>
    <t>w_fauchard_fork_1</t>
  </si>
  <si>
    <t>w_fauchard_fork_2</t>
  </si>
  <si>
    <t>w_fauchard_fork_3</t>
  </si>
  <si>
    <t>w_fauchard_fork_4</t>
  </si>
  <si>
    <t>w_glaive_1</t>
  </si>
  <si>
    <t>w_glaive_2</t>
  </si>
  <si>
    <t>w_glaive_3</t>
  </si>
  <si>
    <t>w_glaive_4</t>
  </si>
  <si>
    <t>w_glaive_5</t>
  </si>
  <si>
    <t>w_glaive_6</t>
  </si>
  <si>
    <t>w_glaive_7</t>
  </si>
  <si>
    <t>w_glaive_8</t>
  </si>
  <si>
    <t>w_glaive_burgundy</t>
  </si>
  <si>
    <t xml:space="preserve"> </t>
  </si>
  <si>
    <t>w_poleaxe_1</t>
  </si>
  <si>
    <t>w_poleaxe_2</t>
  </si>
  <si>
    <t>w_poleaxe_3</t>
  </si>
  <si>
    <t>w_poleaxe_english</t>
  </si>
  <si>
    <t>w_polehammer_1</t>
  </si>
  <si>
    <t>w_polehammer_2</t>
  </si>
  <si>
    <t>w_polehammer_lucern</t>
  </si>
  <si>
    <t>w_polehammer_milan</t>
  </si>
  <si>
    <t>w_spear_1</t>
  </si>
  <si>
    <t>w_spear_2</t>
  </si>
  <si>
    <t>w_spear_3</t>
  </si>
  <si>
    <t>w_spear_4</t>
  </si>
  <si>
    <t>w_spear_5</t>
  </si>
  <si>
    <t>w_spear_6</t>
  </si>
  <si>
    <t>w_spear_7</t>
  </si>
  <si>
    <t>w_spear_8</t>
  </si>
  <si>
    <t>w_voulge_1</t>
  </si>
  <si>
    <t>w_voulge_2</t>
  </si>
  <si>
    <t>w_voulge_3</t>
  </si>
  <si>
    <t>w_voulge_4</t>
  </si>
  <si>
    <t>w_voulge_6</t>
  </si>
  <si>
    <t>w_voulge_7</t>
  </si>
  <si>
    <t>w_voulge_8</t>
  </si>
  <si>
    <t>w_voulge_french</t>
  </si>
  <si>
    <t>w_voulge_short</t>
  </si>
  <si>
    <t>w_voulge_swiss_1</t>
  </si>
  <si>
    <t>w_voulge_swiss_2</t>
  </si>
  <si>
    <t>w_voulge_swiss_3</t>
  </si>
  <si>
    <t>w_voulge_swiss_4</t>
  </si>
  <si>
    <t>w_fork_1</t>
  </si>
  <si>
    <t>w_fork_2</t>
  </si>
  <si>
    <t>w_fork_3</t>
  </si>
  <si>
    <t>w_guisarme_burgundy</t>
  </si>
  <si>
    <t>w_partisan_1</t>
  </si>
  <si>
    <t>w_partisan_2</t>
  </si>
  <si>
    <t>w_partisan_3</t>
  </si>
  <si>
    <t>w_partisan_4</t>
  </si>
  <si>
    <t>w_ranseur_1</t>
  </si>
  <si>
    <t>w_ranseur_2</t>
  </si>
  <si>
    <t>w_spetum_1</t>
  </si>
  <si>
    <t>w_spetum_2</t>
  </si>
  <si>
    <t>w_spetum_3</t>
  </si>
  <si>
    <t>w_spetum_4</t>
  </si>
  <si>
    <t>w_native_spear_c</t>
  </si>
  <si>
    <t>w_light_lance</t>
  </si>
  <si>
    <t>w_native_spear_b</t>
  </si>
  <si>
    <t>w_native_spear_f</t>
  </si>
  <si>
    <t>w_lance_1</t>
  </si>
  <si>
    <t>w_lance_2</t>
  </si>
  <si>
    <t>w_lance_3</t>
  </si>
  <si>
    <t>w_lance_4</t>
  </si>
  <si>
    <t>w_lance_5</t>
  </si>
  <si>
    <t>w_lance_6</t>
  </si>
  <si>
    <t>w_lance_colored_english_1</t>
  </si>
  <si>
    <t>w_lance_colored_english_2</t>
  </si>
  <si>
    <t>w_lance_colored_english_3</t>
  </si>
  <si>
    <t>w_lance_colored_french_1</t>
  </si>
  <si>
    <t>w_lance_colored_french_2</t>
  </si>
  <si>
    <t>w_lance_colored_french_3</t>
  </si>
  <si>
    <t>Ammo</t>
  </si>
  <si>
    <t>w_arrow_triangular</t>
  </si>
  <si>
    <t>w_arrow_triangular_large</t>
  </si>
  <si>
    <t>w_arrow_bodkin</t>
  </si>
  <si>
    <t>w_arrow_broadhead</t>
  </si>
  <si>
    <t>w_arrow_broadhead_large</t>
  </si>
  <si>
    <t>w_arrow_blunt</t>
  </si>
  <si>
    <t>w_bolt_triangular</t>
  </si>
  <si>
    <t>w_bolt_triangular_large</t>
  </si>
  <si>
    <t>w_bolt_bodkin</t>
  </si>
  <si>
    <t>w_bolt_boar</t>
  </si>
  <si>
    <t>w_bolt_broadhead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</si>
</sst>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14"/>
  <sheetViews>
    <sheetView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24.5703125" customWidth="1"/>
    <col min="2" max="2" width="24.425781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25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25">
      <c r="A4" s="2" t="s">
        <v>10</v>
      </c>
      <c r="B4" s="2" t="s">
        <v>23</v>
      </c>
      <c r="C4" s="9">
        <v>293</v>
      </c>
      <c r="D4" s="10">
        <v>2</v>
      </c>
      <c r="E4" s="11"/>
      <c r="F4" s="12">
        <v>95</v>
      </c>
      <c r="G4" s="13">
        <v>70</v>
      </c>
      <c r="H4" s="14">
        <v>30</v>
      </c>
      <c r="I4" s="14">
        <v>0</v>
      </c>
    </row>
    <row r="5" spans="1:9" x14ac:dyDescent="0.25">
      <c r="A5" s="2" t="s">
        <v>11</v>
      </c>
      <c r="B5" s="2" t="s">
        <v>24</v>
      </c>
      <c r="C5" s="9">
        <v>317</v>
      </c>
      <c r="D5" s="10">
        <v>2</v>
      </c>
      <c r="E5" s="11"/>
      <c r="F5" s="12">
        <v>95</v>
      </c>
      <c r="G5" s="13">
        <v>70</v>
      </c>
      <c r="H5" s="14">
        <v>31</v>
      </c>
      <c r="I5" s="14">
        <v>0</v>
      </c>
    </row>
    <row r="6" spans="1:9" x14ac:dyDescent="0.25">
      <c r="A6" s="2" t="s">
        <v>12</v>
      </c>
      <c r="B6" s="2" t="s">
        <v>32</v>
      </c>
      <c r="C6" s="9">
        <v>372</v>
      </c>
      <c r="D6" s="10">
        <v>2.5</v>
      </c>
      <c r="E6" s="11"/>
      <c r="F6" s="12">
        <v>95</v>
      </c>
      <c r="G6" s="13">
        <v>76</v>
      </c>
      <c r="H6" s="14">
        <v>33</v>
      </c>
      <c r="I6" s="14">
        <v>19</v>
      </c>
    </row>
    <row r="7" spans="1:9" x14ac:dyDescent="0.25">
      <c r="A7" s="2" t="s">
        <v>13</v>
      </c>
      <c r="B7" s="2" t="s">
        <v>31</v>
      </c>
      <c r="C7" s="9">
        <v>334</v>
      </c>
      <c r="D7" s="10">
        <v>2</v>
      </c>
      <c r="E7" s="11"/>
      <c r="F7" s="12">
        <v>95</v>
      </c>
      <c r="G7" s="13">
        <v>63</v>
      </c>
      <c r="H7" s="14">
        <v>32</v>
      </c>
      <c r="I7" s="14">
        <v>0</v>
      </c>
    </row>
    <row r="8" spans="1:9" x14ac:dyDescent="0.25">
      <c r="A8" s="2" t="s">
        <v>14</v>
      </c>
      <c r="B8" s="2" t="s">
        <v>25</v>
      </c>
      <c r="C8" s="9">
        <v>422</v>
      </c>
      <c r="D8" s="10">
        <v>9</v>
      </c>
      <c r="E8" s="11">
        <v>14</v>
      </c>
      <c r="F8" s="12">
        <v>79</v>
      </c>
      <c r="G8" s="13">
        <v>75</v>
      </c>
      <c r="H8" s="14">
        <v>45</v>
      </c>
      <c r="I8" s="14">
        <v>0</v>
      </c>
    </row>
    <row r="9" spans="1:9" x14ac:dyDescent="0.25">
      <c r="A9" s="2" t="s">
        <v>15</v>
      </c>
      <c r="B9" s="2" t="s">
        <v>30</v>
      </c>
      <c r="C9" s="9">
        <v>336</v>
      </c>
      <c r="D9" s="10">
        <v>4</v>
      </c>
      <c r="E9" s="11"/>
      <c r="F9" s="12">
        <v>96</v>
      </c>
      <c r="G9" s="13">
        <v>69</v>
      </c>
      <c r="H9" s="14">
        <v>28</v>
      </c>
      <c r="I9" s="14">
        <v>0</v>
      </c>
    </row>
    <row r="10" spans="1:9" x14ac:dyDescent="0.25">
      <c r="A10" s="2" t="s">
        <v>16</v>
      </c>
      <c r="B10" s="2" t="s">
        <v>33</v>
      </c>
      <c r="C10" s="9">
        <v>262</v>
      </c>
      <c r="D10" s="10">
        <v>3.25</v>
      </c>
      <c r="E10" s="11"/>
      <c r="F10" s="12">
        <v>97</v>
      </c>
      <c r="G10" s="13">
        <v>72</v>
      </c>
      <c r="H10" s="14">
        <v>26</v>
      </c>
      <c r="I10" s="14">
        <v>0</v>
      </c>
    </row>
    <row r="11" spans="1:9" x14ac:dyDescent="0.25">
      <c r="A11" s="2" t="s">
        <v>17</v>
      </c>
      <c r="B11" s="2" t="s">
        <v>26</v>
      </c>
      <c r="C11" s="9">
        <v>83</v>
      </c>
      <c r="D11" s="10">
        <v>3.25</v>
      </c>
      <c r="E11" s="11"/>
      <c r="F11" s="12">
        <v>96</v>
      </c>
      <c r="G11" s="13">
        <v>75</v>
      </c>
      <c r="H11" s="14">
        <v>21</v>
      </c>
      <c r="I11" s="14">
        <v>0</v>
      </c>
    </row>
    <row r="12" spans="1:9" x14ac:dyDescent="0.25">
      <c r="A12" s="2" t="s">
        <v>18</v>
      </c>
      <c r="B12" s="2" t="s">
        <v>29</v>
      </c>
      <c r="C12" s="9">
        <v>98</v>
      </c>
      <c r="D12" s="10">
        <v>2.5</v>
      </c>
      <c r="E12" s="11"/>
      <c r="F12" s="12">
        <v>98</v>
      </c>
      <c r="G12" s="13">
        <v>70</v>
      </c>
      <c r="H12" s="14">
        <v>21</v>
      </c>
      <c r="I12" s="14">
        <v>0</v>
      </c>
    </row>
    <row r="13" spans="1:9" x14ac:dyDescent="0.25">
      <c r="A13" s="2" t="s">
        <v>19</v>
      </c>
      <c r="B13" s="2" t="s">
        <v>28</v>
      </c>
      <c r="C13" s="9">
        <v>152</v>
      </c>
      <c r="D13" s="10">
        <v>2.75</v>
      </c>
      <c r="E13" s="11"/>
      <c r="F13" s="12">
        <v>98</v>
      </c>
      <c r="G13" s="13">
        <v>71</v>
      </c>
      <c r="H13" s="14">
        <v>23</v>
      </c>
      <c r="I13" s="14">
        <v>0</v>
      </c>
    </row>
    <row r="14" spans="1:9" x14ac:dyDescent="0.25">
      <c r="A14" s="2" t="s">
        <v>20</v>
      </c>
      <c r="B14" s="2" t="s">
        <v>27</v>
      </c>
      <c r="C14" s="9">
        <v>212</v>
      </c>
      <c r="D14" s="10">
        <v>3</v>
      </c>
      <c r="E14" s="11"/>
      <c r="F14" s="12">
        <v>97</v>
      </c>
      <c r="G14" s="13">
        <v>71</v>
      </c>
      <c r="H14" s="14">
        <v>24</v>
      </c>
      <c r="I14" s="1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FEF-B598-4AEC-9E3E-97CE35ABD837}">
  <dimension ref="A1:F13"/>
  <sheetViews>
    <sheetView tabSelected="1" workbookViewId="0">
      <selection activeCell="C12" sqref="C12"/>
    </sheetView>
  </sheetViews>
  <sheetFormatPr defaultRowHeight="15" x14ac:dyDescent="0.25"/>
  <cols>
    <col min="1" max="1" width="27.5703125" customWidth="1"/>
  </cols>
  <sheetData>
    <row r="1" spans="1:6" x14ac:dyDescent="0.25">
      <c r="A1" s="8" t="s">
        <v>0</v>
      </c>
      <c r="B1" s="8" t="s">
        <v>2</v>
      </c>
      <c r="C1" s="8" t="s">
        <v>3</v>
      </c>
      <c r="D1" s="8" t="s">
        <v>5</v>
      </c>
      <c r="E1" s="8" t="s">
        <v>190</v>
      </c>
      <c r="F1" s="8" t="s">
        <v>316</v>
      </c>
    </row>
    <row r="2" spans="1:6" x14ac:dyDescent="0.25">
      <c r="A2" s="17" t="s">
        <v>317</v>
      </c>
      <c r="B2" s="6">
        <v>72</v>
      </c>
      <c r="C2" s="4">
        <v>3</v>
      </c>
      <c r="D2" s="3">
        <v>102</v>
      </c>
      <c r="E2" s="1">
        <v>16</v>
      </c>
      <c r="F2" s="5">
        <v>30</v>
      </c>
    </row>
    <row r="3" spans="1:6" x14ac:dyDescent="0.25">
      <c r="A3" s="17" t="s">
        <v>318</v>
      </c>
      <c r="B3" s="6">
        <v>104</v>
      </c>
      <c r="C3" s="4">
        <v>3.5</v>
      </c>
      <c r="D3" s="3">
        <v>104</v>
      </c>
      <c r="E3" s="1">
        <v>18</v>
      </c>
      <c r="F3" s="5">
        <v>28</v>
      </c>
    </row>
    <row r="4" spans="1:6" x14ac:dyDescent="0.25">
      <c r="A4" s="17" t="s">
        <v>319</v>
      </c>
      <c r="B4" s="6">
        <v>162</v>
      </c>
      <c r="C4" s="4">
        <v>3</v>
      </c>
      <c r="D4" s="3">
        <v>104</v>
      </c>
      <c r="E4" s="1">
        <v>20</v>
      </c>
      <c r="F4" s="5">
        <v>26</v>
      </c>
    </row>
    <row r="5" spans="1:6" x14ac:dyDescent="0.25">
      <c r="A5" s="17" t="s">
        <v>320</v>
      </c>
      <c r="B5" s="6">
        <v>98</v>
      </c>
      <c r="C5" s="4">
        <v>4</v>
      </c>
      <c r="D5" s="3">
        <v>103</v>
      </c>
      <c r="E5" s="1">
        <v>24</v>
      </c>
      <c r="F5" s="5">
        <v>28</v>
      </c>
    </row>
    <row r="6" spans="1:6" x14ac:dyDescent="0.25">
      <c r="A6" s="17" t="s">
        <v>321</v>
      </c>
      <c r="B6" s="6">
        <v>146</v>
      </c>
      <c r="C6" s="4">
        <v>4.5</v>
      </c>
      <c r="D6" s="3">
        <v>104</v>
      </c>
      <c r="E6" s="1">
        <v>26</v>
      </c>
      <c r="F6" s="5">
        <v>26</v>
      </c>
    </row>
    <row r="7" spans="1:6" x14ac:dyDescent="0.25">
      <c r="A7" s="17" t="s">
        <v>322</v>
      </c>
      <c r="B7" s="6">
        <v>86</v>
      </c>
      <c r="C7" s="4">
        <v>5</v>
      </c>
      <c r="D7" s="3">
        <v>98</v>
      </c>
      <c r="E7" s="1">
        <v>15</v>
      </c>
      <c r="F7" s="5">
        <v>30</v>
      </c>
    </row>
    <row r="9" spans="1:6" x14ac:dyDescent="0.25">
      <c r="A9" s="17" t="s">
        <v>323</v>
      </c>
      <c r="B9" s="6">
        <v>64</v>
      </c>
      <c r="C9" s="4">
        <v>2.25</v>
      </c>
      <c r="D9" s="3">
        <v>73</v>
      </c>
      <c r="E9" s="1">
        <v>10</v>
      </c>
      <c r="F9" s="5">
        <v>26</v>
      </c>
    </row>
    <row r="10" spans="1:6" x14ac:dyDescent="0.25">
      <c r="A10" s="17" t="s">
        <v>324</v>
      </c>
      <c r="B10" s="6">
        <v>92</v>
      </c>
      <c r="C10" s="4">
        <v>2.25</v>
      </c>
      <c r="D10" s="3">
        <v>75</v>
      </c>
      <c r="E10" s="1">
        <v>12</v>
      </c>
      <c r="F10" s="5">
        <v>24</v>
      </c>
    </row>
    <row r="11" spans="1:6" x14ac:dyDescent="0.25">
      <c r="A11" s="17" t="s">
        <v>325</v>
      </c>
      <c r="B11" s="6">
        <v>125</v>
      </c>
      <c r="C11" s="4">
        <v>2.25</v>
      </c>
      <c r="D11" s="3">
        <v>74</v>
      </c>
      <c r="E11" s="1">
        <v>14</v>
      </c>
      <c r="F11" s="5">
        <v>20</v>
      </c>
    </row>
    <row r="12" spans="1:6" x14ac:dyDescent="0.25">
      <c r="A12" s="17" t="s">
        <v>326</v>
      </c>
      <c r="B12" s="6">
        <v>100</v>
      </c>
      <c r="C12" s="4">
        <v>3</v>
      </c>
      <c r="D12" s="3">
        <v>73</v>
      </c>
      <c r="E12" s="1">
        <v>16</v>
      </c>
      <c r="F12" s="5">
        <v>24</v>
      </c>
    </row>
    <row r="13" spans="1:6" x14ac:dyDescent="0.25">
      <c r="A13" s="17" t="s">
        <v>327</v>
      </c>
      <c r="B13" s="6">
        <v>118</v>
      </c>
      <c r="C13" s="4">
        <v>3</v>
      </c>
      <c r="D13" s="3">
        <v>73</v>
      </c>
      <c r="E13" s="1">
        <v>18</v>
      </c>
      <c r="F13" s="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28"/>
  <sheetViews>
    <sheetView workbookViewId="0">
      <selection activeCell="H12" sqref="H12"/>
    </sheetView>
  </sheetViews>
  <sheetFormatPr defaultRowHeight="15" x14ac:dyDescent="0.25"/>
  <cols>
    <col min="1" max="1" width="25.7109375" customWidth="1"/>
    <col min="2" max="2" width="20.1406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 s="2" t="s">
        <v>35</v>
      </c>
      <c r="B2" s="2" t="s">
        <v>60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21</v>
      </c>
      <c r="I2" s="14">
        <v>0</v>
      </c>
    </row>
    <row r="3" spans="1:9" x14ac:dyDescent="0.25">
      <c r="A3" s="2" t="s">
        <v>36</v>
      </c>
      <c r="B3" s="2" t="s">
        <v>59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25">
      <c r="A4" s="2" t="s">
        <v>37</v>
      </c>
      <c r="B4" s="2" t="s">
        <v>59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25">
      <c r="A5" s="2" t="s">
        <v>38</v>
      </c>
      <c r="B5" s="2" t="s">
        <v>59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25">
      <c r="A6" s="2" t="s">
        <v>39</v>
      </c>
      <c r="B6" s="2" t="s">
        <v>59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25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25">
      <c r="A8" s="2" t="s">
        <v>40</v>
      </c>
      <c r="B8" s="2" t="s">
        <v>61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25">
      <c r="A9" s="2" t="s">
        <v>41</v>
      </c>
      <c r="B9" s="2" t="s">
        <v>61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25">
      <c r="A10" s="2" t="s">
        <v>42</v>
      </c>
      <c r="B10" s="2" t="s">
        <v>61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25">
      <c r="A11" s="2" t="s">
        <v>43</v>
      </c>
      <c r="B11" s="2" t="s">
        <v>62</v>
      </c>
      <c r="C11" s="15">
        <v>354</v>
      </c>
      <c r="D11" s="10">
        <v>3</v>
      </c>
      <c r="E11" s="11"/>
      <c r="F11" s="12">
        <v>94</v>
      </c>
      <c r="G11" s="13">
        <v>94</v>
      </c>
      <c r="H11" s="14">
        <v>35</v>
      </c>
      <c r="I11" s="14">
        <v>19</v>
      </c>
    </row>
    <row r="12" spans="1:9" x14ac:dyDescent="0.25">
      <c r="A12" s="2" t="s">
        <v>44</v>
      </c>
      <c r="B12" s="2" t="s">
        <v>62</v>
      </c>
      <c r="C12" s="15">
        <v>246</v>
      </c>
      <c r="D12" s="10">
        <v>2</v>
      </c>
      <c r="E12" s="11"/>
      <c r="F12" s="12">
        <v>96</v>
      </c>
      <c r="G12" s="13">
        <v>79</v>
      </c>
      <c r="H12" s="14">
        <v>34</v>
      </c>
      <c r="I12" s="14">
        <v>0</v>
      </c>
    </row>
    <row r="13" spans="1:9" x14ac:dyDescent="0.25">
      <c r="A13" s="2" t="s">
        <v>45</v>
      </c>
      <c r="B13" s="2" t="s">
        <v>63</v>
      </c>
      <c r="C13" s="15">
        <v>371</v>
      </c>
      <c r="D13" s="10">
        <v>3</v>
      </c>
      <c r="E13" s="11"/>
      <c r="F13" s="12">
        <v>94</v>
      </c>
      <c r="G13" s="13">
        <v>97</v>
      </c>
      <c r="H13" s="14">
        <v>36</v>
      </c>
      <c r="I13" s="14">
        <v>18</v>
      </c>
    </row>
    <row r="14" spans="1:9" x14ac:dyDescent="0.25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25">
      <c r="A15" s="2" t="s">
        <v>46</v>
      </c>
      <c r="B15" s="2" t="s">
        <v>64</v>
      </c>
      <c r="C15" s="15">
        <v>236</v>
      </c>
      <c r="D15" s="10">
        <v>3.5</v>
      </c>
      <c r="E15" s="11"/>
      <c r="F15" s="12">
        <v>95</v>
      </c>
      <c r="G15" s="13">
        <v>99</v>
      </c>
      <c r="H15" s="14">
        <v>41</v>
      </c>
      <c r="I15" s="14">
        <v>0</v>
      </c>
    </row>
    <row r="16" spans="1:9" x14ac:dyDescent="0.25">
      <c r="A16" s="2" t="s">
        <v>47</v>
      </c>
      <c r="B16" s="2" t="s">
        <v>64</v>
      </c>
      <c r="C16" s="15">
        <v>287</v>
      </c>
      <c r="D16" s="10">
        <v>4</v>
      </c>
      <c r="E16" s="11"/>
      <c r="F16" s="12">
        <v>94</v>
      </c>
      <c r="G16" s="13">
        <v>98</v>
      </c>
      <c r="H16" s="14">
        <v>43</v>
      </c>
      <c r="I16" s="14">
        <v>0</v>
      </c>
    </row>
    <row r="17" spans="1:9" x14ac:dyDescent="0.25">
      <c r="A17" s="2" t="s">
        <v>48</v>
      </c>
      <c r="B17" s="2" t="s">
        <v>64</v>
      </c>
      <c r="C17" s="15">
        <v>321</v>
      </c>
      <c r="D17" s="10">
        <v>4</v>
      </c>
      <c r="E17" s="11"/>
      <c r="F17" s="12">
        <v>94</v>
      </c>
      <c r="G17" s="13">
        <v>99</v>
      </c>
      <c r="H17" s="14">
        <v>44</v>
      </c>
      <c r="I17" s="14">
        <v>0</v>
      </c>
    </row>
    <row r="18" spans="1:9" x14ac:dyDescent="0.25">
      <c r="A18" s="2" t="s">
        <v>49</v>
      </c>
      <c r="B18" s="2" t="s">
        <v>65</v>
      </c>
      <c r="C18" s="15">
        <v>304</v>
      </c>
      <c r="D18" s="10">
        <v>4</v>
      </c>
      <c r="E18" s="11"/>
      <c r="F18" s="12">
        <v>90</v>
      </c>
      <c r="G18" s="13">
        <v>156</v>
      </c>
      <c r="H18" s="14">
        <v>39</v>
      </c>
      <c r="I18" s="14">
        <v>0</v>
      </c>
    </row>
    <row r="19" spans="1:9" x14ac:dyDescent="0.25">
      <c r="A19" s="2"/>
      <c r="B19" s="2"/>
      <c r="C19" s="15"/>
      <c r="D19" s="10"/>
      <c r="E19" s="11"/>
      <c r="F19" s="12"/>
      <c r="G19" s="13"/>
      <c r="H19" s="14"/>
      <c r="I19" s="14"/>
    </row>
    <row r="20" spans="1:9" x14ac:dyDescent="0.25">
      <c r="A20" s="2" t="s">
        <v>50</v>
      </c>
      <c r="B20" s="2" t="s">
        <v>66</v>
      </c>
      <c r="C20" s="15">
        <v>539</v>
      </c>
      <c r="D20" s="10">
        <v>5.75</v>
      </c>
      <c r="E20" s="11"/>
      <c r="F20" s="12">
        <v>86</v>
      </c>
      <c r="G20" s="13">
        <v>140</v>
      </c>
      <c r="H20" s="14">
        <v>51</v>
      </c>
      <c r="I20" s="14">
        <v>0</v>
      </c>
    </row>
    <row r="21" spans="1:9" x14ac:dyDescent="0.25">
      <c r="A21" s="2" t="s">
        <v>51</v>
      </c>
      <c r="B21" s="2" t="s">
        <v>66</v>
      </c>
      <c r="C21" s="15">
        <v>628</v>
      </c>
      <c r="D21" s="10">
        <v>6</v>
      </c>
      <c r="E21" s="11"/>
      <c r="F21" s="12">
        <v>85</v>
      </c>
      <c r="G21" s="13">
        <v>155</v>
      </c>
      <c r="H21" s="14">
        <v>52</v>
      </c>
      <c r="I21" s="14">
        <v>0</v>
      </c>
    </row>
    <row r="22" spans="1:9" x14ac:dyDescent="0.25">
      <c r="A22" s="2" t="s">
        <v>52</v>
      </c>
      <c r="B22" s="2" t="s">
        <v>66</v>
      </c>
      <c r="C22" s="15">
        <v>334</v>
      </c>
      <c r="D22" s="10">
        <v>5</v>
      </c>
      <c r="E22" s="11"/>
      <c r="F22" s="12">
        <v>89</v>
      </c>
      <c r="G22" s="13">
        <v>107</v>
      </c>
      <c r="H22" s="14">
        <v>45</v>
      </c>
      <c r="I22" s="14">
        <v>0</v>
      </c>
    </row>
    <row r="23" spans="1:9" x14ac:dyDescent="0.25">
      <c r="A23" s="2" t="s">
        <v>53</v>
      </c>
      <c r="B23" s="2" t="s">
        <v>66</v>
      </c>
      <c r="C23" s="15">
        <v>306</v>
      </c>
      <c r="D23" s="10">
        <v>5</v>
      </c>
      <c r="E23" s="11"/>
      <c r="F23" s="12">
        <v>91</v>
      </c>
      <c r="G23" s="13">
        <v>103</v>
      </c>
      <c r="H23" s="14">
        <v>44</v>
      </c>
      <c r="I23" s="14">
        <v>0</v>
      </c>
    </row>
    <row r="24" spans="1:9" x14ac:dyDescent="0.25">
      <c r="A24" s="2" t="s">
        <v>54</v>
      </c>
      <c r="B24" s="2" t="s">
        <v>66</v>
      </c>
      <c r="C24" s="15">
        <v>368</v>
      </c>
      <c r="D24" s="10">
        <v>5.25</v>
      </c>
      <c r="E24" s="11"/>
      <c r="F24" s="12">
        <v>90</v>
      </c>
      <c r="G24" s="13">
        <v>106</v>
      </c>
      <c r="H24" s="14">
        <v>46</v>
      </c>
      <c r="I24" s="14">
        <v>0</v>
      </c>
    </row>
    <row r="25" spans="1:9" x14ac:dyDescent="0.25">
      <c r="A25" s="2" t="s">
        <v>55</v>
      </c>
      <c r="B25" s="2" t="s">
        <v>66</v>
      </c>
      <c r="C25" s="15">
        <v>399</v>
      </c>
      <c r="D25" s="10">
        <v>5.25</v>
      </c>
      <c r="E25" s="11"/>
      <c r="F25" s="12">
        <v>89</v>
      </c>
      <c r="G25" s="13">
        <v>110</v>
      </c>
      <c r="H25" s="14">
        <v>47</v>
      </c>
      <c r="I25" s="14">
        <v>0</v>
      </c>
    </row>
    <row r="26" spans="1:9" x14ac:dyDescent="0.25">
      <c r="A26" s="2" t="s">
        <v>56</v>
      </c>
      <c r="B26" s="2" t="s">
        <v>66</v>
      </c>
      <c r="C26" s="15">
        <v>291</v>
      </c>
      <c r="D26" s="10">
        <v>5</v>
      </c>
      <c r="E26" s="11"/>
      <c r="F26" s="12">
        <v>91</v>
      </c>
      <c r="G26" s="13">
        <v>106</v>
      </c>
      <c r="H26" s="14">
        <v>43</v>
      </c>
      <c r="I26" s="14">
        <v>0</v>
      </c>
    </row>
    <row r="27" spans="1:9" x14ac:dyDescent="0.25">
      <c r="A27" s="2" t="s">
        <v>57</v>
      </c>
      <c r="B27" s="2" t="s">
        <v>66</v>
      </c>
      <c r="C27" s="15">
        <v>498</v>
      </c>
      <c r="D27" s="10">
        <v>5.5</v>
      </c>
      <c r="E27" s="11"/>
      <c r="F27" s="12">
        <v>88</v>
      </c>
      <c r="G27" s="13">
        <v>105</v>
      </c>
      <c r="H27" s="14">
        <v>49</v>
      </c>
      <c r="I27" s="14">
        <v>0</v>
      </c>
    </row>
    <row r="28" spans="1:9" x14ac:dyDescent="0.25">
      <c r="A28" s="2" t="s">
        <v>58</v>
      </c>
      <c r="B28" s="2" t="s">
        <v>66</v>
      </c>
      <c r="C28" s="15">
        <v>464</v>
      </c>
      <c r="D28" s="10">
        <v>5.5</v>
      </c>
      <c r="E28" s="11"/>
      <c r="F28" s="12">
        <v>89</v>
      </c>
      <c r="G28" s="13">
        <v>101</v>
      </c>
      <c r="H28" s="14">
        <v>48</v>
      </c>
      <c r="I2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31.42578125" customWidth="1"/>
    <col min="2" max="2" width="20.140625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25">
      <c r="A2" s="2" t="s">
        <v>67</v>
      </c>
      <c r="B2" s="2" t="s">
        <v>142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25">
      <c r="A3" s="2" t="s">
        <v>68</v>
      </c>
      <c r="B3" s="2" t="s">
        <v>143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25">
      <c r="A4" s="2" t="s">
        <v>69</v>
      </c>
      <c r="B4" s="2" t="s">
        <v>144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25">
      <c r="A5" s="2"/>
      <c r="B5" s="2"/>
      <c r="C5" s="6"/>
      <c r="D5" s="4"/>
      <c r="E5" s="7"/>
      <c r="F5" s="5"/>
      <c r="G5" s="3"/>
      <c r="H5" s="1"/>
      <c r="I5" s="1"/>
    </row>
    <row r="6" spans="1:11" x14ac:dyDescent="0.25">
      <c r="A6" s="2" t="s">
        <v>70</v>
      </c>
      <c r="B6" s="2" t="s">
        <v>145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25">
      <c r="A7" s="2" t="s">
        <v>71</v>
      </c>
      <c r="B7" s="2" t="s">
        <v>146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25">
      <c r="A8" s="2" t="s">
        <v>72</v>
      </c>
      <c r="B8" s="2" t="s">
        <v>147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25">
      <c r="A9" s="2" t="s">
        <v>73</v>
      </c>
      <c r="B9" s="2" t="s">
        <v>146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25">
      <c r="A10" s="2" t="s">
        <v>74</v>
      </c>
      <c r="B10" s="2" t="s">
        <v>147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25">
      <c r="A11" s="2" t="s">
        <v>75</v>
      </c>
      <c r="B11" s="2" t="s">
        <v>148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25">
      <c r="A12" s="2" t="s">
        <v>76</v>
      </c>
      <c r="B12" s="2" t="s">
        <v>146</v>
      </c>
      <c r="C12" s="6">
        <v>488</v>
      </c>
      <c r="D12" s="4">
        <v>1.4</v>
      </c>
      <c r="E12" s="7">
        <v>0</v>
      </c>
      <c r="F12" s="5">
        <v>100</v>
      </c>
      <c r="G12" s="3">
        <v>95</v>
      </c>
      <c r="H12" s="1">
        <v>29</v>
      </c>
      <c r="I12" s="1">
        <v>25</v>
      </c>
      <c r="J12">
        <f t="shared" si="0"/>
        <v>249</v>
      </c>
      <c r="K12">
        <f t="shared" si="1"/>
        <v>488.03999999999996</v>
      </c>
    </row>
    <row r="13" spans="1:11" x14ac:dyDescent="0.25">
      <c r="A13" s="2" t="s">
        <v>77</v>
      </c>
      <c r="B13" s="2" t="s">
        <v>147</v>
      </c>
      <c r="C13" s="6">
        <v>572</v>
      </c>
      <c r="D13" s="4">
        <v>1.5</v>
      </c>
      <c r="E13" s="7">
        <v>0</v>
      </c>
      <c r="F13" s="5">
        <v>99</v>
      </c>
      <c r="G13" s="3">
        <v>101</v>
      </c>
      <c r="H13" s="1">
        <v>30</v>
      </c>
      <c r="I13" s="1">
        <v>24</v>
      </c>
      <c r="J13">
        <f t="shared" si="0"/>
        <v>254</v>
      </c>
      <c r="K13">
        <f t="shared" si="1"/>
        <v>571.5</v>
      </c>
    </row>
    <row r="14" spans="1:11" x14ac:dyDescent="0.25">
      <c r="A14" s="2" t="s">
        <v>78</v>
      </c>
      <c r="B14" s="2" t="s">
        <v>149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25">
      <c r="A15" s="2" t="s">
        <v>79</v>
      </c>
      <c r="B15" s="2" t="s">
        <v>150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25">
      <c r="A16" s="2" t="s">
        <v>80</v>
      </c>
      <c r="B16" s="2" t="s">
        <v>151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25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25">
      <c r="A18" s="2" t="s">
        <v>81</v>
      </c>
      <c r="B18" s="2" t="s">
        <v>152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25">
      <c r="A19" s="2" t="s">
        <v>82</v>
      </c>
      <c r="B19" s="2" t="s">
        <v>153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25">
      <c r="A20" s="2" t="s">
        <v>83</v>
      </c>
      <c r="B20" s="2" t="s">
        <v>164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25">
      <c r="A21" s="2" t="s">
        <v>84</v>
      </c>
      <c r="B21" s="2" t="s">
        <v>154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25">
      <c r="A22" s="2" t="s">
        <v>85</v>
      </c>
      <c r="B22" s="2" t="s">
        <v>155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25">
      <c r="A23" s="2" t="s">
        <v>86</v>
      </c>
      <c r="B23" s="2" t="s">
        <v>156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25">
      <c r="A24" s="2" t="s">
        <v>87</v>
      </c>
      <c r="B24" s="2" t="s">
        <v>157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25">
      <c r="A25" s="2" t="s">
        <v>88</v>
      </c>
      <c r="B25" s="2" t="s">
        <v>165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25">
      <c r="A26" s="2" t="s">
        <v>89</v>
      </c>
      <c r="B26" s="2" t="s">
        <v>158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25">
      <c r="A27" s="2" t="s">
        <v>90</v>
      </c>
      <c r="B27" s="2" t="s">
        <v>159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25">
      <c r="A28" s="2" t="s">
        <v>91</v>
      </c>
      <c r="B28" s="2" t="s">
        <v>160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25">
      <c r="A29" s="2" t="s">
        <v>92</v>
      </c>
      <c r="B29" s="2" t="s">
        <v>161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25">
      <c r="A30" s="2" t="s">
        <v>93</v>
      </c>
      <c r="B30" s="2" t="s">
        <v>162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25">
      <c r="A31" s="2" t="s">
        <v>94</v>
      </c>
      <c r="B31" s="2" t="s">
        <v>166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25">
      <c r="A32" s="2" t="s">
        <v>95</v>
      </c>
      <c r="B32" s="2" t="s">
        <v>167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25">
      <c r="A33" s="2" t="s">
        <v>96</v>
      </c>
      <c r="B33" s="2" t="s">
        <v>163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25">
      <c r="A34" s="2" t="s">
        <v>97</v>
      </c>
      <c r="B34" s="2" t="s">
        <v>168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4"/>
  <sheetViews>
    <sheetView workbookViewId="0">
      <selection activeCell="F29" sqref="F29"/>
    </sheetView>
  </sheetViews>
  <sheetFormatPr defaultRowHeight="15" x14ac:dyDescent="0.25"/>
  <cols>
    <col min="1" max="1" width="27.7109375" customWidth="1"/>
    <col min="2" max="2" width="23.5703125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  <c r="J1" s="16"/>
    </row>
    <row r="2" spans="1:13" x14ac:dyDescent="0.25">
      <c r="A2" s="2" t="s">
        <v>98</v>
      </c>
      <c r="B2" s="2" t="s">
        <v>169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25">
      <c r="A3" s="2" t="s">
        <v>99</v>
      </c>
      <c r="B3" s="2" t="s">
        <v>169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25">
      <c r="A4" s="2" t="s">
        <v>100</v>
      </c>
      <c r="B4" s="2" t="s">
        <v>169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25">
      <c r="A5" s="2" t="s">
        <v>101</v>
      </c>
      <c r="B5" s="2" t="s">
        <v>170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25">
      <c r="A6" s="2" t="s">
        <v>102</v>
      </c>
      <c r="B6" s="2" t="s">
        <v>171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25">
      <c r="A7" s="2" t="s">
        <v>103</v>
      </c>
      <c r="B7" s="2" t="s">
        <v>172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25">
      <c r="A8" s="2"/>
      <c r="B8" s="2"/>
      <c r="C8" s="6"/>
      <c r="D8" s="4"/>
      <c r="E8" s="7"/>
      <c r="F8" s="5"/>
      <c r="G8" s="3"/>
      <c r="H8" s="1"/>
      <c r="I8" s="1"/>
    </row>
    <row r="9" spans="1:13" x14ac:dyDescent="0.25">
      <c r="A9" s="2" t="s">
        <v>104</v>
      </c>
      <c r="B9" s="2" t="s">
        <v>169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25">
      <c r="A10" s="2" t="s">
        <v>105</v>
      </c>
      <c r="B10" s="2" t="s">
        <v>173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25">
      <c r="A11" s="2" t="s">
        <v>106</v>
      </c>
      <c r="B11" s="2" t="s">
        <v>174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214</v>
      </c>
    </row>
    <row r="12" spans="1:13" x14ac:dyDescent="0.25">
      <c r="A12" s="2" t="s">
        <v>107</v>
      </c>
      <c r="B12" s="2" t="s">
        <v>175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25">
      <c r="A13" s="2" t="s">
        <v>108</v>
      </c>
      <c r="B13" s="2" t="s">
        <v>176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25">
      <c r="A14" s="2" t="s">
        <v>109</v>
      </c>
      <c r="B14" s="2" t="s">
        <v>177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25">
      <c r="A15" s="2" t="s">
        <v>110</v>
      </c>
      <c r="B15" s="2" t="s">
        <v>178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25">
      <c r="A16" s="2" t="s">
        <v>111</v>
      </c>
      <c r="B16" s="2" t="s">
        <v>179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25">
      <c r="A17" s="2" t="s">
        <v>112</v>
      </c>
      <c r="B17" s="2" t="s">
        <v>180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25">
      <c r="A18" s="2" t="s">
        <v>113</v>
      </c>
      <c r="B18" s="2" t="s">
        <v>181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25">
      <c r="A19" s="2"/>
      <c r="B19" s="2"/>
      <c r="C19" s="6"/>
      <c r="D19" s="4"/>
      <c r="E19" s="7"/>
      <c r="F19" s="5"/>
      <c r="G19" s="3"/>
      <c r="H19" s="1"/>
      <c r="I19" s="1"/>
    </row>
    <row r="20" spans="1:9" x14ac:dyDescent="0.25">
      <c r="A20" s="2" t="s">
        <v>114</v>
      </c>
      <c r="B20" s="2" t="s">
        <v>182</v>
      </c>
      <c r="C20" s="6">
        <v>920</v>
      </c>
      <c r="D20" s="4">
        <v>2.2000000000000002</v>
      </c>
      <c r="E20" s="7">
        <v>10</v>
      </c>
      <c r="F20" s="5">
        <v>99</v>
      </c>
      <c r="G20" s="3">
        <v>93</v>
      </c>
      <c r="H20" s="1">
        <v>44</v>
      </c>
      <c r="I20" s="1">
        <v>21</v>
      </c>
    </row>
    <row r="21" spans="1:9" x14ac:dyDescent="0.25">
      <c r="A21" s="2" t="s">
        <v>115</v>
      </c>
      <c r="B21" s="2" t="s">
        <v>183</v>
      </c>
      <c r="C21" s="6">
        <v>1290</v>
      </c>
      <c r="D21" s="4">
        <v>3.5</v>
      </c>
      <c r="E21" s="7">
        <v>12</v>
      </c>
      <c r="F21" s="5">
        <v>94</v>
      </c>
      <c r="G21" s="3">
        <v>115</v>
      </c>
      <c r="H21" s="1">
        <v>43</v>
      </c>
      <c r="I21" s="1">
        <v>31</v>
      </c>
    </row>
    <row r="22" spans="1:9" x14ac:dyDescent="0.25">
      <c r="A22" s="2" t="s">
        <v>116</v>
      </c>
      <c r="B22" s="2" t="s">
        <v>184</v>
      </c>
      <c r="C22" s="6">
        <v>1344</v>
      </c>
      <c r="D22" s="4">
        <v>3.2</v>
      </c>
      <c r="E22" s="7">
        <v>12</v>
      </c>
      <c r="F22" s="5">
        <v>94</v>
      </c>
      <c r="G22" s="3">
        <v>114</v>
      </c>
      <c r="H22" s="1">
        <v>42</v>
      </c>
      <c r="I22" s="1">
        <v>33</v>
      </c>
    </row>
    <row r="23" spans="1:9" x14ac:dyDescent="0.25">
      <c r="A23" s="2" t="s">
        <v>118</v>
      </c>
      <c r="B23" s="2" t="s">
        <v>185</v>
      </c>
      <c r="C23" s="6">
        <v>1036</v>
      </c>
      <c r="D23" s="4">
        <v>2.25</v>
      </c>
      <c r="E23" s="7">
        <v>11</v>
      </c>
      <c r="F23" s="5">
        <v>96</v>
      </c>
      <c r="G23" s="3">
        <v>99</v>
      </c>
      <c r="H23" s="1">
        <v>41</v>
      </c>
      <c r="I23" s="1">
        <v>30</v>
      </c>
    </row>
    <row r="24" spans="1:9" x14ac:dyDescent="0.25">
      <c r="A24" s="2" t="s">
        <v>117</v>
      </c>
      <c r="B24" s="2" t="s">
        <v>186</v>
      </c>
      <c r="C24" s="6">
        <v>998</v>
      </c>
      <c r="D24" s="4">
        <v>2.5</v>
      </c>
      <c r="E24" s="7">
        <v>11</v>
      </c>
      <c r="F24" s="5">
        <v>95</v>
      </c>
      <c r="G24" s="3">
        <v>115</v>
      </c>
      <c r="H24" s="1">
        <v>40</v>
      </c>
      <c r="I24" s="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78"/>
  <sheetViews>
    <sheetView workbookViewId="0">
      <pane ySplit="1" topLeftCell="A2" activePane="bottomLeft" state="frozen"/>
      <selection pane="bottomLeft" activeCell="C79" sqref="C79"/>
    </sheetView>
  </sheetViews>
  <sheetFormatPr defaultRowHeight="15" x14ac:dyDescent="0.25"/>
  <cols>
    <col min="1" max="1" width="22.5703125" customWidth="1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25">
      <c r="A2" s="2" t="s">
        <v>119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25">
      <c r="A3" s="2" t="s">
        <v>120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25">
      <c r="A4" s="2" t="s">
        <v>121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25">
      <c r="A5" s="2" t="s">
        <v>122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25">
      <c r="A6" s="2" t="s">
        <v>123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25">
      <c r="A7" s="2" t="s">
        <v>124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25">
      <c r="A8" s="2" t="s">
        <v>125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25">
      <c r="A9" s="2" t="s">
        <v>126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25">
      <c r="A10" s="2" t="s">
        <v>127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25">
      <c r="A12" s="2" t="s">
        <v>128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25">
      <c r="A13" s="2" t="s">
        <v>129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25">
      <c r="A14" s="2" t="s">
        <v>130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25">
      <c r="A15" s="2" t="s">
        <v>131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25">
      <c r="A16" s="2" t="s">
        <v>132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25">
      <c r="A17" s="2" t="s">
        <v>133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25">
      <c r="A18" s="2" t="s">
        <v>134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25">
      <c r="A19" s="2" t="s">
        <v>135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25">
      <c r="A20" s="2" t="s">
        <v>136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25">
      <c r="A21" s="2" t="s">
        <v>137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25">
      <c r="A22" s="2" t="s">
        <v>138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25">
      <c r="A23" s="2" t="s">
        <v>139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25">
      <c r="A24" s="2" t="s">
        <v>140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25">
      <c r="A25" s="2" t="s">
        <v>141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25">
      <c r="A27" s="2" t="s">
        <v>215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25">
      <c r="A28" s="2" t="s">
        <v>216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25">
      <c r="A29" s="2" t="s">
        <v>217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25">
      <c r="A30" s="2" t="s">
        <v>218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25">
      <c r="A32" s="2" t="s">
        <v>219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25">
      <c r="A34" s="2" t="s">
        <v>220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25">
      <c r="A35" s="2" t="s">
        <v>221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25">
      <c r="A36" s="2" t="s">
        <v>222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25">
      <c r="A37" s="2" t="s">
        <v>223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25">
      <c r="A38" s="2" t="s">
        <v>224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  <row r="40" spans="1:10" x14ac:dyDescent="0.25">
      <c r="A40" s="2" t="s">
        <v>257</v>
      </c>
      <c r="B40" s="2"/>
      <c r="C40" s="6">
        <v>379</v>
      </c>
      <c r="D40" s="4">
        <v>3.5</v>
      </c>
      <c r="E40" s="7">
        <v>9</v>
      </c>
      <c r="F40" s="5">
        <v>84</v>
      </c>
      <c r="G40" s="3">
        <v>179</v>
      </c>
      <c r="H40" s="1">
        <v>37</v>
      </c>
      <c r="I40" s="1">
        <v>32</v>
      </c>
      <c r="J40">
        <f>SUM(D40:I40)*1.1</f>
        <v>378.95000000000005</v>
      </c>
    </row>
    <row r="41" spans="1:10" x14ac:dyDescent="0.25">
      <c r="A41" s="2" t="s">
        <v>258</v>
      </c>
      <c r="B41" s="2"/>
      <c r="C41" s="6">
        <v>360</v>
      </c>
      <c r="D41" s="4">
        <v>3.3</v>
      </c>
      <c r="E41" s="7">
        <v>9</v>
      </c>
      <c r="F41" s="5">
        <v>88</v>
      </c>
      <c r="G41" s="3">
        <v>158</v>
      </c>
      <c r="H41" s="1">
        <v>39</v>
      </c>
      <c r="I41" s="1">
        <v>30</v>
      </c>
      <c r="J41">
        <f>SUM(D41:I41)*1.1</f>
        <v>360.03000000000003</v>
      </c>
    </row>
    <row r="42" spans="1:10" x14ac:dyDescent="0.25">
      <c r="A42" s="2" t="s">
        <v>259</v>
      </c>
      <c r="B42" s="2"/>
      <c r="C42" s="6">
        <v>420</v>
      </c>
      <c r="D42" s="4">
        <v>3.7</v>
      </c>
      <c r="E42" s="7">
        <v>12</v>
      </c>
      <c r="F42" s="5">
        <v>82</v>
      </c>
      <c r="G42" s="3">
        <v>188</v>
      </c>
      <c r="H42" s="1">
        <v>42</v>
      </c>
      <c r="I42" s="1">
        <v>23</v>
      </c>
      <c r="J42">
        <f>SUM(D42:I42)*1.2</f>
        <v>420.84</v>
      </c>
    </row>
    <row r="43" spans="1:10" x14ac:dyDescent="0.25">
      <c r="A43" s="2" t="s">
        <v>260</v>
      </c>
      <c r="B43" s="2"/>
      <c r="C43" s="6">
        <v>438</v>
      </c>
      <c r="D43" s="4">
        <v>3.5</v>
      </c>
      <c r="E43" s="7">
        <v>13</v>
      </c>
      <c r="F43" s="5">
        <v>89</v>
      </c>
      <c r="G43" s="3">
        <v>144</v>
      </c>
      <c r="H43" s="1">
        <v>39</v>
      </c>
      <c r="I43" s="1">
        <v>36</v>
      </c>
      <c r="J43">
        <f>SUM(D43:I43)*1.35</f>
        <v>438.07500000000005</v>
      </c>
    </row>
    <row r="45" spans="1:10" x14ac:dyDescent="0.25">
      <c r="A45" s="2" t="s">
        <v>261</v>
      </c>
      <c r="B45" s="2"/>
      <c r="C45" s="6">
        <v>380</v>
      </c>
      <c r="D45" s="4">
        <v>3.6</v>
      </c>
      <c r="E45" s="7">
        <v>9</v>
      </c>
      <c r="F45" s="5">
        <v>82</v>
      </c>
      <c r="G45" s="3">
        <v>154</v>
      </c>
      <c r="H45" s="1">
        <v>37</v>
      </c>
      <c r="I45" s="1">
        <v>31</v>
      </c>
      <c r="J45">
        <f>SUM(D45:I45)*1.2</f>
        <v>379.92</v>
      </c>
    </row>
    <row r="46" spans="1:10" x14ac:dyDescent="0.25">
      <c r="A46" s="2" t="s">
        <v>262</v>
      </c>
      <c r="B46" s="2"/>
      <c r="C46" s="6">
        <v>444</v>
      </c>
      <c r="D46" s="4">
        <v>3.8</v>
      </c>
      <c r="E46" s="7">
        <v>10</v>
      </c>
      <c r="F46" s="5">
        <v>80</v>
      </c>
      <c r="G46" s="3">
        <v>177</v>
      </c>
      <c r="H46" s="1">
        <v>38</v>
      </c>
      <c r="I46" s="1">
        <v>33</v>
      </c>
      <c r="J46">
        <f>SUM(D46:I46)*1.3</f>
        <v>444.34000000000003</v>
      </c>
    </row>
    <row r="47" spans="1:10" x14ac:dyDescent="0.25">
      <c r="A47" s="2" t="s">
        <v>263</v>
      </c>
      <c r="B47" s="2"/>
      <c r="C47" s="6">
        <v>382</v>
      </c>
      <c r="D47" s="4">
        <v>3.5</v>
      </c>
      <c r="E47" s="7">
        <v>9</v>
      </c>
      <c r="F47" s="5">
        <v>82</v>
      </c>
      <c r="G47" s="3">
        <v>150</v>
      </c>
      <c r="H47" s="1">
        <v>36</v>
      </c>
      <c r="I47" s="1">
        <v>38</v>
      </c>
      <c r="J47">
        <f>SUM(D47:I47)*1.2</f>
        <v>382.2</v>
      </c>
    </row>
    <row r="48" spans="1:10" x14ac:dyDescent="0.25">
      <c r="A48" s="2" t="s">
        <v>264</v>
      </c>
      <c r="B48" s="2"/>
      <c r="C48" s="6">
        <v>427</v>
      </c>
      <c r="D48" s="4">
        <v>3.6</v>
      </c>
      <c r="E48" s="7">
        <v>10</v>
      </c>
      <c r="F48" s="5">
        <v>81</v>
      </c>
      <c r="G48" s="3">
        <v>163</v>
      </c>
      <c r="H48" s="1">
        <v>34</v>
      </c>
      <c r="I48" s="1">
        <v>37</v>
      </c>
      <c r="J48">
        <f>SUM(D48:I48)*1.3</f>
        <v>427.18000000000006</v>
      </c>
    </row>
    <row r="50" spans="1:10" x14ac:dyDescent="0.25">
      <c r="A50" s="2" t="s">
        <v>273</v>
      </c>
      <c r="B50" s="2"/>
      <c r="C50" s="6">
        <v>394</v>
      </c>
      <c r="D50" s="4">
        <v>3.8</v>
      </c>
      <c r="E50" s="7">
        <v>9</v>
      </c>
      <c r="F50" s="5">
        <v>87</v>
      </c>
      <c r="G50" s="3">
        <v>152</v>
      </c>
      <c r="H50" s="1">
        <v>38</v>
      </c>
      <c r="I50" s="1">
        <v>25</v>
      </c>
      <c r="J50">
        <f t="shared" ref="J50:J63" si="2">SUM(D50:I50)*1.25</f>
        <v>393.5</v>
      </c>
    </row>
    <row r="51" spans="1:10" x14ac:dyDescent="0.25">
      <c r="A51" s="2" t="s">
        <v>274</v>
      </c>
      <c r="B51" s="2"/>
      <c r="C51" s="6">
        <v>368</v>
      </c>
      <c r="D51" s="4">
        <v>3.5</v>
      </c>
      <c r="E51" s="7">
        <v>9</v>
      </c>
      <c r="F51" s="5">
        <v>88</v>
      </c>
      <c r="G51" s="3">
        <v>140</v>
      </c>
      <c r="H51" s="1">
        <v>35</v>
      </c>
      <c r="I51" s="1">
        <v>19</v>
      </c>
      <c r="J51">
        <f t="shared" si="2"/>
        <v>368.125</v>
      </c>
    </row>
    <row r="52" spans="1:10" x14ac:dyDescent="0.25">
      <c r="A52" s="2" t="s">
        <v>275</v>
      </c>
      <c r="B52" s="2"/>
      <c r="C52" s="6">
        <v>425</v>
      </c>
      <c r="D52" s="4">
        <v>4.0999999999999996</v>
      </c>
      <c r="E52" s="7">
        <v>9</v>
      </c>
      <c r="F52" s="5">
        <v>86</v>
      </c>
      <c r="G52" s="3">
        <v>162</v>
      </c>
      <c r="H52" s="1">
        <v>44</v>
      </c>
      <c r="I52" s="1">
        <v>35</v>
      </c>
      <c r="J52">
        <f t="shared" si="2"/>
        <v>425.125</v>
      </c>
    </row>
    <row r="53" spans="1:10" x14ac:dyDescent="0.25">
      <c r="A53" s="2" t="s">
        <v>276</v>
      </c>
      <c r="B53" s="2"/>
      <c r="C53" s="6">
        <v>421</v>
      </c>
      <c r="D53" s="4">
        <v>3.8</v>
      </c>
      <c r="E53" s="7">
        <v>9</v>
      </c>
      <c r="F53" s="5">
        <v>85</v>
      </c>
      <c r="G53" s="3">
        <v>170</v>
      </c>
      <c r="H53" s="1">
        <v>40</v>
      </c>
      <c r="I53" s="1">
        <v>29</v>
      </c>
      <c r="J53">
        <f t="shared" si="2"/>
        <v>421</v>
      </c>
    </row>
    <row r="54" spans="1:10" x14ac:dyDescent="0.25">
      <c r="A54" s="2" t="s">
        <v>132</v>
      </c>
      <c r="B54" s="2"/>
      <c r="C54" s="6">
        <v>399</v>
      </c>
      <c r="D54" s="4">
        <v>4</v>
      </c>
      <c r="E54" s="7">
        <v>9</v>
      </c>
      <c r="F54" s="5">
        <v>88</v>
      </c>
      <c r="G54" s="3">
        <v>149</v>
      </c>
      <c r="H54" s="1">
        <v>41</v>
      </c>
      <c r="I54" s="1">
        <v>28</v>
      </c>
      <c r="J54">
        <f t="shared" si="2"/>
        <v>398.75</v>
      </c>
    </row>
    <row r="55" spans="1:10" x14ac:dyDescent="0.25">
      <c r="A55" s="2" t="s">
        <v>277</v>
      </c>
      <c r="B55" s="2"/>
      <c r="C55" s="6">
        <v>340</v>
      </c>
      <c r="D55" s="4">
        <v>4.2</v>
      </c>
      <c r="E55" s="7">
        <v>9</v>
      </c>
      <c r="F55" s="5">
        <v>90</v>
      </c>
      <c r="G55" s="3">
        <v>100</v>
      </c>
      <c r="H55" s="1">
        <v>43</v>
      </c>
      <c r="I55" s="1">
        <v>26</v>
      </c>
      <c r="J55">
        <f t="shared" si="2"/>
        <v>340.25</v>
      </c>
    </row>
    <row r="56" spans="1:10" x14ac:dyDescent="0.25">
      <c r="A56" s="2" t="s">
        <v>278</v>
      </c>
      <c r="B56" s="2"/>
      <c r="C56" s="6">
        <v>424</v>
      </c>
      <c r="D56" s="4">
        <v>3.9</v>
      </c>
      <c r="E56" s="7">
        <v>9</v>
      </c>
      <c r="F56" s="5">
        <v>84</v>
      </c>
      <c r="G56" s="3">
        <v>177</v>
      </c>
      <c r="H56" s="1">
        <v>41</v>
      </c>
      <c r="I56" s="1">
        <v>24</v>
      </c>
      <c r="J56">
        <f t="shared" si="2"/>
        <v>423.625</v>
      </c>
    </row>
    <row r="57" spans="1:10" x14ac:dyDescent="0.25">
      <c r="A57" s="2" t="s">
        <v>279</v>
      </c>
      <c r="B57" s="2"/>
      <c r="C57" s="6">
        <v>471</v>
      </c>
      <c r="D57" s="4">
        <v>3.7</v>
      </c>
      <c r="E57" s="7">
        <v>9</v>
      </c>
      <c r="F57" s="5">
        <v>83</v>
      </c>
      <c r="G57" s="3">
        <v>210</v>
      </c>
      <c r="H57" s="1">
        <v>38</v>
      </c>
      <c r="I57" s="1">
        <v>33</v>
      </c>
      <c r="J57">
        <f t="shared" si="2"/>
        <v>470.875</v>
      </c>
    </row>
    <row r="58" spans="1:10" x14ac:dyDescent="0.25">
      <c r="A58" s="2" t="s">
        <v>280</v>
      </c>
      <c r="B58" s="2"/>
      <c r="C58" s="6">
        <v>431</v>
      </c>
      <c r="D58" s="4">
        <v>3.8</v>
      </c>
      <c r="E58" s="7">
        <v>9</v>
      </c>
      <c r="F58" s="5">
        <v>85</v>
      </c>
      <c r="G58" s="3">
        <v>174</v>
      </c>
      <c r="H58" s="1">
        <v>39</v>
      </c>
      <c r="I58" s="1">
        <v>34</v>
      </c>
      <c r="J58">
        <f t="shared" si="2"/>
        <v>431</v>
      </c>
    </row>
    <row r="59" spans="1:10" x14ac:dyDescent="0.25">
      <c r="A59" s="2" t="s">
        <v>281</v>
      </c>
      <c r="B59" s="2"/>
      <c r="C59" s="6">
        <v>328</v>
      </c>
      <c r="D59" s="4">
        <v>3</v>
      </c>
      <c r="E59" s="7">
        <v>9</v>
      </c>
      <c r="F59" s="5">
        <v>90</v>
      </c>
      <c r="G59" s="3">
        <v>99</v>
      </c>
      <c r="H59" s="1">
        <v>38</v>
      </c>
      <c r="I59" s="1">
        <v>23</v>
      </c>
      <c r="J59">
        <f t="shared" si="2"/>
        <v>327.5</v>
      </c>
    </row>
    <row r="60" spans="1:10" x14ac:dyDescent="0.25">
      <c r="A60" s="2" t="s">
        <v>282</v>
      </c>
      <c r="B60" s="2"/>
      <c r="C60" s="6">
        <v>472</v>
      </c>
      <c r="D60" s="4">
        <v>4.2</v>
      </c>
      <c r="E60" s="7">
        <v>9</v>
      </c>
      <c r="F60" s="5">
        <v>82</v>
      </c>
      <c r="G60" s="3">
        <v>213</v>
      </c>
      <c r="H60" s="1">
        <v>34</v>
      </c>
      <c r="I60" s="1">
        <v>35</v>
      </c>
      <c r="J60">
        <f t="shared" si="2"/>
        <v>471.5</v>
      </c>
    </row>
    <row r="61" spans="1:10" x14ac:dyDescent="0.25">
      <c r="A61" s="2" t="s">
        <v>283</v>
      </c>
      <c r="B61" s="2"/>
      <c r="C61" s="6">
        <v>507</v>
      </c>
      <c r="D61" s="4">
        <v>4.5</v>
      </c>
      <c r="E61" s="7">
        <v>9</v>
      </c>
      <c r="F61" s="5">
        <v>80</v>
      </c>
      <c r="G61" s="3">
        <v>240</v>
      </c>
      <c r="H61" s="1">
        <v>35</v>
      </c>
      <c r="I61" s="1">
        <v>37</v>
      </c>
      <c r="J61">
        <f t="shared" si="2"/>
        <v>506.875</v>
      </c>
    </row>
    <row r="62" spans="1:10" x14ac:dyDescent="0.25">
      <c r="A62" s="2" t="s">
        <v>284</v>
      </c>
      <c r="B62" s="2"/>
      <c r="C62" s="6">
        <v>463</v>
      </c>
      <c r="D62" s="4">
        <v>4.0999999999999996</v>
      </c>
      <c r="E62" s="7">
        <v>9</v>
      </c>
      <c r="F62" s="5">
        <v>83</v>
      </c>
      <c r="G62" s="3">
        <v>203</v>
      </c>
      <c r="H62" s="1">
        <v>36</v>
      </c>
      <c r="I62" s="1">
        <v>35</v>
      </c>
      <c r="J62">
        <f t="shared" si="2"/>
        <v>462.625</v>
      </c>
    </row>
    <row r="63" spans="1:10" x14ac:dyDescent="0.25">
      <c r="A63" s="2" t="s">
        <v>285</v>
      </c>
      <c r="B63" s="2"/>
      <c r="C63" s="6">
        <v>458</v>
      </c>
      <c r="D63" s="4">
        <v>4</v>
      </c>
      <c r="E63" s="7">
        <v>9</v>
      </c>
      <c r="F63" s="5">
        <v>84</v>
      </c>
      <c r="G63" s="3">
        <v>195</v>
      </c>
      <c r="H63" s="1">
        <v>38</v>
      </c>
      <c r="I63" s="1">
        <v>36</v>
      </c>
      <c r="J63">
        <f t="shared" si="2"/>
        <v>457.5</v>
      </c>
    </row>
    <row r="65" spans="1:10" x14ac:dyDescent="0.25">
      <c r="A65" s="2" t="s">
        <v>289</v>
      </c>
      <c r="B65" s="2"/>
      <c r="C65" s="6">
        <v>448</v>
      </c>
      <c r="D65" s="4">
        <v>4</v>
      </c>
      <c r="E65" s="7">
        <v>9</v>
      </c>
      <c r="F65" s="5">
        <v>83</v>
      </c>
      <c r="G65" s="3">
        <v>184</v>
      </c>
      <c r="H65" s="1">
        <v>42</v>
      </c>
      <c r="I65" s="1">
        <v>36</v>
      </c>
      <c r="J65">
        <f>SUM(D65:I65)*1.25</f>
        <v>447.5</v>
      </c>
    </row>
    <row r="67" spans="1:10" x14ac:dyDescent="0.25">
      <c r="A67" s="2" t="s">
        <v>290</v>
      </c>
      <c r="B67" s="2"/>
      <c r="C67" s="6">
        <v>254</v>
      </c>
      <c r="D67" s="4">
        <v>2.1</v>
      </c>
      <c r="E67" s="7">
        <v>0</v>
      </c>
      <c r="F67" s="5">
        <v>88</v>
      </c>
      <c r="G67" s="3">
        <v>130</v>
      </c>
      <c r="H67" s="1">
        <v>30</v>
      </c>
      <c r="I67" s="1">
        <v>32</v>
      </c>
      <c r="J67">
        <f>SUM(D67:I67)*0.9</f>
        <v>253.89000000000001</v>
      </c>
    </row>
    <row r="68" spans="1:10" x14ac:dyDescent="0.25">
      <c r="A68" s="2" t="s">
        <v>291</v>
      </c>
      <c r="B68" s="2"/>
      <c r="C68" s="6">
        <v>259</v>
      </c>
      <c r="D68" s="4">
        <v>2.2000000000000002</v>
      </c>
      <c r="E68" s="7">
        <v>0</v>
      </c>
      <c r="F68" s="5">
        <v>87</v>
      </c>
      <c r="G68" s="3">
        <v>137</v>
      </c>
      <c r="H68" s="1">
        <v>29</v>
      </c>
      <c r="I68" s="1">
        <v>33</v>
      </c>
      <c r="J68">
        <f>SUM(D68:I68)*0.9</f>
        <v>259.38</v>
      </c>
    </row>
    <row r="69" spans="1:10" x14ac:dyDescent="0.25">
      <c r="A69" s="2" t="s">
        <v>292</v>
      </c>
      <c r="B69" s="2"/>
      <c r="C69" s="6">
        <v>270</v>
      </c>
      <c r="D69" s="4">
        <v>2.4</v>
      </c>
      <c r="E69" s="7">
        <v>0</v>
      </c>
      <c r="F69" s="5">
        <v>85</v>
      </c>
      <c r="G69" s="3">
        <v>146</v>
      </c>
      <c r="H69" s="1">
        <v>31</v>
      </c>
      <c r="I69" s="1">
        <v>35</v>
      </c>
      <c r="J69">
        <f>SUM(D69:I69)*0.9</f>
        <v>269.45999999999998</v>
      </c>
    </row>
    <row r="70" spans="1:10" x14ac:dyDescent="0.25">
      <c r="A70" s="2" t="s">
        <v>293</v>
      </c>
      <c r="B70" s="2"/>
      <c r="C70" s="6">
        <v>250</v>
      </c>
      <c r="D70" s="4">
        <v>2.1</v>
      </c>
      <c r="E70" s="7">
        <v>0</v>
      </c>
      <c r="F70" s="5">
        <v>88</v>
      </c>
      <c r="G70" s="3">
        <v>126</v>
      </c>
      <c r="H70" s="1">
        <v>29</v>
      </c>
      <c r="I70" s="1">
        <v>33</v>
      </c>
      <c r="J70">
        <f>SUM(D70:I70)*0.9</f>
        <v>250.29000000000002</v>
      </c>
    </row>
    <row r="72" spans="1:10" x14ac:dyDescent="0.25">
      <c r="A72" s="2" t="s">
        <v>294</v>
      </c>
      <c r="B72" s="2"/>
      <c r="C72" s="6">
        <v>250</v>
      </c>
      <c r="D72" s="4">
        <v>2.2000000000000002</v>
      </c>
      <c r="E72" s="7">
        <v>0</v>
      </c>
      <c r="F72" s="5">
        <v>88</v>
      </c>
      <c r="G72" s="3">
        <v>124</v>
      </c>
      <c r="H72" s="1">
        <v>26</v>
      </c>
      <c r="I72" s="1">
        <v>37</v>
      </c>
      <c r="J72">
        <f>SUM(D72:I72)*0.9</f>
        <v>249.48</v>
      </c>
    </row>
    <row r="73" spans="1:10" x14ac:dyDescent="0.25">
      <c r="A73" s="2" t="s">
        <v>295</v>
      </c>
      <c r="B73" s="2"/>
      <c r="C73" s="6">
        <v>283</v>
      </c>
      <c r="D73" s="4">
        <v>2.6</v>
      </c>
      <c r="E73" s="7">
        <v>0</v>
      </c>
      <c r="F73" s="5">
        <v>84</v>
      </c>
      <c r="G73" s="3">
        <v>167</v>
      </c>
      <c r="H73" s="1">
        <v>22</v>
      </c>
      <c r="I73" s="1">
        <v>39</v>
      </c>
      <c r="J73">
        <f>SUM(D73:I73)*0.9</f>
        <v>283.14000000000004</v>
      </c>
    </row>
    <row r="75" spans="1:10" x14ac:dyDescent="0.25">
      <c r="A75" s="2" t="s">
        <v>296</v>
      </c>
      <c r="B75" s="2"/>
      <c r="C75" s="6">
        <v>275</v>
      </c>
      <c r="D75" s="4">
        <v>2.2000000000000002</v>
      </c>
      <c r="E75" s="7">
        <v>0</v>
      </c>
      <c r="F75" s="5">
        <v>86</v>
      </c>
      <c r="G75" s="3">
        <v>154</v>
      </c>
      <c r="H75" s="1">
        <v>27</v>
      </c>
      <c r="I75" s="1">
        <v>36</v>
      </c>
      <c r="J75">
        <f>SUM(D75:I75)*0.9</f>
        <v>274.68</v>
      </c>
    </row>
    <row r="76" spans="1:10" x14ac:dyDescent="0.25">
      <c r="A76" s="2" t="s">
        <v>297</v>
      </c>
      <c r="B76" s="2"/>
      <c r="C76" s="6">
        <v>278</v>
      </c>
      <c r="D76" s="4">
        <v>2.2999999999999998</v>
      </c>
      <c r="E76" s="7">
        <v>0</v>
      </c>
      <c r="F76" s="5">
        <v>85</v>
      </c>
      <c r="G76" s="3">
        <v>159</v>
      </c>
      <c r="H76" s="1">
        <v>28</v>
      </c>
      <c r="I76" s="1">
        <v>35</v>
      </c>
      <c r="J76">
        <f>SUM(D76:I76)*0.9</f>
        <v>278.37</v>
      </c>
    </row>
    <row r="77" spans="1:10" x14ac:dyDescent="0.25">
      <c r="A77" s="2" t="s">
        <v>298</v>
      </c>
      <c r="B77" s="2"/>
      <c r="C77" s="6">
        <v>270</v>
      </c>
      <c r="D77" s="4">
        <v>2.2000000000000002</v>
      </c>
      <c r="E77" s="7">
        <v>0</v>
      </c>
      <c r="F77" s="5">
        <v>86</v>
      </c>
      <c r="G77" s="3">
        <v>156</v>
      </c>
      <c r="H77" s="1">
        <v>23</v>
      </c>
      <c r="I77" s="1">
        <v>33</v>
      </c>
      <c r="J77">
        <f>SUM(D77:I77)*0.9</f>
        <v>270.18</v>
      </c>
    </row>
    <row r="78" spans="1:10" x14ac:dyDescent="0.25">
      <c r="A78" s="2" t="s">
        <v>299</v>
      </c>
      <c r="B78" s="2"/>
      <c r="C78" s="6">
        <v>243</v>
      </c>
      <c r="D78" s="4">
        <v>2</v>
      </c>
      <c r="E78" s="7">
        <v>0</v>
      </c>
      <c r="F78" s="5">
        <v>88</v>
      </c>
      <c r="G78" s="3">
        <v>127</v>
      </c>
      <c r="H78" s="1">
        <v>22</v>
      </c>
      <c r="I78" s="1">
        <v>31</v>
      </c>
      <c r="J78">
        <f>SUM(D78:I78)*0.9</f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7CB9-8D30-45BB-9729-53435DBF7C02}">
  <dimension ref="A1:I23"/>
  <sheetViews>
    <sheetView workbookViewId="0">
      <selection activeCell="C23" sqref="C23"/>
    </sheetView>
  </sheetViews>
  <sheetFormatPr defaultRowHeight="15" x14ac:dyDescent="0.25"/>
  <cols>
    <col min="1" max="1" width="18.57031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</row>
    <row r="2" spans="1:9" x14ac:dyDescent="0.25">
      <c r="A2" s="2" t="s">
        <v>238</v>
      </c>
      <c r="B2" s="2"/>
      <c r="C2" s="6">
        <v>170</v>
      </c>
      <c r="D2" s="4">
        <v>2.5</v>
      </c>
      <c r="E2" s="7">
        <v>9</v>
      </c>
      <c r="F2" s="5">
        <v>87</v>
      </c>
      <c r="G2" s="3">
        <v>151</v>
      </c>
      <c r="H2" s="1">
        <v>34</v>
      </c>
      <c r="I2">
        <f>SUM(D2:H2)*0.6</f>
        <v>170.1</v>
      </c>
    </row>
    <row r="3" spans="1:9" x14ac:dyDescent="0.25">
      <c r="A3" s="2" t="s">
        <v>239</v>
      </c>
      <c r="B3" s="2"/>
      <c r="C3" s="6">
        <v>257</v>
      </c>
      <c r="D3" s="4">
        <v>2.2999999999999998</v>
      </c>
      <c r="E3" s="7">
        <v>9</v>
      </c>
      <c r="F3" s="5">
        <v>88</v>
      </c>
      <c r="G3" s="3">
        <v>130</v>
      </c>
      <c r="H3" s="1">
        <v>32</v>
      </c>
      <c r="I3">
        <f>SUM(D3:H3)*0.6</f>
        <v>156.78</v>
      </c>
    </row>
    <row r="4" spans="1:9" x14ac:dyDescent="0.25">
      <c r="A4" s="2" t="s">
        <v>240</v>
      </c>
      <c r="B4" s="2"/>
      <c r="C4" s="6">
        <v>196</v>
      </c>
      <c r="D4" s="4">
        <v>3</v>
      </c>
      <c r="E4" s="7">
        <v>9</v>
      </c>
      <c r="F4" s="5">
        <v>84</v>
      </c>
      <c r="G4" s="3">
        <v>196</v>
      </c>
      <c r="H4" s="1">
        <v>35</v>
      </c>
      <c r="I4">
        <f>SUM(D4:H4)*0.6</f>
        <v>196.2</v>
      </c>
    </row>
    <row r="5" spans="1:9" x14ac:dyDescent="0.25">
      <c r="A5" s="2" t="s">
        <v>241</v>
      </c>
      <c r="B5" s="2"/>
      <c r="C5" s="6">
        <v>190</v>
      </c>
      <c r="D5" s="4">
        <v>2.7</v>
      </c>
      <c r="E5" s="7">
        <v>9</v>
      </c>
      <c r="F5" s="5">
        <v>85</v>
      </c>
      <c r="G5" s="3">
        <v>183</v>
      </c>
      <c r="H5" s="1">
        <v>37</v>
      </c>
      <c r="I5">
        <f>SUM(D5:H5)*0.6</f>
        <v>190.01999999999998</v>
      </c>
    </row>
    <row r="6" spans="1:9" x14ac:dyDescent="0.25">
      <c r="A6" s="2" t="s">
        <v>242</v>
      </c>
      <c r="B6" s="2"/>
      <c r="C6" s="6">
        <v>179</v>
      </c>
      <c r="D6" s="4">
        <v>2.5</v>
      </c>
      <c r="E6" s="7">
        <v>9</v>
      </c>
      <c r="F6" s="5">
        <v>86</v>
      </c>
      <c r="G6" s="3">
        <v>169</v>
      </c>
      <c r="H6" s="1">
        <v>31</v>
      </c>
      <c r="I6">
        <f>SUM(D6:H6)*0.6</f>
        <v>178.5</v>
      </c>
    </row>
    <row r="8" spans="1:9" x14ac:dyDescent="0.25">
      <c r="A8" s="2" t="s">
        <v>243</v>
      </c>
      <c r="B8" s="2"/>
      <c r="C8" s="6">
        <v>180</v>
      </c>
      <c r="D8" s="4">
        <v>2.5</v>
      </c>
      <c r="E8" s="7">
        <v>9</v>
      </c>
      <c r="F8" s="5">
        <v>86</v>
      </c>
      <c r="G8" s="3">
        <v>167</v>
      </c>
      <c r="H8" s="1">
        <v>36</v>
      </c>
      <c r="I8">
        <f>SUM(D8:H8)*0.6</f>
        <v>180.29999999999998</v>
      </c>
    </row>
    <row r="9" spans="1:9" x14ac:dyDescent="0.25">
      <c r="A9" s="2" t="s">
        <v>244</v>
      </c>
      <c r="B9" s="2"/>
      <c r="C9" s="6">
        <v>183</v>
      </c>
      <c r="D9" s="4">
        <v>2.6</v>
      </c>
      <c r="E9" s="7">
        <v>9</v>
      </c>
      <c r="F9" s="5">
        <v>85</v>
      </c>
      <c r="G9" s="3">
        <v>173</v>
      </c>
      <c r="H9" s="1">
        <v>35</v>
      </c>
      <c r="I9">
        <f>SUM(D9:H9)*0.6</f>
        <v>182.76000000000002</v>
      </c>
    </row>
    <row r="10" spans="1:9" x14ac:dyDescent="0.25">
      <c r="A10" s="2" t="s">
        <v>245</v>
      </c>
      <c r="B10" s="2"/>
      <c r="C10" s="6">
        <v>184</v>
      </c>
      <c r="D10" s="4">
        <v>2.4</v>
      </c>
      <c r="E10" s="7">
        <v>9</v>
      </c>
      <c r="F10" s="5">
        <v>85</v>
      </c>
      <c r="G10" s="3">
        <v>177</v>
      </c>
      <c r="H10" s="1">
        <v>34</v>
      </c>
      <c r="I10">
        <f>SUM(D10:H10)*0.6</f>
        <v>184.43999999999997</v>
      </c>
    </row>
    <row r="11" spans="1:9" x14ac:dyDescent="0.25">
      <c r="A11" s="2" t="s">
        <v>246</v>
      </c>
      <c r="B11" s="2"/>
      <c r="C11" s="6">
        <v>166</v>
      </c>
      <c r="D11" s="4">
        <v>2.1</v>
      </c>
      <c r="E11" s="7">
        <v>9</v>
      </c>
      <c r="F11" s="5">
        <v>87</v>
      </c>
      <c r="G11" s="3">
        <v>147</v>
      </c>
      <c r="H11" s="1">
        <v>32</v>
      </c>
      <c r="I11">
        <f>SUM(D11:H11)*0.6</f>
        <v>166.26000000000002</v>
      </c>
    </row>
    <row r="12" spans="1:9" x14ac:dyDescent="0.25">
      <c r="F12" t="s">
        <v>256</v>
      </c>
    </row>
    <row r="13" spans="1:9" x14ac:dyDescent="0.25">
      <c r="A13" s="2" t="s">
        <v>247</v>
      </c>
      <c r="B13" s="2"/>
      <c r="C13" s="6">
        <v>241</v>
      </c>
      <c r="D13" s="4">
        <v>3</v>
      </c>
      <c r="E13" s="7">
        <v>9</v>
      </c>
      <c r="F13" s="5">
        <v>83</v>
      </c>
      <c r="G13" s="3">
        <v>174</v>
      </c>
      <c r="H13" s="1">
        <v>32</v>
      </c>
      <c r="I13">
        <f t="shared" ref="I13:I20" si="0">SUM(D13:H13)*0.8</f>
        <v>240.8</v>
      </c>
    </row>
    <row r="14" spans="1:9" x14ac:dyDescent="0.25">
      <c r="A14" s="2" t="s">
        <v>248</v>
      </c>
      <c r="B14" s="2"/>
      <c r="C14" s="6">
        <v>242</v>
      </c>
      <c r="D14" s="4">
        <v>3</v>
      </c>
      <c r="E14" s="7">
        <v>9</v>
      </c>
      <c r="F14" s="5">
        <v>83</v>
      </c>
      <c r="G14" s="3">
        <v>175</v>
      </c>
      <c r="H14" s="1">
        <v>33</v>
      </c>
      <c r="I14">
        <f t="shared" si="0"/>
        <v>242.4</v>
      </c>
    </row>
    <row r="15" spans="1:9" x14ac:dyDescent="0.25">
      <c r="A15" s="2" t="s">
        <v>249</v>
      </c>
      <c r="B15" s="2"/>
      <c r="C15" s="6">
        <v>304</v>
      </c>
      <c r="D15" s="4">
        <v>4</v>
      </c>
      <c r="E15" s="7">
        <v>9</v>
      </c>
      <c r="F15" s="5">
        <v>78</v>
      </c>
      <c r="G15" s="3">
        <v>255</v>
      </c>
      <c r="H15" s="1">
        <v>34</v>
      </c>
      <c r="I15">
        <f t="shared" si="0"/>
        <v>304</v>
      </c>
    </row>
    <row r="16" spans="1:9" x14ac:dyDescent="0.25">
      <c r="A16" s="2" t="s">
        <v>250</v>
      </c>
      <c r="B16" s="2"/>
      <c r="C16" s="6">
        <v>246</v>
      </c>
      <c r="D16" s="4">
        <v>3.2</v>
      </c>
      <c r="E16" s="7">
        <v>9</v>
      </c>
      <c r="F16" s="5">
        <v>82</v>
      </c>
      <c r="G16" s="3">
        <v>179</v>
      </c>
      <c r="H16" s="1">
        <v>34</v>
      </c>
      <c r="I16">
        <f t="shared" si="0"/>
        <v>245.76</v>
      </c>
    </row>
    <row r="17" spans="1:9" x14ac:dyDescent="0.25">
      <c r="A17" s="2" t="s">
        <v>251</v>
      </c>
      <c r="B17" s="2"/>
      <c r="C17" s="6">
        <v>251</v>
      </c>
      <c r="D17" s="4">
        <v>3.2</v>
      </c>
      <c r="E17" s="7">
        <v>9</v>
      </c>
      <c r="F17" s="5">
        <v>82</v>
      </c>
      <c r="G17" s="3">
        <v>185</v>
      </c>
      <c r="H17" s="1">
        <v>35</v>
      </c>
      <c r="I17">
        <f t="shared" si="0"/>
        <v>251.36</v>
      </c>
    </row>
    <row r="18" spans="1:9" x14ac:dyDescent="0.25">
      <c r="A18" s="2" t="s">
        <v>252</v>
      </c>
      <c r="B18" s="2"/>
      <c r="C18" s="6">
        <v>233</v>
      </c>
      <c r="D18" s="4">
        <v>2.8</v>
      </c>
      <c r="E18" s="7">
        <v>9</v>
      </c>
      <c r="F18" s="5">
        <v>84</v>
      </c>
      <c r="G18" s="3">
        <v>160</v>
      </c>
      <c r="H18" s="1">
        <v>36</v>
      </c>
      <c r="I18">
        <f t="shared" si="0"/>
        <v>233.44000000000003</v>
      </c>
    </row>
    <row r="19" spans="1:9" x14ac:dyDescent="0.25">
      <c r="A19" s="2" t="s">
        <v>253</v>
      </c>
      <c r="B19" s="2"/>
      <c r="C19" s="6">
        <v>233</v>
      </c>
      <c r="D19" s="4">
        <v>2.8</v>
      </c>
      <c r="E19" s="7">
        <v>9</v>
      </c>
      <c r="F19" s="5">
        <v>84</v>
      </c>
      <c r="G19" s="3">
        <v>164</v>
      </c>
      <c r="H19" s="1">
        <v>31</v>
      </c>
      <c r="I19">
        <f t="shared" si="0"/>
        <v>232.64000000000001</v>
      </c>
    </row>
    <row r="20" spans="1:9" x14ac:dyDescent="0.25">
      <c r="A20" s="2" t="s">
        <v>254</v>
      </c>
      <c r="B20" s="2"/>
      <c r="C20" s="6">
        <v>268</v>
      </c>
      <c r="D20" s="4">
        <v>3.6</v>
      </c>
      <c r="E20" s="7">
        <v>9</v>
      </c>
      <c r="F20" s="5">
        <v>80</v>
      </c>
      <c r="G20" s="3">
        <v>208</v>
      </c>
      <c r="H20" s="1">
        <v>35</v>
      </c>
      <c r="I20">
        <f t="shared" si="0"/>
        <v>268.48</v>
      </c>
    </row>
    <row r="21" spans="1:9" x14ac:dyDescent="0.25">
      <c r="A21" s="2" t="s">
        <v>255</v>
      </c>
      <c r="B21" s="2"/>
      <c r="C21" s="6">
        <v>295</v>
      </c>
      <c r="D21" s="4">
        <v>2.8</v>
      </c>
      <c r="E21" s="7">
        <v>9</v>
      </c>
      <c r="F21" s="5">
        <v>84</v>
      </c>
      <c r="G21" s="3">
        <v>160</v>
      </c>
      <c r="H21" s="1">
        <v>39</v>
      </c>
      <c r="I21">
        <f>SUM(D21:H21)</f>
        <v>294.8</v>
      </c>
    </row>
    <row r="23" spans="1:9" x14ac:dyDescent="0.25">
      <c r="A23" s="2" t="s">
        <v>300</v>
      </c>
      <c r="B23" s="2"/>
      <c r="C23" s="6">
        <v>231</v>
      </c>
      <c r="D23" s="4">
        <v>3.1</v>
      </c>
      <c r="E23" s="7">
        <v>9</v>
      </c>
      <c r="F23" s="5">
        <v>85</v>
      </c>
      <c r="G23" s="3">
        <v>155</v>
      </c>
      <c r="H23" s="1">
        <v>36</v>
      </c>
      <c r="I23">
        <f>SUM(D23:H23)*0.8</f>
        <v>230.48000000000002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D42-7C0A-42FB-9872-27F0BB063FAE}">
  <dimension ref="A1:I32"/>
  <sheetViews>
    <sheetView workbookViewId="0">
      <selection activeCell="L23" sqref="L23"/>
    </sheetView>
  </sheetViews>
  <sheetFormatPr defaultRowHeight="15" x14ac:dyDescent="0.25"/>
  <cols>
    <col min="1" max="1" width="26.425781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7</v>
      </c>
    </row>
    <row r="2" spans="1:9" x14ac:dyDescent="0.25">
      <c r="A2" s="2" t="s">
        <v>265</v>
      </c>
      <c r="B2" s="2"/>
      <c r="C2" s="6">
        <v>134</v>
      </c>
      <c r="D2" s="4">
        <v>1.1000000000000001</v>
      </c>
      <c r="E2" s="7">
        <v>0</v>
      </c>
      <c r="F2" s="5">
        <v>99</v>
      </c>
      <c r="G2" s="3">
        <v>107</v>
      </c>
      <c r="H2" s="1">
        <v>37</v>
      </c>
      <c r="I2">
        <f>SUM(D2:H2)*0.55</f>
        <v>134.255</v>
      </c>
    </row>
    <row r="3" spans="1:9" x14ac:dyDescent="0.25">
      <c r="A3" s="2" t="s">
        <v>266</v>
      </c>
      <c r="B3" s="2"/>
      <c r="C3" s="6">
        <v>144</v>
      </c>
      <c r="D3" s="4">
        <v>1.3</v>
      </c>
      <c r="E3" s="7">
        <v>0</v>
      </c>
      <c r="F3" s="5">
        <v>97</v>
      </c>
      <c r="G3" s="3">
        <v>128</v>
      </c>
      <c r="H3" s="1">
        <v>36</v>
      </c>
      <c r="I3">
        <f>SUM(D3:H3)*0.55</f>
        <v>144.26500000000001</v>
      </c>
    </row>
    <row r="4" spans="1:9" x14ac:dyDescent="0.25">
      <c r="A4" s="2" t="s">
        <v>267</v>
      </c>
      <c r="B4" s="2"/>
      <c r="C4" s="6">
        <v>146</v>
      </c>
      <c r="D4" s="4">
        <v>1.3</v>
      </c>
      <c r="E4" s="7">
        <v>0</v>
      </c>
      <c r="F4" s="5">
        <v>97</v>
      </c>
      <c r="G4" s="3">
        <v>132</v>
      </c>
      <c r="H4" s="1">
        <v>36</v>
      </c>
      <c r="I4">
        <f>SUM(D4:H4)*0.55</f>
        <v>146.46500000000003</v>
      </c>
    </row>
    <row r="5" spans="1:9" x14ac:dyDescent="0.25">
      <c r="A5" s="2" t="s">
        <v>268</v>
      </c>
      <c r="B5" s="2"/>
      <c r="C5" s="6">
        <v>165</v>
      </c>
      <c r="D5" s="4">
        <v>1.4</v>
      </c>
      <c r="E5" s="7">
        <v>0</v>
      </c>
      <c r="F5" s="5">
        <v>96</v>
      </c>
      <c r="G5" s="3">
        <v>142</v>
      </c>
      <c r="H5" s="1">
        <v>35</v>
      </c>
      <c r="I5">
        <f>SUM(D5:H5)*0.6</f>
        <v>164.64</v>
      </c>
    </row>
    <row r="6" spans="1:9" x14ac:dyDescent="0.25">
      <c r="A6" s="2" t="s">
        <v>269</v>
      </c>
      <c r="B6" s="2"/>
      <c r="C6" s="6">
        <v>166</v>
      </c>
      <c r="D6" s="4">
        <v>1.4</v>
      </c>
      <c r="E6" s="7">
        <v>0</v>
      </c>
      <c r="F6" s="5">
        <v>96</v>
      </c>
      <c r="G6" s="3">
        <v>144</v>
      </c>
      <c r="H6" s="1">
        <v>35</v>
      </c>
      <c r="I6">
        <f>SUM(D6:H6)*0.6</f>
        <v>165.83999999999997</v>
      </c>
    </row>
    <row r="7" spans="1:9" x14ac:dyDescent="0.25">
      <c r="A7" s="2" t="s">
        <v>270</v>
      </c>
      <c r="B7" s="2"/>
      <c r="C7" s="6">
        <v>168</v>
      </c>
      <c r="D7" s="4">
        <v>1.5</v>
      </c>
      <c r="E7" s="7">
        <v>0</v>
      </c>
      <c r="F7" s="5">
        <v>95</v>
      </c>
      <c r="G7" s="3">
        <v>149</v>
      </c>
      <c r="H7" s="1">
        <v>34</v>
      </c>
      <c r="I7">
        <f>SUM(D7:H7)*0.6</f>
        <v>167.7</v>
      </c>
    </row>
    <row r="8" spans="1:9" x14ac:dyDescent="0.25">
      <c r="A8" s="2" t="s">
        <v>271</v>
      </c>
      <c r="B8" s="2"/>
      <c r="C8" s="6">
        <v>229</v>
      </c>
      <c r="D8" s="4">
        <v>2</v>
      </c>
      <c r="E8" s="7">
        <v>0</v>
      </c>
      <c r="F8" s="5">
        <v>90</v>
      </c>
      <c r="G8" s="3">
        <v>204</v>
      </c>
      <c r="H8" s="1">
        <v>31</v>
      </c>
      <c r="I8">
        <f>SUM(D8:H8)*0.7</f>
        <v>228.89999999999998</v>
      </c>
    </row>
    <row r="9" spans="1:9" x14ac:dyDescent="0.25">
      <c r="A9" s="2" t="s">
        <v>272</v>
      </c>
      <c r="B9" s="2"/>
      <c r="C9" s="6">
        <v>117</v>
      </c>
      <c r="D9" s="4">
        <v>1</v>
      </c>
      <c r="E9" s="7">
        <v>0</v>
      </c>
      <c r="F9" s="5">
        <v>100</v>
      </c>
      <c r="G9" s="3">
        <v>95</v>
      </c>
      <c r="H9" s="1">
        <v>38</v>
      </c>
      <c r="I9">
        <f>SUM(D9:H9)*0.5</f>
        <v>117</v>
      </c>
    </row>
    <row r="11" spans="1:9" x14ac:dyDescent="0.25">
      <c r="A11" s="2" t="s">
        <v>286</v>
      </c>
      <c r="B11" s="2"/>
      <c r="C11" s="6">
        <v>87</v>
      </c>
      <c r="D11" s="4">
        <v>1.5</v>
      </c>
      <c r="E11" s="7">
        <v>0</v>
      </c>
      <c r="F11" s="5">
        <v>87</v>
      </c>
      <c r="G11" s="3">
        <v>135</v>
      </c>
      <c r="H11" s="1">
        <v>26</v>
      </c>
      <c r="I11">
        <f>SUM(D11:H11)*0.35</f>
        <v>87.324999999999989</v>
      </c>
    </row>
    <row r="12" spans="1:9" x14ac:dyDescent="0.25">
      <c r="A12" s="2" t="s">
        <v>287</v>
      </c>
      <c r="B12" s="2"/>
      <c r="C12" s="6">
        <v>84</v>
      </c>
      <c r="D12" s="4">
        <v>1.4</v>
      </c>
      <c r="E12" s="7">
        <v>0</v>
      </c>
      <c r="F12" s="5">
        <v>88</v>
      </c>
      <c r="G12" s="3">
        <v>126</v>
      </c>
      <c r="H12" s="1">
        <v>25</v>
      </c>
      <c r="I12">
        <f>SUM(D12:H12)*0.35</f>
        <v>84.14</v>
      </c>
    </row>
    <row r="13" spans="1:9" x14ac:dyDescent="0.25">
      <c r="A13" s="2" t="s">
        <v>288</v>
      </c>
      <c r="B13" s="2"/>
      <c r="C13" s="6">
        <v>142</v>
      </c>
      <c r="D13" s="4">
        <v>2</v>
      </c>
      <c r="E13" s="7">
        <v>0</v>
      </c>
      <c r="F13" s="5">
        <v>84</v>
      </c>
      <c r="G13" s="3">
        <v>168</v>
      </c>
      <c r="H13" s="1">
        <v>31</v>
      </c>
      <c r="I13">
        <f>SUM(D13:H13)*0.5</f>
        <v>142.5</v>
      </c>
    </row>
    <row r="15" spans="1:9" x14ac:dyDescent="0.25">
      <c r="A15" s="2" t="s">
        <v>301</v>
      </c>
      <c r="B15" s="2"/>
      <c r="C15" s="6">
        <v>285</v>
      </c>
      <c r="D15" s="4">
        <v>3</v>
      </c>
      <c r="E15" s="7">
        <v>9</v>
      </c>
      <c r="F15" s="5">
        <v>84</v>
      </c>
      <c r="G15" s="3">
        <v>355</v>
      </c>
      <c r="H15" s="1">
        <v>25</v>
      </c>
      <c r="I15">
        <f>SUM(D15:H15)*0.6</f>
        <v>285.59999999999997</v>
      </c>
    </row>
    <row r="16" spans="1:9" x14ac:dyDescent="0.25">
      <c r="A16" s="2" t="s">
        <v>302</v>
      </c>
      <c r="B16" s="2"/>
      <c r="C16" s="6">
        <v>214</v>
      </c>
      <c r="D16" s="4">
        <v>2.5</v>
      </c>
      <c r="E16" s="7">
        <v>9</v>
      </c>
      <c r="F16" s="5">
        <v>92</v>
      </c>
      <c r="G16" s="3">
        <v>175</v>
      </c>
      <c r="H16" s="1">
        <v>27</v>
      </c>
      <c r="I16">
        <f>SUM(D16:H16)*0.7</f>
        <v>213.85</v>
      </c>
    </row>
    <row r="17" spans="1:9" x14ac:dyDescent="0.25">
      <c r="A17" s="2" t="s">
        <v>303</v>
      </c>
      <c r="B17" s="2"/>
      <c r="C17" s="6">
        <v>224</v>
      </c>
      <c r="D17" s="4">
        <v>2.4</v>
      </c>
      <c r="E17" s="7">
        <v>9</v>
      </c>
      <c r="F17" s="5">
        <v>90</v>
      </c>
      <c r="G17" s="3">
        <v>190</v>
      </c>
      <c r="H17" s="1">
        <v>29</v>
      </c>
      <c r="I17">
        <f>SUM(D17:H17)*0.7</f>
        <v>224.27999999999997</v>
      </c>
    </row>
    <row r="19" spans="1:9" x14ac:dyDescent="0.25">
      <c r="A19" s="2" t="s">
        <v>304</v>
      </c>
      <c r="B19" s="2"/>
      <c r="C19" s="6">
        <v>320</v>
      </c>
      <c r="D19" s="4">
        <v>4.4000000000000004</v>
      </c>
      <c r="E19" s="7">
        <v>12</v>
      </c>
      <c r="F19" s="5">
        <v>82</v>
      </c>
      <c r="G19" s="3">
        <v>267</v>
      </c>
      <c r="H19" s="1">
        <v>35</v>
      </c>
      <c r="I19">
        <f t="shared" ref="I19:I24" si="0">SUM(D19:H19)*0.8</f>
        <v>320.32</v>
      </c>
    </row>
    <row r="20" spans="1:9" x14ac:dyDescent="0.25">
      <c r="A20" s="2" t="s">
        <v>305</v>
      </c>
      <c r="B20" s="2"/>
      <c r="C20" s="6">
        <v>286</v>
      </c>
      <c r="D20" s="4">
        <v>4</v>
      </c>
      <c r="E20" s="7">
        <v>12</v>
      </c>
      <c r="F20" s="5">
        <v>85</v>
      </c>
      <c r="G20" s="3">
        <v>226</v>
      </c>
      <c r="H20" s="1">
        <v>31</v>
      </c>
      <c r="I20">
        <f t="shared" si="0"/>
        <v>286.40000000000003</v>
      </c>
    </row>
    <row r="21" spans="1:9" x14ac:dyDescent="0.25">
      <c r="A21" s="2" t="s">
        <v>306</v>
      </c>
      <c r="B21" s="2"/>
      <c r="C21" s="6">
        <v>307</v>
      </c>
      <c r="D21" s="4">
        <v>4.2</v>
      </c>
      <c r="E21" s="7">
        <v>12</v>
      </c>
      <c r="F21" s="5">
        <v>83</v>
      </c>
      <c r="G21" s="3">
        <v>253</v>
      </c>
      <c r="H21" s="1">
        <v>32</v>
      </c>
      <c r="I21">
        <f t="shared" si="0"/>
        <v>307.36</v>
      </c>
    </row>
    <row r="22" spans="1:9" x14ac:dyDescent="0.25">
      <c r="A22" s="2" t="s">
        <v>307</v>
      </c>
      <c r="B22" s="2"/>
      <c r="C22" s="6">
        <v>307</v>
      </c>
      <c r="D22" s="4">
        <v>4.2</v>
      </c>
      <c r="E22" s="7">
        <v>12</v>
      </c>
      <c r="F22" s="5">
        <v>83</v>
      </c>
      <c r="G22" s="3">
        <v>253</v>
      </c>
      <c r="H22" s="1">
        <v>32</v>
      </c>
      <c r="I22">
        <f t="shared" si="0"/>
        <v>307.36</v>
      </c>
    </row>
    <row r="23" spans="1:9" x14ac:dyDescent="0.25">
      <c r="A23" s="2" t="s">
        <v>308</v>
      </c>
      <c r="B23" s="2"/>
      <c r="C23" s="6">
        <v>308</v>
      </c>
      <c r="D23" s="4">
        <v>4.2</v>
      </c>
      <c r="E23" s="7">
        <v>12</v>
      </c>
      <c r="F23" s="5">
        <v>83</v>
      </c>
      <c r="G23" s="3">
        <v>252</v>
      </c>
      <c r="H23" s="1">
        <v>34</v>
      </c>
      <c r="I23">
        <f t="shared" si="0"/>
        <v>308.16000000000003</v>
      </c>
    </row>
    <row r="24" spans="1:9" x14ac:dyDescent="0.25">
      <c r="A24" s="2" t="s">
        <v>309</v>
      </c>
      <c r="B24" s="2"/>
      <c r="C24" s="6">
        <v>296</v>
      </c>
      <c r="D24" s="4">
        <v>4.3</v>
      </c>
      <c r="E24" s="7">
        <v>12</v>
      </c>
      <c r="F24" s="5">
        <v>83</v>
      </c>
      <c r="G24" s="3">
        <v>241</v>
      </c>
      <c r="H24" s="1">
        <v>30</v>
      </c>
      <c r="I24">
        <f t="shared" si="0"/>
        <v>296.24</v>
      </c>
    </row>
    <row r="26" spans="1:9" x14ac:dyDescent="0.25">
      <c r="A26" s="2" t="s">
        <v>310</v>
      </c>
      <c r="B26" s="2"/>
      <c r="C26" s="6">
        <v>308</v>
      </c>
      <c r="D26" s="4">
        <v>4.2</v>
      </c>
      <c r="E26" s="7">
        <v>12</v>
      </c>
      <c r="F26" s="5">
        <v>83</v>
      </c>
      <c r="G26" s="3">
        <v>252</v>
      </c>
      <c r="H26" s="1">
        <v>34</v>
      </c>
      <c r="I26">
        <f>SUM(D26:H26)*0.8</f>
        <v>308.16000000000003</v>
      </c>
    </row>
    <row r="27" spans="1:9" x14ac:dyDescent="0.25">
      <c r="A27" s="2" t="s">
        <v>311</v>
      </c>
      <c r="B27" s="2"/>
      <c r="C27" s="6">
        <v>308</v>
      </c>
      <c r="D27" s="4">
        <v>4.2</v>
      </c>
      <c r="E27" s="7">
        <v>12</v>
      </c>
      <c r="F27" s="5">
        <v>83</v>
      </c>
      <c r="G27" s="3">
        <v>252</v>
      </c>
      <c r="H27" s="1">
        <v>34</v>
      </c>
      <c r="I27">
        <f>SUM(D27:H27)*0.8</f>
        <v>308.16000000000003</v>
      </c>
    </row>
    <row r="28" spans="1:9" x14ac:dyDescent="0.25">
      <c r="A28" s="2" t="s">
        <v>312</v>
      </c>
      <c r="B28" s="2"/>
      <c r="C28" s="6">
        <v>320</v>
      </c>
      <c r="D28" s="4">
        <v>4.4000000000000004</v>
      </c>
      <c r="E28" s="7">
        <v>12</v>
      </c>
      <c r="F28" s="5">
        <v>82</v>
      </c>
      <c r="G28" s="3">
        <v>267</v>
      </c>
      <c r="H28" s="1">
        <v>35</v>
      </c>
      <c r="I28">
        <f>SUM(D28:H28)*0.8</f>
        <v>320.32</v>
      </c>
    </row>
    <row r="30" spans="1:9" x14ac:dyDescent="0.25">
      <c r="A30" s="2" t="s">
        <v>313</v>
      </c>
      <c r="B30" s="2"/>
      <c r="C30" s="6">
        <v>308</v>
      </c>
      <c r="D30" s="4">
        <v>4.2</v>
      </c>
      <c r="E30" s="7">
        <v>12</v>
      </c>
      <c r="F30" s="5">
        <v>83</v>
      </c>
      <c r="G30" s="3">
        <v>252</v>
      </c>
      <c r="H30" s="1">
        <v>34</v>
      </c>
      <c r="I30">
        <f>SUM(D30:H30)*0.8</f>
        <v>308.16000000000003</v>
      </c>
    </row>
    <row r="31" spans="1:9" x14ac:dyDescent="0.25">
      <c r="A31" s="2" t="s">
        <v>314</v>
      </c>
      <c r="B31" s="2"/>
      <c r="C31" s="6">
        <v>308</v>
      </c>
      <c r="D31" s="4">
        <v>4.2</v>
      </c>
      <c r="E31" s="7">
        <v>12</v>
      </c>
      <c r="F31" s="5">
        <v>83</v>
      </c>
      <c r="G31" s="3">
        <v>252</v>
      </c>
      <c r="H31" s="1">
        <v>34</v>
      </c>
      <c r="I31">
        <f>SUM(D31:H31)*0.8</f>
        <v>308.16000000000003</v>
      </c>
    </row>
    <row r="32" spans="1:9" x14ac:dyDescent="0.25">
      <c r="A32" s="2" t="s">
        <v>315</v>
      </c>
      <c r="B32" s="2"/>
      <c r="C32" s="6">
        <v>308</v>
      </c>
      <c r="D32" s="4">
        <v>4.2</v>
      </c>
      <c r="E32" s="7">
        <v>12</v>
      </c>
      <c r="F32" s="5">
        <v>83</v>
      </c>
      <c r="G32" s="3">
        <v>252</v>
      </c>
      <c r="H32" s="1">
        <v>34</v>
      </c>
      <c r="I32">
        <f>SUM(D32:H32)*0.8</f>
        <v>308.16000000000003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sqref="A1:XFD1"/>
    </sheetView>
  </sheetViews>
  <sheetFormatPr defaultRowHeight="15" x14ac:dyDescent="0.25"/>
  <cols>
    <col min="1" max="1" width="20.5703125" customWidth="1"/>
    <col min="6" max="6" width="12.28515625" customWidth="1"/>
    <col min="7" max="7" width="15.8554687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187</v>
      </c>
      <c r="G1" s="8" t="s">
        <v>188</v>
      </c>
      <c r="H1" s="8" t="s">
        <v>189</v>
      </c>
      <c r="I1" s="8" t="s">
        <v>190</v>
      </c>
    </row>
    <row r="2" spans="1:9" x14ac:dyDescent="0.25">
      <c r="A2" s="2" t="s">
        <v>195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25">
      <c r="A3" s="2" t="s">
        <v>196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25">
      <c r="A4" s="2" t="s">
        <v>197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25">
      <c r="A5" s="2" t="s">
        <v>198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25">
      <c r="A7" s="2" t="s">
        <v>191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25">
      <c r="A8" s="2" t="s">
        <v>192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25">
      <c r="A9" s="2" t="s">
        <v>193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25">
      <c r="A10" s="2" t="s">
        <v>194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25">
      <c r="A12" s="2" t="s">
        <v>203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25">
      <c r="A13" s="2" t="s">
        <v>204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25">
      <c r="A14" s="2" t="s">
        <v>205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25">
      <c r="A15" s="2" t="s">
        <v>206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25">
      <c r="A17" s="2" t="s">
        <v>199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96</v>
      </c>
      <c r="H17" s="1">
        <v>98</v>
      </c>
      <c r="I17" s="4">
        <v>25</v>
      </c>
    </row>
    <row r="18" spans="1:9" x14ac:dyDescent="0.25">
      <c r="A18" s="2" t="s">
        <v>200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104</v>
      </c>
      <c r="H18" s="1">
        <v>98</v>
      </c>
      <c r="I18" s="4">
        <v>26</v>
      </c>
    </row>
    <row r="19" spans="1:9" x14ac:dyDescent="0.25">
      <c r="A19" s="2" t="s">
        <v>201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115</v>
      </c>
      <c r="H19" s="1">
        <v>99</v>
      </c>
      <c r="I19" s="4">
        <v>27</v>
      </c>
    </row>
    <row r="20" spans="1:9" x14ac:dyDescent="0.25">
      <c r="A20" s="2" t="s">
        <v>202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121</v>
      </c>
      <c r="H20" s="1">
        <v>99</v>
      </c>
      <c r="I20" s="4">
        <v>28</v>
      </c>
    </row>
    <row r="22" spans="1:9" x14ac:dyDescent="0.25">
      <c r="A22" s="2" t="s">
        <v>207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25">
      <c r="A23" s="2" t="s">
        <v>208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25">
      <c r="A24" s="2" t="s">
        <v>209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112</v>
      </c>
      <c r="H24" s="1">
        <v>99</v>
      </c>
      <c r="I24" s="4">
        <v>56</v>
      </c>
    </row>
    <row r="25" spans="1:9" x14ac:dyDescent="0.25">
      <c r="A25" s="2" t="s">
        <v>210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125</v>
      </c>
      <c r="H25" s="1">
        <v>99</v>
      </c>
      <c r="I25" s="4">
        <v>60</v>
      </c>
    </row>
    <row r="26" spans="1:9" x14ac:dyDescent="0.25">
      <c r="A26" s="2" t="s">
        <v>211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128</v>
      </c>
      <c r="H26" s="1">
        <v>98</v>
      </c>
      <c r="I26" s="4">
        <v>66</v>
      </c>
    </row>
    <row r="28" spans="1:9" x14ac:dyDescent="0.25">
      <c r="A28" s="2" t="s">
        <v>212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25">
      <c r="A29" s="2" t="s">
        <v>213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workbookViewId="0">
      <selection activeCell="F7" sqref="F7"/>
    </sheetView>
  </sheetViews>
  <sheetFormatPr defaultRowHeight="15" x14ac:dyDescent="0.25"/>
  <cols>
    <col min="1" max="1" width="18.140625" customWidth="1"/>
    <col min="3" max="3" width="11.28515625" customWidth="1"/>
    <col min="8" max="8" width="10.28515625" customWidth="1"/>
  </cols>
  <sheetData>
    <row r="1" spans="1:10" x14ac:dyDescent="0.25">
      <c r="A1" s="8" t="s">
        <v>1</v>
      </c>
      <c r="B1" s="8" t="s">
        <v>2</v>
      </c>
      <c r="C1" s="8" t="s">
        <v>225</v>
      </c>
      <c r="D1" s="8" t="s">
        <v>226</v>
      </c>
      <c r="E1" s="8" t="s">
        <v>227</v>
      </c>
      <c r="F1" s="8" t="s">
        <v>34</v>
      </c>
      <c r="G1" s="8" t="s">
        <v>4</v>
      </c>
      <c r="H1" s="8" t="s">
        <v>228</v>
      </c>
      <c r="I1" s="8" t="s">
        <v>229</v>
      </c>
    </row>
    <row r="2" spans="1:10" x14ac:dyDescent="0.25">
      <c r="A2" s="2" t="s">
        <v>230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25">
      <c r="A3" s="2" t="s">
        <v>231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25">
      <c r="A4" s="2" t="s">
        <v>232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25">
      <c r="A5" s="2" t="s">
        <v>233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25">
      <c r="A6" s="2" t="s">
        <v>234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25">
      <c r="A7" s="2" t="s">
        <v>235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25">
      <c r="A8" s="2" t="s">
        <v>237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25">
      <c r="A9" s="2" t="s">
        <v>236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Maces</vt:lpstr>
      <vt:lpstr>Axes &amp; Bardiches</vt:lpstr>
      <vt:lpstr>Swords &amp; Daggers</vt:lpstr>
      <vt:lpstr>Bastard &amp; Twohanded Swords</vt:lpstr>
      <vt:lpstr>Pikes &amp; Halberds</vt:lpstr>
      <vt:lpstr>Forks, Fauchards &amp; Glaives</vt:lpstr>
      <vt:lpstr>Spears &amp; Lances</vt:lpstr>
      <vt:lpstr>Bows &amp; Crossbows</vt:lpstr>
      <vt:lpstr>Horses</vt:lpstr>
      <vt:lpstr>Arrows &amp; Bolts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2018-06-01T21:24:21Z</dcterms:created>
  <dcterms:modified xsi:type="dcterms:W3CDTF">2019-06-25T13:45:15Z</dcterms:modified>
</cp:coreProperties>
</file>