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ann\OneDrive\Ambiente de Trabalho\Deeds_Modsys\Items+Troops Spreadsheets\"/>
    </mc:Choice>
  </mc:AlternateContent>
  <xr:revisionPtr revIDLastSave="0" documentId="13_ncr:1_{38ACB4AD-B942-4BB5-A67B-92D32D566B5A}" xr6:coauthVersionLast="45" xr6:coauthVersionMax="45" xr10:uidLastSave="{00000000-0000-0000-0000-000000000000}"/>
  <bookViews>
    <workbookView xWindow="-108" yWindow="-108" windowWidth="23256" windowHeight="12576" firstSheet="2" activeTab="2" xr2:uid="{B36B220B-AFFD-40C9-B18F-2948A113413C}"/>
  </bookViews>
  <sheets>
    <sheet name="Maces" sheetId="1" r:id="rId1"/>
    <sheet name="Axes &amp; Bardiches" sheetId="2" r:id="rId2"/>
    <sheet name="Swords &amp; Daggers" sheetId="3" r:id="rId3"/>
    <sheet name="Bastard &amp; Twohanded Swords" sheetId="4" r:id="rId4"/>
    <sheet name="Pikes &amp; Halberds" sheetId="5" r:id="rId5"/>
    <sheet name="Forks, Fauchards &amp; Glaives" sheetId="8" r:id="rId6"/>
    <sheet name="Spears &amp; Lances" sheetId="9" r:id="rId7"/>
    <sheet name="Bows &amp; Crossbows" sheetId="6" r:id="rId8"/>
    <sheet name="Horses" sheetId="7" r:id="rId9"/>
    <sheet name="Arrows &amp; Bolt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" i="3" l="1"/>
  <c r="K37" i="3"/>
  <c r="J38" i="3"/>
  <c r="K38" i="3" s="1"/>
  <c r="J37" i="3"/>
  <c r="J36" i="3"/>
  <c r="I32" i="9" l="1"/>
  <c r="I31" i="9"/>
  <c r="I30" i="9"/>
  <c r="I27" i="9"/>
  <c r="I28" i="9"/>
  <c r="I26" i="9"/>
  <c r="I24" i="9"/>
  <c r="I23" i="9"/>
  <c r="I22" i="9"/>
  <c r="I21" i="9"/>
  <c r="I20" i="9"/>
  <c r="I19" i="9"/>
  <c r="I17" i="9"/>
  <c r="I16" i="9"/>
  <c r="I15" i="9"/>
  <c r="I23" i="8" l="1"/>
  <c r="J78" i="5"/>
  <c r="J77" i="5"/>
  <c r="J76" i="5"/>
  <c r="J75" i="5"/>
  <c r="J73" i="5"/>
  <c r="J72" i="5"/>
  <c r="J70" i="5"/>
  <c r="J69" i="5"/>
  <c r="J68" i="5"/>
  <c r="J67" i="5"/>
  <c r="J65" i="5"/>
  <c r="I12" i="9"/>
  <c r="I11" i="9"/>
  <c r="I13" i="9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I8" i="9" l="1"/>
  <c r="I7" i="9"/>
  <c r="I6" i="9"/>
  <c r="I5" i="9"/>
  <c r="I4" i="9"/>
  <c r="I3" i="9"/>
  <c r="I2" i="9"/>
  <c r="I9" i="9"/>
  <c r="J48" i="5" l="1"/>
  <c r="J47" i="5"/>
  <c r="J46" i="5"/>
  <c r="J45" i="5"/>
  <c r="J43" i="5"/>
  <c r="J42" i="5"/>
  <c r="J41" i="5"/>
  <c r="J40" i="5"/>
  <c r="I21" i="8"/>
  <c r="I20" i="8"/>
  <c r="I19" i="8"/>
  <c r="I18" i="8"/>
  <c r="I17" i="8"/>
  <c r="I16" i="8"/>
  <c r="I15" i="8"/>
  <c r="I14" i="8"/>
  <c r="I13" i="8"/>
  <c r="I11" i="8"/>
  <c r="I10" i="8"/>
  <c r="I9" i="8"/>
  <c r="I8" i="8"/>
  <c r="I6" i="8"/>
  <c r="I5" i="8"/>
  <c r="I4" i="8"/>
  <c r="I3" i="8"/>
  <c r="I2" i="8"/>
  <c r="J4" i="7" l="1"/>
  <c r="J5" i="7"/>
  <c r="J6" i="7"/>
  <c r="J9" i="7"/>
  <c r="J7" i="7"/>
  <c r="J8" i="7"/>
  <c r="J2" i="7"/>
  <c r="J3" i="7"/>
  <c r="J38" i="5" l="1"/>
  <c r="J37" i="5"/>
  <c r="J36" i="5"/>
  <c r="J35" i="5"/>
  <c r="J34" i="5"/>
  <c r="J32" i="5"/>
  <c r="J30" i="5"/>
  <c r="J29" i="5"/>
  <c r="J28" i="5"/>
  <c r="J27" i="5"/>
  <c r="J25" i="5" l="1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0" i="5"/>
  <c r="J9" i="5"/>
  <c r="J8" i="5"/>
  <c r="J7" i="5"/>
  <c r="J6" i="5"/>
  <c r="J5" i="5"/>
  <c r="J4" i="5"/>
  <c r="J3" i="5"/>
  <c r="J2" i="5"/>
  <c r="K29" i="3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J30" i="3"/>
  <c r="K30" i="3" s="1"/>
  <c r="J31" i="3"/>
  <c r="K31" i="3" s="1"/>
  <c r="J32" i="3"/>
  <c r="K32" i="3" s="1"/>
  <c r="J33" i="3"/>
  <c r="K33" i="3" s="1"/>
  <c r="J34" i="3"/>
  <c r="K34" i="3" s="1"/>
  <c r="J11" i="3"/>
  <c r="K11" i="3" s="1"/>
  <c r="J16" i="3"/>
  <c r="K16" i="3" s="1"/>
  <c r="J15" i="3"/>
  <c r="K15" i="3" s="1"/>
  <c r="J14" i="3"/>
  <c r="K14" i="3" s="1"/>
  <c r="J13" i="3"/>
  <c r="K13" i="3" s="1"/>
  <c r="J12" i="3"/>
  <c r="K12" i="3" s="1"/>
  <c r="J10" i="3"/>
  <c r="K10" i="3" s="1"/>
  <c r="J9" i="3"/>
  <c r="K9" i="3" s="1"/>
  <c r="J8" i="3"/>
  <c r="K8" i="3" s="1"/>
  <c r="J7" i="3"/>
  <c r="K7" i="3" s="1"/>
  <c r="J6" i="3"/>
  <c r="K6" i="3" s="1"/>
</calcChain>
</file>

<file path=xl/sharedStrings.xml><?xml version="1.0" encoding="utf-8"?>
<sst xmlns="http://schemas.openxmlformats.org/spreadsheetml/2006/main" count="430" uniqueCount="339">
  <si>
    <t>ID</t>
  </si>
  <si>
    <t>Name</t>
  </si>
  <si>
    <t>Price</t>
  </si>
  <si>
    <t>Weight</t>
  </si>
  <si>
    <t>Speed</t>
  </si>
  <si>
    <t>Length</t>
  </si>
  <si>
    <t>Swing</t>
  </si>
  <si>
    <t>Thrust</t>
  </si>
  <si>
    <t>w_wooden_stick</t>
  </si>
  <si>
    <t>w_archers_maul</t>
  </si>
  <si>
    <t>w_warhammer_1</t>
  </si>
  <si>
    <t>w_warhammer_2</t>
  </si>
  <si>
    <t>w_knight_warhammer_1</t>
  </si>
  <si>
    <t>w_knight_warhammer_2</t>
  </si>
  <si>
    <t>w_great_hammer</t>
  </si>
  <si>
    <t>w_knight_winged_mace</t>
  </si>
  <si>
    <t>w_mace_english</t>
  </si>
  <si>
    <t>w_spiked_club</t>
  </si>
  <si>
    <t>w_mace_knobbed</t>
  </si>
  <si>
    <t>w_mace_spiked</t>
  </si>
  <si>
    <t>w_mace_winged</t>
  </si>
  <si>
    <t>Wooden Stick</t>
  </si>
  <si>
    <t>Archers Maul</t>
  </si>
  <si>
    <t>Warhammer 1</t>
  </si>
  <si>
    <t>Warhammer 2</t>
  </si>
  <si>
    <t>Great Hammer</t>
  </si>
  <si>
    <t>Spiked Club</t>
  </si>
  <si>
    <t>Winged Mace</t>
  </si>
  <si>
    <t>Spiked Mace</t>
  </si>
  <si>
    <t xml:space="preserve">Knobbed Mace </t>
  </si>
  <si>
    <t>Knight Winged Mace</t>
  </si>
  <si>
    <t>Knight Warhammer</t>
  </si>
  <si>
    <t>Spiked Knight Warhammer</t>
  </si>
  <si>
    <t>English Mace</t>
  </si>
  <si>
    <t>Difficulty</t>
  </si>
  <si>
    <t>w_archer_hatchet</t>
  </si>
  <si>
    <t>w_onehanded_war_axe</t>
  </si>
  <si>
    <t>w_onehanded_war_axe_2</t>
  </si>
  <si>
    <t>w_onehanded_war_axe_3</t>
  </si>
  <si>
    <t>w_onehanded_war_axe_4</t>
  </si>
  <si>
    <t>w_horseman_axe_1</t>
  </si>
  <si>
    <t>w_horseman_axe_2</t>
  </si>
  <si>
    <t>w_horseman_axe_3</t>
  </si>
  <si>
    <t>w_german_knight_axe</t>
  </si>
  <si>
    <t>w_german_knight_axe_2</t>
  </si>
  <si>
    <t>w_knight_battle_axe</t>
  </si>
  <si>
    <t>w_twohanded_war_axe</t>
  </si>
  <si>
    <t>w_twohanded_war_axe_2</t>
  </si>
  <si>
    <t>w_twohanded_war_axe_3</t>
  </si>
  <si>
    <t>w_gallowglass_axe</t>
  </si>
  <si>
    <t>w_bardiche_1</t>
  </si>
  <si>
    <t>w_bardiche_2</t>
  </si>
  <si>
    <t>w_bardiche_3</t>
  </si>
  <si>
    <t>w_bardiche_4</t>
  </si>
  <si>
    <t>w_bardiche_5</t>
  </si>
  <si>
    <t>w_bardiche_6</t>
  </si>
  <si>
    <t>w_bardiche_7</t>
  </si>
  <si>
    <t>w_bardiche_8</t>
  </si>
  <si>
    <t>w_bardiche_9</t>
  </si>
  <si>
    <t>Onehanded War Axe</t>
  </si>
  <si>
    <t>Archer Hatchet</t>
  </si>
  <si>
    <t>Horseman Axe</t>
  </si>
  <si>
    <t>German Knight Axe</t>
  </si>
  <si>
    <t>Knight Battle Axe</t>
  </si>
  <si>
    <t>Twohanded War Axe</t>
  </si>
  <si>
    <t>Gallowglass Axe</t>
  </si>
  <si>
    <t>Bardiche</t>
  </si>
  <si>
    <t>w_dagger_bollock</t>
  </si>
  <si>
    <t>w_dagger_pikeman</t>
  </si>
  <si>
    <t>w_dagger_italian</t>
  </si>
  <si>
    <t>w_onehanded_flachion_italian</t>
  </si>
  <si>
    <t>w_onehanded_sword_a</t>
  </si>
  <si>
    <t>w_onehanded_sword_a_long</t>
  </si>
  <si>
    <t>w_onehanded_sword_c</t>
  </si>
  <si>
    <t>w_onehanded_sword_c_long</t>
  </si>
  <si>
    <t>w_onehanded_sword_c_small</t>
  </si>
  <si>
    <t>w_onehanded_sword_d</t>
  </si>
  <si>
    <t>w_onehanded_sword_d_long</t>
  </si>
  <si>
    <t>w_onehanded_sword_italian</t>
  </si>
  <si>
    <t>w_onehanded_sword_milanese</t>
  </si>
  <si>
    <t>w_onehanded_sword_scottish</t>
  </si>
  <si>
    <t>w_onehanded_messer</t>
  </si>
  <si>
    <t>w_onehanded_sword_baron</t>
  </si>
  <si>
    <t>w_onehanded_sword_caithness</t>
  </si>
  <si>
    <t>w_onehanded_sword_castellan</t>
  </si>
  <si>
    <t>w_onehanded_sword_constable</t>
  </si>
  <si>
    <t>w_onehanded_sword_flemish</t>
  </si>
  <si>
    <t>w_onehanded_sword_hospitaller</t>
  </si>
  <si>
    <t>w_onehanded_sword_irish</t>
  </si>
  <si>
    <t>w_onehanded_sword_knight</t>
  </si>
  <si>
    <t>w_onehanded_sword_laird</t>
  </si>
  <si>
    <t>w_onehanded_sword_longbowman</t>
  </si>
  <si>
    <t>w_onehanded_sword_poitiers</t>
  </si>
  <si>
    <t>w_onehanded_sword_prince</t>
  </si>
  <si>
    <t>w_onehanded_sword_ritter</t>
  </si>
  <si>
    <t>w_onehanded_sword_sovereign</t>
  </si>
  <si>
    <t>w_onehanded_sword_squire</t>
  </si>
  <si>
    <t>w_onehanded_sword_templar</t>
  </si>
  <si>
    <t>w_bastard_sword_a</t>
  </si>
  <si>
    <t>w_bastard_sword_b</t>
  </si>
  <si>
    <t>w_bastard_sword_c</t>
  </si>
  <si>
    <t>w_bastard_sword_english</t>
  </si>
  <si>
    <t>w_bastard_sword_german</t>
  </si>
  <si>
    <t>w_bastard_sword_italian</t>
  </si>
  <si>
    <t>w_bastard_sword_d</t>
  </si>
  <si>
    <t>w_bastard_sword_agincourt</t>
  </si>
  <si>
    <t>w_bastard_sword_baron</t>
  </si>
  <si>
    <t>w_bastard_sword_count</t>
  </si>
  <si>
    <t>w_bastard_sword_crecy</t>
  </si>
  <si>
    <t>w_bastard_sword_duke</t>
  </si>
  <si>
    <t>w_bastard_sword_landgraf</t>
  </si>
  <si>
    <t>w_bastard_sword_mercenary</t>
  </si>
  <si>
    <t>w_bastard_sword_regent</t>
  </si>
  <si>
    <t>w_bastard_sword_sempach</t>
  </si>
  <si>
    <t>w_twohanded_sword_claymore</t>
  </si>
  <si>
    <t>w_twohanded_sword_danish</t>
  </si>
  <si>
    <t>w_twohanded_sword_steward</t>
  </si>
  <si>
    <t>w_awlpike_1</t>
  </si>
  <si>
    <t>w_awlpike_2</t>
  </si>
  <si>
    <t>w_awlpike_3</t>
  </si>
  <si>
    <t>w_awlpike_4</t>
  </si>
  <si>
    <t>w_awlpike_5</t>
  </si>
  <si>
    <t>w_awlpike_6</t>
  </si>
  <si>
    <t>w_pike_1</t>
  </si>
  <si>
    <t>w_pike_swiss_1</t>
  </si>
  <si>
    <t>w_pike_swiss_2</t>
  </si>
  <si>
    <t>w_halberd_1</t>
  </si>
  <si>
    <t>w_halberd_2</t>
  </si>
  <si>
    <t>w_halberd_3</t>
  </si>
  <si>
    <t>w_halberd_4</t>
  </si>
  <si>
    <t>w_halberd_5</t>
  </si>
  <si>
    <t>w_halberd_6</t>
  </si>
  <si>
    <t>w_halberd_7</t>
  </si>
  <si>
    <t>w_halberd_8</t>
  </si>
  <si>
    <t>w_halberd_9</t>
  </si>
  <si>
    <t>w_halberd_10</t>
  </si>
  <si>
    <t>w_halberd_11</t>
  </si>
  <si>
    <t>w_halberd_12</t>
  </si>
  <si>
    <t>w_halberd_13</t>
  </si>
  <si>
    <t>w_halberd_flemish</t>
  </si>
  <si>
    <t>Bollock Dagger</t>
  </si>
  <si>
    <t>Pikeman Dagger</t>
  </si>
  <si>
    <t>Italian Dagger</t>
  </si>
  <si>
    <t>Italian Falchion</t>
  </si>
  <si>
    <t>Sword</t>
  </si>
  <si>
    <t>Longsword</t>
  </si>
  <si>
    <t>Shortsword</t>
  </si>
  <si>
    <t>Italian Sword</t>
  </si>
  <si>
    <t>Milanese Shortsword</t>
  </si>
  <si>
    <t>Scottish Shortsword</t>
  </si>
  <si>
    <t>Messer</t>
  </si>
  <si>
    <t>Baron Sword</t>
  </si>
  <si>
    <t>Castellan Sword</t>
  </si>
  <si>
    <t>Constable Sword</t>
  </si>
  <si>
    <t>Flemish Sword</t>
  </si>
  <si>
    <t>Hospitaller Sword</t>
  </si>
  <si>
    <t>Knight Sword</t>
  </si>
  <si>
    <t>Laird Sword</t>
  </si>
  <si>
    <t>Longbowman Sword</t>
  </si>
  <si>
    <t>Poitiers Sword</t>
  </si>
  <si>
    <t>Prince Sword</t>
  </si>
  <si>
    <t>Squire Sword</t>
  </si>
  <si>
    <t>Caithness Longsword</t>
  </si>
  <si>
    <t>Irish Longsword</t>
  </si>
  <si>
    <t>Ritter Longsword</t>
  </si>
  <si>
    <t>Sovereign Shortsword</t>
  </si>
  <si>
    <t>Templar Longsword</t>
  </si>
  <si>
    <t>Bastard Sword</t>
  </si>
  <si>
    <t>English Bastard Sword</t>
  </si>
  <si>
    <t>German Bastard Sword</t>
  </si>
  <si>
    <t>Italian Bastard Sword</t>
  </si>
  <si>
    <t>Agincourt Bastard Sword</t>
  </si>
  <si>
    <t>Baron Bastard Sword</t>
  </si>
  <si>
    <t>Count Bastard Sword</t>
  </si>
  <si>
    <t>Crecy Bastard Sword</t>
  </si>
  <si>
    <t>Duke Bastard Sword</t>
  </si>
  <si>
    <t>Landgraf Bastard Sword</t>
  </si>
  <si>
    <t>Mercenary Bastard Sword</t>
  </si>
  <si>
    <t>Regent Bastard Sword</t>
  </si>
  <si>
    <t>Sempach Bastard Sword</t>
  </si>
  <si>
    <t>Grosse Messer</t>
  </si>
  <si>
    <t>Claymore</t>
  </si>
  <si>
    <t>Danish Greatsword</t>
  </si>
  <si>
    <t>Steward Greatsword</t>
  </si>
  <si>
    <t>Talhoffer Greatsword</t>
  </si>
  <si>
    <t>Draw Speed</t>
  </si>
  <si>
    <t>Projectile Speed</t>
  </si>
  <si>
    <t>Accuracy</t>
  </si>
  <si>
    <t>Damage</t>
  </si>
  <si>
    <t>w_hunting_bow_ash</t>
  </si>
  <si>
    <t>w_hunting_bow_elm</t>
  </si>
  <si>
    <t>w_hunting_bow_oak</t>
  </si>
  <si>
    <t>w_hunting_bow_yew</t>
  </si>
  <si>
    <t>w_short_bow_ash</t>
  </si>
  <si>
    <t>w_short_bow_elm</t>
  </si>
  <si>
    <t>w_short_bow_oak</t>
  </si>
  <si>
    <t>w_short_bow_yew</t>
  </si>
  <si>
    <t>w_long_bow_ash</t>
  </si>
  <si>
    <t>w_long_bow_elm</t>
  </si>
  <si>
    <t>w_long_bow_oak</t>
  </si>
  <si>
    <t>w_long_bow_yew</t>
  </si>
  <si>
    <t>w_war_bow_ash</t>
  </si>
  <si>
    <t>w_war_bow_elm</t>
  </si>
  <si>
    <t>w_war_bow_oak</t>
  </si>
  <si>
    <t>w_war_bow_yew</t>
  </si>
  <si>
    <t>hunting_crossbow</t>
  </si>
  <si>
    <t>light_crossbow</t>
  </si>
  <si>
    <t>crossbow</t>
  </si>
  <si>
    <t>heavy_crossbow</t>
  </si>
  <si>
    <t>sniper_crossbow</t>
  </si>
  <si>
    <t>w_handgonne_1</t>
  </si>
  <si>
    <t>w_handgonne_2</t>
  </si>
  <si>
    <t>s</t>
  </si>
  <si>
    <t>w_bill_1</t>
  </si>
  <si>
    <t>w_bill_2</t>
  </si>
  <si>
    <t>w_bill_3</t>
  </si>
  <si>
    <t>w_bill_4</t>
  </si>
  <si>
    <t>w_bec_de_corbin</t>
  </si>
  <si>
    <t>w_lochaber_axe_1</t>
  </si>
  <si>
    <t>w_lochaber_axe_2</t>
  </si>
  <si>
    <t>w_lochaber_axe_3</t>
  </si>
  <si>
    <t>w_lochaber_axe_4</t>
  </si>
  <si>
    <t>w_lochaber_axe_5</t>
  </si>
  <si>
    <t>Abundance</t>
  </si>
  <si>
    <t>Hitpoints</t>
  </si>
  <si>
    <t>Armor</t>
  </si>
  <si>
    <t>Maneuver</t>
  </si>
  <si>
    <t>Charge</t>
  </si>
  <si>
    <t>Sumpter</t>
  </si>
  <si>
    <t>Rouncey</t>
  </si>
  <si>
    <t>Courser</t>
  </si>
  <si>
    <t>Hunter</t>
  </si>
  <si>
    <t>Barded</t>
  </si>
  <si>
    <t>Barded Chamfrom</t>
  </si>
  <si>
    <t>Charger</t>
  </si>
  <si>
    <t>War Horse</t>
  </si>
  <si>
    <t>w_fauchard_1</t>
  </si>
  <si>
    <t>w_fauchard_2</t>
  </si>
  <si>
    <t>w_fauchard_3</t>
  </si>
  <si>
    <t>w_fauchard_4</t>
  </si>
  <si>
    <t>w_fauchard_5</t>
  </si>
  <si>
    <t>w_fauchard_fork_1</t>
  </si>
  <si>
    <t>w_fauchard_fork_2</t>
  </si>
  <si>
    <t>w_fauchard_fork_3</t>
  </si>
  <si>
    <t>w_fauchard_fork_4</t>
  </si>
  <si>
    <t>w_glaive_1</t>
  </si>
  <si>
    <t>w_glaive_2</t>
  </si>
  <si>
    <t>w_glaive_3</t>
  </si>
  <si>
    <t>w_glaive_4</t>
  </si>
  <si>
    <t>w_glaive_5</t>
  </si>
  <si>
    <t>w_glaive_6</t>
  </si>
  <si>
    <t>w_glaive_7</t>
  </si>
  <si>
    <t>w_glaive_8</t>
  </si>
  <si>
    <t>w_glaive_burgundy</t>
  </si>
  <si>
    <t xml:space="preserve"> </t>
  </si>
  <si>
    <t>w_poleaxe_1</t>
  </si>
  <si>
    <t>w_poleaxe_2</t>
  </si>
  <si>
    <t>w_poleaxe_3</t>
  </si>
  <si>
    <t>w_poleaxe_english</t>
  </si>
  <si>
    <t>w_polehammer_1</t>
  </si>
  <si>
    <t>w_polehammer_2</t>
  </si>
  <si>
    <t>w_polehammer_lucern</t>
  </si>
  <si>
    <t>w_polehammer_milan</t>
  </si>
  <si>
    <t>w_spear_1</t>
  </si>
  <si>
    <t>w_spear_2</t>
  </si>
  <si>
    <t>w_spear_3</t>
  </si>
  <si>
    <t>w_spear_4</t>
  </si>
  <si>
    <t>w_spear_5</t>
  </si>
  <si>
    <t>w_spear_6</t>
  </si>
  <si>
    <t>w_spear_7</t>
  </si>
  <si>
    <t>w_spear_8</t>
  </si>
  <si>
    <t>w_voulge_1</t>
  </si>
  <si>
    <t>w_voulge_2</t>
  </si>
  <si>
    <t>w_voulge_3</t>
  </si>
  <si>
    <t>w_voulge_4</t>
  </si>
  <si>
    <t>w_voulge_6</t>
  </si>
  <si>
    <t>w_voulge_7</t>
  </si>
  <si>
    <t>w_voulge_8</t>
  </si>
  <si>
    <t>w_voulge_french</t>
  </si>
  <si>
    <t>w_voulge_short</t>
  </si>
  <si>
    <t>w_voulge_swiss_1</t>
  </si>
  <si>
    <t>w_voulge_swiss_2</t>
  </si>
  <si>
    <t>w_voulge_swiss_3</t>
  </si>
  <si>
    <t>w_voulge_swiss_4</t>
  </si>
  <si>
    <t>w_fork_1</t>
  </si>
  <si>
    <t>w_fork_2</t>
  </si>
  <si>
    <t>w_fork_3</t>
  </si>
  <si>
    <t>w_guisarme_burgundy</t>
  </si>
  <si>
    <t>w_partisan_1</t>
  </si>
  <si>
    <t>w_partisan_2</t>
  </si>
  <si>
    <t>w_partisan_3</t>
  </si>
  <si>
    <t>w_partisan_4</t>
  </si>
  <si>
    <t>w_ranseur_1</t>
  </si>
  <si>
    <t>w_ranseur_2</t>
  </si>
  <si>
    <t>w_spetum_1</t>
  </si>
  <si>
    <t>w_spetum_2</t>
  </si>
  <si>
    <t>w_spetum_3</t>
  </si>
  <si>
    <t>w_spetum_4</t>
  </si>
  <si>
    <t>w_native_spear_c</t>
  </si>
  <si>
    <t>w_light_lance</t>
  </si>
  <si>
    <t>w_native_spear_b</t>
  </si>
  <si>
    <t>w_native_spear_f</t>
  </si>
  <si>
    <t>w_lance_1</t>
  </si>
  <si>
    <t>w_lance_2</t>
  </si>
  <si>
    <t>w_lance_3</t>
  </si>
  <si>
    <t>w_lance_4</t>
  </si>
  <si>
    <t>w_lance_5</t>
  </si>
  <si>
    <t>w_lance_6</t>
  </si>
  <si>
    <t>w_lance_colored_english_1</t>
  </si>
  <si>
    <t>w_lance_colored_english_2</t>
  </si>
  <si>
    <t>w_lance_colored_english_3</t>
  </si>
  <si>
    <t>w_lance_colored_french_1</t>
  </si>
  <si>
    <t>w_lance_colored_french_2</t>
  </si>
  <si>
    <t>w_lance_colored_french_3</t>
  </si>
  <si>
    <t>Ammo</t>
  </si>
  <si>
    <t>w_arrow_triangular</t>
  </si>
  <si>
    <t>w_arrow_triangular_large</t>
  </si>
  <si>
    <t>w_arrow_bodkin</t>
  </si>
  <si>
    <t>w_arrow_broadhead</t>
  </si>
  <si>
    <t>w_arrow_broadhead_large</t>
  </si>
  <si>
    <t>w_arrow_blunt</t>
  </si>
  <si>
    <t>w_bolt_triangular</t>
  </si>
  <si>
    <t>w_bolt_triangular_large</t>
  </si>
  <si>
    <t>w_bolt_bodkin</t>
  </si>
  <si>
    <t>w_bolt_boar</t>
  </si>
  <si>
    <t>w_bolt_broadhead</t>
  </si>
  <si>
    <t>w_twohanded_sword_messer</t>
  </si>
  <si>
    <t>w_twohanded_sword_talhoffer</t>
  </si>
  <si>
    <t>w_twohanded_sword_munich</t>
  </si>
  <si>
    <t>Munich Greatsword</t>
  </si>
  <si>
    <t>w_twohanded_sword_earl</t>
  </si>
  <si>
    <t>Earl Greatsword</t>
  </si>
  <si>
    <t>w_onehanded_falchion_peasant</t>
  </si>
  <si>
    <t>Peasant Falchion</t>
  </si>
  <si>
    <t>Falchion</t>
  </si>
  <si>
    <t>w_bastard_falchion</t>
  </si>
  <si>
    <t>Hand-and-a-half Falchion</t>
  </si>
  <si>
    <t>w_onehanded_falchion_a</t>
  </si>
  <si>
    <t>w_onehanded_falchion_b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</si>
</sst>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2" xfId="0" applyFill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F4DF"/>
      <color rgb="FFA669FF"/>
      <color rgb="FFED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F97E-9C1C-481B-BAF8-93CCEE571C45}">
  <dimension ref="A1:I14"/>
  <sheetViews>
    <sheetView workbookViewId="0">
      <pane ySplit="1" topLeftCell="A2" activePane="bottomLeft" state="frozen"/>
      <selection pane="bottomLeft" activeCell="I6" sqref="I6"/>
    </sheetView>
  </sheetViews>
  <sheetFormatPr baseColWidth="10" defaultColWidth="8.88671875" defaultRowHeight="14.4" x14ac:dyDescent="0.3"/>
  <cols>
    <col min="1" max="1" width="24.5546875" customWidth="1"/>
    <col min="2" max="2" width="24.4414062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3">
      <c r="A2" s="2" t="s">
        <v>8</v>
      </c>
      <c r="B2" s="2" t="s">
        <v>21</v>
      </c>
      <c r="C2" s="9">
        <v>4</v>
      </c>
      <c r="D2" s="10">
        <v>2.5</v>
      </c>
      <c r="E2" s="11"/>
      <c r="F2" s="12">
        <v>99</v>
      </c>
      <c r="G2" s="13">
        <v>63</v>
      </c>
      <c r="H2" s="14">
        <v>13</v>
      </c>
      <c r="I2" s="14">
        <v>0</v>
      </c>
    </row>
    <row r="3" spans="1:9" x14ac:dyDescent="0.3">
      <c r="A3" s="2" t="s">
        <v>9</v>
      </c>
      <c r="B3" s="2" t="s">
        <v>22</v>
      </c>
      <c r="C3" s="9">
        <v>77</v>
      </c>
      <c r="D3" s="10">
        <v>2</v>
      </c>
      <c r="E3" s="11"/>
      <c r="F3" s="12">
        <v>99</v>
      </c>
      <c r="G3" s="13">
        <v>73</v>
      </c>
      <c r="H3" s="14">
        <v>20</v>
      </c>
      <c r="I3" s="14">
        <v>0</v>
      </c>
    </row>
    <row r="4" spans="1:9" x14ac:dyDescent="0.3">
      <c r="A4" s="2" t="s">
        <v>10</v>
      </c>
      <c r="B4" s="2" t="s">
        <v>23</v>
      </c>
      <c r="C4" s="9">
        <v>293</v>
      </c>
      <c r="D4" s="10">
        <v>2</v>
      </c>
      <c r="E4" s="11"/>
      <c r="F4" s="12">
        <v>95</v>
      </c>
      <c r="G4" s="13">
        <v>70</v>
      </c>
      <c r="H4" s="14">
        <v>30</v>
      </c>
      <c r="I4" s="14">
        <v>0</v>
      </c>
    </row>
    <row r="5" spans="1:9" x14ac:dyDescent="0.3">
      <c r="A5" s="2" t="s">
        <v>11</v>
      </c>
      <c r="B5" s="2" t="s">
        <v>24</v>
      </c>
      <c r="C5" s="9">
        <v>317</v>
      </c>
      <c r="D5" s="10">
        <v>2</v>
      </c>
      <c r="E5" s="11"/>
      <c r="F5" s="12">
        <v>95</v>
      </c>
      <c r="G5" s="13">
        <v>70</v>
      </c>
      <c r="H5" s="14">
        <v>31</v>
      </c>
      <c r="I5" s="14">
        <v>0</v>
      </c>
    </row>
    <row r="6" spans="1:9" x14ac:dyDescent="0.3">
      <c r="A6" s="2" t="s">
        <v>12</v>
      </c>
      <c r="B6" s="2" t="s">
        <v>32</v>
      </c>
      <c r="C6" s="9">
        <v>372</v>
      </c>
      <c r="D6" s="10">
        <v>2.5</v>
      </c>
      <c r="E6" s="11"/>
      <c r="F6" s="12">
        <v>95</v>
      </c>
      <c r="G6" s="13">
        <v>76</v>
      </c>
      <c r="H6" s="14">
        <v>33</v>
      </c>
      <c r="I6" s="14">
        <v>19</v>
      </c>
    </row>
    <row r="7" spans="1:9" x14ac:dyDescent="0.3">
      <c r="A7" s="2" t="s">
        <v>13</v>
      </c>
      <c r="B7" s="2" t="s">
        <v>31</v>
      </c>
      <c r="C7" s="9">
        <v>334</v>
      </c>
      <c r="D7" s="10">
        <v>2</v>
      </c>
      <c r="E7" s="11"/>
      <c r="F7" s="12">
        <v>95</v>
      </c>
      <c r="G7" s="13">
        <v>63</v>
      </c>
      <c r="H7" s="14">
        <v>32</v>
      </c>
      <c r="I7" s="14">
        <v>0</v>
      </c>
    </row>
    <row r="8" spans="1:9" x14ac:dyDescent="0.3">
      <c r="A8" s="2" t="s">
        <v>14</v>
      </c>
      <c r="B8" s="2" t="s">
        <v>25</v>
      </c>
      <c r="C8" s="9">
        <v>422</v>
      </c>
      <c r="D8" s="10">
        <v>9</v>
      </c>
      <c r="E8" s="11">
        <v>14</v>
      </c>
      <c r="F8" s="12">
        <v>79</v>
      </c>
      <c r="G8" s="13">
        <v>75</v>
      </c>
      <c r="H8" s="14">
        <v>45</v>
      </c>
      <c r="I8" s="14">
        <v>0</v>
      </c>
    </row>
    <row r="9" spans="1:9" x14ac:dyDescent="0.3">
      <c r="A9" s="2" t="s">
        <v>15</v>
      </c>
      <c r="B9" s="2" t="s">
        <v>30</v>
      </c>
      <c r="C9" s="9">
        <v>336</v>
      </c>
      <c r="D9" s="10">
        <v>4</v>
      </c>
      <c r="E9" s="11"/>
      <c r="F9" s="12">
        <v>96</v>
      </c>
      <c r="G9" s="13">
        <v>69</v>
      </c>
      <c r="H9" s="14">
        <v>28</v>
      </c>
      <c r="I9" s="14">
        <v>0</v>
      </c>
    </row>
    <row r="10" spans="1:9" x14ac:dyDescent="0.3">
      <c r="A10" s="2" t="s">
        <v>16</v>
      </c>
      <c r="B10" s="2" t="s">
        <v>33</v>
      </c>
      <c r="C10" s="9">
        <v>262</v>
      </c>
      <c r="D10" s="10">
        <v>3.25</v>
      </c>
      <c r="E10" s="11"/>
      <c r="F10" s="12">
        <v>97</v>
      </c>
      <c r="G10" s="13">
        <v>72</v>
      </c>
      <c r="H10" s="14">
        <v>26</v>
      </c>
      <c r="I10" s="14">
        <v>0</v>
      </c>
    </row>
    <row r="11" spans="1:9" x14ac:dyDescent="0.3">
      <c r="A11" s="2" t="s">
        <v>17</v>
      </c>
      <c r="B11" s="2" t="s">
        <v>26</v>
      </c>
      <c r="C11" s="9">
        <v>83</v>
      </c>
      <c r="D11" s="10">
        <v>3.25</v>
      </c>
      <c r="E11" s="11"/>
      <c r="F11" s="12">
        <v>96</v>
      </c>
      <c r="G11" s="13">
        <v>75</v>
      </c>
      <c r="H11" s="14">
        <v>21</v>
      </c>
      <c r="I11" s="14">
        <v>0</v>
      </c>
    </row>
    <row r="12" spans="1:9" x14ac:dyDescent="0.3">
      <c r="A12" s="2" t="s">
        <v>18</v>
      </c>
      <c r="B12" s="2" t="s">
        <v>29</v>
      </c>
      <c r="C12" s="9">
        <v>98</v>
      </c>
      <c r="D12" s="10">
        <v>2.5</v>
      </c>
      <c r="E12" s="11"/>
      <c r="F12" s="12">
        <v>98</v>
      </c>
      <c r="G12" s="13">
        <v>70</v>
      </c>
      <c r="H12" s="14">
        <v>21</v>
      </c>
      <c r="I12" s="14">
        <v>0</v>
      </c>
    </row>
    <row r="13" spans="1:9" x14ac:dyDescent="0.3">
      <c r="A13" s="2" t="s">
        <v>19</v>
      </c>
      <c r="B13" s="2" t="s">
        <v>28</v>
      </c>
      <c r="C13" s="9">
        <v>152</v>
      </c>
      <c r="D13" s="10">
        <v>2.75</v>
      </c>
      <c r="E13" s="11"/>
      <c r="F13" s="12">
        <v>98</v>
      </c>
      <c r="G13" s="13">
        <v>71</v>
      </c>
      <c r="H13" s="14">
        <v>23</v>
      </c>
      <c r="I13" s="14">
        <v>0</v>
      </c>
    </row>
    <row r="14" spans="1:9" x14ac:dyDescent="0.3">
      <c r="A14" s="2" t="s">
        <v>20</v>
      </c>
      <c r="B14" s="2" t="s">
        <v>27</v>
      </c>
      <c r="C14" s="9">
        <v>212</v>
      </c>
      <c r="D14" s="10">
        <v>3</v>
      </c>
      <c r="E14" s="11"/>
      <c r="F14" s="12">
        <v>97</v>
      </c>
      <c r="G14" s="13">
        <v>71</v>
      </c>
      <c r="H14" s="14">
        <v>24</v>
      </c>
      <c r="I14" s="1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8FEF-B598-4AEC-9E3E-97CE35ABD837}">
  <dimension ref="A1:F13"/>
  <sheetViews>
    <sheetView workbookViewId="0">
      <selection activeCell="C12" sqref="C12"/>
    </sheetView>
  </sheetViews>
  <sheetFormatPr baseColWidth="10" defaultColWidth="8.88671875" defaultRowHeight="14.4" x14ac:dyDescent="0.3"/>
  <cols>
    <col min="1" max="1" width="27.5546875" customWidth="1"/>
  </cols>
  <sheetData>
    <row r="1" spans="1:6" x14ac:dyDescent="0.3">
      <c r="A1" s="8" t="s">
        <v>0</v>
      </c>
      <c r="B1" s="8" t="s">
        <v>2</v>
      </c>
      <c r="C1" s="8" t="s">
        <v>3</v>
      </c>
      <c r="D1" s="8" t="s">
        <v>5</v>
      </c>
      <c r="E1" s="8" t="s">
        <v>188</v>
      </c>
      <c r="F1" s="8" t="s">
        <v>314</v>
      </c>
    </row>
    <row r="2" spans="1:6" x14ac:dyDescent="0.3">
      <c r="A2" s="17" t="s">
        <v>315</v>
      </c>
      <c r="B2" s="6">
        <v>72</v>
      </c>
      <c r="C2" s="4">
        <v>3</v>
      </c>
      <c r="D2" s="3">
        <v>102</v>
      </c>
      <c r="E2" s="1">
        <v>16</v>
      </c>
      <c r="F2" s="5">
        <v>30</v>
      </c>
    </row>
    <row r="3" spans="1:6" x14ac:dyDescent="0.3">
      <c r="A3" s="17" t="s">
        <v>316</v>
      </c>
      <c r="B3" s="6">
        <v>104</v>
      </c>
      <c r="C3" s="4">
        <v>3.5</v>
      </c>
      <c r="D3" s="3">
        <v>104</v>
      </c>
      <c r="E3" s="1">
        <v>18</v>
      </c>
      <c r="F3" s="5">
        <v>28</v>
      </c>
    </row>
    <row r="4" spans="1:6" x14ac:dyDescent="0.3">
      <c r="A4" s="17" t="s">
        <v>317</v>
      </c>
      <c r="B4" s="6">
        <v>162</v>
      </c>
      <c r="C4" s="4">
        <v>3</v>
      </c>
      <c r="D4" s="3">
        <v>104</v>
      </c>
      <c r="E4" s="1">
        <v>20</v>
      </c>
      <c r="F4" s="5">
        <v>26</v>
      </c>
    </row>
    <row r="5" spans="1:6" x14ac:dyDescent="0.3">
      <c r="A5" s="17" t="s">
        <v>318</v>
      </c>
      <c r="B5" s="6">
        <v>98</v>
      </c>
      <c r="C5" s="4">
        <v>4</v>
      </c>
      <c r="D5" s="3">
        <v>103</v>
      </c>
      <c r="E5" s="1">
        <v>24</v>
      </c>
      <c r="F5" s="5">
        <v>28</v>
      </c>
    </row>
    <row r="6" spans="1:6" x14ac:dyDescent="0.3">
      <c r="A6" s="17" t="s">
        <v>319</v>
      </c>
      <c r="B6" s="6">
        <v>146</v>
      </c>
      <c r="C6" s="4">
        <v>4.5</v>
      </c>
      <c r="D6" s="3">
        <v>104</v>
      </c>
      <c r="E6" s="1">
        <v>26</v>
      </c>
      <c r="F6" s="5">
        <v>26</v>
      </c>
    </row>
    <row r="7" spans="1:6" x14ac:dyDescent="0.3">
      <c r="A7" s="17" t="s">
        <v>320</v>
      </c>
      <c r="B7" s="6">
        <v>86</v>
      </c>
      <c r="C7" s="4">
        <v>5</v>
      </c>
      <c r="D7" s="3">
        <v>98</v>
      </c>
      <c r="E7" s="1">
        <v>15</v>
      </c>
      <c r="F7" s="5">
        <v>30</v>
      </c>
    </row>
    <row r="9" spans="1:6" x14ac:dyDescent="0.3">
      <c r="A9" s="17" t="s">
        <v>321</v>
      </c>
      <c r="B9" s="6">
        <v>64</v>
      </c>
      <c r="C9" s="4">
        <v>2.25</v>
      </c>
      <c r="D9" s="3">
        <v>73</v>
      </c>
      <c r="E9" s="1">
        <v>10</v>
      </c>
      <c r="F9" s="5">
        <v>26</v>
      </c>
    </row>
    <row r="10" spans="1:6" x14ac:dyDescent="0.3">
      <c r="A10" s="17" t="s">
        <v>322</v>
      </c>
      <c r="B10" s="6">
        <v>92</v>
      </c>
      <c r="C10" s="4">
        <v>2.25</v>
      </c>
      <c r="D10" s="3">
        <v>75</v>
      </c>
      <c r="E10" s="1">
        <v>12</v>
      </c>
      <c r="F10" s="5">
        <v>24</v>
      </c>
    </row>
    <row r="11" spans="1:6" x14ac:dyDescent="0.3">
      <c r="A11" s="17" t="s">
        <v>323</v>
      </c>
      <c r="B11" s="6">
        <v>125</v>
      </c>
      <c r="C11" s="4">
        <v>2.25</v>
      </c>
      <c r="D11" s="3">
        <v>74</v>
      </c>
      <c r="E11" s="1">
        <v>14</v>
      </c>
      <c r="F11" s="5">
        <v>20</v>
      </c>
    </row>
    <row r="12" spans="1:6" x14ac:dyDescent="0.3">
      <c r="A12" s="17" t="s">
        <v>324</v>
      </c>
      <c r="B12" s="6">
        <v>100</v>
      </c>
      <c r="C12" s="4">
        <v>3</v>
      </c>
      <c r="D12" s="3">
        <v>73</v>
      </c>
      <c r="E12" s="1">
        <v>16</v>
      </c>
      <c r="F12" s="5">
        <v>24</v>
      </c>
    </row>
    <row r="13" spans="1:6" x14ac:dyDescent="0.3">
      <c r="A13" s="17" t="s">
        <v>325</v>
      </c>
      <c r="B13" s="6">
        <v>118</v>
      </c>
      <c r="C13" s="4">
        <v>3</v>
      </c>
      <c r="D13" s="3">
        <v>73</v>
      </c>
      <c r="E13" s="1">
        <v>18</v>
      </c>
      <c r="F13" s="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C7F2-FAD3-4FE8-9D42-216993956934}">
  <dimension ref="A1:I28"/>
  <sheetViews>
    <sheetView workbookViewId="0">
      <selection activeCell="H12" sqref="H12"/>
    </sheetView>
  </sheetViews>
  <sheetFormatPr baseColWidth="10" defaultColWidth="8.88671875" defaultRowHeight="14.4" x14ac:dyDescent="0.3"/>
  <cols>
    <col min="1" max="1" width="25.6640625" customWidth="1"/>
    <col min="2" max="2" width="20.1093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3">
      <c r="A2" s="2" t="s">
        <v>35</v>
      </c>
      <c r="B2" s="2" t="s">
        <v>60</v>
      </c>
      <c r="C2" s="15">
        <v>71</v>
      </c>
      <c r="D2" s="10">
        <v>1.25</v>
      </c>
      <c r="E2" s="11"/>
      <c r="F2" s="12">
        <v>98</v>
      </c>
      <c r="G2" s="13">
        <v>46</v>
      </c>
      <c r="H2" s="14">
        <v>21</v>
      </c>
      <c r="I2" s="14">
        <v>0</v>
      </c>
    </row>
    <row r="3" spans="1:9" x14ac:dyDescent="0.3">
      <c r="A3" s="2" t="s">
        <v>36</v>
      </c>
      <c r="B3" s="2" t="s">
        <v>59</v>
      </c>
      <c r="C3" s="15">
        <v>221</v>
      </c>
      <c r="D3" s="10">
        <v>1.75</v>
      </c>
      <c r="E3" s="11"/>
      <c r="F3" s="12">
        <v>97</v>
      </c>
      <c r="G3" s="13">
        <v>70</v>
      </c>
      <c r="H3" s="14">
        <v>34</v>
      </c>
      <c r="I3" s="14">
        <v>0</v>
      </c>
    </row>
    <row r="4" spans="1:9" x14ac:dyDescent="0.3">
      <c r="A4" s="2" t="s">
        <v>37</v>
      </c>
      <c r="B4" s="2" t="s">
        <v>59</v>
      </c>
      <c r="C4" s="15">
        <v>87</v>
      </c>
      <c r="D4" s="10">
        <v>1.5</v>
      </c>
      <c r="E4" s="11"/>
      <c r="F4" s="12">
        <v>96</v>
      </c>
      <c r="G4" s="13">
        <v>71</v>
      </c>
      <c r="H4" s="14">
        <v>32</v>
      </c>
      <c r="I4" s="14">
        <v>0</v>
      </c>
    </row>
    <row r="5" spans="1:9" x14ac:dyDescent="0.3">
      <c r="A5" s="2" t="s">
        <v>38</v>
      </c>
      <c r="B5" s="2" t="s">
        <v>59</v>
      </c>
      <c r="C5" s="15">
        <v>142</v>
      </c>
      <c r="D5" s="10">
        <v>2</v>
      </c>
      <c r="E5" s="11"/>
      <c r="F5" s="12">
        <v>95</v>
      </c>
      <c r="G5" s="13">
        <v>71</v>
      </c>
      <c r="H5" s="14">
        <v>33</v>
      </c>
      <c r="I5" s="14">
        <v>0</v>
      </c>
    </row>
    <row r="6" spans="1:9" x14ac:dyDescent="0.3">
      <c r="A6" s="2" t="s">
        <v>39</v>
      </c>
      <c r="B6" s="2" t="s">
        <v>59</v>
      </c>
      <c r="C6" s="15">
        <v>190</v>
      </c>
      <c r="D6" s="10">
        <v>1.75</v>
      </c>
      <c r="E6" s="11"/>
      <c r="F6" s="12">
        <v>96</v>
      </c>
      <c r="G6" s="13">
        <v>73</v>
      </c>
      <c r="H6" s="14">
        <v>34</v>
      </c>
      <c r="I6" s="14">
        <v>0</v>
      </c>
    </row>
    <row r="7" spans="1:9" x14ac:dyDescent="0.3">
      <c r="A7" s="2"/>
      <c r="B7" s="2"/>
      <c r="C7" s="15"/>
      <c r="D7" s="10"/>
      <c r="E7" s="11"/>
      <c r="F7" s="12"/>
      <c r="G7" s="13"/>
      <c r="H7" s="14"/>
      <c r="I7" s="14"/>
    </row>
    <row r="8" spans="1:9" x14ac:dyDescent="0.3">
      <c r="A8" s="2" t="s">
        <v>40</v>
      </c>
      <c r="B8" s="2" t="s">
        <v>61</v>
      </c>
      <c r="C8" s="15">
        <v>202</v>
      </c>
      <c r="D8" s="10">
        <v>1.5</v>
      </c>
      <c r="E8" s="11"/>
      <c r="F8" s="12">
        <v>98</v>
      </c>
      <c r="G8" s="13">
        <v>77</v>
      </c>
      <c r="H8" s="14">
        <v>31</v>
      </c>
      <c r="I8" s="14">
        <v>0</v>
      </c>
    </row>
    <row r="9" spans="1:9" x14ac:dyDescent="0.3">
      <c r="A9" s="2" t="s">
        <v>41</v>
      </c>
      <c r="B9" s="2" t="s">
        <v>61</v>
      </c>
      <c r="C9" s="15">
        <v>176</v>
      </c>
      <c r="D9" s="10">
        <v>1.75</v>
      </c>
      <c r="E9" s="11"/>
      <c r="F9" s="12">
        <v>97</v>
      </c>
      <c r="G9" s="13">
        <v>73</v>
      </c>
      <c r="H9" s="14">
        <v>30</v>
      </c>
      <c r="I9" s="14">
        <v>0</v>
      </c>
    </row>
    <row r="10" spans="1:9" x14ac:dyDescent="0.3">
      <c r="A10" s="2" t="s">
        <v>42</v>
      </c>
      <c r="B10" s="2" t="s">
        <v>61</v>
      </c>
      <c r="C10" s="15">
        <v>234</v>
      </c>
      <c r="D10" s="10">
        <v>1.5</v>
      </c>
      <c r="E10" s="11"/>
      <c r="F10" s="12">
        <v>97</v>
      </c>
      <c r="G10" s="13">
        <v>79</v>
      </c>
      <c r="H10" s="14">
        <v>32</v>
      </c>
      <c r="I10" s="14">
        <v>0</v>
      </c>
    </row>
    <row r="11" spans="1:9" x14ac:dyDescent="0.3">
      <c r="A11" s="2" t="s">
        <v>43</v>
      </c>
      <c r="B11" s="2" t="s">
        <v>62</v>
      </c>
      <c r="C11" s="15">
        <v>354</v>
      </c>
      <c r="D11" s="10">
        <v>3</v>
      </c>
      <c r="E11" s="11"/>
      <c r="F11" s="12">
        <v>94</v>
      </c>
      <c r="G11" s="13">
        <v>94</v>
      </c>
      <c r="H11" s="14">
        <v>35</v>
      </c>
      <c r="I11" s="14">
        <v>19</v>
      </c>
    </row>
    <row r="12" spans="1:9" x14ac:dyDescent="0.3">
      <c r="A12" s="2" t="s">
        <v>44</v>
      </c>
      <c r="B12" s="2" t="s">
        <v>62</v>
      </c>
      <c r="C12" s="15">
        <v>246</v>
      </c>
      <c r="D12" s="10">
        <v>2</v>
      </c>
      <c r="E12" s="11"/>
      <c r="F12" s="12">
        <v>96</v>
      </c>
      <c r="G12" s="13">
        <v>79</v>
      </c>
      <c r="H12" s="14">
        <v>34</v>
      </c>
      <c r="I12" s="14">
        <v>0</v>
      </c>
    </row>
    <row r="13" spans="1:9" x14ac:dyDescent="0.3">
      <c r="A13" s="2" t="s">
        <v>45</v>
      </c>
      <c r="B13" s="2" t="s">
        <v>63</v>
      </c>
      <c r="C13" s="15">
        <v>371</v>
      </c>
      <c r="D13" s="10">
        <v>3</v>
      </c>
      <c r="E13" s="11"/>
      <c r="F13" s="12">
        <v>94</v>
      </c>
      <c r="G13" s="13">
        <v>97</v>
      </c>
      <c r="H13" s="14">
        <v>36</v>
      </c>
      <c r="I13" s="14">
        <v>18</v>
      </c>
    </row>
    <row r="14" spans="1:9" x14ac:dyDescent="0.3">
      <c r="A14" s="2"/>
      <c r="B14" s="2"/>
      <c r="C14" s="15"/>
      <c r="D14" s="10"/>
      <c r="E14" s="11"/>
      <c r="F14" s="12"/>
      <c r="G14" s="13"/>
      <c r="H14" s="14"/>
      <c r="I14" s="14"/>
    </row>
    <row r="15" spans="1:9" x14ac:dyDescent="0.3">
      <c r="A15" s="2" t="s">
        <v>46</v>
      </c>
      <c r="B15" s="2" t="s">
        <v>64</v>
      </c>
      <c r="C15" s="15">
        <v>236</v>
      </c>
      <c r="D15" s="10">
        <v>3.5</v>
      </c>
      <c r="E15" s="11"/>
      <c r="F15" s="12">
        <v>95</v>
      </c>
      <c r="G15" s="13">
        <v>99</v>
      </c>
      <c r="H15" s="14">
        <v>41</v>
      </c>
      <c r="I15" s="14">
        <v>0</v>
      </c>
    </row>
    <row r="16" spans="1:9" x14ac:dyDescent="0.3">
      <c r="A16" s="2" t="s">
        <v>47</v>
      </c>
      <c r="B16" s="2" t="s">
        <v>64</v>
      </c>
      <c r="C16" s="15">
        <v>287</v>
      </c>
      <c r="D16" s="10">
        <v>4</v>
      </c>
      <c r="E16" s="11"/>
      <c r="F16" s="12">
        <v>94</v>
      </c>
      <c r="G16" s="13">
        <v>98</v>
      </c>
      <c r="H16" s="14">
        <v>43</v>
      </c>
      <c r="I16" s="14">
        <v>0</v>
      </c>
    </row>
    <row r="17" spans="1:9" x14ac:dyDescent="0.3">
      <c r="A17" s="2" t="s">
        <v>48</v>
      </c>
      <c r="B17" s="2" t="s">
        <v>64</v>
      </c>
      <c r="C17" s="15">
        <v>321</v>
      </c>
      <c r="D17" s="10">
        <v>4</v>
      </c>
      <c r="E17" s="11"/>
      <c r="F17" s="12">
        <v>94</v>
      </c>
      <c r="G17" s="13">
        <v>99</v>
      </c>
      <c r="H17" s="14">
        <v>44</v>
      </c>
      <c r="I17" s="14">
        <v>0</v>
      </c>
    </row>
    <row r="18" spans="1:9" x14ac:dyDescent="0.3">
      <c r="A18" s="2" t="s">
        <v>49</v>
      </c>
      <c r="B18" s="2" t="s">
        <v>65</v>
      </c>
      <c r="C18" s="15">
        <v>304</v>
      </c>
      <c r="D18" s="10">
        <v>4</v>
      </c>
      <c r="E18" s="11"/>
      <c r="F18" s="12">
        <v>90</v>
      </c>
      <c r="G18" s="13">
        <v>156</v>
      </c>
      <c r="H18" s="14">
        <v>39</v>
      </c>
      <c r="I18" s="14">
        <v>0</v>
      </c>
    </row>
    <row r="19" spans="1:9" x14ac:dyDescent="0.3">
      <c r="A19" s="2"/>
      <c r="B19" s="2"/>
      <c r="C19" s="15"/>
      <c r="D19" s="10"/>
      <c r="E19" s="11"/>
      <c r="F19" s="12"/>
      <c r="G19" s="13"/>
      <c r="H19" s="14"/>
      <c r="I19" s="14"/>
    </row>
    <row r="20" spans="1:9" x14ac:dyDescent="0.3">
      <c r="A20" s="2" t="s">
        <v>50</v>
      </c>
      <c r="B20" s="2" t="s">
        <v>66</v>
      </c>
      <c r="C20" s="15">
        <v>539</v>
      </c>
      <c r="D20" s="10">
        <v>5.75</v>
      </c>
      <c r="E20" s="11"/>
      <c r="F20" s="12">
        <v>86</v>
      </c>
      <c r="G20" s="13">
        <v>140</v>
      </c>
      <c r="H20" s="14">
        <v>51</v>
      </c>
      <c r="I20" s="14">
        <v>0</v>
      </c>
    </row>
    <row r="21" spans="1:9" x14ac:dyDescent="0.3">
      <c r="A21" s="2" t="s">
        <v>51</v>
      </c>
      <c r="B21" s="2" t="s">
        <v>66</v>
      </c>
      <c r="C21" s="15">
        <v>628</v>
      </c>
      <c r="D21" s="10">
        <v>6</v>
      </c>
      <c r="E21" s="11"/>
      <c r="F21" s="12">
        <v>85</v>
      </c>
      <c r="G21" s="13">
        <v>155</v>
      </c>
      <c r="H21" s="14">
        <v>52</v>
      </c>
      <c r="I21" s="14">
        <v>0</v>
      </c>
    </row>
    <row r="22" spans="1:9" x14ac:dyDescent="0.3">
      <c r="A22" s="2" t="s">
        <v>52</v>
      </c>
      <c r="B22" s="2" t="s">
        <v>66</v>
      </c>
      <c r="C22" s="15">
        <v>334</v>
      </c>
      <c r="D22" s="10">
        <v>5</v>
      </c>
      <c r="E22" s="11"/>
      <c r="F22" s="12">
        <v>89</v>
      </c>
      <c r="G22" s="13">
        <v>107</v>
      </c>
      <c r="H22" s="14">
        <v>45</v>
      </c>
      <c r="I22" s="14">
        <v>0</v>
      </c>
    </row>
    <row r="23" spans="1:9" x14ac:dyDescent="0.3">
      <c r="A23" s="2" t="s">
        <v>53</v>
      </c>
      <c r="B23" s="2" t="s">
        <v>66</v>
      </c>
      <c r="C23" s="15">
        <v>306</v>
      </c>
      <c r="D23" s="10">
        <v>5</v>
      </c>
      <c r="E23" s="11"/>
      <c r="F23" s="12">
        <v>91</v>
      </c>
      <c r="G23" s="13">
        <v>103</v>
      </c>
      <c r="H23" s="14">
        <v>44</v>
      </c>
      <c r="I23" s="14">
        <v>0</v>
      </c>
    </row>
    <row r="24" spans="1:9" x14ac:dyDescent="0.3">
      <c r="A24" s="2" t="s">
        <v>54</v>
      </c>
      <c r="B24" s="2" t="s">
        <v>66</v>
      </c>
      <c r="C24" s="15">
        <v>368</v>
      </c>
      <c r="D24" s="10">
        <v>5.25</v>
      </c>
      <c r="E24" s="11"/>
      <c r="F24" s="12">
        <v>90</v>
      </c>
      <c r="G24" s="13">
        <v>106</v>
      </c>
      <c r="H24" s="14">
        <v>46</v>
      </c>
      <c r="I24" s="14">
        <v>0</v>
      </c>
    </row>
    <row r="25" spans="1:9" x14ac:dyDescent="0.3">
      <c r="A25" s="2" t="s">
        <v>55</v>
      </c>
      <c r="B25" s="2" t="s">
        <v>66</v>
      </c>
      <c r="C25" s="15">
        <v>399</v>
      </c>
      <c r="D25" s="10">
        <v>5.25</v>
      </c>
      <c r="E25" s="11"/>
      <c r="F25" s="12">
        <v>89</v>
      </c>
      <c r="G25" s="13">
        <v>110</v>
      </c>
      <c r="H25" s="14">
        <v>47</v>
      </c>
      <c r="I25" s="14">
        <v>0</v>
      </c>
    </row>
    <row r="26" spans="1:9" x14ac:dyDescent="0.3">
      <c r="A26" s="2" t="s">
        <v>56</v>
      </c>
      <c r="B26" s="2" t="s">
        <v>66</v>
      </c>
      <c r="C26" s="15">
        <v>291</v>
      </c>
      <c r="D26" s="10">
        <v>5</v>
      </c>
      <c r="E26" s="11"/>
      <c r="F26" s="12">
        <v>91</v>
      </c>
      <c r="G26" s="13">
        <v>106</v>
      </c>
      <c r="H26" s="14">
        <v>43</v>
      </c>
      <c r="I26" s="14">
        <v>0</v>
      </c>
    </row>
    <row r="27" spans="1:9" x14ac:dyDescent="0.3">
      <c r="A27" s="2" t="s">
        <v>57</v>
      </c>
      <c r="B27" s="2" t="s">
        <v>66</v>
      </c>
      <c r="C27" s="15">
        <v>498</v>
      </c>
      <c r="D27" s="10">
        <v>5.5</v>
      </c>
      <c r="E27" s="11"/>
      <c r="F27" s="12">
        <v>88</v>
      </c>
      <c r="G27" s="13">
        <v>105</v>
      </c>
      <c r="H27" s="14">
        <v>49</v>
      </c>
      <c r="I27" s="14">
        <v>0</v>
      </c>
    </row>
    <row r="28" spans="1:9" x14ac:dyDescent="0.3">
      <c r="A28" s="2" t="s">
        <v>58</v>
      </c>
      <c r="B28" s="2" t="s">
        <v>66</v>
      </c>
      <c r="C28" s="15">
        <v>464</v>
      </c>
      <c r="D28" s="10">
        <v>5.5</v>
      </c>
      <c r="E28" s="11"/>
      <c r="F28" s="12">
        <v>89</v>
      </c>
      <c r="G28" s="13">
        <v>101</v>
      </c>
      <c r="H28" s="14">
        <v>48</v>
      </c>
      <c r="I28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8844-B7FB-4720-B431-7E6F0F318E31}">
  <dimension ref="A1:K38"/>
  <sheetViews>
    <sheetView tabSelected="1" workbookViewId="0">
      <pane ySplit="1" topLeftCell="A14" activePane="bottomLeft" state="frozen"/>
      <selection pane="bottomLeft" activeCell="K36" sqref="K36"/>
    </sheetView>
  </sheetViews>
  <sheetFormatPr baseColWidth="10" defaultColWidth="8.88671875" defaultRowHeight="14.4" x14ac:dyDescent="0.3"/>
  <cols>
    <col min="1" max="1" width="31.44140625" customWidth="1"/>
    <col min="2" max="2" width="20.109375" customWidth="1"/>
  </cols>
  <sheetData>
    <row r="1" spans="1:1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1" x14ac:dyDescent="0.3">
      <c r="A2" s="2" t="s">
        <v>67</v>
      </c>
      <c r="B2" s="2" t="s">
        <v>140</v>
      </c>
      <c r="C2" s="6">
        <v>73</v>
      </c>
      <c r="D2" s="4">
        <v>0.5</v>
      </c>
      <c r="E2" s="7">
        <v>0</v>
      </c>
      <c r="F2" s="5">
        <v>105</v>
      </c>
      <c r="G2" s="3">
        <v>47</v>
      </c>
      <c r="H2" s="1">
        <v>22</v>
      </c>
      <c r="I2" s="1">
        <v>31</v>
      </c>
    </row>
    <row r="3" spans="1:11" x14ac:dyDescent="0.3">
      <c r="A3" s="2" t="s">
        <v>68</v>
      </c>
      <c r="B3" s="2" t="s">
        <v>141</v>
      </c>
      <c r="C3" s="6">
        <v>122</v>
      </c>
      <c r="D3" s="4">
        <v>0.7</v>
      </c>
      <c r="E3" s="7">
        <v>0</v>
      </c>
      <c r="F3" s="5">
        <v>108</v>
      </c>
      <c r="G3" s="3">
        <v>41</v>
      </c>
      <c r="H3" s="1">
        <v>28</v>
      </c>
      <c r="I3" s="1">
        <v>27</v>
      </c>
    </row>
    <row r="4" spans="1:11" x14ac:dyDescent="0.3">
      <c r="A4" s="2" t="s">
        <v>69</v>
      </c>
      <c r="B4" s="2" t="s">
        <v>142</v>
      </c>
      <c r="C4" s="6">
        <v>136</v>
      </c>
      <c r="D4" s="4">
        <v>0.6</v>
      </c>
      <c r="E4" s="7">
        <v>0</v>
      </c>
      <c r="F4" s="5">
        <v>105</v>
      </c>
      <c r="G4" s="3">
        <v>47</v>
      </c>
      <c r="H4" s="1">
        <v>25</v>
      </c>
      <c r="I4" s="1">
        <v>29</v>
      </c>
    </row>
    <row r="5" spans="1:11" x14ac:dyDescent="0.3">
      <c r="A5" s="2"/>
      <c r="B5" s="2"/>
      <c r="C5" s="6"/>
      <c r="D5" s="4"/>
      <c r="E5" s="7"/>
      <c r="F5" s="5"/>
      <c r="G5" s="3"/>
      <c r="H5" s="1"/>
      <c r="I5" s="1"/>
    </row>
    <row r="6" spans="1:11" x14ac:dyDescent="0.3">
      <c r="A6" s="2" t="s">
        <v>70</v>
      </c>
      <c r="B6" s="2" t="s">
        <v>143</v>
      </c>
      <c r="C6" s="6">
        <v>325</v>
      </c>
      <c r="D6" s="4">
        <v>1.2</v>
      </c>
      <c r="E6" s="7">
        <v>0</v>
      </c>
      <c r="F6" s="5">
        <v>103</v>
      </c>
      <c r="G6" s="3">
        <v>70</v>
      </c>
      <c r="H6" s="1">
        <v>34</v>
      </c>
      <c r="I6" s="1">
        <v>19</v>
      </c>
      <c r="J6">
        <f t="shared" ref="J6:J16" si="0">SUM(F6:I6)</f>
        <v>226</v>
      </c>
      <c r="K6">
        <f t="shared" ref="K6:K16" si="1">J6*D6^2</f>
        <v>325.44</v>
      </c>
    </row>
    <row r="7" spans="1:11" x14ac:dyDescent="0.3">
      <c r="A7" s="2" t="s">
        <v>71</v>
      </c>
      <c r="B7" s="2" t="s">
        <v>144</v>
      </c>
      <c r="C7" s="6">
        <v>488</v>
      </c>
      <c r="D7" s="4">
        <v>1.4</v>
      </c>
      <c r="E7" s="7">
        <v>0</v>
      </c>
      <c r="F7" s="5">
        <v>100</v>
      </c>
      <c r="G7" s="3">
        <v>95</v>
      </c>
      <c r="H7" s="1">
        <v>28</v>
      </c>
      <c r="I7" s="1">
        <v>26</v>
      </c>
      <c r="J7">
        <f t="shared" si="0"/>
        <v>249</v>
      </c>
      <c r="K7">
        <f t="shared" si="1"/>
        <v>488.03999999999996</v>
      </c>
    </row>
    <row r="8" spans="1:11" x14ac:dyDescent="0.3">
      <c r="A8" s="2" t="s">
        <v>72</v>
      </c>
      <c r="B8" s="2" t="s">
        <v>145</v>
      </c>
      <c r="C8" s="6">
        <v>572</v>
      </c>
      <c r="D8" s="4">
        <v>1.5</v>
      </c>
      <c r="E8" s="7">
        <v>0</v>
      </c>
      <c r="F8" s="5">
        <v>99</v>
      </c>
      <c r="G8" s="3">
        <v>101</v>
      </c>
      <c r="H8" s="1">
        <v>29</v>
      </c>
      <c r="I8" s="1">
        <v>25</v>
      </c>
      <c r="J8">
        <f t="shared" si="0"/>
        <v>254</v>
      </c>
      <c r="K8">
        <f t="shared" si="1"/>
        <v>571.5</v>
      </c>
    </row>
    <row r="9" spans="1:11" x14ac:dyDescent="0.3">
      <c r="A9" s="2" t="s">
        <v>73</v>
      </c>
      <c r="B9" s="2" t="s">
        <v>144</v>
      </c>
      <c r="C9" s="6">
        <v>488</v>
      </c>
      <c r="D9" s="4">
        <v>1.4</v>
      </c>
      <c r="E9" s="7">
        <v>0</v>
      </c>
      <c r="F9" s="5">
        <v>100</v>
      </c>
      <c r="G9" s="3">
        <v>95</v>
      </c>
      <c r="H9" s="1">
        <v>29</v>
      </c>
      <c r="I9" s="1">
        <v>25</v>
      </c>
      <c r="J9">
        <f t="shared" si="0"/>
        <v>249</v>
      </c>
      <c r="K9">
        <f t="shared" si="1"/>
        <v>488.03999999999996</v>
      </c>
    </row>
    <row r="10" spans="1:11" x14ac:dyDescent="0.3">
      <c r="A10" s="2" t="s">
        <v>74</v>
      </c>
      <c r="B10" s="2" t="s">
        <v>145</v>
      </c>
      <c r="C10" s="6">
        <v>572</v>
      </c>
      <c r="D10" s="4">
        <v>1.5</v>
      </c>
      <c r="E10" s="7">
        <v>0</v>
      </c>
      <c r="F10" s="5">
        <v>99</v>
      </c>
      <c r="G10" s="3">
        <v>101</v>
      </c>
      <c r="H10" s="1">
        <v>30</v>
      </c>
      <c r="I10" s="1">
        <v>24</v>
      </c>
      <c r="J10">
        <f t="shared" si="0"/>
        <v>254</v>
      </c>
      <c r="K10">
        <f t="shared" si="1"/>
        <v>571.5</v>
      </c>
    </row>
    <row r="11" spans="1:11" x14ac:dyDescent="0.3">
      <c r="A11" s="2" t="s">
        <v>75</v>
      </c>
      <c r="B11" s="2" t="s">
        <v>146</v>
      </c>
      <c r="C11" s="6">
        <v>400</v>
      </c>
      <c r="D11" s="4">
        <v>1.3</v>
      </c>
      <c r="E11" s="7">
        <v>0</v>
      </c>
      <c r="F11" s="5">
        <v>102</v>
      </c>
      <c r="G11" s="3">
        <v>81</v>
      </c>
      <c r="H11" s="1">
        <v>28</v>
      </c>
      <c r="I11" s="1">
        <v>26</v>
      </c>
      <c r="J11">
        <f t="shared" si="0"/>
        <v>237</v>
      </c>
      <c r="K11">
        <f t="shared" si="1"/>
        <v>400.53000000000003</v>
      </c>
    </row>
    <row r="12" spans="1:11" x14ac:dyDescent="0.3">
      <c r="A12" s="2" t="s">
        <v>76</v>
      </c>
      <c r="B12" s="2" t="s">
        <v>144</v>
      </c>
      <c r="C12" s="6">
        <v>488</v>
      </c>
      <c r="D12" s="4">
        <v>1.4</v>
      </c>
      <c r="E12" s="7">
        <v>0</v>
      </c>
      <c r="F12" s="5">
        <v>100</v>
      </c>
      <c r="G12" s="3">
        <v>95</v>
      </c>
      <c r="H12" s="1">
        <v>29</v>
      </c>
      <c r="I12" s="1">
        <v>25</v>
      </c>
      <c r="J12">
        <f t="shared" si="0"/>
        <v>249</v>
      </c>
      <c r="K12">
        <f t="shared" si="1"/>
        <v>488.03999999999996</v>
      </c>
    </row>
    <row r="13" spans="1:11" x14ac:dyDescent="0.3">
      <c r="A13" s="2" t="s">
        <v>77</v>
      </c>
      <c r="B13" s="2" t="s">
        <v>145</v>
      </c>
      <c r="C13" s="6">
        <v>572</v>
      </c>
      <c r="D13" s="4">
        <v>1.5</v>
      </c>
      <c r="E13" s="7">
        <v>0</v>
      </c>
      <c r="F13" s="5">
        <v>99</v>
      </c>
      <c r="G13" s="3">
        <v>101</v>
      </c>
      <c r="H13" s="1">
        <v>30</v>
      </c>
      <c r="I13" s="1">
        <v>24</v>
      </c>
      <c r="J13">
        <f t="shared" si="0"/>
        <v>254</v>
      </c>
      <c r="K13">
        <f t="shared" si="1"/>
        <v>571.5</v>
      </c>
    </row>
    <row r="14" spans="1:11" x14ac:dyDescent="0.3">
      <c r="A14" s="2" t="s">
        <v>78</v>
      </c>
      <c r="B14" s="2" t="s">
        <v>147</v>
      </c>
      <c r="C14" s="6">
        <v>506</v>
      </c>
      <c r="D14" s="4">
        <v>1.4</v>
      </c>
      <c r="E14" s="7">
        <v>0</v>
      </c>
      <c r="F14" s="5">
        <v>100</v>
      </c>
      <c r="G14" s="3">
        <v>98</v>
      </c>
      <c r="H14" s="1">
        <v>32</v>
      </c>
      <c r="I14" s="1">
        <v>28</v>
      </c>
      <c r="J14">
        <f t="shared" si="0"/>
        <v>258</v>
      </c>
      <c r="K14">
        <f t="shared" si="1"/>
        <v>505.67999999999995</v>
      </c>
    </row>
    <row r="15" spans="1:11" x14ac:dyDescent="0.3">
      <c r="A15" s="2" t="s">
        <v>79</v>
      </c>
      <c r="B15" s="2" t="s">
        <v>148</v>
      </c>
      <c r="C15" s="6">
        <v>402</v>
      </c>
      <c r="D15" s="4">
        <v>1.3</v>
      </c>
      <c r="E15" s="7">
        <v>0</v>
      </c>
      <c r="F15" s="5">
        <v>103</v>
      </c>
      <c r="G15" s="3">
        <v>74</v>
      </c>
      <c r="H15" s="1">
        <v>28</v>
      </c>
      <c r="I15" s="1">
        <v>33</v>
      </c>
      <c r="J15">
        <f t="shared" si="0"/>
        <v>238</v>
      </c>
      <c r="K15">
        <f t="shared" si="1"/>
        <v>402.22</v>
      </c>
    </row>
    <row r="16" spans="1:11" x14ac:dyDescent="0.3">
      <c r="A16" s="2" t="s">
        <v>80</v>
      </c>
      <c r="B16" s="2" t="s">
        <v>149</v>
      </c>
      <c r="C16" s="6">
        <v>406</v>
      </c>
      <c r="D16" s="4">
        <v>1.3</v>
      </c>
      <c r="E16" s="7">
        <v>0</v>
      </c>
      <c r="F16" s="5">
        <v>102</v>
      </c>
      <c r="G16" s="3">
        <v>81</v>
      </c>
      <c r="H16" s="1">
        <v>26</v>
      </c>
      <c r="I16" s="1">
        <v>31</v>
      </c>
      <c r="J16">
        <f t="shared" si="0"/>
        <v>240</v>
      </c>
      <c r="K16">
        <f t="shared" si="1"/>
        <v>405.6</v>
      </c>
    </row>
    <row r="17" spans="1:11" x14ac:dyDescent="0.3">
      <c r="A17" s="2"/>
      <c r="B17" s="2"/>
      <c r="C17" s="6"/>
      <c r="D17" s="4"/>
      <c r="E17" s="7"/>
      <c r="F17" s="5"/>
      <c r="G17" s="3"/>
      <c r="H17" s="1"/>
      <c r="I17" s="1"/>
    </row>
    <row r="18" spans="1:11" x14ac:dyDescent="0.3">
      <c r="A18" s="2" t="s">
        <v>81</v>
      </c>
      <c r="B18" s="2" t="s">
        <v>150</v>
      </c>
      <c r="C18" s="6">
        <v>415</v>
      </c>
      <c r="D18" s="4">
        <v>1.3</v>
      </c>
      <c r="E18" s="7">
        <v>0</v>
      </c>
      <c r="F18" s="5">
        <v>102</v>
      </c>
      <c r="G18" s="3">
        <v>85</v>
      </c>
      <c r="H18" s="1">
        <v>36</v>
      </c>
      <c r="I18" s="1">
        <v>21</v>
      </c>
      <c r="J18">
        <f t="shared" ref="J18:J34" si="2">SUM(D18:I18)</f>
        <v>245.3</v>
      </c>
      <c r="K18">
        <f t="shared" ref="K18:K34" si="3">J18*D18^2</f>
        <v>414.55700000000007</v>
      </c>
    </row>
    <row r="19" spans="1:11" x14ac:dyDescent="0.3">
      <c r="A19" s="2" t="s">
        <v>82</v>
      </c>
      <c r="B19" s="2" t="s">
        <v>151</v>
      </c>
      <c r="C19" s="6">
        <v>487</v>
      </c>
      <c r="D19" s="4">
        <v>1.4</v>
      </c>
      <c r="E19" s="7">
        <v>0</v>
      </c>
      <c r="F19" s="5">
        <v>101</v>
      </c>
      <c r="G19" s="3">
        <v>93</v>
      </c>
      <c r="H19" s="1">
        <v>30</v>
      </c>
      <c r="I19" s="1">
        <v>23</v>
      </c>
      <c r="J19">
        <f t="shared" si="2"/>
        <v>248.4</v>
      </c>
      <c r="K19">
        <f t="shared" si="3"/>
        <v>486.86399999999992</v>
      </c>
    </row>
    <row r="20" spans="1:11" x14ac:dyDescent="0.3">
      <c r="A20" s="2" t="s">
        <v>83</v>
      </c>
      <c r="B20" s="2" t="s">
        <v>162</v>
      </c>
      <c r="C20" s="6">
        <v>582</v>
      </c>
      <c r="D20" s="4">
        <v>1.5</v>
      </c>
      <c r="E20" s="7">
        <v>0</v>
      </c>
      <c r="F20" s="5">
        <v>99</v>
      </c>
      <c r="G20" s="3">
        <v>103</v>
      </c>
      <c r="H20" s="1">
        <v>30</v>
      </c>
      <c r="I20" s="1">
        <v>25</v>
      </c>
      <c r="J20">
        <f t="shared" si="2"/>
        <v>258.5</v>
      </c>
      <c r="K20">
        <f t="shared" si="3"/>
        <v>581.625</v>
      </c>
    </row>
    <row r="21" spans="1:11" x14ac:dyDescent="0.3">
      <c r="A21" s="2" t="s">
        <v>84</v>
      </c>
      <c r="B21" s="2" t="s">
        <v>152</v>
      </c>
      <c r="C21" s="6">
        <v>508</v>
      </c>
      <c r="D21" s="4">
        <v>1.4</v>
      </c>
      <c r="E21" s="7">
        <v>0</v>
      </c>
      <c r="F21" s="5">
        <v>100</v>
      </c>
      <c r="G21" s="3">
        <v>97</v>
      </c>
      <c r="H21" s="1">
        <v>27</v>
      </c>
      <c r="I21" s="1">
        <v>34</v>
      </c>
      <c r="J21">
        <f t="shared" si="2"/>
        <v>259.39999999999998</v>
      </c>
      <c r="K21">
        <f t="shared" si="3"/>
        <v>508.42399999999986</v>
      </c>
    </row>
    <row r="22" spans="1:11" x14ac:dyDescent="0.3">
      <c r="A22" s="2" t="s">
        <v>85</v>
      </c>
      <c r="B22" s="2" t="s">
        <v>153</v>
      </c>
      <c r="C22" s="6">
        <v>514</v>
      </c>
      <c r="D22" s="4">
        <v>1.4</v>
      </c>
      <c r="E22" s="7">
        <v>0</v>
      </c>
      <c r="F22" s="5">
        <v>100</v>
      </c>
      <c r="G22" s="3">
        <v>99</v>
      </c>
      <c r="H22" s="1">
        <v>28</v>
      </c>
      <c r="I22" s="1">
        <v>34</v>
      </c>
      <c r="J22">
        <f t="shared" si="2"/>
        <v>262.39999999999998</v>
      </c>
      <c r="K22">
        <f t="shared" si="3"/>
        <v>514.30399999999986</v>
      </c>
    </row>
    <row r="23" spans="1:11" x14ac:dyDescent="0.3">
      <c r="A23" s="2" t="s">
        <v>86</v>
      </c>
      <c r="B23" s="2" t="s">
        <v>154</v>
      </c>
      <c r="C23" s="6">
        <v>582</v>
      </c>
      <c r="D23" s="4">
        <v>1.5</v>
      </c>
      <c r="E23" s="7">
        <v>0</v>
      </c>
      <c r="F23" s="5">
        <v>99</v>
      </c>
      <c r="G23" s="3">
        <v>100</v>
      </c>
      <c r="H23" s="1">
        <v>28</v>
      </c>
      <c r="I23" s="1">
        <v>30</v>
      </c>
      <c r="J23">
        <f t="shared" si="2"/>
        <v>258.5</v>
      </c>
      <c r="K23">
        <f t="shared" si="3"/>
        <v>581.625</v>
      </c>
    </row>
    <row r="24" spans="1:11" x14ac:dyDescent="0.3">
      <c r="A24" s="2" t="s">
        <v>87</v>
      </c>
      <c r="B24" s="2" t="s">
        <v>155</v>
      </c>
      <c r="C24" s="6">
        <v>577</v>
      </c>
      <c r="D24" s="4">
        <v>1.5</v>
      </c>
      <c r="E24" s="7">
        <v>0</v>
      </c>
      <c r="F24" s="5">
        <v>100</v>
      </c>
      <c r="G24" s="3">
        <v>99</v>
      </c>
      <c r="H24" s="1">
        <v>29</v>
      </c>
      <c r="I24" s="1">
        <v>27</v>
      </c>
      <c r="J24">
        <f t="shared" si="2"/>
        <v>256.5</v>
      </c>
      <c r="K24">
        <f t="shared" si="3"/>
        <v>577.125</v>
      </c>
    </row>
    <row r="25" spans="1:11" x14ac:dyDescent="0.3">
      <c r="A25" s="2" t="s">
        <v>88</v>
      </c>
      <c r="B25" s="2" t="s">
        <v>163</v>
      </c>
      <c r="C25" s="6">
        <v>670</v>
      </c>
      <c r="D25" s="4">
        <v>1.6</v>
      </c>
      <c r="E25" s="7">
        <v>0</v>
      </c>
      <c r="F25" s="5">
        <v>97</v>
      </c>
      <c r="G25" s="3">
        <v>107</v>
      </c>
      <c r="H25" s="1">
        <v>28</v>
      </c>
      <c r="I25" s="1">
        <v>28</v>
      </c>
      <c r="J25">
        <f t="shared" si="2"/>
        <v>261.60000000000002</v>
      </c>
      <c r="K25">
        <f t="shared" si="3"/>
        <v>669.69600000000014</v>
      </c>
    </row>
    <row r="26" spans="1:11" x14ac:dyDescent="0.3">
      <c r="A26" s="2" t="s">
        <v>89</v>
      </c>
      <c r="B26" s="2" t="s">
        <v>156</v>
      </c>
      <c r="C26" s="6">
        <v>491</v>
      </c>
      <c r="D26" s="4">
        <v>1.4</v>
      </c>
      <c r="E26" s="7">
        <v>0</v>
      </c>
      <c r="F26" s="5">
        <v>101</v>
      </c>
      <c r="G26" s="3">
        <v>93</v>
      </c>
      <c r="H26" s="1">
        <v>29</v>
      </c>
      <c r="I26" s="1">
        <v>26</v>
      </c>
      <c r="J26">
        <f t="shared" si="2"/>
        <v>250.4</v>
      </c>
      <c r="K26">
        <f t="shared" si="3"/>
        <v>490.78399999999993</v>
      </c>
    </row>
    <row r="27" spans="1:11" x14ac:dyDescent="0.3">
      <c r="A27" s="2" t="s">
        <v>90</v>
      </c>
      <c r="B27" s="2" t="s">
        <v>157</v>
      </c>
      <c r="C27" s="6">
        <v>491</v>
      </c>
      <c r="D27" s="4">
        <v>1.4</v>
      </c>
      <c r="E27" s="7"/>
      <c r="F27" s="5">
        <v>101</v>
      </c>
      <c r="G27" s="3">
        <v>93</v>
      </c>
      <c r="H27" s="1">
        <v>30</v>
      </c>
      <c r="I27" s="1">
        <v>25</v>
      </c>
      <c r="J27">
        <f t="shared" si="2"/>
        <v>250.4</v>
      </c>
      <c r="K27">
        <f t="shared" si="3"/>
        <v>490.78399999999993</v>
      </c>
    </row>
    <row r="28" spans="1:11" x14ac:dyDescent="0.3">
      <c r="A28" s="2" t="s">
        <v>91</v>
      </c>
      <c r="B28" s="2" t="s">
        <v>158</v>
      </c>
      <c r="C28" s="6">
        <v>406</v>
      </c>
      <c r="D28" s="4">
        <v>1.3</v>
      </c>
      <c r="E28" s="7">
        <v>0</v>
      </c>
      <c r="F28" s="5">
        <v>102</v>
      </c>
      <c r="G28" s="3">
        <v>83</v>
      </c>
      <c r="H28" s="1">
        <v>30</v>
      </c>
      <c r="I28" s="1">
        <v>24</v>
      </c>
      <c r="J28">
        <f t="shared" si="2"/>
        <v>240.3</v>
      </c>
      <c r="K28">
        <f t="shared" si="3"/>
        <v>406.10700000000008</v>
      </c>
    </row>
    <row r="29" spans="1:11" x14ac:dyDescent="0.3">
      <c r="A29" s="2" t="s">
        <v>92</v>
      </c>
      <c r="B29" s="2" t="s">
        <v>159</v>
      </c>
      <c r="C29" s="6">
        <v>497</v>
      </c>
      <c r="D29" s="4">
        <v>1.4</v>
      </c>
      <c r="E29" s="7">
        <v>0</v>
      </c>
      <c r="F29" s="5">
        <v>101</v>
      </c>
      <c r="G29" s="3">
        <v>92</v>
      </c>
      <c r="H29" s="1">
        <v>27</v>
      </c>
      <c r="I29" s="1">
        <v>32</v>
      </c>
      <c r="J29">
        <f t="shared" si="2"/>
        <v>253.4</v>
      </c>
      <c r="K29">
        <f t="shared" si="3"/>
        <v>496.66399999999993</v>
      </c>
    </row>
    <row r="30" spans="1:11" x14ac:dyDescent="0.3">
      <c r="A30" s="2" t="s">
        <v>93</v>
      </c>
      <c r="B30" s="2" t="s">
        <v>160</v>
      </c>
      <c r="C30" s="6">
        <v>505</v>
      </c>
      <c r="D30" s="4">
        <v>1.4</v>
      </c>
      <c r="E30" s="7">
        <v>0</v>
      </c>
      <c r="F30" s="5">
        <v>100</v>
      </c>
      <c r="G30" s="3">
        <v>96</v>
      </c>
      <c r="H30" s="1">
        <v>31</v>
      </c>
      <c r="I30" s="1">
        <v>29</v>
      </c>
      <c r="J30">
        <f t="shared" si="2"/>
        <v>257.39999999999998</v>
      </c>
      <c r="K30">
        <f t="shared" si="3"/>
        <v>504.50399999999991</v>
      </c>
    </row>
    <row r="31" spans="1:11" x14ac:dyDescent="0.3">
      <c r="A31" s="2" t="s">
        <v>94</v>
      </c>
      <c r="B31" s="2" t="s">
        <v>164</v>
      </c>
      <c r="C31" s="6">
        <v>570</v>
      </c>
      <c r="D31" s="4">
        <v>1.5</v>
      </c>
      <c r="E31" s="7">
        <v>0</v>
      </c>
      <c r="F31" s="5">
        <v>99</v>
      </c>
      <c r="G31" s="3">
        <v>102</v>
      </c>
      <c r="H31" s="1">
        <v>31</v>
      </c>
      <c r="I31" s="1">
        <v>20</v>
      </c>
      <c r="J31">
        <f t="shared" si="2"/>
        <v>253.5</v>
      </c>
      <c r="K31">
        <f t="shared" si="3"/>
        <v>570.375</v>
      </c>
    </row>
    <row r="32" spans="1:11" x14ac:dyDescent="0.3">
      <c r="A32" s="2" t="s">
        <v>95</v>
      </c>
      <c r="B32" s="2" t="s">
        <v>165</v>
      </c>
      <c r="C32" s="6">
        <v>406</v>
      </c>
      <c r="D32" s="4">
        <v>1.3</v>
      </c>
      <c r="E32" s="7">
        <v>0</v>
      </c>
      <c r="F32" s="5">
        <v>102</v>
      </c>
      <c r="G32" s="3">
        <v>83</v>
      </c>
      <c r="H32" s="1">
        <v>32</v>
      </c>
      <c r="I32" s="1">
        <v>22</v>
      </c>
      <c r="J32">
        <f t="shared" si="2"/>
        <v>240.3</v>
      </c>
      <c r="K32">
        <f t="shared" si="3"/>
        <v>406.10700000000008</v>
      </c>
    </row>
    <row r="33" spans="1:11" x14ac:dyDescent="0.3">
      <c r="A33" s="2" t="s">
        <v>96</v>
      </c>
      <c r="B33" s="2" t="s">
        <v>161</v>
      </c>
      <c r="C33" s="6">
        <v>499</v>
      </c>
      <c r="D33" s="4">
        <v>1.4</v>
      </c>
      <c r="E33" s="7">
        <v>0</v>
      </c>
      <c r="F33" s="5">
        <v>100</v>
      </c>
      <c r="G33" s="3">
        <v>97</v>
      </c>
      <c r="H33" s="1">
        <v>29</v>
      </c>
      <c r="I33" s="1">
        <v>27</v>
      </c>
      <c r="J33">
        <f t="shared" si="2"/>
        <v>254.4</v>
      </c>
      <c r="K33">
        <f t="shared" si="3"/>
        <v>498.62399999999997</v>
      </c>
    </row>
    <row r="34" spans="1:11" x14ac:dyDescent="0.3">
      <c r="A34" s="2" t="s">
        <v>97</v>
      </c>
      <c r="B34" s="2" t="s">
        <v>166</v>
      </c>
      <c r="C34" s="6">
        <v>577</v>
      </c>
      <c r="D34" s="4">
        <v>1.5</v>
      </c>
      <c r="E34" s="7">
        <v>0</v>
      </c>
      <c r="F34" s="5">
        <v>99</v>
      </c>
      <c r="G34" s="3">
        <v>102</v>
      </c>
      <c r="H34" s="1">
        <v>30</v>
      </c>
      <c r="I34" s="1">
        <v>24</v>
      </c>
      <c r="J34">
        <f t="shared" si="2"/>
        <v>256.5</v>
      </c>
      <c r="K34">
        <f t="shared" si="3"/>
        <v>577.125</v>
      </c>
    </row>
    <row r="36" spans="1:11" x14ac:dyDescent="0.3">
      <c r="A36" s="2" t="s">
        <v>332</v>
      </c>
      <c r="B36" s="2" t="s">
        <v>333</v>
      </c>
      <c r="C36" s="6">
        <v>312</v>
      </c>
      <c r="D36" s="4">
        <v>1.1000000000000001</v>
      </c>
      <c r="E36" s="7">
        <v>0</v>
      </c>
      <c r="F36" s="5">
        <v>99</v>
      </c>
      <c r="G36" s="3">
        <v>76</v>
      </c>
      <c r="H36" s="1">
        <v>32</v>
      </c>
      <c r="I36" s="1">
        <v>0</v>
      </c>
      <c r="J36">
        <f t="shared" ref="J36:J37" si="4">SUM(D36:I36)</f>
        <v>208.1</v>
      </c>
      <c r="K36">
        <f>J36*D36^2</f>
        <v>251.80100000000004</v>
      </c>
    </row>
    <row r="37" spans="1:11" x14ac:dyDescent="0.3">
      <c r="A37" s="2" t="s">
        <v>337</v>
      </c>
      <c r="B37" s="2" t="s">
        <v>334</v>
      </c>
      <c r="C37" s="6">
        <v>555</v>
      </c>
      <c r="D37" s="4">
        <v>1.5</v>
      </c>
      <c r="E37" s="7">
        <v>0</v>
      </c>
      <c r="F37" s="5">
        <v>96</v>
      </c>
      <c r="G37" s="3">
        <v>88</v>
      </c>
      <c r="H37" s="1">
        <v>35</v>
      </c>
      <c r="I37" s="1">
        <v>26</v>
      </c>
      <c r="J37">
        <f t="shared" si="4"/>
        <v>246.5</v>
      </c>
      <c r="K37">
        <f t="shared" ref="K37" si="5">J37*D37^2</f>
        <v>554.625</v>
      </c>
    </row>
    <row r="38" spans="1:11" x14ac:dyDescent="0.3">
      <c r="A38" s="2" t="s">
        <v>338</v>
      </c>
      <c r="B38" s="2" t="s">
        <v>334</v>
      </c>
      <c r="C38" s="6">
        <v>644</v>
      </c>
      <c r="D38" s="4">
        <v>1.6</v>
      </c>
      <c r="E38" s="7">
        <v>0</v>
      </c>
      <c r="F38" s="5">
        <v>95</v>
      </c>
      <c r="G38" s="3">
        <v>93</v>
      </c>
      <c r="H38" s="1">
        <v>34</v>
      </c>
      <c r="I38" s="1">
        <v>28</v>
      </c>
      <c r="J38">
        <f t="shared" ref="J38" si="6">SUM(D38:I38)</f>
        <v>251.6</v>
      </c>
      <c r="K38">
        <f t="shared" ref="K38" si="7">J38*D38^2</f>
        <v>644.09600000000012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F929-B978-461F-BC5C-F0B53573D36C}">
  <dimension ref="A1:M27"/>
  <sheetViews>
    <sheetView workbookViewId="0">
      <selection activeCell="C19" sqref="C19"/>
    </sheetView>
  </sheetViews>
  <sheetFormatPr baseColWidth="10" defaultColWidth="8.88671875" defaultRowHeight="14.4" x14ac:dyDescent="0.3"/>
  <cols>
    <col min="1" max="1" width="27.6640625" customWidth="1"/>
    <col min="2" max="2" width="23.5546875" customWidth="1"/>
  </cols>
  <sheetData>
    <row r="1" spans="1: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  <c r="J1" s="16"/>
    </row>
    <row r="2" spans="1:13" x14ac:dyDescent="0.3">
      <c r="A2" s="2" t="s">
        <v>98</v>
      </c>
      <c r="B2" s="2" t="s">
        <v>167</v>
      </c>
      <c r="C2" s="6">
        <v>294</v>
      </c>
      <c r="D2" s="4">
        <v>2</v>
      </c>
      <c r="E2" s="7">
        <v>9</v>
      </c>
      <c r="F2" s="5">
        <v>98</v>
      </c>
      <c r="G2" s="3">
        <v>99</v>
      </c>
      <c r="H2" s="1">
        <v>35</v>
      </c>
      <c r="I2" s="1">
        <v>26</v>
      </c>
    </row>
    <row r="3" spans="1:13" x14ac:dyDescent="0.3">
      <c r="A3" s="2" t="s">
        <v>99</v>
      </c>
      <c r="B3" s="2" t="s">
        <v>167</v>
      </c>
      <c r="C3" s="6">
        <v>526</v>
      </c>
      <c r="D3" s="4">
        <v>2.25</v>
      </c>
      <c r="E3" s="7">
        <v>9</v>
      </c>
      <c r="F3" s="5">
        <v>97</v>
      </c>
      <c r="G3" s="3">
        <v>104</v>
      </c>
      <c r="H3" s="1">
        <v>37</v>
      </c>
      <c r="I3" s="1">
        <v>27</v>
      </c>
    </row>
    <row r="4" spans="1:13" x14ac:dyDescent="0.3">
      <c r="A4" s="2" t="s">
        <v>100</v>
      </c>
      <c r="B4" s="2" t="s">
        <v>167</v>
      </c>
      <c r="C4" s="6">
        <v>548</v>
      </c>
      <c r="D4" s="4">
        <v>2.5</v>
      </c>
      <c r="E4" s="7">
        <v>9</v>
      </c>
      <c r="F4" s="5">
        <v>97</v>
      </c>
      <c r="G4" s="3">
        <v>104</v>
      </c>
      <c r="H4" s="1">
        <v>38</v>
      </c>
      <c r="I4" s="1">
        <v>27</v>
      </c>
    </row>
    <row r="5" spans="1:13" x14ac:dyDescent="0.3">
      <c r="A5" s="2" t="s">
        <v>101</v>
      </c>
      <c r="B5" s="2" t="s">
        <v>168</v>
      </c>
      <c r="C5" s="6">
        <v>676</v>
      </c>
      <c r="D5" s="4">
        <v>2</v>
      </c>
      <c r="E5" s="7">
        <v>9</v>
      </c>
      <c r="F5" s="5">
        <v>99</v>
      </c>
      <c r="G5" s="3">
        <v>101</v>
      </c>
      <c r="H5" s="1">
        <v>37</v>
      </c>
      <c r="I5" s="1">
        <v>33</v>
      </c>
    </row>
    <row r="6" spans="1:13" x14ac:dyDescent="0.3">
      <c r="A6" s="2" t="s">
        <v>102</v>
      </c>
      <c r="B6" s="2" t="s">
        <v>169</v>
      </c>
      <c r="C6" s="6">
        <v>724</v>
      </c>
      <c r="D6" s="4">
        <v>2.25</v>
      </c>
      <c r="E6" s="7">
        <v>9</v>
      </c>
      <c r="F6" s="5">
        <v>97</v>
      </c>
      <c r="G6" s="3">
        <v>106</v>
      </c>
      <c r="H6" s="1">
        <v>38</v>
      </c>
      <c r="I6" s="1">
        <v>33</v>
      </c>
    </row>
    <row r="7" spans="1:13" x14ac:dyDescent="0.3">
      <c r="A7" s="2" t="s">
        <v>103</v>
      </c>
      <c r="B7" s="2" t="s">
        <v>170</v>
      </c>
      <c r="C7" s="6">
        <v>638</v>
      </c>
      <c r="D7" s="4">
        <v>2.25</v>
      </c>
      <c r="E7" s="7">
        <v>9</v>
      </c>
      <c r="F7" s="5">
        <v>97</v>
      </c>
      <c r="G7" s="3">
        <v>107</v>
      </c>
      <c r="H7" s="1">
        <v>36</v>
      </c>
      <c r="I7" s="1">
        <v>35</v>
      </c>
    </row>
    <row r="8" spans="1:13" x14ac:dyDescent="0.3">
      <c r="A8" s="2"/>
      <c r="B8" s="2"/>
      <c r="C8" s="6"/>
      <c r="D8" s="4"/>
      <c r="E8" s="7"/>
      <c r="F8" s="5"/>
      <c r="G8" s="3"/>
      <c r="H8" s="1"/>
      <c r="I8" s="1"/>
    </row>
    <row r="9" spans="1:13" x14ac:dyDescent="0.3">
      <c r="A9" s="2" t="s">
        <v>104</v>
      </c>
      <c r="B9" s="2" t="s">
        <v>167</v>
      </c>
      <c r="C9" s="6">
        <v>698</v>
      </c>
      <c r="D9" s="4">
        <v>2.25</v>
      </c>
      <c r="E9" s="7">
        <v>9</v>
      </c>
      <c r="F9" s="5">
        <v>98</v>
      </c>
      <c r="G9" s="3">
        <v>99</v>
      </c>
      <c r="H9" s="1">
        <v>38</v>
      </c>
      <c r="I9" s="1">
        <v>31</v>
      </c>
    </row>
    <row r="10" spans="1:13" x14ac:dyDescent="0.3">
      <c r="A10" s="2" t="s">
        <v>105</v>
      </c>
      <c r="B10" s="2" t="s">
        <v>171</v>
      </c>
      <c r="C10" s="6">
        <v>892</v>
      </c>
      <c r="D10" s="4">
        <v>2.75</v>
      </c>
      <c r="E10" s="7">
        <v>9</v>
      </c>
      <c r="F10" s="5">
        <v>96</v>
      </c>
      <c r="G10" s="3">
        <v>111</v>
      </c>
      <c r="H10" s="1">
        <v>39</v>
      </c>
      <c r="I10" s="1">
        <v>35</v>
      </c>
    </row>
    <row r="11" spans="1:13" x14ac:dyDescent="0.3">
      <c r="A11" s="2" t="s">
        <v>106</v>
      </c>
      <c r="B11" s="2" t="s">
        <v>172</v>
      </c>
      <c r="C11" s="6">
        <v>831</v>
      </c>
      <c r="D11" s="4">
        <v>2.5</v>
      </c>
      <c r="E11" s="7">
        <v>9</v>
      </c>
      <c r="F11" s="5">
        <v>96</v>
      </c>
      <c r="G11" s="3">
        <v>110</v>
      </c>
      <c r="H11" s="1">
        <v>41</v>
      </c>
      <c r="I11" s="1">
        <v>30</v>
      </c>
      <c r="M11" t="s">
        <v>212</v>
      </c>
    </row>
    <row r="12" spans="1:13" x14ac:dyDescent="0.3">
      <c r="A12" s="2" t="s">
        <v>107</v>
      </c>
      <c r="B12" s="2" t="s">
        <v>173</v>
      </c>
      <c r="C12" s="6">
        <v>784</v>
      </c>
      <c r="D12" s="4">
        <v>2</v>
      </c>
      <c r="E12" s="7">
        <v>9</v>
      </c>
      <c r="F12" s="5">
        <v>98</v>
      </c>
      <c r="G12" s="3">
        <v>100</v>
      </c>
      <c r="H12" s="1">
        <v>40</v>
      </c>
      <c r="I12" s="1">
        <v>29</v>
      </c>
    </row>
    <row r="13" spans="1:13" x14ac:dyDescent="0.3">
      <c r="A13" s="2" t="s">
        <v>108</v>
      </c>
      <c r="B13" s="2" t="s">
        <v>174</v>
      </c>
      <c r="C13" s="6">
        <v>938</v>
      </c>
      <c r="D13" s="4">
        <v>2.25</v>
      </c>
      <c r="E13" s="7">
        <v>9</v>
      </c>
      <c r="F13" s="5">
        <v>97</v>
      </c>
      <c r="G13" s="3">
        <v>107</v>
      </c>
      <c r="H13" s="1">
        <v>40</v>
      </c>
      <c r="I13" s="1">
        <v>34</v>
      </c>
    </row>
    <row r="14" spans="1:13" x14ac:dyDescent="0.3">
      <c r="A14" s="2" t="s">
        <v>109</v>
      </c>
      <c r="B14" s="2" t="s">
        <v>175</v>
      </c>
      <c r="C14" s="6">
        <v>822</v>
      </c>
      <c r="D14" s="4">
        <v>2.25</v>
      </c>
      <c r="E14" s="7">
        <v>9</v>
      </c>
      <c r="F14" s="5">
        <v>97</v>
      </c>
      <c r="G14" s="3">
        <v>106</v>
      </c>
      <c r="H14" s="1">
        <v>42</v>
      </c>
      <c r="I14" s="1">
        <v>26</v>
      </c>
    </row>
    <row r="15" spans="1:13" x14ac:dyDescent="0.3">
      <c r="A15" s="2" t="s">
        <v>110</v>
      </c>
      <c r="B15" s="2" t="s">
        <v>176</v>
      </c>
      <c r="C15" s="6">
        <v>798</v>
      </c>
      <c r="D15" s="4">
        <v>2.2000000000000002</v>
      </c>
      <c r="E15" s="7">
        <v>9</v>
      </c>
      <c r="F15" s="5">
        <v>96</v>
      </c>
      <c r="G15" s="3">
        <v>109</v>
      </c>
      <c r="H15" s="1">
        <v>37</v>
      </c>
      <c r="I15" s="1">
        <v>34</v>
      </c>
    </row>
    <row r="16" spans="1:13" x14ac:dyDescent="0.3">
      <c r="A16" s="2" t="s">
        <v>111</v>
      </c>
      <c r="B16" s="2" t="s">
        <v>177</v>
      </c>
      <c r="C16" s="6">
        <v>760</v>
      </c>
      <c r="D16" s="4">
        <v>2</v>
      </c>
      <c r="E16" s="7">
        <v>9</v>
      </c>
      <c r="F16" s="5">
        <v>98</v>
      </c>
      <c r="G16" s="3">
        <v>101</v>
      </c>
      <c r="H16" s="1">
        <v>36</v>
      </c>
      <c r="I16" s="1">
        <v>33</v>
      </c>
    </row>
    <row r="17" spans="1:9" x14ac:dyDescent="0.3">
      <c r="A17" s="2" t="s">
        <v>112</v>
      </c>
      <c r="B17" s="2" t="s">
        <v>178</v>
      </c>
      <c r="C17" s="6">
        <v>885</v>
      </c>
      <c r="D17" s="4">
        <v>2.25</v>
      </c>
      <c r="E17" s="7">
        <v>9</v>
      </c>
      <c r="F17" s="5">
        <v>96</v>
      </c>
      <c r="G17" s="3">
        <v>109</v>
      </c>
      <c r="H17" s="1">
        <v>39</v>
      </c>
      <c r="I17" s="1">
        <v>34</v>
      </c>
    </row>
    <row r="18" spans="1:9" x14ac:dyDescent="0.3">
      <c r="A18" s="2" t="s">
        <v>113</v>
      </c>
      <c r="B18" s="2" t="s">
        <v>179</v>
      </c>
      <c r="C18" s="6">
        <v>873</v>
      </c>
      <c r="D18" s="4">
        <v>2.25</v>
      </c>
      <c r="E18" s="7">
        <v>9</v>
      </c>
      <c r="F18" s="5">
        <v>96</v>
      </c>
      <c r="G18" s="3">
        <v>109</v>
      </c>
      <c r="H18" s="1">
        <v>38</v>
      </c>
      <c r="I18" s="1">
        <v>35</v>
      </c>
    </row>
    <row r="19" spans="1:9" x14ac:dyDescent="0.3">
      <c r="A19" s="2" t="s">
        <v>335</v>
      </c>
      <c r="B19" s="2" t="s">
        <v>336</v>
      </c>
      <c r="C19" s="6">
        <v>912</v>
      </c>
      <c r="D19" s="4">
        <v>2.1</v>
      </c>
      <c r="E19" s="7">
        <v>9</v>
      </c>
      <c r="F19" s="5">
        <v>97</v>
      </c>
      <c r="G19" s="3">
        <v>97</v>
      </c>
      <c r="H19" s="1">
        <v>43</v>
      </c>
      <c r="I19" s="1">
        <v>28</v>
      </c>
    </row>
    <row r="20" spans="1:9" x14ac:dyDescent="0.3">
      <c r="A20" s="2"/>
      <c r="B20" s="2"/>
      <c r="C20" s="6"/>
      <c r="D20" s="4"/>
      <c r="E20" s="7"/>
      <c r="F20" s="5"/>
      <c r="G20" s="3"/>
      <c r="H20" s="1"/>
      <c r="I20" s="1"/>
    </row>
    <row r="21" spans="1:9" x14ac:dyDescent="0.3">
      <c r="A21" s="2" t="s">
        <v>326</v>
      </c>
      <c r="B21" s="2" t="s">
        <v>180</v>
      </c>
      <c r="C21" s="6">
        <v>920</v>
      </c>
      <c r="D21" s="4">
        <v>2.2000000000000002</v>
      </c>
      <c r="E21" s="7">
        <v>10</v>
      </c>
      <c r="F21" s="5">
        <v>99</v>
      </c>
      <c r="G21" s="3">
        <v>93</v>
      </c>
      <c r="H21" s="1">
        <v>44</v>
      </c>
      <c r="I21" s="1">
        <v>21</v>
      </c>
    </row>
    <row r="22" spans="1:9" x14ac:dyDescent="0.3">
      <c r="A22" s="2" t="s">
        <v>114</v>
      </c>
      <c r="B22" s="2" t="s">
        <v>181</v>
      </c>
      <c r="C22" s="6">
        <v>1290</v>
      </c>
      <c r="D22" s="4">
        <v>3.5</v>
      </c>
      <c r="E22" s="7">
        <v>12</v>
      </c>
      <c r="F22" s="5">
        <v>94</v>
      </c>
      <c r="G22" s="3">
        <v>115</v>
      </c>
      <c r="H22" s="1">
        <v>43</v>
      </c>
      <c r="I22" s="1">
        <v>31</v>
      </c>
    </row>
    <row r="23" spans="1:9" x14ac:dyDescent="0.3">
      <c r="A23" s="2" t="s">
        <v>115</v>
      </c>
      <c r="B23" s="2" t="s">
        <v>182</v>
      </c>
      <c r="C23" s="6">
        <v>1344</v>
      </c>
      <c r="D23" s="4">
        <v>3.2</v>
      </c>
      <c r="E23" s="7">
        <v>12</v>
      </c>
      <c r="F23" s="5">
        <v>94</v>
      </c>
      <c r="G23" s="3">
        <v>114</v>
      </c>
      <c r="H23" s="1">
        <v>42</v>
      </c>
      <c r="I23" s="1">
        <v>33</v>
      </c>
    </row>
    <row r="24" spans="1:9" x14ac:dyDescent="0.3">
      <c r="A24" s="2" t="s">
        <v>116</v>
      </c>
      <c r="B24" s="2" t="s">
        <v>183</v>
      </c>
      <c r="C24" s="6">
        <v>1036</v>
      </c>
      <c r="D24" s="4">
        <v>2.25</v>
      </c>
      <c r="E24" s="7">
        <v>11</v>
      </c>
      <c r="F24" s="5">
        <v>96</v>
      </c>
      <c r="G24" s="3">
        <v>99</v>
      </c>
      <c r="H24" s="1">
        <v>41</v>
      </c>
      <c r="I24" s="1">
        <v>30</v>
      </c>
    </row>
    <row r="25" spans="1:9" x14ac:dyDescent="0.3">
      <c r="A25" s="2" t="s">
        <v>327</v>
      </c>
      <c r="B25" s="2" t="s">
        <v>184</v>
      </c>
      <c r="C25" s="6">
        <v>998</v>
      </c>
      <c r="D25" s="4">
        <v>2.5</v>
      </c>
      <c r="E25" s="7">
        <v>11</v>
      </c>
      <c r="F25" s="5">
        <v>95</v>
      </c>
      <c r="G25" s="3">
        <v>115</v>
      </c>
      <c r="H25" s="1">
        <v>40</v>
      </c>
      <c r="I25" s="1">
        <v>35</v>
      </c>
    </row>
    <row r="26" spans="1:9" x14ac:dyDescent="0.3">
      <c r="A26" s="2" t="s">
        <v>328</v>
      </c>
      <c r="B26" s="2" t="s">
        <v>329</v>
      </c>
      <c r="C26" s="6">
        <v>1468</v>
      </c>
      <c r="D26" s="4">
        <v>2.7</v>
      </c>
      <c r="E26" s="7">
        <v>12</v>
      </c>
      <c r="F26" s="5">
        <v>92</v>
      </c>
      <c r="G26" s="3">
        <v>123</v>
      </c>
      <c r="H26" s="1">
        <v>41</v>
      </c>
      <c r="I26" s="1">
        <v>36</v>
      </c>
    </row>
    <row r="27" spans="1:9" x14ac:dyDescent="0.3">
      <c r="A27" s="2" t="s">
        <v>330</v>
      </c>
      <c r="B27" s="2" t="s">
        <v>331</v>
      </c>
      <c r="C27" s="6">
        <v>1274</v>
      </c>
      <c r="D27" s="4">
        <v>2.4</v>
      </c>
      <c r="E27" s="7">
        <v>11</v>
      </c>
      <c r="F27" s="5">
        <v>94</v>
      </c>
      <c r="G27" s="3">
        <v>111</v>
      </c>
      <c r="H27" s="1">
        <v>42</v>
      </c>
      <c r="I27" s="1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69C0-A866-4A94-A569-71E0D45D66A0}">
  <dimension ref="A1:J78"/>
  <sheetViews>
    <sheetView workbookViewId="0">
      <pane ySplit="1" topLeftCell="A2" activePane="bottomLeft" state="frozen"/>
      <selection pane="bottomLeft" activeCell="C79" sqref="C79"/>
    </sheetView>
  </sheetViews>
  <sheetFormatPr baseColWidth="10" defaultColWidth="8.88671875" defaultRowHeight="14.4" x14ac:dyDescent="0.3"/>
  <cols>
    <col min="1" max="1" width="22.5546875" customWidth="1"/>
  </cols>
  <sheetData>
    <row r="1" spans="1:10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0" x14ac:dyDescent="0.3">
      <c r="A2" s="2" t="s">
        <v>117</v>
      </c>
      <c r="B2" s="2"/>
      <c r="C2" s="6">
        <v>278</v>
      </c>
      <c r="D2" s="4">
        <v>2</v>
      </c>
      <c r="E2" s="7">
        <v>0</v>
      </c>
      <c r="F2" s="5">
        <v>85</v>
      </c>
      <c r="G2" s="3">
        <v>185</v>
      </c>
      <c r="H2" s="1">
        <v>27</v>
      </c>
      <c r="I2" s="1">
        <v>34</v>
      </c>
      <c r="J2">
        <f t="shared" ref="J2:J10" si="0">SUM(D2:I2)/1.2</f>
        <v>277.5</v>
      </c>
    </row>
    <row r="3" spans="1:10" x14ac:dyDescent="0.3">
      <c r="A3" s="2" t="s">
        <v>118</v>
      </c>
      <c r="B3" s="2"/>
      <c r="C3" s="6">
        <v>283</v>
      </c>
      <c r="D3" s="4">
        <v>2</v>
      </c>
      <c r="E3" s="7">
        <v>0</v>
      </c>
      <c r="F3" s="5">
        <v>85</v>
      </c>
      <c r="G3" s="3">
        <v>188</v>
      </c>
      <c r="H3" s="1">
        <v>29</v>
      </c>
      <c r="I3" s="1">
        <v>35</v>
      </c>
      <c r="J3">
        <f t="shared" si="0"/>
        <v>282.5</v>
      </c>
    </row>
    <row r="4" spans="1:10" x14ac:dyDescent="0.3">
      <c r="A4" s="2" t="s">
        <v>119</v>
      </c>
      <c r="B4" s="2"/>
      <c r="C4" s="6">
        <v>280</v>
      </c>
      <c r="D4" s="4">
        <v>2</v>
      </c>
      <c r="E4" s="7">
        <v>0</v>
      </c>
      <c r="F4" s="5">
        <v>85</v>
      </c>
      <c r="G4" s="3">
        <v>188</v>
      </c>
      <c r="H4" s="1">
        <v>28</v>
      </c>
      <c r="I4" s="1">
        <v>33</v>
      </c>
      <c r="J4">
        <f t="shared" si="0"/>
        <v>280</v>
      </c>
    </row>
    <row r="5" spans="1:10" x14ac:dyDescent="0.3">
      <c r="A5" s="2" t="s">
        <v>120</v>
      </c>
      <c r="B5" s="2"/>
      <c r="C5" s="6">
        <v>275</v>
      </c>
      <c r="D5" s="4">
        <v>2</v>
      </c>
      <c r="E5" s="7">
        <v>0</v>
      </c>
      <c r="F5" s="5">
        <v>85</v>
      </c>
      <c r="G5" s="3">
        <v>187</v>
      </c>
      <c r="H5" s="1">
        <v>22</v>
      </c>
      <c r="I5" s="1">
        <v>36</v>
      </c>
      <c r="J5">
        <f t="shared" si="0"/>
        <v>276.66666666666669</v>
      </c>
    </row>
    <row r="6" spans="1:10" x14ac:dyDescent="0.3">
      <c r="A6" s="2" t="s">
        <v>121</v>
      </c>
      <c r="B6" s="2"/>
      <c r="C6" s="6">
        <v>273</v>
      </c>
      <c r="D6" s="4">
        <v>2</v>
      </c>
      <c r="E6" s="7">
        <v>0</v>
      </c>
      <c r="F6" s="5">
        <v>85</v>
      </c>
      <c r="G6" s="3">
        <v>181</v>
      </c>
      <c r="H6" s="1">
        <v>24</v>
      </c>
      <c r="I6" s="1">
        <v>35</v>
      </c>
      <c r="J6">
        <f t="shared" si="0"/>
        <v>272.5</v>
      </c>
    </row>
    <row r="7" spans="1:10" x14ac:dyDescent="0.3">
      <c r="A7" s="2" t="s">
        <v>122</v>
      </c>
      <c r="B7" s="2"/>
      <c r="C7" s="6">
        <v>275</v>
      </c>
      <c r="D7" s="4">
        <v>2</v>
      </c>
      <c r="E7" s="7">
        <v>0</v>
      </c>
      <c r="F7" s="5">
        <v>85</v>
      </c>
      <c r="G7" s="3">
        <v>193</v>
      </c>
      <c r="H7" s="1">
        <v>19</v>
      </c>
      <c r="I7" s="1">
        <v>31</v>
      </c>
      <c r="J7">
        <f t="shared" si="0"/>
        <v>275</v>
      </c>
    </row>
    <row r="8" spans="1:10" x14ac:dyDescent="0.3">
      <c r="A8" s="2" t="s">
        <v>123</v>
      </c>
      <c r="B8" s="2"/>
      <c r="C8" s="6">
        <v>492</v>
      </c>
      <c r="D8" s="4">
        <v>3.5</v>
      </c>
      <c r="E8" s="7">
        <v>11</v>
      </c>
      <c r="F8" s="5">
        <v>78</v>
      </c>
      <c r="G8" s="3">
        <v>450</v>
      </c>
      <c r="H8" s="1">
        <v>18</v>
      </c>
      <c r="I8" s="1">
        <v>30</v>
      </c>
      <c r="J8">
        <f t="shared" si="0"/>
        <v>492.08333333333337</v>
      </c>
    </row>
    <row r="9" spans="1:10" x14ac:dyDescent="0.3">
      <c r="A9" s="2" t="s">
        <v>124</v>
      </c>
      <c r="B9" s="2"/>
      <c r="C9" s="6">
        <v>341</v>
      </c>
      <c r="D9" s="4">
        <v>3</v>
      </c>
      <c r="E9" s="7">
        <v>9</v>
      </c>
      <c r="F9" s="5">
        <v>82</v>
      </c>
      <c r="G9" s="3">
        <v>255</v>
      </c>
      <c r="H9" s="1">
        <v>27</v>
      </c>
      <c r="I9" s="1">
        <v>33</v>
      </c>
      <c r="J9">
        <f t="shared" si="0"/>
        <v>340.83333333333337</v>
      </c>
    </row>
    <row r="10" spans="1:10" x14ac:dyDescent="0.3">
      <c r="A10" s="2" t="s">
        <v>125</v>
      </c>
      <c r="B10" s="2"/>
      <c r="C10" s="6">
        <v>333</v>
      </c>
      <c r="D10" s="4">
        <v>3</v>
      </c>
      <c r="E10" s="7">
        <v>9</v>
      </c>
      <c r="F10" s="5">
        <v>82</v>
      </c>
      <c r="G10" s="3">
        <v>246</v>
      </c>
      <c r="H10" s="1">
        <v>24</v>
      </c>
      <c r="I10" s="1">
        <v>35</v>
      </c>
      <c r="J10">
        <f t="shared" si="0"/>
        <v>332.5</v>
      </c>
    </row>
    <row r="12" spans="1:10" x14ac:dyDescent="0.3">
      <c r="A12" s="2" t="s">
        <v>126</v>
      </c>
      <c r="B12" s="2"/>
      <c r="C12" s="6">
        <v>406</v>
      </c>
      <c r="D12" s="4">
        <v>3.5</v>
      </c>
      <c r="E12" s="7">
        <v>9</v>
      </c>
      <c r="F12" s="5">
        <v>86</v>
      </c>
      <c r="G12" s="3">
        <v>170</v>
      </c>
      <c r="H12" s="1">
        <v>39</v>
      </c>
      <c r="I12" s="1">
        <v>31</v>
      </c>
      <c r="J12">
        <f>SUM(D12:I12)*1.2</f>
        <v>406.2</v>
      </c>
    </row>
    <row r="13" spans="1:10" x14ac:dyDescent="0.3">
      <c r="A13" s="2" t="s">
        <v>127</v>
      </c>
      <c r="B13" s="2"/>
      <c r="C13" s="6">
        <v>428</v>
      </c>
      <c r="D13" s="4">
        <v>3.5</v>
      </c>
      <c r="E13" s="7">
        <v>9</v>
      </c>
      <c r="F13" s="5">
        <v>82</v>
      </c>
      <c r="G13" s="3">
        <v>193</v>
      </c>
      <c r="H13" s="1">
        <v>37</v>
      </c>
      <c r="I13" s="1">
        <v>32</v>
      </c>
      <c r="J13">
        <f>SUM(D13:I13)*1.2</f>
        <v>427.8</v>
      </c>
    </row>
    <row r="14" spans="1:10" x14ac:dyDescent="0.3">
      <c r="A14" s="2" t="s">
        <v>128</v>
      </c>
      <c r="B14" s="2"/>
      <c r="C14" s="6">
        <v>423</v>
      </c>
      <c r="D14" s="4">
        <v>3.6</v>
      </c>
      <c r="E14" s="7">
        <v>9</v>
      </c>
      <c r="F14" s="5">
        <v>84</v>
      </c>
      <c r="G14" s="3">
        <v>180</v>
      </c>
      <c r="H14" s="1">
        <v>42</v>
      </c>
      <c r="I14" s="1">
        <v>34</v>
      </c>
      <c r="J14">
        <f>SUM(D14:I14)*1.2</f>
        <v>423.12</v>
      </c>
    </row>
    <row r="15" spans="1:10" x14ac:dyDescent="0.3">
      <c r="A15" s="2" t="s">
        <v>129</v>
      </c>
      <c r="B15" s="2"/>
      <c r="C15" s="6">
        <v>412</v>
      </c>
      <c r="D15" s="4">
        <v>3.5</v>
      </c>
      <c r="E15" s="7">
        <v>9</v>
      </c>
      <c r="F15" s="5">
        <v>84</v>
      </c>
      <c r="G15" s="3">
        <v>180</v>
      </c>
      <c r="H15" s="1">
        <v>33</v>
      </c>
      <c r="I15" s="1">
        <v>34</v>
      </c>
      <c r="J15">
        <f>SUM(D15:I15)*1.2</f>
        <v>412.2</v>
      </c>
    </row>
    <row r="16" spans="1:10" x14ac:dyDescent="0.3">
      <c r="A16" s="2" t="s">
        <v>130</v>
      </c>
      <c r="B16" s="2"/>
      <c r="C16" s="6">
        <v>396</v>
      </c>
      <c r="D16" s="4">
        <v>3.6</v>
      </c>
      <c r="E16" s="7">
        <v>9</v>
      </c>
      <c r="F16" s="5">
        <v>82</v>
      </c>
      <c r="G16" s="3">
        <v>190</v>
      </c>
      <c r="H16" s="1">
        <v>39</v>
      </c>
      <c r="I16" s="1">
        <v>36</v>
      </c>
      <c r="J16">
        <f>SUM(D16:I16)*1.1</f>
        <v>395.56000000000006</v>
      </c>
    </row>
    <row r="17" spans="1:10" x14ac:dyDescent="0.3">
      <c r="A17" s="2" t="s">
        <v>131</v>
      </c>
      <c r="B17" s="2"/>
      <c r="C17" s="6">
        <v>415</v>
      </c>
      <c r="D17" s="4">
        <v>3.8</v>
      </c>
      <c r="E17" s="7">
        <v>9</v>
      </c>
      <c r="F17" s="5">
        <v>85</v>
      </c>
      <c r="G17" s="3">
        <v>173</v>
      </c>
      <c r="H17" s="1">
        <v>41</v>
      </c>
      <c r="I17" s="1">
        <v>34</v>
      </c>
      <c r="J17">
        <f t="shared" ref="J17:J25" si="1">SUM(D17:I17)*1.2</f>
        <v>414.96</v>
      </c>
    </row>
    <row r="18" spans="1:10" x14ac:dyDescent="0.3">
      <c r="A18" s="2" t="s">
        <v>132</v>
      </c>
      <c r="B18" s="2"/>
      <c r="C18" s="6">
        <v>428</v>
      </c>
      <c r="D18" s="4">
        <v>3.7</v>
      </c>
      <c r="E18" s="7">
        <v>9</v>
      </c>
      <c r="F18" s="5">
        <v>82</v>
      </c>
      <c r="G18" s="3">
        <v>188</v>
      </c>
      <c r="H18" s="1">
        <v>40</v>
      </c>
      <c r="I18" s="1">
        <v>34</v>
      </c>
      <c r="J18">
        <f t="shared" si="1"/>
        <v>428.03999999999996</v>
      </c>
    </row>
    <row r="19" spans="1:10" x14ac:dyDescent="0.3">
      <c r="A19" s="2" t="s">
        <v>133</v>
      </c>
      <c r="B19" s="2"/>
      <c r="C19" s="6">
        <v>417</v>
      </c>
      <c r="D19" s="4">
        <v>3.7</v>
      </c>
      <c r="E19" s="7">
        <v>9</v>
      </c>
      <c r="F19" s="5">
        <v>85</v>
      </c>
      <c r="G19" s="3">
        <v>174</v>
      </c>
      <c r="H19" s="1">
        <v>42</v>
      </c>
      <c r="I19" s="1">
        <v>34</v>
      </c>
      <c r="J19">
        <f t="shared" si="1"/>
        <v>417.23999999999995</v>
      </c>
    </row>
    <row r="20" spans="1:10" x14ac:dyDescent="0.3">
      <c r="A20" s="2" t="s">
        <v>134</v>
      </c>
      <c r="B20" s="2"/>
      <c r="C20" s="6">
        <v>435</v>
      </c>
      <c r="D20" s="4">
        <v>3.6</v>
      </c>
      <c r="E20" s="7">
        <v>9</v>
      </c>
      <c r="F20" s="5">
        <v>82</v>
      </c>
      <c r="G20" s="3">
        <v>190</v>
      </c>
      <c r="H20" s="1">
        <v>43</v>
      </c>
      <c r="I20" s="1">
        <v>35</v>
      </c>
      <c r="J20">
        <f t="shared" si="1"/>
        <v>435.12</v>
      </c>
    </row>
    <row r="21" spans="1:10" x14ac:dyDescent="0.3">
      <c r="A21" s="2" t="s">
        <v>135</v>
      </c>
      <c r="B21" s="2"/>
      <c r="C21" s="6">
        <v>436</v>
      </c>
      <c r="D21" s="4">
        <v>3.6</v>
      </c>
      <c r="E21" s="7">
        <v>9</v>
      </c>
      <c r="F21" s="5">
        <v>82</v>
      </c>
      <c r="G21" s="3">
        <v>193</v>
      </c>
      <c r="H21" s="1">
        <v>41</v>
      </c>
      <c r="I21" s="1">
        <v>35</v>
      </c>
      <c r="J21">
        <f t="shared" si="1"/>
        <v>436.32</v>
      </c>
    </row>
    <row r="22" spans="1:10" x14ac:dyDescent="0.3">
      <c r="A22" s="2" t="s">
        <v>136</v>
      </c>
      <c r="B22" s="2"/>
      <c r="C22" s="6">
        <v>458</v>
      </c>
      <c r="D22" s="4">
        <v>3.7</v>
      </c>
      <c r="E22" s="7">
        <v>9</v>
      </c>
      <c r="F22" s="5">
        <v>81</v>
      </c>
      <c r="G22" s="3">
        <v>209</v>
      </c>
      <c r="H22" s="1">
        <v>44</v>
      </c>
      <c r="I22" s="1">
        <v>35</v>
      </c>
      <c r="J22">
        <f t="shared" si="1"/>
        <v>458.03999999999996</v>
      </c>
    </row>
    <row r="23" spans="1:10" x14ac:dyDescent="0.3">
      <c r="A23" s="2" t="s">
        <v>137</v>
      </c>
      <c r="B23" s="2"/>
      <c r="C23" s="6">
        <v>406</v>
      </c>
      <c r="D23" s="4">
        <v>3.6</v>
      </c>
      <c r="E23" s="7">
        <v>9</v>
      </c>
      <c r="F23" s="5">
        <v>84</v>
      </c>
      <c r="G23" s="3">
        <v>172</v>
      </c>
      <c r="H23" s="1">
        <v>43</v>
      </c>
      <c r="I23" s="1">
        <v>27</v>
      </c>
      <c r="J23">
        <f t="shared" si="1"/>
        <v>406.32</v>
      </c>
    </row>
    <row r="24" spans="1:10" x14ac:dyDescent="0.3">
      <c r="A24" s="2" t="s">
        <v>138</v>
      </c>
      <c r="B24" s="2"/>
      <c r="C24" s="6">
        <v>441</v>
      </c>
      <c r="D24" s="4">
        <v>3.9</v>
      </c>
      <c r="E24" s="7">
        <v>9</v>
      </c>
      <c r="F24" s="5">
        <v>82</v>
      </c>
      <c r="G24" s="3">
        <v>192</v>
      </c>
      <c r="H24" s="1">
        <v>45</v>
      </c>
      <c r="I24" s="1">
        <v>36</v>
      </c>
      <c r="J24">
        <f t="shared" si="1"/>
        <v>441.47999999999996</v>
      </c>
    </row>
    <row r="25" spans="1:10" x14ac:dyDescent="0.3">
      <c r="A25" s="2" t="s">
        <v>139</v>
      </c>
      <c r="B25" s="2"/>
      <c r="C25" s="6">
        <v>419</v>
      </c>
      <c r="D25" s="4">
        <v>4</v>
      </c>
      <c r="E25" s="7">
        <v>9</v>
      </c>
      <c r="F25" s="5">
        <v>82</v>
      </c>
      <c r="G25" s="3">
        <v>175</v>
      </c>
      <c r="H25" s="1">
        <v>46</v>
      </c>
      <c r="I25" s="1">
        <v>33</v>
      </c>
      <c r="J25">
        <f t="shared" si="1"/>
        <v>418.8</v>
      </c>
    </row>
    <row r="27" spans="1:10" x14ac:dyDescent="0.3">
      <c r="A27" s="2" t="s">
        <v>213</v>
      </c>
      <c r="B27" s="2"/>
      <c r="C27" s="6">
        <v>424</v>
      </c>
      <c r="D27" s="4">
        <v>4</v>
      </c>
      <c r="E27" s="7">
        <v>9</v>
      </c>
      <c r="F27" s="5">
        <v>82</v>
      </c>
      <c r="G27" s="3">
        <v>191</v>
      </c>
      <c r="H27" s="1">
        <v>38</v>
      </c>
      <c r="I27" s="1">
        <v>29</v>
      </c>
      <c r="J27">
        <f>SUM(D27:I27)*1.2</f>
        <v>423.59999999999997</v>
      </c>
    </row>
    <row r="28" spans="1:10" x14ac:dyDescent="0.3">
      <c r="A28" s="2" t="s">
        <v>214</v>
      </c>
      <c r="B28" s="2"/>
      <c r="C28" s="6">
        <v>455</v>
      </c>
      <c r="D28" s="4">
        <v>4.0999999999999996</v>
      </c>
      <c r="E28" s="7">
        <v>9</v>
      </c>
      <c r="F28" s="5">
        <v>81</v>
      </c>
      <c r="G28" s="3">
        <v>207</v>
      </c>
      <c r="H28" s="1">
        <v>44</v>
      </c>
      <c r="I28" s="1">
        <v>34</v>
      </c>
      <c r="J28">
        <f>SUM(D28:I28)*1.2</f>
        <v>454.92</v>
      </c>
    </row>
    <row r="29" spans="1:10" x14ac:dyDescent="0.3">
      <c r="A29" s="2" t="s">
        <v>215</v>
      </c>
      <c r="B29" s="2"/>
      <c r="C29" s="6">
        <v>480</v>
      </c>
      <c r="D29" s="4">
        <v>4.3</v>
      </c>
      <c r="E29" s="7">
        <v>9</v>
      </c>
      <c r="F29" s="5">
        <v>80</v>
      </c>
      <c r="G29" s="3">
        <v>233</v>
      </c>
      <c r="H29" s="1">
        <v>46</v>
      </c>
      <c r="I29" s="1">
        <v>36</v>
      </c>
      <c r="J29">
        <f>SUM(D29:I29)*1.2</f>
        <v>489.96</v>
      </c>
    </row>
    <row r="30" spans="1:10" x14ac:dyDescent="0.3">
      <c r="A30" s="2" t="s">
        <v>216</v>
      </c>
      <c r="B30" s="2"/>
      <c r="C30" s="6">
        <v>505</v>
      </c>
      <c r="D30" s="4">
        <v>4.5</v>
      </c>
      <c r="E30" s="7">
        <v>9</v>
      </c>
      <c r="F30" s="5">
        <v>79</v>
      </c>
      <c r="G30" s="3">
        <v>246</v>
      </c>
      <c r="H30" s="1">
        <v>45</v>
      </c>
      <c r="I30" s="1">
        <v>37</v>
      </c>
      <c r="J30">
        <f>SUM(D30:I30)*1.2</f>
        <v>504.59999999999997</v>
      </c>
    </row>
    <row r="32" spans="1:10" x14ac:dyDescent="0.3">
      <c r="A32" s="2" t="s">
        <v>217</v>
      </c>
      <c r="B32" s="2"/>
      <c r="C32" s="6">
        <v>375</v>
      </c>
      <c r="D32" s="4">
        <v>3.9</v>
      </c>
      <c r="E32" s="7">
        <v>9</v>
      </c>
      <c r="F32" s="5">
        <v>84</v>
      </c>
      <c r="G32" s="3">
        <v>154</v>
      </c>
      <c r="H32" s="1">
        <v>33</v>
      </c>
      <c r="I32" s="1">
        <v>29</v>
      </c>
      <c r="J32">
        <f>SUM(D32:I32)*1.2</f>
        <v>375.47999999999996</v>
      </c>
    </row>
    <row r="34" spans="1:10" x14ac:dyDescent="0.3">
      <c r="A34" s="2" t="s">
        <v>218</v>
      </c>
      <c r="B34" s="2"/>
      <c r="C34" s="6">
        <v>376</v>
      </c>
      <c r="D34" s="4">
        <v>4</v>
      </c>
      <c r="E34" s="7">
        <v>9</v>
      </c>
      <c r="F34" s="5">
        <v>83</v>
      </c>
      <c r="G34" s="3">
        <v>148</v>
      </c>
      <c r="H34" s="1">
        <v>45</v>
      </c>
      <c r="I34" s="1">
        <v>0</v>
      </c>
      <c r="J34">
        <f>SUM(D34:I34)*1.3</f>
        <v>375.7</v>
      </c>
    </row>
    <row r="35" spans="1:10" x14ac:dyDescent="0.3">
      <c r="A35" s="2" t="s">
        <v>219</v>
      </c>
      <c r="B35" s="2"/>
      <c r="C35" s="6">
        <v>383</v>
      </c>
      <c r="D35" s="4">
        <v>4.5</v>
      </c>
      <c r="E35" s="7">
        <v>9</v>
      </c>
      <c r="F35" s="5">
        <v>83</v>
      </c>
      <c r="G35" s="3">
        <v>150</v>
      </c>
      <c r="H35" s="1">
        <v>48</v>
      </c>
      <c r="I35" s="1">
        <v>0</v>
      </c>
      <c r="J35">
        <f>SUM(D35:I35)*1.3</f>
        <v>382.85</v>
      </c>
    </row>
    <row r="36" spans="1:10" x14ac:dyDescent="0.3">
      <c r="A36" s="2" t="s">
        <v>220</v>
      </c>
      <c r="B36" s="2"/>
      <c r="C36" s="6">
        <v>376</v>
      </c>
      <c r="D36" s="4">
        <v>4.3</v>
      </c>
      <c r="E36" s="7">
        <v>9</v>
      </c>
      <c r="F36" s="5">
        <v>84</v>
      </c>
      <c r="G36" s="3">
        <v>146</v>
      </c>
      <c r="H36" s="1">
        <v>46</v>
      </c>
      <c r="I36" s="1">
        <v>0</v>
      </c>
      <c r="J36">
        <f>SUM(D36:I36)*1.3</f>
        <v>376.09000000000003</v>
      </c>
    </row>
    <row r="37" spans="1:10" x14ac:dyDescent="0.3">
      <c r="A37" s="2" t="s">
        <v>221</v>
      </c>
      <c r="B37" s="2"/>
      <c r="C37" s="6">
        <v>359</v>
      </c>
      <c r="D37" s="4">
        <v>4.4000000000000004</v>
      </c>
      <c r="E37" s="7">
        <v>9</v>
      </c>
      <c r="F37" s="5">
        <v>87</v>
      </c>
      <c r="G37" s="3">
        <v>129</v>
      </c>
      <c r="H37" s="1">
        <v>47</v>
      </c>
      <c r="I37" s="1">
        <v>0</v>
      </c>
      <c r="J37">
        <f>SUM(D37:I37)*1.3</f>
        <v>359.32</v>
      </c>
    </row>
    <row r="38" spans="1:10" x14ac:dyDescent="0.3">
      <c r="A38" s="2" t="s">
        <v>222</v>
      </c>
      <c r="B38" s="2"/>
      <c r="C38" s="6">
        <v>355</v>
      </c>
      <c r="D38" s="4">
        <v>4.2</v>
      </c>
      <c r="E38" s="7">
        <v>9</v>
      </c>
      <c r="F38" s="5">
        <v>88</v>
      </c>
      <c r="G38" s="3">
        <v>124</v>
      </c>
      <c r="H38" s="1">
        <v>48</v>
      </c>
      <c r="I38" s="1">
        <v>0</v>
      </c>
      <c r="J38">
        <f>SUM(D38:I38)*1.3</f>
        <v>355.16</v>
      </c>
    </row>
    <row r="40" spans="1:10" x14ac:dyDescent="0.3">
      <c r="A40" s="2" t="s">
        <v>255</v>
      </c>
      <c r="B40" s="2"/>
      <c r="C40" s="6">
        <v>379</v>
      </c>
      <c r="D40" s="4">
        <v>3.5</v>
      </c>
      <c r="E40" s="7">
        <v>9</v>
      </c>
      <c r="F40" s="5">
        <v>84</v>
      </c>
      <c r="G40" s="3">
        <v>179</v>
      </c>
      <c r="H40" s="1">
        <v>37</v>
      </c>
      <c r="I40" s="1">
        <v>32</v>
      </c>
      <c r="J40">
        <f>SUM(D40:I40)*1.1</f>
        <v>378.95000000000005</v>
      </c>
    </row>
    <row r="41" spans="1:10" x14ac:dyDescent="0.3">
      <c r="A41" s="2" t="s">
        <v>256</v>
      </c>
      <c r="B41" s="2"/>
      <c r="C41" s="6">
        <v>360</v>
      </c>
      <c r="D41" s="4">
        <v>3.3</v>
      </c>
      <c r="E41" s="7">
        <v>9</v>
      </c>
      <c r="F41" s="5">
        <v>88</v>
      </c>
      <c r="G41" s="3">
        <v>158</v>
      </c>
      <c r="H41" s="1">
        <v>39</v>
      </c>
      <c r="I41" s="1">
        <v>30</v>
      </c>
      <c r="J41">
        <f>SUM(D41:I41)*1.1</f>
        <v>360.03000000000003</v>
      </c>
    </row>
    <row r="42" spans="1:10" x14ac:dyDescent="0.3">
      <c r="A42" s="2" t="s">
        <v>257</v>
      </c>
      <c r="B42" s="2"/>
      <c r="C42" s="6">
        <v>420</v>
      </c>
      <c r="D42" s="4">
        <v>3.7</v>
      </c>
      <c r="E42" s="7">
        <v>12</v>
      </c>
      <c r="F42" s="5">
        <v>82</v>
      </c>
      <c r="G42" s="3">
        <v>188</v>
      </c>
      <c r="H42" s="1">
        <v>42</v>
      </c>
      <c r="I42" s="1">
        <v>23</v>
      </c>
      <c r="J42">
        <f>SUM(D42:I42)*1.2</f>
        <v>420.84</v>
      </c>
    </row>
    <row r="43" spans="1:10" x14ac:dyDescent="0.3">
      <c r="A43" s="2" t="s">
        <v>258</v>
      </c>
      <c r="B43" s="2"/>
      <c r="C43" s="6">
        <v>438</v>
      </c>
      <c r="D43" s="4">
        <v>3.5</v>
      </c>
      <c r="E43" s="7">
        <v>13</v>
      </c>
      <c r="F43" s="5">
        <v>89</v>
      </c>
      <c r="G43" s="3">
        <v>144</v>
      </c>
      <c r="H43" s="1">
        <v>39</v>
      </c>
      <c r="I43" s="1">
        <v>36</v>
      </c>
      <c r="J43">
        <f>SUM(D43:I43)*1.35</f>
        <v>438.07500000000005</v>
      </c>
    </row>
    <row r="45" spans="1:10" x14ac:dyDescent="0.3">
      <c r="A45" s="2" t="s">
        <v>259</v>
      </c>
      <c r="B45" s="2"/>
      <c r="C45" s="6">
        <v>380</v>
      </c>
      <c r="D45" s="4">
        <v>3.6</v>
      </c>
      <c r="E45" s="7">
        <v>9</v>
      </c>
      <c r="F45" s="5">
        <v>82</v>
      </c>
      <c r="G45" s="3">
        <v>154</v>
      </c>
      <c r="H45" s="1">
        <v>37</v>
      </c>
      <c r="I45" s="1">
        <v>31</v>
      </c>
      <c r="J45">
        <f>SUM(D45:I45)*1.2</f>
        <v>379.92</v>
      </c>
    </row>
    <row r="46" spans="1:10" x14ac:dyDescent="0.3">
      <c r="A46" s="2" t="s">
        <v>260</v>
      </c>
      <c r="B46" s="2"/>
      <c r="C46" s="6">
        <v>444</v>
      </c>
      <c r="D46" s="4">
        <v>3.8</v>
      </c>
      <c r="E46" s="7">
        <v>10</v>
      </c>
      <c r="F46" s="5">
        <v>80</v>
      </c>
      <c r="G46" s="3">
        <v>177</v>
      </c>
      <c r="H46" s="1">
        <v>38</v>
      </c>
      <c r="I46" s="1">
        <v>33</v>
      </c>
      <c r="J46">
        <f>SUM(D46:I46)*1.3</f>
        <v>444.34000000000003</v>
      </c>
    </row>
    <row r="47" spans="1:10" x14ac:dyDescent="0.3">
      <c r="A47" s="2" t="s">
        <v>261</v>
      </c>
      <c r="B47" s="2"/>
      <c r="C47" s="6">
        <v>382</v>
      </c>
      <c r="D47" s="4">
        <v>3.5</v>
      </c>
      <c r="E47" s="7">
        <v>9</v>
      </c>
      <c r="F47" s="5">
        <v>82</v>
      </c>
      <c r="G47" s="3">
        <v>150</v>
      </c>
      <c r="H47" s="1">
        <v>36</v>
      </c>
      <c r="I47" s="1">
        <v>38</v>
      </c>
      <c r="J47">
        <f>SUM(D47:I47)*1.2</f>
        <v>382.2</v>
      </c>
    </row>
    <row r="48" spans="1:10" x14ac:dyDescent="0.3">
      <c r="A48" s="2" t="s">
        <v>262</v>
      </c>
      <c r="B48" s="2"/>
      <c r="C48" s="6">
        <v>427</v>
      </c>
      <c r="D48" s="4">
        <v>3.6</v>
      </c>
      <c r="E48" s="7">
        <v>10</v>
      </c>
      <c r="F48" s="5">
        <v>81</v>
      </c>
      <c r="G48" s="3">
        <v>163</v>
      </c>
      <c r="H48" s="1">
        <v>34</v>
      </c>
      <c r="I48" s="1">
        <v>37</v>
      </c>
      <c r="J48">
        <f>SUM(D48:I48)*1.3</f>
        <v>427.18000000000006</v>
      </c>
    </row>
    <row r="50" spans="1:10" x14ac:dyDescent="0.3">
      <c r="A50" s="2" t="s">
        <v>271</v>
      </c>
      <c r="B50" s="2"/>
      <c r="C50" s="6">
        <v>394</v>
      </c>
      <c r="D50" s="4">
        <v>3.8</v>
      </c>
      <c r="E50" s="7">
        <v>9</v>
      </c>
      <c r="F50" s="5">
        <v>87</v>
      </c>
      <c r="G50" s="3">
        <v>152</v>
      </c>
      <c r="H50" s="1">
        <v>38</v>
      </c>
      <c r="I50" s="1">
        <v>25</v>
      </c>
      <c r="J50">
        <f t="shared" ref="J50:J63" si="2">SUM(D50:I50)*1.25</f>
        <v>393.5</v>
      </c>
    </row>
    <row r="51" spans="1:10" x14ac:dyDescent="0.3">
      <c r="A51" s="2" t="s">
        <v>272</v>
      </c>
      <c r="B51" s="2"/>
      <c r="C51" s="6">
        <v>368</v>
      </c>
      <c r="D51" s="4">
        <v>3.5</v>
      </c>
      <c r="E51" s="7">
        <v>9</v>
      </c>
      <c r="F51" s="5">
        <v>88</v>
      </c>
      <c r="G51" s="3">
        <v>140</v>
      </c>
      <c r="H51" s="1">
        <v>35</v>
      </c>
      <c r="I51" s="1">
        <v>19</v>
      </c>
      <c r="J51">
        <f t="shared" si="2"/>
        <v>368.125</v>
      </c>
    </row>
    <row r="52" spans="1:10" x14ac:dyDescent="0.3">
      <c r="A52" s="2" t="s">
        <v>273</v>
      </c>
      <c r="B52" s="2"/>
      <c r="C52" s="6">
        <v>425</v>
      </c>
      <c r="D52" s="4">
        <v>4.0999999999999996</v>
      </c>
      <c r="E52" s="7">
        <v>9</v>
      </c>
      <c r="F52" s="5">
        <v>86</v>
      </c>
      <c r="G52" s="3">
        <v>162</v>
      </c>
      <c r="H52" s="1">
        <v>44</v>
      </c>
      <c r="I52" s="1">
        <v>35</v>
      </c>
      <c r="J52">
        <f t="shared" si="2"/>
        <v>425.125</v>
      </c>
    </row>
    <row r="53" spans="1:10" x14ac:dyDescent="0.3">
      <c r="A53" s="2" t="s">
        <v>274</v>
      </c>
      <c r="B53" s="2"/>
      <c r="C53" s="6">
        <v>421</v>
      </c>
      <c r="D53" s="4">
        <v>3.8</v>
      </c>
      <c r="E53" s="7">
        <v>9</v>
      </c>
      <c r="F53" s="5">
        <v>85</v>
      </c>
      <c r="G53" s="3">
        <v>170</v>
      </c>
      <c r="H53" s="1">
        <v>40</v>
      </c>
      <c r="I53" s="1">
        <v>29</v>
      </c>
      <c r="J53">
        <f t="shared" si="2"/>
        <v>421</v>
      </c>
    </row>
    <row r="54" spans="1:10" x14ac:dyDescent="0.3">
      <c r="A54" s="2" t="s">
        <v>130</v>
      </c>
      <c r="B54" s="2"/>
      <c r="C54" s="6">
        <v>399</v>
      </c>
      <c r="D54" s="4">
        <v>4</v>
      </c>
      <c r="E54" s="7">
        <v>9</v>
      </c>
      <c r="F54" s="5">
        <v>88</v>
      </c>
      <c r="G54" s="3">
        <v>149</v>
      </c>
      <c r="H54" s="1">
        <v>41</v>
      </c>
      <c r="I54" s="1">
        <v>28</v>
      </c>
      <c r="J54">
        <f t="shared" si="2"/>
        <v>398.75</v>
      </c>
    </row>
    <row r="55" spans="1:10" x14ac:dyDescent="0.3">
      <c r="A55" s="2" t="s">
        <v>275</v>
      </c>
      <c r="B55" s="2"/>
      <c r="C55" s="6">
        <v>340</v>
      </c>
      <c r="D55" s="4">
        <v>4.2</v>
      </c>
      <c r="E55" s="7">
        <v>9</v>
      </c>
      <c r="F55" s="5">
        <v>90</v>
      </c>
      <c r="G55" s="3">
        <v>100</v>
      </c>
      <c r="H55" s="1">
        <v>43</v>
      </c>
      <c r="I55" s="1">
        <v>26</v>
      </c>
      <c r="J55">
        <f t="shared" si="2"/>
        <v>340.25</v>
      </c>
    </row>
    <row r="56" spans="1:10" x14ac:dyDescent="0.3">
      <c r="A56" s="2" t="s">
        <v>276</v>
      </c>
      <c r="B56" s="2"/>
      <c r="C56" s="6">
        <v>424</v>
      </c>
      <c r="D56" s="4">
        <v>3.9</v>
      </c>
      <c r="E56" s="7">
        <v>9</v>
      </c>
      <c r="F56" s="5">
        <v>84</v>
      </c>
      <c r="G56" s="3">
        <v>177</v>
      </c>
      <c r="H56" s="1">
        <v>41</v>
      </c>
      <c r="I56" s="1">
        <v>24</v>
      </c>
      <c r="J56">
        <f t="shared" si="2"/>
        <v>423.625</v>
      </c>
    </row>
    <row r="57" spans="1:10" x14ac:dyDescent="0.3">
      <c r="A57" s="2" t="s">
        <v>277</v>
      </c>
      <c r="B57" s="2"/>
      <c r="C57" s="6">
        <v>471</v>
      </c>
      <c r="D57" s="4">
        <v>3.7</v>
      </c>
      <c r="E57" s="7">
        <v>9</v>
      </c>
      <c r="F57" s="5">
        <v>83</v>
      </c>
      <c r="G57" s="3">
        <v>210</v>
      </c>
      <c r="H57" s="1">
        <v>38</v>
      </c>
      <c r="I57" s="1">
        <v>33</v>
      </c>
      <c r="J57">
        <f t="shared" si="2"/>
        <v>470.875</v>
      </c>
    </row>
    <row r="58" spans="1:10" x14ac:dyDescent="0.3">
      <c r="A58" s="2" t="s">
        <v>278</v>
      </c>
      <c r="B58" s="2"/>
      <c r="C58" s="6">
        <v>431</v>
      </c>
      <c r="D58" s="4">
        <v>3.8</v>
      </c>
      <c r="E58" s="7">
        <v>9</v>
      </c>
      <c r="F58" s="5">
        <v>85</v>
      </c>
      <c r="G58" s="3">
        <v>174</v>
      </c>
      <c r="H58" s="1">
        <v>39</v>
      </c>
      <c r="I58" s="1">
        <v>34</v>
      </c>
      <c r="J58">
        <f t="shared" si="2"/>
        <v>431</v>
      </c>
    </row>
    <row r="59" spans="1:10" x14ac:dyDescent="0.3">
      <c r="A59" s="2" t="s">
        <v>279</v>
      </c>
      <c r="B59" s="2"/>
      <c r="C59" s="6">
        <v>328</v>
      </c>
      <c r="D59" s="4">
        <v>3</v>
      </c>
      <c r="E59" s="7">
        <v>9</v>
      </c>
      <c r="F59" s="5">
        <v>90</v>
      </c>
      <c r="G59" s="3">
        <v>99</v>
      </c>
      <c r="H59" s="1">
        <v>38</v>
      </c>
      <c r="I59" s="1">
        <v>23</v>
      </c>
      <c r="J59">
        <f t="shared" si="2"/>
        <v>327.5</v>
      </c>
    </row>
    <row r="60" spans="1:10" x14ac:dyDescent="0.3">
      <c r="A60" s="2" t="s">
        <v>280</v>
      </c>
      <c r="B60" s="2"/>
      <c r="C60" s="6">
        <v>472</v>
      </c>
      <c r="D60" s="4">
        <v>4.2</v>
      </c>
      <c r="E60" s="7">
        <v>9</v>
      </c>
      <c r="F60" s="5">
        <v>82</v>
      </c>
      <c r="G60" s="3">
        <v>213</v>
      </c>
      <c r="H60" s="1">
        <v>34</v>
      </c>
      <c r="I60" s="1">
        <v>35</v>
      </c>
      <c r="J60">
        <f t="shared" si="2"/>
        <v>471.5</v>
      </c>
    </row>
    <row r="61" spans="1:10" x14ac:dyDescent="0.3">
      <c r="A61" s="2" t="s">
        <v>281</v>
      </c>
      <c r="B61" s="2"/>
      <c r="C61" s="6">
        <v>507</v>
      </c>
      <c r="D61" s="4">
        <v>4.5</v>
      </c>
      <c r="E61" s="7">
        <v>9</v>
      </c>
      <c r="F61" s="5">
        <v>80</v>
      </c>
      <c r="G61" s="3">
        <v>240</v>
      </c>
      <c r="H61" s="1">
        <v>35</v>
      </c>
      <c r="I61" s="1">
        <v>37</v>
      </c>
      <c r="J61">
        <f t="shared" si="2"/>
        <v>506.875</v>
      </c>
    </row>
    <row r="62" spans="1:10" x14ac:dyDescent="0.3">
      <c r="A62" s="2" t="s">
        <v>282</v>
      </c>
      <c r="B62" s="2"/>
      <c r="C62" s="6">
        <v>463</v>
      </c>
      <c r="D62" s="4">
        <v>4.0999999999999996</v>
      </c>
      <c r="E62" s="7">
        <v>9</v>
      </c>
      <c r="F62" s="5">
        <v>83</v>
      </c>
      <c r="G62" s="3">
        <v>203</v>
      </c>
      <c r="H62" s="1">
        <v>36</v>
      </c>
      <c r="I62" s="1">
        <v>35</v>
      </c>
      <c r="J62">
        <f t="shared" si="2"/>
        <v>462.625</v>
      </c>
    </row>
    <row r="63" spans="1:10" x14ac:dyDescent="0.3">
      <c r="A63" s="2" t="s">
        <v>283</v>
      </c>
      <c r="B63" s="2"/>
      <c r="C63" s="6">
        <v>458</v>
      </c>
      <c r="D63" s="4">
        <v>4</v>
      </c>
      <c r="E63" s="7">
        <v>9</v>
      </c>
      <c r="F63" s="5">
        <v>84</v>
      </c>
      <c r="G63" s="3">
        <v>195</v>
      </c>
      <c r="H63" s="1">
        <v>38</v>
      </c>
      <c r="I63" s="1">
        <v>36</v>
      </c>
      <c r="J63">
        <f t="shared" si="2"/>
        <v>457.5</v>
      </c>
    </row>
    <row r="65" spans="1:10" x14ac:dyDescent="0.3">
      <c r="A65" s="2" t="s">
        <v>287</v>
      </c>
      <c r="B65" s="2"/>
      <c r="C65" s="6">
        <v>448</v>
      </c>
      <c r="D65" s="4">
        <v>4</v>
      </c>
      <c r="E65" s="7">
        <v>9</v>
      </c>
      <c r="F65" s="5">
        <v>83</v>
      </c>
      <c r="G65" s="3">
        <v>184</v>
      </c>
      <c r="H65" s="1">
        <v>42</v>
      </c>
      <c r="I65" s="1">
        <v>36</v>
      </c>
      <c r="J65">
        <f>SUM(D65:I65)*1.25</f>
        <v>447.5</v>
      </c>
    </row>
    <row r="67" spans="1:10" x14ac:dyDescent="0.3">
      <c r="A67" s="2" t="s">
        <v>288</v>
      </c>
      <c r="B67" s="2"/>
      <c r="C67" s="6">
        <v>254</v>
      </c>
      <c r="D67" s="4">
        <v>2.1</v>
      </c>
      <c r="E67" s="7">
        <v>0</v>
      </c>
      <c r="F67" s="5">
        <v>88</v>
      </c>
      <c r="G67" s="3">
        <v>130</v>
      </c>
      <c r="H67" s="1">
        <v>30</v>
      </c>
      <c r="I67" s="1">
        <v>32</v>
      </c>
      <c r="J67">
        <f>SUM(D67:I67)*0.9</f>
        <v>253.89000000000001</v>
      </c>
    </row>
    <row r="68" spans="1:10" x14ac:dyDescent="0.3">
      <c r="A68" s="2" t="s">
        <v>289</v>
      </c>
      <c r="B68" s="2"/>
      <c r="C68" s="6">
        <v>259</v>
      </c>
      <c r="D68" s="4">
        <v>2.2000000000000002</v>
      </c>
      <c r="E68" s="7">
        <v>0</v>
      </c>
      <c r="F68" s="5">
        <v>87</v>
      </c>
      <c r="G68" s="3">
        <v>137</v>
      </c>
      <c r="H68" s="1">
        <v>29</v>
      </c>
      <c r="I68" s="1">
        <v>33</v>
      </c>
      <c r="J68">
        <f>SUM(D68:I68)*0.9</f>
        <v>259.38</v>
      </c>
    </row>
    <row r="69" spans="1:10" x14ac:dyDescent="0.3">
      <c r="A69" s="2" t="s">
        <v>290</v>
      </c>
      <c r="B69" s="2"/>
      <c r="C69" s="6">
        <v>270</v>
      </c>
      <c r="D69" s="4">
        <v>2.4</v>
      </c>
      <c r="E69" s="7">
        <v>0</v>
      </c>
      <c r="F69" s="5">
        <v>85</v>
      </c>
      <c r="G69" s="3">
        <v>146</v>
      </c>
      <c r="H69" s="1">
        <v>31</v>
      </c>
      <c r="I69" s="1">
        <v>35</v>
      </c>
      <c r="J69">
        <f>SUM(D69:I69)*0.9</f>
        <v>269.45999999999998</v>
      </c>
    </row>
    <row r="70" spans="1:10" x14ac:dyDescent="0.3">
      <c r="A70" s="2" t="s">
        <v>291</v>
      </c>
      <c r="B70" s="2"/>
      <c r="C70" s="6">
        <v>250</v>
      </c>
      <c r="D70" s="4">
        <v>2.1</v>
      </c>
      <c r="E70" s="7">
        <v>0</v>
      </c>
      <c r="F70" s="5">
        <v>88</v>
      </c>
      <c r="G70" s="3">
        <v>126</v>
      </c>
      <c r="H70" s="1">
        <v>29</v>
      </c>
      <c r="I70" s="1">
        <v>33</v>
      </c>
      <c r="J70">
        <f>SUM(D70:I70)*0.9</f>
        <v>250.29000000000002</v>
      </c>
    </row>
    <row r="72" spans="1:10" x14ac:dyDescent="0.3">
      <c r="A72" s="2" t="s">
        <v>292</v>
      </c>
      <c r="B72" s="2"/>
      <c r="C72" s="6">
        <v>250</v>
      </c>
      <c r="D72" s="4">
        <v>2.2000000000000002</v>
      </c>
      <c r="E72" s="7">
        <v>0</v>
      </c>
      <c r="F72" s="5">
        <v>88</v>
      </c>
      <c r="G72" s="3">
        <v>124</v>
      </c>
      <c r="H72" s="1">
        <v>26</v>
      </c>
      <c r="I72" s="1">
        <v>37</v>
      </c>
      <c r="J72">
        <f>SUM(D72:I72)*0.9</f>
        <v>249.48</v>
      </c>
    </row>
    <row r="73" spans="1:10" x14ac:dyDescent="0.3">
      <c r="A73" s="2" t="s">
        <v>293</v>
      </c>
      <c r="B73" s="2"/>
      <c r="C73" s="6">
        <v>283</v>
      </c>
      <c r="D73" s="4">
        <v>2.6</v>
      </c>
      <c r="E73" s="7">
        <v>0</v>
      </c>
      <c r="F73" s="5">
        <v>84</v>
      </c>
      <c r="G73" s="3">
        <v>167</v>
      </c>
      <c r="H73" s="1">
        <v>22</v>
      </c>
      <c r="I73" s="1">
        <v>39</v>
      </c>
      <c r="J73">
        <f>SUM(D73:I73)*0.9</f>
        <v>283.14000000000004</v>
      </c>
    </row>
    <row r="75" spans="1:10" x14ac:dyDescent="0.3">
      <c r="A75" s="2" t="s">
        <v>294</v>
      </c>
      <c r="B75" s="2"/>
      <c r="C75" s="6">
        <v>275</v>
      </c>
      <c r="D75" s="4">
        <v>2.2000000000000002</v>
      </c>
      <c r="E75" s="7">
        <v>0</v>
      </c>
      <c r="F75" s="5">
        <v>86</v>
      </c>
      <c r="G75" s="3">
        <v>154</v>
      </c>
      <c r="H75" s="1">
        <v>27</v>
      </c>
      <c r="I75" s="1">
        <v>36</v>
      </c>
      <c r="J75">
        <f>SUM(D75:I75)*0.9</f>
        <v>274.68</v>
      </c>
    </row>
    <row r="76" spans="1:10" x14ac:dyDescent="0.3">
      <c r="A76" s="2" t="s">
        <v>295</v>
      </c>
      <c r="B76" s="2"/>
      <c r="C76" s="6">
        <v>278</v>
      </c>
      <c r="D76" s="4">
        <v>2.2999999999999998</v>
      </c>
      <c r="E76" s="7">
        <v>0</v>
      </c>
      <c r="F76" s="5">
        <v>85</v>
      </c>
      <c r="G76" s="3">
        <v>159</v>
      </c>
      <c r="H76" s="1">
        <v>28</v>
      </c>
      <c r="I76" s="1">
        <v>35</v>
      </c>
      <c r="J76">
        <f>SUM(D76:I76)*0.9</f>
        <v>278.37</v>
      </c>
    </row>
    <row r="77" spans="1:10" x14ac:dyDescent="0.3">
      <c r="A77" s="2" t="s">
        <v>296</v>
      </c>
      <c r="B77" s="2"/>
      <c r="C77" s="6">
        <v>270</v>
      </c>
      <c r="D77" s="4">
        <v>2.2000000000000002</v>
      </c>
      <c r="E77" s="7">
        <v>0</v>
      </c>
      <c r="F77" s="5">
        <v>86</v>
      </c>
      <c r="G77" s="3">
        <v>156</v>
      </c>
      <c r="H77" s="1">
        <v>23</v>
      </c>
      <c r="I77" s="1">
        <v>33</v>
      </c>
      <c r="J77">
        <f>SUM(D77:I77)*0.9</f>
        <v>270.18</v>
      </c>
    </row>
    <row r="78" spans="1:10" x14ac:dyDescent="0.3">
      <c r="A78" s="2" t="s">
        <v>297</v>
      </c>
      <c r="B78" s="2"/>
      <c r="C78" s="6">
        <v>243</v>
      </c>
      <c r="D78" s="4">
        <v>2</v>
      </c>
      <c r="E78" s="7">
        <v>0</v>
      </c>
      <c r="F78" s="5">
        <v>88</v>
      </c>
      <c r="G78" s="3">
        <v>127</v>
      </c>
      <c r="H78" s="1">
        <v>22</v>
      </c>
      <c r="I78" s="1">
        <v>31</v>
      </c>
      <c r="J78">
        <f>SUM(D78:I78)*0.9</f>
        <v>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7CB9-8D30-45BB-9729-53435DBF7C02}">
  <dimension ref="A1:I23"/>
  <sheetViews>
    <sheetView workbookViewId="0">
      <selection activeCell="C23" sqref="C23"/>
    </sheetView>
  </sheetViews>
  <sheetFormatPr baseColWidth="10" defaultColWidth="8.88671875" defaultRowHeight="14.4" x14ac:dyDescent="0.3"/>
  <cols>
    <col min="1" max="1" width="18.55468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</row>
    <row r="2" spans="1:9" x14ac:dyDescent="0.3">
      <c r="A2" s="2" t="s">
        <v>236</v>
      </c>
      <c r="B2" s="2"/>
      <c r="C2" s="6">
        <v>170</v>
      </c>
      <c r="D2" s="4">
        <v>2.5</v>
      </c>
      <c r="E2" s="7">
        <v>9</v>
      </c>
      <c r="F2" s="5">
        <v>87</v>
      </c>
      <c r="G2" s="3">
        <v>151</v>
      </c>
      <c r="H2" s="1">
        <v>34</v>
      </c>
      <c r="I2">
        <f>SUM(D2:H2)*0.6</f>
        <v>170.1</v>
      </c>
    </row>
    <row r="3" spans="1:9" x14ac:dyDescent="0.3">
      <c r="A3" s="2" t="s">
        <v>237</v>
      </c>
      <c r="B3" s="2"/>
      <c r="C3" s="6">
        <v>257</v>
      </c>
      <c r="D3" s="4">
        <v>2.2999999999999998</v>
      </c>
      <c r="E3" s="7">
        <v>9</v>
      </c>
      <c r="F3" s="5">
        <v>88</v>
      </c>
      <c r="G3" s="3">
        <v>130</v>
      </c>
      <c r="H3" s="1">
        <v>32</v>
      </c>
      <c r="I3">
        <f>SUM(D3:H3)*0.6</f>
        <v>156.78</v>
      </c>
    </row>
    <row r="4" spans="1:9" x14ac:dyDescent="0.3">
      <c r="A4" s="2" t="s">
        <v>238</v>
      </c>
      <c r="B4" s="2"/>
      <c r="C4" s="6">
        <v>196</v>
      </c>
      <c r="D4" s="4">
        <v>3</v>
      </c>
      <c r="E4" s="7">
        <v>9</v>
      </c>
      <c r="F4" s="5">
        <v>84</v>
      </c>
      <c r="G4" s="3">
        <v>196</v>
      </c>
      <c r="H4" s="1">
        <v>35</v>
      </c>
      <c r="I4">
        <f>SUM(D4:H4)*0.6</f>
        <v>196.2</v>
      </c>
    </row>
    <row r="5" spans="1:9" x14ac:dyDescent="0.3">
      <c r="A5" s="2" t="s">
        <v>239</v>
      </c>
      <c r="B5" s="2"/>
      <c r="C5" s="6">
        <v>190</v>
      </c>
      <c r="D5" s="4">
        <v>2.7</v>
      </c>
      <c r="E5" s="7">
        <v>9</v>
      </c>
      <c r="F5" s="5">
        <v>85</v>
      </c>
      <c r="G5" s="3">
        <v>183</v>
      </c>
      <c r="H5" s="1">
        <v>37</v>
      </c>
      <c r="I5">
        <f>SUM(D5:H5)*0.6</f>
        <v>190.01999999999998</v>
      </c>
    </row>
    <row r="6" spans="1:9" x14ac:dyDescent="0.3">
      <c r="A6" s="2" t="s">
        <v>240</v>
      </c>
      <c r="B6" s="2"/>
      <c r="C6" s="6">
        <v>179</v>
      </c>
      <c r="D6" s="4">
        <v>2.5</v>
      </c>
      <c r="E6" s="7">
        <v>9</v>
      </c>
      <c r="F6" s="5">
        <v>86</v>
      </c>
      <c r="G6" s="3">
        <v>169</v>
      </c>
      <c r="H6" s="1">
        <v>31</v>
      </c>
      <c r="I6">
        <f>SUM(D6:H6)*0.6</f>
        <v>178.5</v>
      </c>
    </row>
    <row r="8" spans="1:9" x14ac:dyDescent="0.3">
      <c r="A8" s="2" t="s">
        <v>241</v>
      </c>
      <c r="B8" s="2"/>
      <c r="C8" s="6">
        <v>180</v>
      </c>
      <c r="D8" s="4">
        <v>2.5</v>
      </c>
      <c r="E8" s="7">
        <v>9</v>
      </c>
      <c r="F8" s="5">
        <v>86</v>
      </c>
      <c r="G8" s="3">
        <v>167</v>
      </c>
      <c r="H8" s="1">
        <v>36</v>
      </c>
      <c r="I8">
        <f>SUM(D8:H8)*0.6</f>
        <v>180.29999999999998</v>
      </c>
    </row>
    <row r="9" spans="1:9" x14ac:dyDescent="0.3">
      <c r="A9" s="2" t="s">
        <v>242</v>
      </c>
      <c r="B9" s="2"/>
      <c r="C9" s="6">
        <v>183</v>
      </c>
      <c r="D9" s="4">
        <v>2.6</v>
      </c>
      <c r="E9" s="7">
        <v>9</v>
      </c>
      <c r="F9" s="5">
        <v>85</v>
      </c>
      <c r="G9" s="3">
        <v>173</v>
      </c>
      <c r="H9" s="1">
        <v>35</v>
      </c>
      <c r="I9">
        <f>SUM(D9:H9)*0.6</f>
        <v>182.76000000000002</v>
      </c>
    </row>
    <row r="10" spans="1:9" x14ac:dyDescent="0.3">
      <c r="A10" s="2" t="s">
        <v>243</v>
      </c>
      <c r="B10" s="2"/>
      <c r="C10" s="6">
        <v>184</v>
      </c>
      <c r="D10" s="4">
        <v>2.4</v>
      </c>
      <c r="E10" s="7">
        <v>9</v>
      </c>
      <c r="F10" s="5">
        <v>85</v>
      </c>
      <c r="G10" s="3">
        <v>177</v>
      </c>
      <c r="H10" s="1">
        <v>34</v>
      </c>
      <c r="I10">
        <f>SUM(D10:H10)*0.6</f>
        <v>184.43999999999997</v>
      </c>
    </row>
    <row r="11" spans="1:9" x14ac:dyDescent="0.3">
      <c r="A11" s="2" t="s">
        <v>244</v>
      </c>
      <c r="B11" s="2"/>
      <c r="C11" s="6">
        <v>166</v>
      </c>
      <c r="D11" s="4">
        <v>2.1</v>
      </c>
      <c r="E11" s="7">
        <v>9</v>
      </c>
      <c r="F11" s="5">
        <v>87</v>
      </c>
      <c r="G11" s="3">
        <v>147</v>
      </c>
      <c r="H11" s="1">
        <v>32</v>
      </c>
      <c r="I11">
        <f>SUM(D11:H11)*0.6</f>
        <v>166.26000000000002</v>
      </c>
    </row>
    <row r="12" spans="1:9" x14ac:dyDescent="0.3">
      <c r="F12" t="s">
        <v>254</v>
      </c>
    </row>
    <row r="13" spans="1:9" x14ac:dyDescent="0.3">
      <c r="A13" s="2" t="s">
        <v>245</v>
      </c>
      <c r="B13" s="2"/>
      <c r="C13" s="6">
        <v>241</v>
      </c>
      <c r="D13" s="4">
        <v>3</v>
      </c>
      <c r="E13" s="7">
        <v>9</v>
      </c>
      <c r="F13" s="5">
        <v>83</v>
      </c>
      <c r="G13" s="3">
        <v>174</v>
      </c>
      <c r="H13" s="1">
        <v>32</v>
      </c>
      <c r="I13">
        <f t="shared" ref="I13:I20" si="0">SUM(D13:H13)*0.8</f>
        <v>240.8</v>
      </c>
    </row>
    <row r="14" spans="1:9" x14ac:dyDescent="0.3">
      <c r="A14" s="2" t="s">
        <v>246</v>
      </c>
      <c r="B14" s="2"/>
      <c r="C14" s="6">
        <v>242</v>
      </c>
      <c r="D14" s="4">
        <v>3</v>
      </c>
      <c r="E14" s="7">
        <v>9</v>
      </c>
      <c r="F14" s="5">
        <v>83</v>
      </c>
      <c r="G14" s="3">
        <v>175</v>
      </c>
      <c r="H14" s="1">
        <v>33</v>
      </c>
      <c r="I14">
        <f t="shared" si="0"/>
        <v>242.4</v>
      </c>
    </row>
    <row r="15" spans="1:9" x14ac:dyDescent="0.3">
      <c r="A15" s="2" t="s">
        <v>247</v>
      </c>
      <c r="B15" s="2"/>
      <c r="C15" s="6">
        <v>304</v>
      </c>
      <c r="D15" s="4">
        <v>4</v>
      </c>
      <c r="E15" s="7">
        <v>9</v>
      </c>
      <c r="F15" s="5">
        <v>78</v>
      </c>
      <c r="G15" s="3">
        <v>255</v>
      </c>
      <c r="H15" s="1">
        <v>34</v>
      </c>
      <c r="I15">
        <f t="shared" si="0"/>
        <v>304</v>
      </c>
    </row>
    <row r="16" spans="1:9" x14ac:dyDescent="0.3">
      <c r="A16" s="2" t="s">
        <v>248</v>
      </c>
      <c r="B16" s="2"/>
      <c r="C16" s="6">
        <v>246</v>
      </c>
      <c r="D16" s="4">
        <v>3.2</v>
      </c>
      <c r="E16" s="7">
        <v>9</v>
      </c>
      <c r="F16" s="5">
        <v>82</v>
      </c>
      <c r="G16" s="3">
        <v>179</v>
      </c>
      <c r="H16" s="1">
        <v>34</v>
      </c>
      <c r="I16">
        <f t="shared" si="0"/>
        <v>245.76</v>
      </c>
    </row>
    <row r="17" spans="1:9" x14ac:dyDescent="0.3">
      <c r="A17" s="2" t="s">
        <v>249</v>
      </c>
      <c r="B17" s="2"/>
      <c r="C17" s="6">
        <v>251</v>
      </c>
      <c r="D17" s="4">
        <v>3.2</v>
      </c>
      <c r="E17" s="7">
        <v>9</v>
      </c>
      <c r="F17" s="5">
        <v>82</v>
      </c>
      <c r="G17" s="3">
        <v>185</v>
      </c>
      <c r="H17" s="1">
        <v>35</v>
      </c>
      <c r="I17">
        <f t="shared" si="0"/>
        <v>251.36</v>
      </c>
    </row>
    <row r="18" spans="1:9" x14ac:dyDescent="0.3">
      <c r="A18" s="2" t="s">
        <v>250</v>
      </c>
      <c r="B18" s="2"/>
      <c r="C18" s="6">
        <v>233</v>
      </c>
      <c r="D18" s="4">
        <v>2.8</v>
      </c>
      <c r="E18" s="7">
        <v>9</v>
      </c>
      <c r="F18" s="5">
        <v>84</v>
      </c>
      <c r="G18" s="3">
        <v>160</v>
      </c>
      <c r="H18" s="1">
        <v>36</v>
      </c>
      <c r="I18">
        <f t="shared" si="0"/>
        <v>233.44000000000003</v>
      </c>
    </row>
    <row r="19" spans="1:9" x14ac:dyDescent="0.3">
      <c r="A19" s="2" t="s">
        <v>251</v>
      </c>
      <c r="B19" s="2"/>
      <c r="C19" s="6">
        <v>233</v>
      </c>
      <c r="D19" s="4">
        <v>2.8</v>
      </c>
      <c r="E19" s="7">
        <v>9</v>
      </c>
      <c r="F19" s="5">
        <v>84</v>
      </c>
      <c r="G19" s="3">
        <v>164</v>
      </c>
      <c r="H19" s="1">
        <v>31</v>
      </c>
      <c r="I19">
        <f t="shared" si="0"/>
        <v>232.64000000000001</v>
      </c>
    </row>
    <row r="20" spans="1:9" x14ac:dyDescent="0.3">
      <c r="A20" s="2" t="s">
        <v>252</v>
      </c>
      <c r="B20" s="2"/>
      <c r="C20" s="6">
        <v>268</v>
      </c>
      <c r="D20" s="4">
        <v>3.6</v>
      </c>
      <c r="E20" s="7">
        <v>9</v>
      </c>
      <c r="F20" s="5">
        <v>80</v>
      </c>
      <c r="G20" s="3">
        <v>208</v>
      </c>
      <c r="H20" s="1">
        <v>35</v>
      </c>
      <c r="I20">
        <f t="shared" si="0"/>
        <v>268.48</v>
      </c>
    </row>
    <row r="21" spans="1:9" x14ac:dyDescent="0.3">
      <c r="A21" s="2" t="s">
        <v>253</v>
      </c>
      <c r="B21" s="2"/>
      <c r="C21" s="6">
        <v>295</v>
      </c>
      <c r="D21" s="4">
        <v>2.8</v>
      </c>
      <c r="E21" s="7">
        <v>9</v>
      </c>
      <c r="F21" s="5">
        <v>84</v>
      </c>
      <c r="G21" s="3">
        <v>160</v>
      </c>
      <c r="H21" s="1">
        <v>39</v>
      </c>
      <c r="I21">
        <f>SUM(D21:H21)</f>
        <v>294.8</v>
      </c>
    </row>
    <row r="23" spans="1:9" x14ac:dyDescent="0.3">
      <c r="A23" s="2" t="s">
        <v>298</v>
      </c>
      <c r="B23" s="2"/>
      <c r="C23" s="6">
        <v>231</v>
      </c>
      <c r="D23" s="4">
        <v>3.1</v>
      </c>
      <c r="E23" s="7">
        <v>9</v>
      </c>
      <c r="F23" s="5">
        <v>85</v>
      </c>
      <c r="G23" s="3">
        <v>155</v>
      </c>
      <c r="H23" s="1">
        <v>36</v>
      </c>
      <c r="I23">
        <f>SUM(D23:H23)*0.8</f>
        <v>230.48000000000002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CD42-7C0A-42FB-9872-27F0BB063FAE}">
  <dimension ref="A1:I32"/>
  <sheetViews>
    <sheetView workbookViewId="0">
      <selection activeCell="L23" sqref="L23"/>
    </sheetView>
  </sheetViews>
  <sheetFormatPr baseColWidth="10" defaultColWidth="8.88671875" defaultRowHeight="14.4" x14ac:dyDescent="0.3"/>
  <cols>
    <col min="1" max="1" width="26.4414062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7</v>
      </c>
    </row>
    <row r="2" spans="1:9" x14ac:dyDescent="0.3">
      <c r="A2" s="2" t="s">
        <v>263</v>
      </c>
      <c r="B2" s="2"/>
      <c r="C2" s="6">
        <v>134</v>
      </c>
      <c r="D2" s="4">
        <v>1.1000000000000001</v>
      </c>
      <c r="E2" s="7">
        <v>0</v>
      </c>
      <c r="F2" s="5">
        <v>99</v>
      </c>
      <c r="G2" s="3">
        <v>107</v>
      </c>
      <c r="H2" s="1">
        <v>37</v>
      </c>
      <c r="I2">
        <f>SUM(D2:H2)*0.55</f>
        <v>134.255</v>
      </c>
    </row>
    <row r="3" spans="1:9" x14ac:dyDescent="0.3">
      <c r="A3" s="2" t="s">
        <v>264</v>
      </c>
      <c r="B3" s="2"/>
      <c r="C3" s="6">
        <v>144</v>
      </c>
      <c r="D3" s="4">
        <v>1.3</v>
      </c>
      <c r="E3" s="7">
        <v>0</v>
      </c>
      <c r="F3" s="5">
        <v>97</v>
      </c>
      <c r="G3" s="3">
        <v>128</v>
      </c>
      <c r="H3" s="1">
        <v>36</v>
      </c>
      <c r="I3">
        <f>SUM(D3:H3)*0.55</f>
        <v>144.26500000000001</v>
      </c>
    </row>
    <row r="4" spans="1:9" x14ac:dyDescent="0.3">
      <c r="A4" s="2" t="s">
        <v>265</v>
      </c>
      <c r="B4" s="2"/>
      <c r="C4" s="6">
        <v>146</v>
      </c>
      <c r="D4" s="4">
        <v>1.3</v>
      </c>
      <c r="E4" s="7">
        <v>0</v>
      </c>
      <c r="F4" s="5">
        <v>97</v>
      </c>
      <c r="G4" s="3">
        <v>132</v>
      </c>
      <c r="H4" s="1">
        <v>36</v>
      </c>
      <c r="I4">
        <f>SUM(D4:H4)*0.55</f>
        <v>146.46500000000003</v>
      </c>
    </row>
    <row r="5" spans="1:9" x14ac:dyDescent="0.3">
      <c r="A5" s="2" t="s">
        <v>266</v>
      </c>
      <c r="B5" s="2"/>
      <c r="C5" s="6">
        <v>165</v>
      </c>
      <c r="D5" s="4">
        <v>1.4</v>
      </c>
      <c r="E5" s="7">
        <v>0</v>
      </c>
      <c r="F5" s="5">
        <v>96</v>
      </c>
      <c r="G5" s="3">
        <v>142</v>
      </c>
      <c r="H5" s="1">
        <v>35</v>
      </c>
      <c r="I5">
        <f>SUM(D5:H5)*0.6</f>
        <v>164.64</v>
      </c>
    </row>
    <row r="6" spans="1:9" x14ac:dyDescent="0.3">
      <c r="A6" s="2" t="s">
        <v>267</v>
      </c>
      <c r="B6" s="2"/>
      <c r="C6" s="6">
        <v>166</v>
      </c>
      <c r="D6" s="4">
        <v>1.4</v>
      </c>
      <c r="E6" s="7">
        <v>0</v>
      </c>
      <c r="F6" s="5">
        <v>96</v>
      </c>
      <c r="G6" s="3">
        <v>144</v>
      </c>
      <c r="H6" s="1">
        <v>35</v>
      </c>
      <c r="I6">
        <f>SUM(D6:H6)*0.6</f>
        <v>165.83999999999997</v>
      </c>
    </row>
    <row r="7" spans="1:9" x14ac:dyDescent="0.3">
      <c r="A7" s="2" t="s">
        <v>268</v>
      </c>
      <c r="B7" s="2"/>
      <c r="C7" s="6">
        <v>168</v>
      </c>
      <c r="D7" s="4">
        <v>1.5</v>
      </c>
      <c r="E7" s="7">
        <v>0</v>
      </c>
      <c r="F7" s="5">
        <v>95</v>
      </c>
      <c r="G7" s="3">
        <v>149</v>
      </c>
      <c r="H7" s="1">
        <v>34</v>
      </c>
      <c r="I7">
        <f>SUM(D7:H7)*0.6</f>
        <v>167.7</v>
      </c>
    </row>
    <row r="8" spans="1:9" x14ac:dyDescent="0.3">
      <c r="A8" s="2" t="s">
        <v>269</v>
      </c>
      <c r="B8" s="2"/>
      <c r="C8" s="6">
        <v>229</v>
      </c>
      <c r="D8" s="4">
        <v>2</v>
      </c>
      <c r="E8" s="7">
        <v>0</v>
      </c>
      <c r="F8" s="5">
        <v>90</v>
      </c>
      <c r="G8" s="3">
        <v>204</v>
      </c>
      <c r="H8" s="1">
        <v>31</v>
      </c>
      <c r="I8">
        <f>SUM(D8:H8)*0.7</f>
        <v>228.89999999999998</v>
      </c>
    </row>
    <row r="9" spans="1:9" x14ac:dyDescent="0.3">
      <c r="A9" s="2" t="s">
        <v>270</v>
      </c>
      <c r="B9" s="2"/>
      <c r="C9" s="6">
        <v>117</v>
      </c>
      <c r="D9" s="4">
        <v>1</v>
      </c>
      <c r="E9" s="7">
        <v>0</v>
      </c>
      <c r="F9" s="5">
        <v>100</v>
      </c>
      <c r="G9" s="3">
        <v>95</v>
      </c>
      <c r="H9" s="1">
        <v>38</v>
      </c>
      <c r="I9">
        <f>SUM(D9:H9)*0.5</f>
        <v>117</v>
      </c>
    </row>
    <row r="11" spans="1:9" x14ac:dyDescent="0.3">
      <c r="A11" s="2" t="s">
        <v>284</v>
      </c>
      <c r="B11" s="2"/>
      <c r="C11" s="6">
        <v>87</v>
      </c>
      <c r="D11" s="4">
        <v>1.5</v>
      </c>
      <c r="E11" s="7">
        <v>0</v>
      </c>
      <c r="F11" s="5">
        <v>87</v>
      </c>
      <c r="G11" s="3">
        <v>135</v>
      </c>
      <c r="H11" s="1">
        <v>26</v>
      </c>
      <c r="I11">
        <f>SUM(D11:H11)*0.35</f>
        <v>87.324999999999989</v>
      </c>
    </row>
    <row r="12" spans="1:9" x14ac:dyDescent="0.3">
      <c r="A12" s="2" t="s">
        <v>285</v>
      </c>
      <c r="B12" s="2"/>
      <c r="C12" s="6">
        <v>84</v>
      </c>
      <c r="D12" s="4">
        <v>1.4</v>
      </c>
      <c r="E12" s="7">
        <v>0</v>
      </c>
      <c r="F12" s="5">
        <v>88</v>
      </c>
      <c r="G12" s="3">
        <v>126</v>
      </c>
      <c r="H12" s="1">
        <v>25</v>
      </c>
      <c r="I12">
        <f>SUM(D12:H12)*0.35</f>
        <v>84.14</v>
      </c>
    </row>
    <row r="13" spans="1:9" x14ac:dyDescent="0.3">
      <c r="A13" s="2" t="s">
        <v>286</v>
      </c>
      <c r="B13" s="2"/>
      <c r="C13" s="6">
        <v>142</v>
      </c>
      <c r="D13" s="4">
        <v>2</v>
      </c>
      <c r="E13" s="7">
        <v>0</v>
      </c>
      <c r="F13" s="5">
        <v>84</v>
      </c>
      <c r="G13" s="3">
        <v>168</v>
      </c>
      <c r="H13" s="1">
        <v>31</v>
      </c>
      <c r="I13">
        <f>SUM(D13:H13)*0.5</f>
        <v>142.5</v>
      </c>
    </row>
    <row r="15" spans="1:9" x14ac:dyDescent="0.3">
      <c r="A15" s="2" t="s">
        <v>299</v>
      </c>
      <c r="B15" s="2"/>
      <c r="C15" s="6">
        <v>285</v>
      </c>
      <c r="D15" s="4">
        <v>3</v>
      </c>
      <c r="E15" s="7">
        <v>9</v>
      </c>
      <c r="F15" s="5">
        <v>84</v>
      </c>
      <c r="G15" s="3">
        <v>355</v>
      </c>
      <c r="H15" s="1">
        <v>25</v>
      </c>
      <c r="I15">
        <f>SUM(D15:H15)*0.6</f>
        <v>285.59999999999997</v>
      </c>
    </row>
    <row r="16" spans="1:9" x14ac:dyDescent="0.3">
      <c r="A16" s="2" t="s">
        <v>300</v>
      </c>
      <c r="B16" s="2"/>
      <c r="C16" s="6">
        <v>214</v>
      </c>
      <c r="D16" s="4">
        <v>2.5</v>
      </c>
      <c r="E16" s="7">
        <v>9</v>
      </c>
      <c r="F16" s="5">
        <v>92</v>
      </c>
      <c r="G16" s="3">
        <v>175</v>
      </c>
      <c r="H16" s="1">
        <v>27</v>
      </c>
      <c r="I16">
        <f>SUM(D16:H16)*0.7</f>
        <v>213.85</v>
      </c>
    </row>
    <row r="17" spans="1:9" x14ac:dyDescent="0.3">
      <c r="A17" s="2" t="s">
        <v>301</v>
      </c>
      <c r="B17" s="2"/>
      <c r="C17" s="6">
        <v>224</v>
      </c>
      <c r="D17" s="4">
        <v>2.4</v>
      </c>
      <c r="E17" s="7">
        <v>9</v>
      </c>
      <c r="F17" s="5">
        <v>90</v>
      </c>
      <c r="G17" s="3">
        <v>190</v>
      </c>
      <c r="H17" s="1">
        <v>29</v>
      </c>
      <c r="I17">
        <f>SUM(D17:H17)*0.7</f>
        <v>224.27999999999997</v>
      </c>
    </row>
    <row r="19" spans="1:9" x14ac:dyDescent="0.3">
      <c r="A19" s="2" t="s">
        <v>302</v>
      </c>
      <c r="B19" s="2"/>
      <c r="C19" s="6">
        <v>320</v>
      </c>
      <c r="D19" s="4">
        <v>4.4000000000000004</v>
      </c>
      <c r="E19" s="7">
        <v>12</v>
      </c>
      <c r="F19" s="5">
        <v>82</v>
      </c>
      <c r="G19" s="3">
        <v>267</v>
      </c>
      <c r="H19" s="1">
        <v>35</v>
      </c>
      <c r="I19">
        <f t="shared" ref="I19:I24" si="0">SUM(D19:H19)*0.8</f>
        <v>320.32</v>
      </c>
    </row>
    <row r="20" spans="1:9" x14ac:dyDescent="0.3">
      <c r="A20" s="2" t="s">
        <v>303</v>
      </c>
      <c r="B20" s="2"/>
      <c r="C20" s="6">
        <v>286</v>
      </c>
      <c r="D20" s="4">
        <v>4</v>
      </c>
      <c r="E20" s="7">
        <v>12</v>
      </c>
      <c r="F20" s="5">
        <v>85</v>
      </c>
      <c r="G20" s="3">
        <v>226</v>
      </c>
      <c r="H20" s="1">
        <v>31</v>
      </c>
      <c r="I20">
        <f t="shared" si="0"/>
        <v>286.40000000000003</v>
      </c>
    </row>
    <row r="21" spans="1:9" x14ac:dyDescent="0.3">
      <c r="A21" s="2" t="s">
        <v>304</v>
      </c>
      <c r="B21" s="2"/>
      <c r="C21" s="6">
        <v>307</v>
      </c>
      <c r="D21" s="4">
        <v>4.2</v>
      </c>
      <c r="E21" s="7">
        <v>12</v>
      </c>
      <c r="F21" s="5">
        <v>83</v>
      </c>
      <c r="G21" s="3">
        <v>253</v>
      </c>
      <c r="H21" s="1">
        <v>32</v>
      </c>
      <c r="I21">
        <f t="shared" si="0"/>
        <v>307.36</v>
      </c>
    </row>
    <row r="22" spans="1:9" x14ac:dyDescent="0.3">
      <c r="A22" s="2" t="s">
        <v>305</v>
      </c>
      <c r="B22" s="2"/>
      <c r="C22" s="6">
        <v>307</v>
      </c>
      <c r="D22" s="4">
        <v>4.2</v>
      </c>
      <c r="E22" s="7">
        <v>12</v>
      </c>
      <c r="F22" s="5">
        <v>83</v>
      </c>
      <c r="G22" s="3">
        <v>253</v>
      </c>
      <c r="H22" s="1">
        <v>32</v>
      </c>
      <c r="I22">
        <f t="shared" si="0"/>
        <v>307.36</v>
      </c>
    </row>
    <row r="23" spans="1:9" x14ac:dyDescent="0.3">
      <c r="A23" s="2" t="s">
        <v>306</v>
      </c>
      <c r="B23" s="2"/>
      <c r="C23" s="6">
        <v>308</v>
      </c>
      <c r="D23" s="4">
        <v>4.2</v>
      </c>
      <c r="E23" s="7">
        <v>12</v>
      </c>
      <c r="F23" s="5">
        <v>83</v>
      </c>
      <c r="G23" s="3">
        <v>252</v>
      </c>
      <c r="H23" s="1">
        <v>34</v>
      </c>
      <c r="I23">
        <f t="shared" si="0"/>
        <v>308.16000000000003</v>
      </c>
    </row>
    <row r="24" spans="1:9" x14ac:dyDescent="0.3">
      <c r="A24" s="2" t="s">
        <v>307</v>
      </c>
      <c r="B24" s="2"/>
      <c r="C24" s="6">
        <v>296</v>
      </c>
      <c r="D24" s="4">
        <v>4.3</v>
      </c>
      <c r="E24" s="7">
        <v>12</v>
      </c>
      <c r="F24" s="5">
        <v>83</v>
      </c>
      <c r="G24" s="3">
        <v>241</v>
      </c>
      <c r="H24" s="1">
        <v>30</v>
      </c>
      <c r="I24">
        <f t="shared" si="0"/>
        <v>296.24</v>
      </c>
    </row>
    <row r="26" spans="1:9" x14ac:dyDescent="0.3">
      <c r="A26" s="2" t="s">
        <v>308</v>
      </c>
      <c r="B26" s="2"/>
      <c r="C26" s="6">
        <v>308</v>
      </c>
      <c r="D26" s="4">
        <v>4.2</v>
      </c>
      <c r="E26" s="7">
        <v>12</v>
      </c>
      <c r="F26" s="5">
        <v>83</v>
      </c>
      <c r="G26" s="3">
        <v>252</v>
      </c>
      <c r="H26" s="1">
        <v>34</v>
      </c>
      <c r="I26">
        <f>SUM(D26:H26)*0.8</f>
        <v>308.16000000000003</v>
      </c>
    </row>
    <row r="27" spans="1:9" x14ac:dyDescent="0.3">
      <c r="A27" s="2" t="s">
        <v>309</v>
      </c>
      <c r="B27" s="2"/>
      <c r="C27" s="6">
        <v>308</v>
      </c>
      <c r="D27" s="4">
        <v>4.2</v>
      </c>
      <c r="E27" s="7">
        <v>12</v>
      </c>
      <c r="F27" s="5">
        <v>83</v>
      </c>
      <c r="G27" s="3">
        <v>252</v>
      </c>
      <c r="H27" s="1">
        <v>34</v>
      </c>
      <c r="I27">
        <f>SUM(D27:H27)*0.8</f>
        <v>308.16000000000003</v>
      </c>
    </row>
    <row r="28" spans="1:9" x14ac:dyDescent="0.3">
      <c r="A28" s="2" t="s">
        <v>310</v>
      </c>
      <c r="B28" s="2"/>
      <c r="C28" s="6">
        <v>320</v>
      </c>
      <c r="D28" s="4">
        <v>4.4000000000000004</v>
      </c>
      <c r="E28" s="7">
        <v>12</v>
      </c>
      <c r="F28" s="5">
        <v>82</v>
      </c>
      <c r="G28" s="3">
        <v>267</v>
      </c>
      <c r="H28" s="1">
        <v>35</v>
      </c>
      <c r="I28">
        <f>SUM(D28:H28)*0.8</f>
        <v>320.32</v>
      </c>
    </row>
    <row r="30" spans="1:9" x14ac:dyDescent="0.3">
      <c r="A30" s="2" t="s">
        <v>311</v>
      </c>
      <c r="B30" s="2"/>
      <c r="C30" s="6">
        <v>308</v>
      </c>
      <c r="D30" s="4">
        <v>4.2</v>
      </c>
      <c r="E30" s="7">
        <v>12</v>
      </c>
      <c r="F30" s="5">
        <v>83</v>
      </c>
      <c r="G30" s="3">
        <v>252</v>
      </c>
      <c r="H30" s="1">
        <v>34</v>
      </c>
      <c r="I30">
        <f>SUM(D30:H30)*0.8</f>
        <v>308.16000000000003</v>
      </c>
    </row>
    <row r="31" spans="1:9" x14ac:dyDescent="0.3">
      <c r="A31" s="2" t="s">
        <v>312</v>
      </c>
      <c r="B31" s="2"/>
      <c r="C31" s="6">
        <v>308</v>
      </c>
      <c r="D31" s="4">
        <v>4.2</v>
      </c>
      <c r="E31" s="7">
        <v>12</v>
      </c>
      <c r="F31" s="5">
        <v>83</v>
      </c>
      <c r="G31" s="3">
        <v>252</v>
      </c>
      <c r="H31" s="1">
        <v>34</v>
      </c>
      <c r="I31">
        <f>SUM(D31:H31)*0.8</f>
        <v>308.16000000000003</v>
      </c>
    </row>
    <row r="32" spans="1:9" x14ac:dyDescent="0.3">
      <c r="A32" s="2" t="s">
        <v>313</v>
      </c>
      <c r="B32" s="2"/>
      <c r="C32" s="6">
        <v>308</v>
      </c>
      <c r="D32" s="4">
        <v>4.2</v>
      </c>
      <c r="E32" s="7">
        <v>12</v>
      </c>
      <c r="F32" s="5">
        <v>83</v>
      </c>
      <c r="G32" s="3">
        <v>252</v>
      </c>
      <c r="H32" s="1">
        <v>34</v>
      </c>
      <c r="I32">
        <f>SUM(D32:H32)*0.8</f>
        <v>308.16000000000003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1E4B-D0DF-400F-B6DB-43F70FA502C4}">
  <dimension ref="A1:I29"/>
  <sheetViews>
    <sheetView workbookViewId="0">
      <selection sqref="A1:XFD1"/>
    </sheetView>
  </sheetViews>
  <sheetFormatPr baseColWidth="10" defaultColWidth="8.88671875" defaultRowHeight="14.4" x14ac:dyDescent="0.3"/>
  <cols>
    <col min="1" max="1" width="20.5546875" customWidth="1"/>
    <col min="6" max="6" width="12.33203125" customWidth="1"/>
    <col min="7" max="7" width="15.886718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185</v>
      </c>
      <c r="G1" s="8" t="s">
        <v>186</v>
      </c>
      <c r="H1" s="8" t="s">
        <v>187</v>
      </c>
      <c r="I1" s="8" t="s">
        <v>188</v>
      </c>
    </row>
    <row r="2" spans="1:9" x14ac:dyDescent="0.3">
      <c r="A2" s="2" t="s">
        <v>193</v>
      </c>
      <c r="B2" s="2"/>
      <c r="C2" s="6">
        <v>42</v>
      </c>
      <c r="D2" s="4">
        <v>0.5</v>
      </c>
      <c r="E2" s="7">
        <v>0</v>
      </c>
      <c r="F2" s="5">
        <v>95</v>
      </c>
      <c r="G2" s="3">
        <v>40</v>
      </c>
      <c r="H2" s="1">
        <v>90</v>
      </c>
      <c r="I2" s="4">
        <v>9</v>
      </c>
    </row>
    <row r="3" spans="1:9" x14ac:dyDescent="0.3">
      <c r="A3" s="2" t="s">
        <v>194</v>
      </c>
      <c r="B3" s="2"/>
      <c r="C3" s="6">
        <v>50</v>
      </c>
      <c r="D3" s="4">
        <v>0.6</v>
      </c>
      <c r="E3" s="7">
        <v>0</v>
      </c>
      <c r="F3" s="5">
        <v>94</v>
      </c>
      <c r="G3" s="3">
        <v>42</v>
      </c>
      <c r="H3" s="1">
        <v>90</v>
      </c>
      <c r="I3" s="4">
        <v>10</v>
      </c>
    </row>
    <row r="4" spans="1:9" x14ac:dyDescent="0.3">
      <c r="A4" s="2" t="s">
        <v>195</v>
      </c>
      <c r="B4" s="2"/>
      <c r="C4" s="6">
        <v>58</v>
      </c>
      <c r="D4" s="4">
        <v>0.7</v>
      </c>
      <c r="E4" s="7">
        <v>1</v>
      </c>
      <c r="F4" s="5">
        <v>93</v>
      </c>
      <c r="G4" s="3">
        <v>44</v>
      </c>
      <c r="H4" s="1">
        <v>91</v>
      </c>
      <c r="I4" s="4">
        <v>11</v>
      </c>
    </row>
    <row r="5" spans="1:9" x14ac:dyDescent="0.3">
      <c r="A5" s="2" t="s">
        <v>196</v>
      </c>
      <c r="B5" s="2"/>
      <c r="C5" s="6">
        <v>66</v>
      </c>
      <c r="D5" s="4">
        <v>0.7</v>
      </c>
      <c r="E5" s="7">
        <v>1</v>
      </c>
      <c r="F5" s="5">
        <v>92</v>
      </c>
      <c r="G5" s="3">
        <v>45</v>
      </c>
      <c r="H5" s="1">
        <v>92</v>
      </c>
      <c r="I5" s="4">
        <v>12</v>
      </c>
    </row>
    <row r="7" spans="1:9" x14ac:dyDescent="0.3">
      <c r="A7" s="2" t="s">
        <v>189</v>
      </c>
      <c r="B7" s="2"/>
      <c r="C7" s="6">
        <v>90</v>
      </c>
      <c r="D7" s="4">
        <v>0.8</v>
      </c>
      <c r="E7" s="7">
        <v>1</v>
      </c>
      <c r="F7" s="5">
        <v>90</v>
      </c>
      <c r="G7" s="3">
        <v>45</v>
      </c>
      <c r="H7" s="1">
        <v>92</v>
      </c>
      <c r="I7" s="4">
        <v>15</v>
      </c>
    </row>
    <row r="8" spans="1:9" x14ac:dyDescent="0.3">
      <c r="A8" s="2" t="s">
        <v>190</v>
      </c>
      <c r="B8" s="2"/>
      <c r="C8" s="6">
        <v>102</v>
      </c>
      <c r="D8" s="4">
        <v>0.9</v>
      </c>
      <c r="E8" s="7">
        <v>1</v>
      </c>
      <c r="F8" s="5">
        <v>89</v>
      </c>
      <c r="G8" s="3">
        <v>48</v>
      </c>
      <c r="H8" s="1">
        <v>92</v>
      </c>
      <c r="I8" s="4">
        <v>16</v>
      </c>
    </row>
    <row r="9" spans="1:9" x14ac:dyDescent="0.3">
      <c r="A9" s="2" t="s">
        <v>191</v>
      </c>
      <c r="B9" s="2"/>
      <c r="C9" s="6">
        <v>124</v>
      </c>
      <c r="D9" s="4">
        <v>0.9</v>
      </c>
      <c r="E9" s="7">
        <v>2</v>
      </c>
      <c r="F9" s="5">
        <v>88</v>
      </c>
      <c r="G9" s="3">
        <v>51</v>
      </c>
      <c r="H9" s="1">
        <v>93</v>
      </c>
      <c r="I9" s="4">
        <v>17</v>
      </c>
    </row>
    <row r="10" spans="1:9" x14ac:dyDescent="0.3">
      <c r="A10" s="2" t="s">
        <v>192</v>
      </c>
      <c r="B10" s="2"/>
      <c r="C10" s="6">
        <v>136</v>
      </c>
      <c r="D10" s="4">
        <v>1</v>
      </c>
      <c r="E10" s="7">
        <v>2</v>
      </c>
      <c r="F10" s="5">
        <v>87</v>
      </c>
      <c r="G10" s="3">
        <v>54</v>
      </c>
      <c r="H10" s="1">
        <v>94</v>
      </c>
      <c r="I10" s="4">
        <v>18</v>
      </c>
    </row>
    <row r="12" spans="1:9" x14ac:dyDescent="0.3">
      <c r="A12" s="2" t="s">
        <v>201</v>
      </c>
      <c r="B12" s="2"/>
      <c r="C12" s="6">
        <v>140</v>
      </c>
      <c r="D12" s="4">
        <v>1.2</v>
      </c>
      <c r="E12" s="7">
        <v>3</v>
      </c>
      <c r="F12" s="5">
        <v>85</v>
      </c>
      <c r="G12" s="3">
        <v>71</v>
      </c>
      <c r="H12" s="1">
        <v>95</v>
      </c>
      <c r="I12" s="4">
        <v>20</v>
      </c>
    </row>
    <row r="13" spans="1:9" x14ac:dyDescent="0.3">
      <c r="A13" s="2" t="s">
        <v>202</v>
      </c>
      <c r="B13" s="2"/>
      <c r="C13" s="6">
        <v>154</v>
      </c>
      <c r="D13" s="4">
        <v>1.3</v>
      </c>
      <c r="E13" s="7">
        <v>3</v>
      </c>
      <c r="F13" s="5">
        <v>84</v>
      </c>
      <c r="G13" s="3">
        <v>76</v>
      </c>
      <c r="H13" s="1">
        <v>95</v>
      </c>
      <c r="I13" s="4">
        <v>21</v>
      </c>
    </row>
    <row r="14" spans="1:9" x14ac:dyDescent="0.3">
      <c r="A14" s="2" t="s">
        <v>203</v>
      </c>
      <c r="B14" s="2"/>
      <c r="C14" s="6">
        <v>168</v>
      </c>
      <c r="D14" s="4">
        <v>1.3</v>
      </c>
      <c r="E14" s="7">
        <v>3</v>
      </c>
      <c r="F14" s="5">
        <v>83</v>
      </c>
      <c r="G14" s="3">
        <v>82</v>
      </c>
      <c r="H14" s="1">
        <v>96</v>
      </c>
      <c r="I14" s="4">
        <v>22</v>
      </c>
    </row>
    <row r="15" spans="1:9" x14ac:dyDescent="0.3">
      <c r="A15" s="2" t="s">
        <v>204</v>
      </c>
      <c r="B15" s="2"/>
      <c r="C15" s="6">
        <v>184</v>
      </c>
      <c r="D15" s="4">
        <v>1.4</v>
      </c>
      <c r="E15" s="7">
        <v>3</v>
      </c>
      <c r="F15" s="5">
        <v>82</v>
      </c>
      <c r="G15" s="3">
        <v>89</v>
      </c>
      <c r="H15" s="1">
        <v>97</v>
      </c>
      <c r="I15" s="4">
        <v>23</v>
      </c>
    </row>
    <row r="17" spans="1:9" x14ac:dyDescent="0.3">
      <c r="A17" s="2" t="s">
        <v>197</v>
      </c>
      <c r="B17" s="2"/>
      <c r="C17" s="6">
        <v>220</v>
      </c>
      <c r="D17" s="4">
        <v>1.4</v>
      </c>
      <c r="E17" s="7">
        <v>4</v>
      </c>
      <c r="F17" s="5">
        <v>80</v>
      </c>
      <c r="G17" s="3">
        <v>96</v>
      </c>
      <c r="H17" s="1">
        <v>98</v>
      </c>
      <c r="I17" s="4">
        <v>25</v>
      </c>
    </row>
    <row r="18" spans="1:9" x14ac:dyDescent="0.3">
      <c r="A18" s="2" t="s">
        <v>198</v>
      </c>
      <c r="B18" s="2"/>
      <c r="C18" s="6">
        <v>235</v>
      </c>
      <c r="D18" s="4">
        <v>1.4</v>
      </c>
      <c r="E18" s="7">
        <v>4</v>
      </c>
      <c r="F18" s="5">
        <v>79</v>
      </c>
      <c r="G18" s="3">
        <v>104</v>
      </c>
      <c r="H18" s="1">
        <v>98</v>
      </c>
      <c r="I18" s="4">
        <v>26</v>
      </c>
    </row>
    <row r="19" spans="1:9" x14ac:dyDescent="0.3">
      <c r="A19" s="2" t="s">
        <v>199</v>
      </c>
      <c r="B19" s="2"/>
      <c r="C19" s="6">
        <v>250</v>
      </c>
      <c r="D19" s="4">
        <v>1.5</v>
      </c>
      <c r="E19" s="7">
        <v>5</v>
      </c>
      <c r="F19" s="5">
        <v>78</v>
      </c>
      <c r="G19" s="3">
        <v>115</v>
      </c>
      <c r="H19" s="1">
        <v>99</v>
      </c>
      <c r="I19" s="4">
        <v>27</v>
      </c>
    </row>
    <row r="20" spans="1:9" x14ac:dyDescent="0.3">
      <c r="A20" s="2" t="s">
        <v>200</v>
      </c>
      <c r="B20" s="2"/>
      <c r="C20" s="6">
        <v>265</v>
      </c>
      <c r="D20" s="4">
        <v>1.6</v>
      </c>
      <c r="E20" s="7">
        <v>5</v>
      </c>
      <c r="F20" s="5">
        <v>77</v>
      </c>
      <c r="G20" s="3">
        <v>121</v>
      </c>
      <c r="H20" s="1">
        <v>99</v>
      </c>
      <c r="I20" s="4">
        <v>28</v>
      </c>
    </row>
    <row r="22" spans="1:9" x14ac:dyDescent="0.3">
      <c r="A22" s="2" t="s">
        <v>205</v>
      </c>
      <c r="B22" s="2"/>
      <c r="C22" s="6">
        <v>88</v>
      </c>
      <c r="D22" s="4">
        <v>2.25</v>
      </c>
      <c r="E22" s="7">
        <v>0</v>
      </c>
      <c r="F22" s="5">
        <v>80</v>
      </c>
      <c r="G22" s="3">
        <v>81</v>
      </c>
      <c r="H22" s="1">
        <v>98</v>
      </c>
      <c r="I22" s="4">
        <v>48</v>
      </c>
    </row>
    <row r="23" spans="1:9" x14ac:dyDescent="0.3">
      <c r="A23" s="2" t="s">
        <v>206</v>
      </c>
      <c r="B23" s="2"/>
      <c r="C23" s="6">
        <v>132</v>
      </c>
      <c r="D23" s="4">
        <v>2.5</v>
      </c>
      <c r="E23" s="7">
        <v>8</v>
      </c>
      <c r="F23" s="5">
        <v>76</v>
      </c>
      <c r="G23" s="3">
        <v>92</v>
      </c>
      <c r="H23" s="1">
        <v>98</v>
      </c>
      <c r="I23" s="4">
        <v>52</v>
      </c>
    </row>
    <row r="24" spans="1:9" x14ac:dyDescent="0.3">
      <c r="A24" s="2" t="s">
        <v>207</v>
      </c>
      <c r="B24" s="2"/>
      <c r="C24" s="6">
        <v>218</v>
      </c>
      <c r="D24" s="4">
        <v>3</v>
      </c>
      <c r="E24" s="7">
        <v>9</v>
      </c>
      <c r="F24" s="5">
        <v>72</v>
      </c>
      <c r="G24" s="3">
        <v>112</v>
      </c>
      <c r="H24" s="1">
        <v>99</v>
      </c>
      <c r="I24" s="4">
        <v>56</v>
      </c>
    </row>
    <row r="25" spans="1:9" x14ac:dyDescent="0.3">
      <c r="A25" s="2" t="s">
        <v>208</v>
      </c>
      <c r="B25" s="2"/>
      <c r="C25" s="6">
        <v>349</v>
      </c>
      <c r="D25" s="4">
        <v>3.5</v>
      </c>
      <c r="E25" s="7">
        <v>10</v>
      </c>
      <c r="F25" s="5">
        <v>68</v>
      </c>
      <c r="G25" s="3">
        <v>125</v>
      </c>
      <c r="H25" s="1">
        <v>99</v>
      </c>
      <c r="I25" s="4">
        <v>60</v>
      </c>
    </row>
    <row r="26" spans="1:9" x14ac:dyDescent="0.3">
      <c r="A26" s="2" t="s">
        <v>209</v>
      </c>
      <c r="B26" s="2"/>
      <c r="C26" s="6">
        <v>683</v>
      </c>
      <c r="D26" s="4">
        <v>3.75</v>
      </c>
      <c r="E26" s="7">
        <v>11</v>
      </c>
      <c r="F26" s="5">
        <v>62</v>
      </c>
      <c r="G26" s="3">
        <v>128</v>
      </c>
      <c r="H26" s="1">
        <v>98</v>
      </c>
      <c r="I26" s="4">
        <v>66</v>
      </c>
    </row>
    <row r="28" spans="1:9" x14ac:dyDescent="0.3">
      <c r="A28" s="2" t="s">
        <v>210</v>
      </c>
      <c r="B28" s="2"/>
      <c r="C28" s="6">
        <v>1850</v>
      </c>
      <c r="D28" s="4">
        <v>4.5</v>
      </c>
      <c r="E28" s="7">
        <v>0</v>
      </c>
      <c r="F28" s="5">
        <v>58</v>
      </c>
      <c r="G28" s="3">
        <v>160</v>
      </c>
      <c r="H28" s="1">
        <v>95</v>
      </c>
      <c r="I28" s="4">
        <v>100</v>
      </c>
    </row>
    <row r="29" spans="1:9" x14ac:dyDescent="0.3">
      <c r="A29" s="2" t="s">
        <v>211</v>
      </c>
      <c r="B29" s="2"/>
      <c r="C29" s="6">
        <v>2250</v>
      </c>
      <c r="D29" s="4">
        <v>3.8</v>
      </c>
      <c r="E29" s="7">
        <v>0</v>
      </c>
      <c r="F29" s="5">
        <v>60</v>
      </c>
      <c r="G29" s="3">
        <v>180</v>
      </c>
      <c r="H29" s="1">
        <v>98</v>
      </c>
      <c r="I29" s="4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D396-9A3B-4E45-8468-1404C7D6E830}">
  <dimension ref="A1:J9"/>
  <sheetViews>
    <sheetView workbookViewId="0">
      <selection activeCell="F7" sqref="F7"/>
    </sheetView>
  </sheetViews>
  <sheetFormatPr baseColWidth="10" defaultColWidth="8.88671875" defaultRowHeight="14.4" x14ac:dyDescent="0.3"/>
  <cols>
    <col min="1" max="1" width="18.109375" customWidth="1"/>
    <col min="3" max="3" width="11.33203125" customWidth="1"/>
    <col min="8" max="8" width="10.33203125" customWidth="1"/>
  </cols>
  <sheetData>
    <row r="1" spans="1:10" x14ac:dyDescent="0.3">
      <c r="A1" s="8" t="s">
        <v>1</v>
      </c>
      <c r="B1" s="8" t="s">
        <v>2</v>
      </c>
      <c r="C1" s="8" t="s">
        <v>223</v>
      </c>
      <c r="D1" s="8" t="s">
        <v>224</v>
      </c>
      <c r="E1" s="8" t="s">
        <v>225</v>
      </c>
      <c r="F1" s="8" t="s">
        <v>34</v>
      </c>
      <c r="G1" s="8" t="s">
        <v>4</v>
      </c>
      <c r="H1" s="8" t="s">
        <v>226</v>
      </c>
      <c r="I1" s="8" t="s">
        <v>227</v>
      </c>
    </row>
    <row r="2" spans="1:10" x14ac:dyDescent="0.3">
      <c r="A2" s="2" t="s">
        <v>228</v>
      </c>
      <c r="B2" s="6"/>
      <c r="C2" s="4">
        <v>100</v>
      </c>
      <c r="D2" s="7">
        <v>100</v>
      </c>
      <c r="E2" s="5">
        <v>10</v>
      </c>
      <c r="F2" s="3">
        <v>1</v>
      </c>
      <c r="G2" s="1">
        <v>36</v>
      </c>
      <c r="H2" s="1">
        <v>42</v>
      </c>
      <c r="I2" s="1">
        <v>10</v>
      </c>
      <c r="J2">
        <f>SUM(C2:I2)</f>
        <v>299</v>
      </c>
    </row>
    <row r="3" spans="1:10" x14ac:dyDescent="0.3">
      <c r="A3" s="2" t="s">
        <v>229</v>
      </c>
      <c r="B3" s="6"/>
      <c r="C3" s="4">
        <v>90</v>
      </c>
      <c r="D3" s="7">
        <v>110</v>
      </c>
      <c r="E3" s="5">
        <v>12</v>
      </c>
      <c r="F3" s="3">
        <v>1</v>
      </c>
      <c r="G3" s="1">
        <v>40</v>
      </c>
      <c r="H3" s="1">
        <v>42</v>
      </c>
      <c r="I3" s="1">
        <v>12</v>
      </c>
      <c r="J3">
        <f>SUM(C3:I3)/0.9</f>
        <v>341.11111111111109</v>
      </c>
    </row>
    <row r="4" spans="1:10" x14ac:dyDescent="0.3">
      <c r="A4" s="2" t="s">
        <v>230</v>
      </c>
      <c r="B4" s="6"/>
      <c r="C4" s="4">
        <v>80</v>
      </c>
      <c r="D4" s="7">
        <v>90</v>
      </c>
      <c r="E4" s="5">
        <v>14</v>
      </c>
      <c r="F4" s="3">
        <v>2</v>
      </c>
      <c r="G4" s="1">
        <v>50</v>
      </c>
      <c r="H4" s="1">
        <v>44</v>
      </c>
      <c r="I4" s="1">
        <v>16</v>
      </c>
      <c r="J4">
        <f>SUM(C4:I4)/0.6</f>
        <v>493.33333333333337</v>
      </c>
    </row>
    <row r="5" spans="1:10" x14ac:dyDescent="0.3">
      <c r="A5" s="2" t="s">
        <v>231</v>
      </c>
      <c r="B5" s="6"/>
      <c r="C5" s="4">
        <v>70</v>
      </c>
      <c r="D5" s="7">
        <v>120</v>
      </c>
      <c r="E5" s="5">
        <v>14</v>
      </c>
      <c r="F5" s="3">
        <v>2</v>
      </c>
      <c r="G5" s="1">
        <v>44</v>
      </c>
      <c r="H5" s="1">
        <v>42</v>
      </c>
      <c r="I5" s="1">
        <v>20</v>
      </c>
      <c r="J5">
        <f>SUM(C5:I5)/0.5</f>
        <v>624</v>
      </c>
    </row>
    <row r="6" spans="1:10" x14ac:dyDescent="0.3">
      <c r="A6" s="2" t="s">
        <v>232</v>
      </c>
      <c r="B6" s="6"/>
      <c r="C6" s="4">
        <v>60</v>
      </c>
      <c r="D6" s="7">
        <v>120</v>
      </c>
      <c r="E6" s="5">
        <v>25</v>
      </c>
      <c r="F6" s="3">
        <v>3</v>
      </c>
      <c r="G6" s="1">
        <v>40</v>
      </c>
      <c r="H6" s="1">
        <v>40</v>
      </c>
      <c r="I6" s="1">
        <v>24</v>
      </c>
      <c r="J6">
        <f>SUM(C6:I6)/0.4</f>
        <v>780</v>
      </c>
    </row>
    <row r="7" spans="1:10" x14ac:dyDescent="0.3">
      <c r="A7" s="2" t="s">
        <v>233</v>
      </c>
      <c r="B7" s="6"/>
      <c r="C7" s="4">
        <v>40</v>
      </c>
      <c r="D7" s="7">
        <v>120</v>
      </c>
      <c r="E7" s="5">
        <v>30</v>
      </c>
      <c r="F7" s="3">
        <v>3</v>
      </c>
      <c r="G7" s="1">
        <v>38</v>
      </c>
      <c r="H7" s="1">
        <v>38</v>
      </c>
      <c r="I7" s="1">
        <v>26</v>
      </c>
      <c r="J7">
        <f>SUM(C7:I7)/0.3</f>
        <v>983.33333333333337</v>
      </c>
    </row>
    <row r="8" spans="1:10" x14ac:dyDescent="0.3">
      <c r="A8" s="2" t="s">
        <v>235</v>
      </c>
      <c r="B8" s="6"/>
      <c r="C8" s="4">
        <v>40</v>
      </c>
      <c r="D8" s="7">
        <v>120</v>
      </c>
      <c r="E8" s="5">
        <v>22</v>
      </c>
      <c r="F8" s="3">
        <v>3</v>
      </c>
      <c r="G8" s="1">
        <v>42</v>
      </c>
      <c r="H8" s="1">
        <v>40</v>
      </c>
      <c r="I8" s="1">
        <v>24</v>
      </c>
      <c r="J8">
        <f>SUM(C8:I8)/0.2</f>
        <v>1455</v>
      </c>
    </row>
    <row r="9" spans="1:10" x14ac:dyDescent="0.3">
      <c r="A9" s="2" t="s">
        <v>234</v>
      </c>
      <c r="B9" s="6"/>
      <c r="C9" s="4">
        <v>40</v>
      </c>
      <c r="D9" s="7">
        <v>130</v>
      </c>
      <c r="E9" s="5">
        <v>25</v>
      </c>
      <c r="F9" s="3">
        <v>3</v>
      </c>
      <c r="G9" s="1">
        <v>42</v>
      </c>
      <c r="H9" s="1">
        <v>40</v>
      </c>
      <c r="I9" s="1">
        <v>28</v>
      </c>
      <c r="J9">
        <f>SUM(C9:I9)/0.2</f>
        <v>1540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Maces</vt:lpstr>
      <vt:lpstr>Axes &amp; Bardiches</vt:lpstr>
      <vt:lpstr>Swords &amp; Daggers</vt:lpstr>
      <vt:lpstr>Bastard &amp; Twohanded Swords</vt:lpstr>
      <vt:lpstr>Pikes &amp; Halberds</vt:lpstr>
      <vt:lpstr>Forks, Fauchards &amp; Glaives</vt:lpstr>
      <vt:lpstr>Spears &amp; Lances</vt:lpstr>
      <vt:lpstr>Bows &amp; Crossbows</vt:lpstr>
      <vt:lpstr>Horses</vt:lpstr>
      <vt:lpstr>Arrows &amp; Bolts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yoann F.</cp:lastModifiedBy>
  <dcterms:created xsi:type="dcterms:W3CDTF">2018-06-01T21:24:21Z</dcterms:created>
  <dcterms:modified xsi:type="dcterms:W3CDTF">2020-08-04T23:24:26Z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eda3df42-3409-406e-a71d-8445b7b2debc</vt:lpwstr>
  </property>
</Properties>
</file>