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tellizecommy.sharepoint.com/sites/IntellizeTeamSite/Consulting Projects/HeiTech_BSN/Year 2022 - BSN DR Test/Live Run/"/>
    </mc:Choice>
  </mc:AlternateContent>
  <xr:revisionPtr revIDLastSave="1725" documentId="11_9A68FB62154B08BBFFDB254EFB3D47488B8B62F8" xr6:coauthVersionLast="47" xr6:coauthVersionMax="47" xr10:uidLastSave="{50BC800E-359C-4BA7-BC72-383AA4997ACB}"/>
  <bookViews>
    <workbookView minimized="1" xWindow="1950" yWindow="1950" windowWidth="15375" windowHeight="7875" firstSheet="4" activeTab="4" xr2:uid="{00000000-000D-0000-FFFF-FFFF00000000}"/>
  </bookViews>
  <sheets>
    <sheet name="Summary" sheetId="6" r:id="rId1"/>
    <sheet name="Dashboard - T1" sheetId="5" r:id="rId2"/>
    <sheet name="Dashboard - T2" sheetId="9" r:id="rId3"/>
    <sheet name="Dashboard - T3-T4" sheetId="10" r:id="rId4"/>
    <sheet name="System" sheetId="2" r:id="rId5"/>
    <sheet name="Data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2" l="1"/>
  <c r="L29" i="2"/>
  <c r="M29" i="2" s="1"/>
  <c r="L30" i="2"/>
  <c r="K29" i="2"/>
  <c r="L52" i="2"/>
  <c r="K52" i="2"/>
  <c r="K9" i="2"/>
  <c r="M9" i="2" s="1"/>
  <c r="K11" i="2"/>
  <c r="B41" i="2"/>
  <c r="G3" i="9" s="1"/>
  <c r="L7" i="6"/>
  <c r="Q11" i="2"/>
  <c r="M11" i="2"/>
  <c r="J16" i="6"/>
  <c r="I16" i="6"/>
  <c r="G16" i="6"/>
  <c r="F16" i="6"/>
  <c r="E16" i="6"/>
  <c r="D16" i="6"/>
  <c r="C16" i="6"/>
  <c r="B7" i="2"/>
  <c r="B93" i="2"/>
  <c r="B84" i="2"/>
  <c r="F17" i="6"/>
  <c r="I10" i="10"/>
  <c r="I8" i="10" s="1"/>
  <c r="J20" i="6" s="1"/>
  <c r="G10" i="10"/>
  <c r="D11" i="10"/>
  <c r="D12" i="10"/>
  <c r="D13" i="10"/>
  <c r="D14" i="10"/>
  <c r="D15" i="10"/>
  <c r="D16" i="10"/>
  <c r="D10" i="10"/>
  <c r="B16" i="10"/>
  <c r="B11" i="10"/>
  <c r="B12" i="10"/>
  <c r="B13" i="10"/>
  <c r="B14" i="10"/>
  <c r="B15" i="10"/>
  <c r="B10" i="10"/>
  <c r="O11" i="9"/>
  <c r="O12" i="9"/>
  <c r="O13" i="9"/>
  <c r="O14" i="9"/>
  <c r="O15" i="9"/>
  <c r="O16" i="9"/>
  <c r="O17" i="9"/>
  <c r="O18" i="9"/>
  <c r="O19" i="9"/>
  <c r="O10" i="9"/>
  <c r="M20" i="9"/>
  <c r="N11" i="9"/>
  <c r="N12" i="9"/>
  <c r="N13" i="9"/>
  <c r="N14" i="9"/>
  <c r="N15" i="9"/>
  <c r="N16" i="9"/>
  <c r="N17" i="9"/>
  <c r="N18" i="9"/>
  <c r="N19" i="9"/>
  <c r="N10" i="9"/>
  <c r="L20" i="9"/>
  <c r="M11" i="9"/>
  <c r="M12" i="9"/>
  <c r="M13" i="9"/>
  <c r="M14" i="9"/>
  <c r="M15" i="9"/>
  <c r="M16" i="9"/>
  <c r="M17" i="9"/>
  <c r="M18" i="9"/>
  <c r="M19" i="9"/>
  <c r="M10" i="9"/>
  <c r="L11" i="9"/>
  <c r="L12" i="9"/>
  <c r="L13" i="9"/>
  <c r="L14" i="9"/>
  <c r="L15" i="9"/>
  <c r="L16" i="9"/>
  <c r="L17" i="9"/>
  <c r="L18" i="9"/>
  <c r="L19" i="9"/>
  <c r="L10" i="9"/>
  <c r="J11" i="9"/>
  <c r="J12" i="9"/>
  <c r="J13" i="9"/>
  <c r="J14" i="9"/>
  <c r="J15" i="9"/>
  <c r="J16" i="9"/>
  <c r="J17" i="9"/>
  <c r="J18" i="9"/>
  <c r="J10" i="9"/>
  <c r="H11" i="9"/>
  <c r="H12" i="9"/>
  <c r="H13" i="9"/>
  <c r="H14" i="9"/>
  <c r="H15" i="9"/>
  <c r="H16" i="9"/>
  <c r="H17" i="9"/>
  <c r="H18" i="9"/>
  <c r="H10" i="9"/>
  <c r="I11" i="9"/>
  <c r="I12" i="9"/>
  <c r="I13" i="9"/>
  <c r="I14" i="9"/>
  <c r="I15" i="9"/>
  <c r="I16" i="9"/>
  <c r="I17" i="9"/>
  <c r="I18" i="9"/>
  <c r="I10" i="9"/>
  <c r="G18" i="9"/>
  <c r="G11" i="9"/>
  <c r="G12" i="9"/>
  <c r="G13" i="9"/>
  <c r="G14" i="9"/>
  <c r="G15" i="9"/>
  <c r="G16" i="9"/>
  <c r="G17" i="9"/>
  <c r="G10" i="9"/>
  <c r="D11" i="9"/>
  <c r="D12" i="9"/>
  <c r="D13" i="9"/>
  <c r="D14" i="9"/>
  <c r="D15" i="9"/>
  <c r="D16" i="9"/>
  <c r="D17" i="9"/>
  <c r="D10" i="9"/>
  <c r="B11" i="9"/>
  <c r="B12" i="9"/>
  <c r="B13" i="9"/>
  <c r="B14" i="9"/>
  <c r="B15" i="9"/>
  <c r="B16" i="9"/>
  <c r="B17" i="9"/>
  <c r="B10" i="9"/>
  <c r="F60" i="2"/>
  <c r="H60" i="2" s="1"/>
  <c r="J17" i="6"/>
  <c r="I17" i="6"/>
  <c r="G17" i="6"/>
  <c r="E17" i="6"/>
  <c r="D17" i="6"/>
  <c r="C17" i="6"/>
  <c r="B31" i="2"/>
  <c r="B3" i="9" s="1"/>
  <c r="F34" i="2"/>
  <c r="H34" i="2" s="1"/>
  <c r="M52" i="2" l="1"/>
  <c r="H8" i="10"/>
  <c r="J19" i="6" s="1"/>
  <c r="H8" i="9"/>
  <c r="F19" i="6" s="1"/>
  <c r="M8" i="9"/>
  <c r="G19" i="6" s="1"/>
  <c r="C8" i="9"/>
  <c r="E19" i="6" s="1"/>
  <c r="C8" i="10"/>
  <c r="I19" i="6" s="1"/>
  <c r="L8" i="9"/>
  <c r="G18" i="6" s="1"/>
  <c r="N8" i="9"/>
  <c r="G20" i="6" s="1"/>
  <c r="O8" i="9"/>
  <c r="G21" i="6" s="1"/>
  <c r="K17" i="6"/>
  <c r="H17" i="6"/>
  <c r="G3" i="10"/>
  <c r="B3" i="10"/>
  <c r="J8" i="10"/>
  <c r="J21" i="6" s="1"/>
  <c r="D8" i="10"/>
  <c r="I20" i="6" s="1"/>
  <c r="K20" i="6" s="1"/>
  <c r="G8" i="10"/>
  <c r="J18" i="6" s="1"/>
  <c r="B8" i="10"/>
  <c r="I18" i="6" s="1"/>
  <c r="E8" i="10"/>
  <c r="I21" i="6" s="1"/>
  <c r="G8" i="9"/>
  <c r="F18" i="6" s="1"/>
  <c r="D8" i="9"/>
  <c r="E20" i="6" s="1"/>
  <c r="E8" i="9"/>
  <c r="E21" i="6" s="1"/>
  <c r="B8" i="9"/>
  <c r="E18" i="6" s="1"/>
  <c r="I8" i="9"/>
  <c r="F20" i="6" s="1"/>
  <c r="J8" i="9"/>
  <c r="F21" i="6" s="1"/>
  <c r="J14" i="5"/>
  <c r="J15" i="5"/>
  <c r="J16" i="5"/>
  <c r="J17" i="5"/>
  <c r="I17" i="5"/>
  <c r="I14" i="5"/>
  <c r="I15" i="5"/>
  <c r="I16" i="5"/>
  <c r="D11" i="5"/>
  <c r="D12" i="5"/>
  <c r="D10" i="5"/>
  <c r="B11" i="5"/>
  <c r="B12" i="5"/>
  <c r="B10" i="5"/>
  <c r="F95" i="2"/>
  <c r="H95" i="2" s="1"/>
  <c r="F83" i="2"/>
  <c r="H83" i="2" s="1"/>
  <c r="F30" i="2"/>
  <c r="M30" i="2" s="1"/>
  <c r="F29" i="2"/>
  <c r="F28" i="2"/>
  <c r="H28" i="2" s="1"/>
  <c r="F27" i="2"/>
  <c r="H27" i="2" s="1"/>
  <c r="F53" i="2"/>
  <c r="H53" i="2" s="1"/>
  <c r="F52" i="2"/>
  <c r="H52" i="2" s="1"/>
  <c r="F11" i="2"/>
  <c r="H11" i="2" s="1"/>
  <c r="F10" i="2"/>
  <c r="H10" i="2" s="1"/>
  <c r="F9" i="2"/>
  <c r="H9" i="2" s="1"/>
  <c r="F33" i="2"/>
  <c r="H33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H29" i="2" l="1"/>
  <c r="H30" i="2"/>
  <c r="C8" i="5"/>
  <c r="C19" i="6" s="1"/>
  <c r="K19" i="6"/>
  <c r="K18" i="6"/>
  <c r="K21" i="6"/>
  <c r="L17" i="6"/>
  <c r="E8" i="5"/>
  <c r="C21" i="6" s="1"/>
  <c r="B3" i="5"/>
  <c r="D8" i="5"/>
  <c r="C20" i="6" s="1"/>
  <c r="B8" i="5"/>
  <c r="C18" i="6" s="1"/>
  <c r="H11" i="5"/>
  <c r="H12" i="5"/>
  <c r="H13" i="5"/>
  <c r="H14" i="5"/>
  <c r="H15" i="5"/>
  <c r="H16" i="5"/>
  <c r="H17" i="5"/>
  <c r="H18" i="5"/>
  <c r="J10" i="5"/>
  <c r="J11" i="5"/>
  <c r="J12" i="5"/>
  <c r="J13" i="5"/>
  <c r="G11" i="5"/>
  <c r="G12" i="5"/>
  <c r="G13" i="5"/>
  <c r="G14" i="5"/>
  <c r="G15" i="5"/>
  <c r="G16" i="5"/>
  <c r="G17" i="5"/>
  <c r="G18" i="5"/>
  <c r="I10" i="5"/>
  <c r="I11" i="5"/>
  <c r="I12" i="5"/>
  <c r="I13" i="5"/>
  <c r="G10" i="5"/>
  <c r="H10" i="5"/>
  <c r="E3" i="2"/>
  <c r="F92" i="2"/>
  <c r="H92" i="2" s="1"/>
  <c r="F91" i="2"/>
  <c r="H91" i="2" s="1"/>
  <c r="F90" i="2"/>
  <c r="H90" i="2" s="1"/>
  <c r="F89" i="2"/>
  <c r="H89" i="2" s="1"/>
  <c r="F88" i="2"/>
  <c r="H88" i="2" s="1"/>
  <c r="F87" i="2"/>
  <c r="H87" i="2" s="1"/>
  <c r="F86" i="2"/>
  <c r="H86" i="2" s="1"/>
  <c r="F82" i="2"/>
  <c r="H82" i="2" s="1"/>
  <c r="F81" i="2"/>
  <c r="H81" i="2" s="1"/>
  <c r="F80" i="2"/>
  <c r="H80" i="2" s="1"/>
  <c r="F79" i="2"/>
  <c r="H79" i="2" s="1"/>
  <c r="F78" i="2"/>
  <c r="H78" i="2" s="1"/>
  <c r="F77" i="2"/>
  <c r="H77" i="2" s="1"/>
  <c r="F76" i="2"/>
  <c r="H76" i="2" s="1"/>
  <c r="F75" i="2"/>
  <c r="H75" i="2" s="1"/>
  <c r="F74" i="2"/>
  <c r="H74" i="2" s="1"/>
  <c r="F73" i="2"/>
  <c r="H73" i="2" s="1"/>
  <c r="F72" i="2"/>
  <c r="H72" i="2" s="1"/>
  <c r="F71" i="2"/>
  <c r="H71" i="2" s="1"/>
  <c r="F70" i="2"/>
  <c r="H70" i="2" s="1"/>
  <c r="F69" i="2"/>
  <c r="H69" i="2" s="1"/>
  <c r="F68" i="2"/>
  <c r="H68" i="2" s="1"/>
  <c r="F67" i="2"/>
  <c r="H67" i="2" s="1"/>
  <c r="F66" i="2"/>
  <c r="H66" i="2" s="1"/>
  <c r="F65" i="2"/>
  <c r="H65" i="2" s="1"/>
  <c r="F64" i="2"/>
  <c r="H64" i="2" s="1"/>
  <c r="F63" i="2"/>
  <c r="H63" i="2" s="1"/>
  <c r="F59" i="2"/>
  <c r="H59" i="2" s="1"/>
  <c r="F58" i="2"/>
  <c r="H58" i="2" s="1"/>
  <c r="F57" i="2"/>
  <c r="H57" i="2" s="1"/>
  <c r="F56" i="2"/>
  <c r="H56" i="2" s="1"/>
  <c r="F55" i="2"/>
  <c r="H55" i="2" s="1"/>
  <c r="F54" i="2"/>
  <c r="H54" i="2" s="1"/>
  <c r="F51" i="2"/>
  <c r="H51" i="2" s="1"/>
  <c r="F50" i="2"/>
  <c r="H50" i="2" s="1"/>
  <c r="F49" i="2"/>
  <c r="H49" i="2" s="1"/>
  <c r="F48" i="2"/>
  <c r="H48" i="2" s="1"/>
  <c r="F47" i="2"/>
  <c r="H47" i="2" s="1"/>
  <c r="F46" i="2"/>
  <c r="H46" i="2" s="1"/>
  <c r="F45" i="2"/>
  <c r="H45" i="2" s="1"/>
  <c r="F44" i="2"/>
  <c r="H44" i="2" s="1"/>
  <c r="F43" i="2"/>
  <c r="H43" i="2" s="1"/>
  <c r="H8" i="5" l="1"/>
  <c r="D19" i="6" s="1"/>
  <c r="H19" i="6" s="1"/>
  <c r="L19" i="6" s="1"/>
  <c r="J8" i="5"/>
  <c r="D21" i="6" s="1"/>
  <c r="H21" i="6" s="1"/>
  <c r="L21" i="6" s="1"/>
  <c r="G8" i="5"/>
  <c r="D18" i="6" s="1"/>
  <c r="H18" i="6" s="1"/>
  <c r="L18" i="6" s="1"/>
  <c r="I8" i="5"/>
  <c r="D20" i="6" s="1"/>
  <c r="H20" i="6" s="1"/>
  <c r="L20" i="6" s="1"/>
  <c r="B61" i="2"/>
  <c r="L3" i="9" s="1"/>
  <c r="B12" i="2"/>
  <c r="G3" i="5" l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14" i="2"/>
  <c r="H14" i="2" s="1"/>
</calcChain>
</file>

<file path=xl/sharedStrings.xml><?xml version="1.0" encoding="utf-8"?>
<sst xmlns="http://schemas.openxmlformats.org/spreadsheetml/2006/main" count="438" uniqueCount="155">
  <si>
    <t>Declared Time</t>
  </si>
  <si>
    <t>TIER/Status</t>
  </si>
  <si>
    <t>Tier 1 systems
RTO 1 Hours</t>
  </si>
  <si>
    <t>Tier 1 systems
RTO 2 Hours</t>
  </si>
  <si>
    <t>Tier 2 systems
RTO 3 Hours</t>
  </si>
  <si>
    <t>Tier 2 systems
RTO 4 hours</t>
  </si>
  <si>
    <t>Tier 2 systems
RTO 5 hours</t>
  </si>
  <si>
    <t>TOTAL 
(T1 - T2)</t>
  </si>
  <si>
    <t>Tier 3 systems
RTO 1 day</t>
  </si>
  <si>
    <t>Tier 4 systems
RTO 2 day</t>
  </si>
  <si>
    <t>TOTAL 
(T2 - T4)</t>
  </si>
  <si>
    <t>Total ALL</t>
  </si>
  <si>
    <t>Total System</t>
  </si>
  <si>
    <t>Recovering</t>
  </si>
  <si>
    <t>Verifying</t>
  </si>
  <si>
    <t>MET 
RTO</t>
  </si>
  <si>
    <t xml:space="preserve">Exceed RTO </t>
  </si>
  <si>
    <t>Progress</t>
  </si>
  <si>
    <t>Outcome</t>
  </si>
  <si>
    <t>System</t>
  </si>
  <si>
    <t>Status</t>
  </si>
  <si>
    <t>Disaster Recovery Phase</t>
  </si>
  <si>
    <t>5. Recovery &amp; Verification</t>
  </si>
  <si>
    <t>RTO Start Time</t>
  </si>
  <si>
    <t>STOP RTO</t>
  </si>
  <si>
    <t>RESTART</t>
  </si>
  <si>
    <t>END</t>
  </si>
  <si>
    <t>No</t>
  </si>
  <si>
    <t>Recovery Status</t>
  </si>
  <si>
    <t>Detail of Recovery</t>
  </si>
  <si>
    <t>Start</t>
  </si>
  <si>
    <t>End</t>
  </si>
  <si>
    <t>Time Taken</t>
  </si>
  <si>
    <t>Test By</t>
  </si>
  <si>
    <t>RTO Start</t>
  </si>
  <si>
    <t>Recovery</t>
  </si>
  <si>
    <t>Duration</t>
  </si>
  <si>
    <t>Balance</t>
  </si>
  <si>
    <t>RTO</t>
  </si>
  <si>
    <t>RENTAS</t>
  </si>
  <si>
    <t>MET - RTO</t>
  </si>
  <si>
    <t>Biz</t>
  </si>
  <si>
    <t>20 mins</t>
  </si>
  <si>
    <t>eSPICK</t>
  </si>
  <si>
    <t>RPP</t>
  </si>
  <si>
    <t>26 mins</t>
  </si>
  <si>
    <t xml:space="preserve">IB FPX </t>
  </si>
  <si>
    <t>IB Jom Pay</t>
  </si>
  <si>
    <t>IB myBSN</t>
  </si>
  <si>
    <t>ICBS Deposit</t>
  </si>
  <si>
    <t>ICBS Payment</t>
  </si>
  <si>
    <t>ICBS Loan</t>
  </si>
  <si>
    <t>Mainframe (OCM24)</t>
  </si>
  <si>
    <t>ITD</t>
  </si>
  <si>
    <t>Data Power</t>
  </si>
  <si>
    <t>MQ Server</t>
  </si>
  <si>
    <t>ATM &amp; CDM</t>
  </si>
  <si>
    <t xml:space="preserve">Asccend </t>
  </si>
  <si>
    <t>Mobile Banking</t>
  </si>
  <si>
    <t>BSN Infosite</t>
  </si>
  <si>
    <t>IBG Payswitch</t>
  </si>
  <si>
    <t>STOP</t>
  </si>
  <si>
    <t>RESTART/END</t>
  </si>
  <si>
    <t>Direct Debit</t>
  </si>
  <si>
    <t>Recovery
OCM</t>
  </si>
  <si>
    <t>Issue</t>
  </si>
  <si>
    <t>myDebit</t>
  </si>
  <si>
    <t>SAN</t>
  </si>
  <si>
    <t xml:space="preserve">Discover Problem with </t>
  </si>
  <si>
    <t xml:space="preserve">Retail eStatement </t>
  </si>
  <si>
    <t>ATM DIEDBOLD</t>
  </si>
  <si>
    <t xml:space="preserve">ATM NCR AV </t>
  </si>
  <si>
    <t>ATM NCR HDE</t>
  </si>
  <si>
    <t xml:space="preserve">CDM CL AV </t>
  </si>
  <si>
    <t>CDM CL HDE</t>
  </si>
  <si>
    <t>CaRM OKI AV</t>
  </si>
  <si>
    <t>Bizfuse</t>
  </si>
  <si>
    <t xml:space="preserve">eSDMS </t>
  </si>
  <si>
    <t xml:space="preserve">TLE </t>
  </si>
  <si>
    <t xml:space="preserve">NCC  </t>
  </si>
  <si>
    <t>CDB</t>
  </si>
  <si>
    <t xml:space="preserve">BioPak </t>
  </si>
  <si>
    <t xml:space="preserve">MLQMS </t>
  </si>
  <si>
    <t xml:space="preserve">BASys </t>
  </si>
  <si>
    <t xml:space="preserve">ITMS </t>
  </si>
  <si>
    <t>BSH/GINI</t>
  </si>
  <si>
    <t>Recovery
Asccend</t>
  </si>
  <si>
    <t>Visa</t>
  </si>
  <si>
    <t>Issue with Visa</t>
  </si>
  <si>
    <t>Mastercard</t>
  </si>
  <si>
    <t>ePintas</t>
  </si>
  <si>
    <t>Remittance</t>
  </si>
  <si>
    <t>Zena</t>
  </si>
  <si>
    <t>SSM</t>
  </si>
  <si>
    <t>IFAS</t>
  </si>
  <si>
    <t>File Monitoring</t>
  </si>
  <si>
    <t>Qradar</t>
  </si>
  <si>
    <t xml:space="preserve">Asccend/i-Navigator </t>
  </si>
  <si>
    <t>EBB</t>
  </si>
  <si>
    <t xml:space="preserve">Loan eStatement </t>
  </si>
  <si>
    <t xml:space="preserve">Juris JOM </t>
  </si>
  <si>
    <t xml:space="preserve">Juris JOMC </t>
  </si>
  <si>
    <t>Juris JConvey</t>
  </si>
  <si>
    <t xml:space="preserve">Juris JCollect </t>
  </si>
  <si>
    <t xml:space="preserve">BI Publisher </t>
  </si>
  <si>
    <t>RAMCI</t>
  </si>
  <si>
    <t>Bursa</t>
  </si>
  <si>
    <t xml:space="preserve">DCA </t>
  </si>
  <si>
    <t>CSS</t>
  </si>
  <si>
    <t>CCRIS</t>
  </si>
  <si>
    <t>Activate</t>
  </si>
  <si>
    <t>SF \\MSFSA038</t>
  </si>
  <si>
    <t xml:space="preserve">SF \\MSFSA118 </t>
  </si>
  <si>
    <t>SF \\MSFSA226</t>
  </si>
  <si>
    <t>SF \\MSFSA169</t>
  </si>
  <si>
    <t xml:space="preserve">Staging MSSGA778 Asccend </t>
  </si>
  <si>
    <t>Staging  SAFTA017  SAFTA</t>
  </si>
  <si>
    <t>Email</t>
  </si>
  <si>
    <t>HR4U</t>
  </si>
  <si>
    <t>IDMS</t>
  </si>
  <si>
    <t>CMSys</t>
  </si>
  <si>
    <t xml:space="preserve">Loyalty system </t>
  </si>
  <si>
    <t>BoardPac</t>
  </si>
  <si>
    <t>BSN Insight/SharePoint</t>
  </si>
  <si>
    <t>IMX</t>
  </si>
  <si>
    <t>EMM</t>
  </si>
  <si>
    <t xml:space="preserve">Visa Plus - ATM </t>
  </si>
  <si>
    <t>Ok</t>
  </si>
  <si>
    <t>Mastercard Cirrus - SAN</t>
  </si>
  <si>
    <t>OK</t>
  </si>
  <si>
    <t>CCRIS (Connection BNM OK)</t>
  </si>
  <si>
    <t>Pending</t>
  </si>
  <si>
    <t>MyDebit Aquiring</t>
  </si>
  <si>
    <t>FPX</t>
  </si>
  <si>
    <t>Disaster Status</t>
  </si>
  <si>
    <t>Time</t>
  </si>
  <si>
    <t>Recovery Status (ITD)</t>
  </si>
  <si>
    <t>Detail Recovery Status</t>
  </si>
  <si>
    <t>Not Started</t>
  </si>
  <si>
    <t>Sucessful  - RTO Achive</t>
  </si>
  <si>
    <t>1. Preparation</t>
  </si>
  <si>
    <t>22:00 - 00:15</t>
  </si>
  <si>
    <t>Sucessful  - RTO Exceeded</t>
  </si>
  <si>
    <t>2. Invoke</t>
  </si>
  <si>
    <t>00:00 - 00:15</t>
  </si>
  <si>
    <t>Fail - RTO Exceeded</t>
  </si>
  <si>
    <t>3. Call Tree</t>
  </si>
  <si>
    <t>00:15 - 00:45</t>
  </si>
  <si>
    <t>Unable to Recover - RTO Exceed</t>
  </si>
  <si>
    <t>4. Declare</t>
  </si>
  <si>
    <t>00:45 - 01:00</t>
  </si>
  <si>
    <t>EXCEED - RTO</t>
  </si>
  <si>
    <t>01:00 - 06:00</t>
  </si>
  <si>
    <t>6. End of Disaster</t>
  </si>
  <si>
    <t>06:00 - 06:30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</si>
</sst>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0" fontId="0" fillId="0" borderId="0" xfId="0" applyNumberForma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13" borderId="1" xfId="0" applyFill="1" applyBorder="1"/>
    <xf numFmtId="0" fontId="6" fillId="0" borderId="0" xfId="0" applyFont="1" applyAlignment="1">
      <alignment vertical="center"/>
    </xf>
    <xf numFmtId="20" fontId="6" fillId="0" borderId="0" xfId="0" applyNumberFormat="1" applyFont="1" applyAlignment="1">
      <alignment vertical="top"/>
    </xf>
    <xf numFmtId="20" fontId="0" fillId="0" borderId="0" xfId="0" applyNumberFormat="1" applyAlignment="1">
      <alignment horizontal="center"/>
    </xf>
    <xf numFmtId="164" fontId="0" fillId="0" borderId="0" xfId="0" applyNumberFormat="1"/>
    <xf numFmtId="0" fontId="0" fillId="13" borderId="1" xfId="0" applyFill="1" applyBorder="1" applyAlignment="1">
      <alignment horizontal="center"/>
    </xf>
    <xf numFmtId="20" fontId="0" fillId="13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3" borderId="0" xfId="0" applyFill="1"/>
    <xf numFmtId="0" fontId="0" fillId="13" borderId="7" xfId="0" applyFill="1" applyBorder="1"/>
    <xf numFmtId="20" fontId="0" fillId="13" borderId="0" xfId="0" applyNumberFormat="1" applyFill="1"/>
    <xf numFmtId="164" fontId="0" fillId="8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20" fontId="0" fillId="9" borderId="0" xfId="0" applyNumberFormat="1" applyFill="1" applyAlignment="1">
      <alignment horizontal="center"/>
    </xf>
    <xf numFmtId="0" fontId="0" fillId="13" borderId="3" xfId="0" applyFill="1" applyBorder="1"/>
    <xf numFmtId="0" fontId="0" fillId="13" borderId="2" xfId="0" applyFill="1" applyBorder="1"/>
    <xf numFmtId="0" fontId="3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vertical="center"/>
    </xf>
    <xf numFmtId="164" fontId="0" fillId="4" borderId="1" xfId="0" applyNumberForma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0" fontId="6" fillId="0" borderId="0" xfId="0" applyNumberFormat="1" applyFont="1" applyAlignment="1">
      <alignment horizontal="center" vertical="top"/>
    </xf>
    <xf numFmtId="0" fontId="4" fillId="13" borderId="4" xfId="0" applyFont="1" applyFill="1" applyBorder="1" applyAlignment="1">
      <alignment horizontal="left" vertical="center"/>
    </xf>
    <xf numFmtId="0" fontId="4" fillId="13" borderId="5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Tier 1 &amp; Tier 2 (Success Criteria)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4-4815-A585-A5DDBC51F7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4-4815-A585-A5DDBC51F72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E874-4815-A585-A5DDBC51F72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874-4815-A585-A5DDBC51F7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Summary!$B$18:$B$21</c:f>
              <c:strCache>
                <c:ptCount val="4"/>
                <c:pt idx="0">
                  <c:v>Recovering</c:v>
                </c:pt>
                <c:pt idx="1">
                  <c:v>Verifying</c:v>
                </c:pt>
                <c:pt idx="2">
                  <c:v>MET 
RTO</c:v>
                </c:pt>
                <c:pt idx="3">
                  <c:v>Exceed RTO </c:v>
                </c:pt>
              </c:strCache>
            </c:strRef>
          </c:cat>
          <c:val>
            <c:numRef>
              <c:f>Summary!$H$18:$H$21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6-4D8D-A7A3-BA223370C9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4249136"/>
        <c:axId val="304252048"/>
        <c:axId val="0"/>
      </c:bar3DChart>
      <c:catAx>
        <c:axId val="3042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2048"/>
        <c:crosses val="autoZero"/>
        <c:auto val="1"/>
        <c:lblAlgn val="ctr"/>
        <c:lblOffset val="100"/>
        <c:noMultiLvlLbl val="0"/>
      </c:catAx>
      <c:valAx>
        <c:axId val="3042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Tier 3 &amp; Tier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698-47A6-9A7A-65EC038378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698-47A6-9A7A-65EC038378D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698-47A6-9A7A-65EC03837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9698-47A6-9A7A-65EC03837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Summary!$B$18:$B$21</c:f>
              <c:strCache>
                <c:ptCount val="4"/>
                <c:pt idx="0">
                  <c:v>Recovering</c:v>
                </c:pt>
                <c:pt idx="1">
                  <c:v>Verifying</c:v>
                </c:pt>
                <c:pt idx="2">
                  <c:v>MET 
RTO</c:v>
                </c:pt>
                <c:pt idx="3">
                  <c:v>Exceed RTO </c:v>
                </c:pt>
              </c:strCache>
            </c:strRef>
          </c:cat>
          <c:val>
            <c:numRef>
              <c:f>Summary!$K$18:$K$21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230-88E3-5410D864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78480"/>
        <c:axId val="85680976"/>
        <c:axId val="0"/>
      </c:bar3DChart>
      <c:catAx>
        <c:axId val="8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0976"/>
        <c:crosses val="autoZero"/>
        <c:auto val="1"/>
        <c:lblAlgn val="ctr"/>
        <c:lblOffset val="100"/>
        <c:noMultiLvlLbl val="0"/>
      </c:catAx>
      <c:valAx>
        <c:axId val="85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95250</xdr:rowOff>
    </xdr:from>
    <xdr:to>
      <xdr:col>5</xdr:col>
      <xdr:colOff>876300</xdr:colOff>
      <xdr:row>13</xdr:row>
      <xdr:rowOff>25400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8E7E20C1-E00E-BF1A-0715-5F86BB121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1022351</xdr:colOff>
      <xdr:row>0</xdr:row>
      <xdr:rowOff>107950</xdr:rowOff>
    </xdr:from>
    <xdr:to>
      <xdr:col>10</xdr:col>
      <xdr:colOff>508001</xdr:colOff>
      <xdr:row>13</xdr:row>
      <xdr:rowOff>63500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E6E08806-B9E5-8C9E-109A-59992F7D5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995E-103E-46FB-B4B2-B7EE827A71E7}">
  <dimension ref="B6:M25"/>
  <sheetViews>
    <sheetView showGridLines="0" showRowColHeaders="0" topLeftCell="A4" zoomScale="80" zoomScaleNormal="80" workbookViewId="0">
      <selection activeCell="H22" sqref="H22"/>
    </sheetView>
  </sheetViews>
  <sheetFormatPr defaultRowHeight="15"/>
  <cols>
    <col min="1" max="1" width="5.7109375" customWidth="1"/>
    <col min="2" max="12" width="16.140625" customWidth="1"/>
  </cols>
  <sheetData>
    <row r="6" spans="2:13">
      <c r="L6" s="21" t="s">
        <v>0</v>
      </c>
    </row>
    <row r="7" spans="2:13" ht="33.75">
      <c r="L7" s="46">
        <f>System!D4</f>
        <v>0.1111111111111111</v>
      </c>
      <c r="M7" s="23"/>
    </row>
    <row r="8" spans="2:13" ht="33.75">
      <c r="K8" s="23"/>
      <c r="L8" s="46"/>
      <c r="M8" s="23"/>
    </row>
    <row r="9" spans="2:13" ht="33.75">
      <c r="K9" s="23"/>
      <c r="L9" s="46"/>
      <c r="M9" s="23"/>
    </row>
    <row r="10" spans="2:13" ht="33.75">
      <c r="K10" s="23"/>
      <c r="L10" s="24"/>
      <c r="M10" s="23"/>
    </row>
    <row r="11" spans="2:13" ht="33.75">
      <c r="K11" s="23"/>
      <c r="L11" s="24"/>
      <c r="M11" s="23"/>
    </row>
    <row r="12" spans="2:13" ht="33.75">
      <c r="L12" s="24"/>
    </row>
    <row r="15" spans="2:13" ht="51" customHeight="1">
      <c r="B15" s="13" t="s">
        <v>1</v>
      </c>
      <c r="C15" s="14" t="s">
        <v>2</v>
      </c>
      <c r="D15" s="14" t="s">
        <v>3</v>
      </c>
      <c r="E15" s="14" t="s">
        <v>4</v>
      </c>
      <c r="F15" s="14" t="s">
        <v>5</v>
      </c>
      <c r="G15" s="14" t="s">
        <v>6</v>
      </c>
      <c r="H15" s="44" t="s">
        <v>7</v>
      </c>
      <c r="I15" s="14" t="s">
        <v>8</v>
      </c>
      <c r="J15" s="14" t="s">
        <v>9</v>
      </c>
      <c r="K15" s="44" t="s">
        <v>10</v>
      </c>
      <c r="L15" s="44" t="s">
        <v>11</v>
      </c>
    </row>
    <row r="16" spans="2:13" ht="34.5" customHeight="1">
      <c r="B16" s="13"/>
      <c r="C16" s="14" t="str">
        <f>""&amp;TEXT(System!$D$4,"hh:mm")&amp;" - "&amp;TEXT(System!$D$4+TIME(1,0,0),"hh:mm")</f>
        <v>02:40 - 03:40</v>
      </c>
      <c r="D16" s="14" t="str">
        <f>""&amp;TEXT(System!$D$4,"hh:mm")&amp;" - "&amp;TEXT(System!$D$4+TIME(2,0,0),"hh:mm")</f>
        <v>02:40 - 04:40</v>
      </c>
      <c r="E16" s="14" t="str">
        <f>""&amp;TEXT(System!$D$4,"hh:mm")&amp;" - "&amp;TEXT(System!$D$4+TIME(3,0,0),"hh:mm")</f>
        <v>02:40 - 05:40</v>
      </c>
      <c r="F16" s="14" t="str">
        <f>""&amp;TEXT(System!$D$4,"hh:mm")&amp;" - "&amp;TEXT(System!$D$4+TIME(4,0,0),"hh:mm")</f>
        <v>02:40 - 06:40</v>
      </c>
      <c r="G16" s="14" t="str">
        <f>""&amp;TEXT(System!$D$4,"hh:mm")&amp;" - "&amp;TEXT(System!$D$4+TIME(4,0,0),"hh:mm")</f>
        <v>02:40 - 06:40</v>
      </c>
      <c r="H16" s="45"/>
      <c r="I16" s="14" t="str">
        <f>""&amp;TEXT(System!$D$4,"hh:mm")&amp;" - "&amp;TEXT(System!$D$4+TIME(24,0,0),"hh:mm")&amp;" 18/6/2022"</f>
        <v>02:40 - 02:40 18/6/2022</v>
      </c>
      <c r="J16" s="14" t="str">
        <f>""&amp;TEXT(System!$D$4,"hh:mm")&amp;" - "&amp;TEXT(System!$D$4+TIME(48,0,0),"hh:mm")&amp;" 19/6/2022"</f>
        <v>02:40 - 02:40 19/6/2022</v>
      </c>
      <c r="K16" s="45"/>
      <c r="L16" s="45"/>
    </row>
    <row r="17" spans="2:12" ht="24" customHeight="1">
      <c r="B17" s="15" t="s">
        <v>12</v>
      </c>
      <c r="C17" s="15">
        <f>COUNTA(System!$D$9:$D$11)</f>
        <v>3</v>
      </c>
      <c r="D17" s="15">
        <f>COUNTA(System!$D$14:$D$30)</f>
        <v>17</v>
      </c>
      <c r="E17" s="15">
        <f>COUNTA(System!$D$33:$D$40)</f>
        <v>8</v>
      </c>
      <c r="F17" s="15">
        <f>COUNTA(System!$D$43:$D$60)</f>
        <v>18</v>
      </c>
      <c r="G17" s="15">
        <f>COUNTA(System!$D$63:$D$83)</f>
        <v>21</v>
      </c>
      <c r="H17" s="15">
        <f>SUM(C17:G17)</f>
        <v>67</v>
      </c>
      <c r="I17" s="15">
        <f>COUNTA(System!$D$86:$D$92)</f>
        <v>7</v>
      </c>
      <c r="J17" s="15">
        <f>COUNTA(System!$D$95)</f>
        <v>1</v>
      </c>
      <c r="K17" s="15">
        <f>SUM(I17:J17)</f>
        <v>8</v>
      </c>
      <c r="L17" s="15">
        <f>K17+H17</f>
        <v>75</v>
      </c>
    </row>
    <row r="18" spans="2:12" ht="24" customHeight="1">
      <c r="B18" s="16" t="s">
        <v>13</v>
      </c>
      <c r="C18" s="15">
        <f>'Dashboard - T1'!B8</f>
        <v>0</v>
      </c>
      <c r="D18" s="15">
        <f>'Dashboard - T1'!G8</f>
        <v>0</v>
      </c>
      <c r="E18" s="15">
        <f>'Dashboard - T2'!B8</f>
        <v>0</v>
      </c>
      <c r="F18" s="15">
        <f>'Dashboard - T2'!G8</f>
        <v>0</v>
      </c>
      <c r="G18" s="15">
        <f>'Dashboard - T2'!L8</f>
        <v>0</v>
      </c>
      <c r="H18" s="16">
        <f t="shared" ref="H18:H21" si="0">SUM(C18:G18)</f>
        <v>0</v>
      </c>
      <c r="I18" s="15">
        <f>'Dashboard - T3-T4'!B8</f>
        <v>0</v>
      </c>
      <c r="J18" s="15">
        <f>'Dashboard - T3-T4'!G8</f>
        <v>0</v>
      </c>
      <c r="K18" s="16">
        <f t="shared" ref="K18:K21" si="1">SUM(I18:J18)</f>
        <v>0</v>
      </c>
      <c r="L18" s="16">
        <f t="shared" ref="L18:L21" si="2">K18+H18</f>
        <v>0</v>
      </c>
    </row>
    <row r="19" spans="2:12" ht="24" customHeight="1">
      <c r="B19" s="17" t="s">
        <v>14</v>
      </c>
      <c r="C19" s="15">
        <f>'Dashboard - T1'!C8</f>
        <v>0</v>
      </c>
      <c r="D19" s="15">
        <f>'Dashboard - T1'!H8</f>
        <v>0</v>
      </c>
      <c r="E19" s="15">
        <f>'Dashboard - T2'!C8</f>
        <v>1</v>
      </c>
      <c r="F19" s="15">
        <f>'Dashboard - T2'!H8</f>
        <v>0</v>
      </c>
      <c r="G19" s="15">
        <f>'Dashboard - T2'!M8</f>
        <v>0</v>
      </c>
      <c r="H19" s="17">
        <f t="shared" si="0"/>
        <v>1</v>
      </c>
      <c r="I19" s="15">
        <f>'Dashboard - T3-T4'!C8</f>
        <v>0</v>
      </c>
      <c r="J19" s="15">
        <f>'Dashboard - T3-T4'!H8</f>
        <v>0</v>
      </c>
      <c r="K19" s="17">
        <f t="shared" si="1"/>
        <v>0</v>
      </c>
      <c r="L19" s="17">
        <f t="shared" si="2"/>
        <v>1</v>
      </c>
    </row>
    <row r="20" spans="2:12" ht="24" customHeight="1">
      <c r="B20" s="18" t="s">
        <v>15</v>
      </c>
      <c r="C20" s="18">
        <f>'Dashboard - T1'!D8</f>
        <v>3</v>
      </c>
      <c r="D20" s="18">
        <f>'Dashboard - T1'!I8</f>
        <v>17</v>
      </c>
      <c r="E20" s="18">
        <f>'Dashboard - T2'!D8</f>
        <v>7</v>
      </c>
      <c r="F20" s="18">
        <f>'Dashboard - T2'!I8</f>
        <v>18</v>
      </c>
      <c r="G20" s="18">
        <f>'Dashboard - T2'!N8</f>
        <v>21</v>
      </c>
      <c r="H20" s="18">
        <f t="shared" si="0"/>
        <v>66</v>
      </c>
      <c r="I20" s="18">
        <f>'Dashboard - T3-T4'!D8</f>
        <v>7</v>
      </c>
      <c r="J20" s="18">
        <f>'Dashboard - T3-T4'!I8</f>
        <v>1</v>
      </c>
      <c r="K20" s="18">
        <f t="shared" si="1"/>
        <v>8</v>
      </c>
      <c r="L20" s="18">
        <f t="shared" si="2"/>
        <v>74</v>
      </c>
    </row>
    <row r="21" spans="2:12" ht="24" customHeight="1">
      <c r="B21" s="19" t="s">
        <v>16</v>
      </c>
      <c r="C21" s="15">
        <f>'Dashboard - T1'!E8</f>
        <v>0</v>
      </c>
      <c r="D21" s="15">
        <f>'Dashboard - T1'!J8</f>
        <v>0</v>
      </c>
      <c r="E21" s="15">
        <f>'Dashboard - T2'!E8</f>
        <v>0</v>
      </c>
      <c r="F21" s="15">
        <f>'Dashboard - T2'!J8</f>
        <v>0</v>
      </c>
      <c r="G21" s="15">
        <f>'Dashboard - T2'!O8</f>
        <v>0</v>
      </c>
      <c r="H21" s="19">
        <f t="shared" si="0"/>
        <v>0</v>
      </c>
      <c r="I21" s="15">
        <f>'Dashboard - T3-T4'!E8</f>
        <v>0</v>
      </c>
      <c r="J21" s="15">
        <f>'Dashboard - T3-T4'!J8</f>
        <v>0</v>
      </c>
      <c r="K21" s="19">
        <f t="shared" si="1"/>
        <v>0</v>
      </c>
      <c r="L21" s="19">
        <f t="shared" si="2"/>
        <v>0</v>
      </c>
    </row>
    <row r="25" spans="2:12">
      <c r="F25" s="1"/>
    </row>
  </sheetData>
  <mergeCells count="4">
    <mergeCell ref="H15:H16"/>
    <mergeCell ref="K15:K16"/>
    <mergeCell ref="L15:L16"/>
    <mergeCell ref="L7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J40"/>
  <sheetViews>
    <sheetView zoomScale="80" zoomScaleNormal="80" workbookViewId="0">
      <selection activeCell="I14" sqref="I14"/>
    </sheetView>
  </sheetViews>
  <sheetFormatPr defaultRowHeight="15"/>
  <cols>
    <col min="1" max="1" width="5.140625" customWidth="1"/>
    <col min="2" max="5" width="18.5703125" customWidth="1"/>
    <col min="6" max="6" width="6.7109375" customWidth="1"/>
    <col min="7" max="10" width="18.7109375" customWidth="1"/>
  </cols>
  <sheetData>
    <row r="3" spans="2:10" ht="18.600000000000001" customHeight="1">
      <c r="B3" s="53" t="str">
        <f>System!B7</f>
        <v>Tier 1 systems – RTO 1 Hours (02:40 - 03:40)</v>
      </c>
      <c r="C3" s="53"/>
      <c r="D3" s="53"/>
      <c r="E3" s="53"/>
      <c r="F3" s="7"/>
      <c r="G3" s="53" t="str">
        <f>System!B12</f>
        <v>Tier 1 systems – RTO 2 Hours (02:40 - 04:40)</v>
      </c>
      <c r="H3" s="53"/>
      <c r="I3" s="53"/>
      <c r="J3" s="53"/>
    </row>
    <row r="4" spans="2:10" ht="18.75">
      <c r="B4" s="53"/>
      <c r="C4" s="53"/>
      <c r="D4" s="53"/>
      <c r="E4" s="53"/>
      <c r="F4" s="7"/>
      <c r="G4" s="53"/>
      <c r="H4" s="53"/>
      <c r="I4" s="53"/>
      <c r="J4" s="53"/>
    </row>
    <row r="5" spans="2:10" ht="18.75">
      <c r="B5" s="53"/>
      <c r="C5" s="53"/>
      <c r="D5" s="53"/>
      <c r="E5" s="53"/>
      <c r="F5" s="7"/>
      <c r="G5" s="53"/>
      <c r="H5" s="53"/>
      <c r="I5" s="53"/>
      <c r="J5" s="53"/>
    </row>
    <row r="6" spans="2:10" ht="18.75">
      <c r="B6" s="54" t="s">
        <v>17</v>
      </c>
      <c r="C6" s="54"/>
      <c r="D6" s="54" t="s">
        <v>18</v>
      </c>
      <c r="E6" s="54"/>
      <c r="F6" s="7"/>
      <c r="G6" s="54" t="s">
        <v>17</v>
      </c>
      <c r="H6" s="54"/>
      <c r="I6" s="54" t="s">
        <v>18</v>
      </c>
      <c r="J6" s="54"/>
    </row>
    <row r="7" spans="2:10" ht="33.950000000000003" customHeight="1">
      <c r="B7" s="39" t="s">
        <v>13</v>
      </c>
      <c r="C7" s="39" t="s">
        <v>14</v>
      </c>
      <c r="D7" s="41" t="s">
        <v>15</v>
      </c>
      <c r="E7" s="41" t="s">
        <v>16</v>
      </c>
      <c r="F7" s="7"/>
      <c r="G7" s="39" t="s">
        <v>13</v>
      </c>
      <c r="H7" s="39" t="s">
        <v>14</v>
      </c>
      <c r="I7" s="41" t="s">
        <v>15</v>
      </c>
      <c r="J7" s="41" t="s">
        <v>16</v>
      </c>
    </row>
    <row r="8" spans="2:10" ht="38.450000000000003" customHeight="1">
      <c r="B8" s="40">
        <f>COUNTIF(D10:E12,"Recovering")</f>
        <v>0</v>
      </c>
      <c r="C8" s="40">
        <f>COUNTIF(D10:E12,"Verifying")</f>
        <v>0</v>
      </c>
      <c r="D8" s="11">
        <f>COUNTIF(D10:E12,"MET - RTO")</f>
        <v>3</v>
      </c>
      <c r="E8" s="12">
        <f>COUNTIF(D10:E12,"EXCEED - RTO")</f>
        <v>0</v>
      </c>
      <c r="F8" s="7"/>
      <c r="G8" s="40">
        <f>COUNTIF(H10:H18,"Recovering")+COUNTIF(J10:J17,"Recovering")</f>
        <v>0</v>
      </c>
      <c r="H8" s="40">
        <f>COUNTIF(H10:H18,"Verifying")+COUNTIF(J10:J17,"Verifying")</f>
        <v>0</v>
      </c>
      <c r="I8" s="11">
        <f>COUNTIF(H10:H18,"MET - RTO")+COUNTIF(J10:J17,"MET - RTO")</f>
        <v>17</v>
      </c>
      <c r="J8" s="12">
        <f>COUNTIF(H10:H18,"Exceed - RTO")+COUNTIF(J10:J17,"Exceed - RTO")</f>
        <v>0</v>
      </c>
    </row>
    <row r="9" spans="2:10" ht="18.75">
      <c r="B9" s="51" t="s">
        <v>19</v>
      </c>
      <c r="C9" s="52"/>
      <c r="D9" s="51" t="s">
        <v>20</v>
      </c>
      <c r="E9" s="52"/>
      <c r="F9" s="7"/>
      <c r="G9" s="10" t="s">
        <v>19</v>
      </c>
      <c r="H9" s="10" t="s">
        <v>20</v>
      </c>
      <c r="I9" s="10" t="s">
        <v>19</v>
      </c>
      <c r="J9" s="10" t="s">
        <v>20</v>
      </c>
    </row>
    <row r="10" spans="2:10" ht="18.75">
      <c r="B10" s="47" t="str">
        <f>System!C9</f>
        <v>RENTAS</v>
      </c>
      <c r="C10" s="48"/>
      <c r="D10" s="49" t="str">
        <f>System!D9</f>
        <v>MET - RTO</v>
      </c>
      <c r="E10" s="50"/>
      <c r="F10" s="7"/>
      <c r="G10" s="42" t="str">
        <f>System!C14</f>
        <v xml:space="preserve">IB FPX </v>
      </c>
      <c r="H10" s="42" t="str">
        <f>System!D14</f>
        <v>MET - RTO</v>
      </c>
      <c r="I10" s="42" t="str">
        <f>System!C23</f>
        <v>ATM &amp; CDM</v>
      </c>
      <c r="J10" s="42" t="str">
        <f>System!D23</f>
        <v>MET - RTO</v>
      </c>
    </row>
    <row r="11" spans="2:10" ht="18.75">
      <c r="B11" s="47" t="str">
        <f>System!C10</f>
        <v>eSPICK</v>
      </c>
      <c r="C11" s="48"/>
      <c r="D11" s="49" t="str">
        <f>System!D10</f>
        <v>MET - RTO</v>
      </c>
      <c r="E11" s="50"/>
      <c r="F11" s="7"/>
      <c r="G11" s="42" t="str">
        <f>System!C15</f>
        <v>IB Jom Pay</v>
      </c>
      <c r="H11" s="42" t="str">
        <f>System!D15</f>
        <v>MET - RTO</v>
      </c>
      <c r="I11" s="42" t="str">
        <f>System!C24</f>
        <v xml:space="preserve">Asccend </v>
      </c>
      <c r="J11" s="42" t="str">
        <f>System!D24</f>
        <v>MET - RTO</v>
      </c>
    </row>
    <row r="12" spans="2:10" ht="18.75">
      <c r="B12" s="47" t="str">
        <f>System!C11</f>
        <v>RPP</v>
      </c>
      <c r="C12" s="48"/>
      <c r="D12" s="49" t="str">
        <f>System!D11</f>
        <v>MET - RTO</v>
      </c>
      <c r="E12" s="50"/>
      <c r="F12" s="7"/>
      <c r="G12" s="42" t="str">
        <f>System!C16</f>
        <v>IB myBSN</v>
      </c>
      <c r="H12" s="42" t="str">
        <f>System!D16</f>
        <v>MET - RTO</v>
      </c>
      <c r="I12" s="42" t="str">
        <f>System!C25</f>
        <v>Mobile Banking</v>
      </c>
      <c r="J12" s="42" t="str">
        <f>System!D25</f>
        <v>MET - RTO</v>
      </c>
    </row>
    <row r="13" spans="2:10" ht="18.75">
      <c r="B13" s="8"/>
      <c r="C13" s="8"/>
      <c r="D13" s="8"/>
      <c r="E13" s="8"/>
      <c r="F13" s="7"/>
      <c r="G13" s="42" t="str">
        <f>System!C17</f>
        <v>ICBS Deposit</v>
      </c>
      <c r="H13" s="42" t="str">
        <f>System!D17</f>
        <v>MET - RTO</v>
      </c>
      <c r="I13" s="42" t="str">
        <f>System!C26</f>
        <v>BSN Infosite</v>
      </c>
      <c r="J13" s="42" t="str">
        <f>System!D26</f>
        <v>MET - RTO</v>
      </c>
    </row>
    <row r="14" spans="2:10" ht="18.75">
      <c r="F14" s="7"/>
      <c r="G14" s="42" t="str">
        <f>System!C18</f>
        <v>ICBS Payment</v>
      </c>
      <c r="H14" s="42" t="str">
        <f>System!D18</f>
        <v>MET - RTO</v>
      </c>
      <c r="I14" s="42" t="str">
        <f>System!C27</f>
        <v>IBG Payswitch</v>
      </c>
      <c r="J14" s="42" t="str">
        <f>System!D27</f>
        <v>MET - RTO</v>
      </c>
    </row>
    <row r="15" spans="2:10" ht="18.75">
      <c r="F15" s="7"/>
      <c r="G15" s="42" t="str">
        <f>System!C19</f>
        <v>ICBS Loan</v>
      </c>
      <c r="H15" s="42" t="str">
        <f>System!D19</f>
        <v>MET - RTO</v>
      </c>
      <c r="I15" s="42" t="str">
        <f>System!C28</f>
        <v>Direct Debit</v>
      </c>
      <c r="J15" s="42" t="str">
        <f>System!D28</f>
        <v>MET - RTO</v>
      </c>
    </row>
    <row r="16" spans="2:10" ht="18.75">
      <c r="F16" s="7"/>
      <c r="G16" s="42" t="str">
        <f>System!C20</f>
        <v>Mainframe (OCM24)</v>
      </c>
      <c r="H16" s="42" t="str">
        <f>System!D20</f>
        <v>MET - RTO</v>
      </c>
      <c r="I16" s="42" t="str">
        <f>System!C29</f>
        <v>myDebit</v>
      </c>
      <c r="J16" s="42" t="str">
        <f>System!D29</f>
        <v>MET - RTO</v>
      </c>
    </row>
    <row r="17" spans="6:10" ht="18.75">
      <c r="F17" s="7"/>
      <c r="G17" s="42" t="str">
        <f>System!C21</f>
        <v>Data Power</v>
      </c>
      <c r="H17" s="42" t="str">
        <f>System!D21</f>
        <v>MET - RTO</v>
      </c>
      <c r="I17" s="42" t="str">
        <f>System!C30</f>
        <v>SAN</v>
      </c>
      <c r="J17" s="42" t="str">
        <f>System!D30</f>
        <v>MET - RTO</v>
      </c>
    </row>
    <row r="18" spans="6:10" ht="18.75">
      <c r="F18" s="7"/>
      <c r="G18" s="42" t="str">
        <f>System!C22</f>
        <v>MQ Server</v>
      </c>
      <c r="H18" s="42" t="str">
        <f>System!D22</f>
        <v>MET - RTO</v>
      </c>
      <c r="I18" s="30"/>
      <c r="J18" s="30"/>
    </row>
    <row r="19" spans="6:10" ht="18.75">
      <c r="F19" s="7"/>
    </row>
    <row r="20" spans="6:10" ht="18.75">
      <c r="F20" s="7"/>
    </row>
    <row r="21" spans="6:10" ht="18.75">
      <c r="F21" s="7"/>
    </row>
    <row r="22" spans="6:10" ht="18.75">
      <c r="F22" s="7"/>
    </row>
    <row r="23" spans="6:10" ht="18.75">
      <c r="F23" s="7"/>
    </row>
    <row r="24" spans="6:10" ht="18.75">
      <c r="F24" s="7"/>
    </row>
    <row r="25" spans="6:10" ht="18.75">
      <c r="F25" s="7"/>
    </row>
    <row r="26" spans="6:10" ht="18.75">
      <c r="F26" s="7"/>
    </row>
    <row r="27" spans="6:10" ht="18.75">
      <c r="F27" s="7"/>
    </row>
    <row r="28" spans="6:10" ht="18.75">
      <c r="F28" s="7"/>
    </row>
    <row r="29" spans="6:10" ht="14.45" customHeight="1">
      <c r="F29" s="7"/>
    </row>
    <row r="30" spans="6:10" ht="14.45" customHeight="1">
      <c r="F30" s="7"/>
    </row>
    <row r="31" spans="6:10" ht="14.45" customHeight="1">
      <c r="F31" s="7"/>
    </row>
    <row r="32" spans="6:10" ht="14.45" customHeight="1">
      <c r="F32" s="7"/>
    </row>
    <row r="33" spans="6:6" ht="14.45" customHeight="1">
      <c r="F33" s="7"/>
    </row>
    <row r="34" spans="6:6" ht="14.45" customHeight="1">
      <c r="F34" s="7"/>
    </row>
    <row r="35" spans="6:6" ht="14.45" customHeight="1">
      <c r="F35" s="7"/>
    </row>
    <row r="36" spans="6:6" ht="18.75">
      <c r="F36" s="8"/>
    </row>
    <row r="37" spans="6:6" ht="18.75">
      <c r="F37" s="8"/>
    </row>
    <row r="38" spans="6:6" ht="18.75">
      <c r="F38" s="8"/>
    </row>
    <row r="39" spans="6:6" ht="18.75">
      <c r="F39" s="8"/>
    </row>
    <row r="40" spans="6:6" ht="18.75">
      <c r="F40" s="8"/>
    </row>
  </sheetData>
  <mergeCells count="14">
    <mergeCell ref="B9:C9"/>
    <mergeCell ref="D9:E9"/>
    <mergeCell ref="G3:J5"/>
    <mergeCell ref="G6:H6"/>
    <mergeCell ref="I6:J6"/>
    <mergeCell ref="B3:E5"/>
    <mergeCell ref="B6:C6"/>
    <mergeCell ref="D6:E6"/>
    <mergeCell ref="B11:C11"/>
    <mergeCell ref="D11:E11"/>
    <mergeCell ref="B12:C12"/>
    <mergeCell ref="B10:C10"/>
    <mergeCell ref="D10:E10"/>
    <mergeCell ref="D12:E12"/>
  </mergeCells>
  <conditionalFormatting sqref="G9:H9">
    <cfRule type="iconSet" priority="23">
      <iconSet>
        <cfvo type="percent" val="0"/>
        <cfvo type="percent" val="33"/>
        <cfvo type="percent" val="67"/>
      </iconSet>
    </cfRule>
  </conditionalFormatting>
  <conditionalFormatting sqref="D10:D1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9 D9">
    <cfRule type="iconSet" priority="2">
      <iconSet>
        <cfvo type="percent" val="0"/>
        <cfvo type="percent" val="33"/>
        <cfvo type="percent" val="67"/>
      </iconSet>
    </cfRule>
  </conditionalFormatting>
  <conditionalFormatting sqref="I9:J9">
    <cfRule type="iconSet" priority="1">
      <iconSet>
        <cfvo type="percent" val="0"/>
        <cfvo type="percent" val="33"/>
        <cfvo type="percent" val="67"/>
      </iconSet>
    </cfRule>
  </conditionalFormatting>
  <conditionalFormatting sqref="J10:J17 H10:H18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7869-411B-47D4-997C-CBED31D7AD53}">
  <dimension ref="B3:O23"/>
  <sheetViews>
    <sheetView zoomScale="80" zoomScaleNormal="80" workbookViewId="0">
      <selection activeCell="L3" sqref="L3:O20"/>
    </sheetView>
  </sheetViews>
  <sheetFormatPr defaultRowHeight="15"/>
  <cols>
    <col min="1" max="1" width="4.85546875" customWidth="1"/>
    <col min="2" max="2" width="17.140625" customWidth="1"/>
    <col min="3" max="3" width="16" customWidth="1"/>
    <col min="4" max="4" width="14.140625" customWidth="1"/>
    <col min="5" max="5" width="15.28515625" customWidth="1"/>
    <col min="6" max="6" width="2.7109375" customWidth="1"/>
    <col min="7" max="7" width="18.42578125" customWidth="1"/>
    <col min="8" max="8" width="16.85546875" customWidth="1"/>
    <col min="9" max="9" width="18.42578125" customWidth="1"/>
    <col min="10" max="10" width="16.85546875" customWidth="1"/>
    <col min="11" max="11" width="4" customWidth="1"/>
    <col min="12" max="12" width="27.42578125" customWidth="1"/>
    <col min="13" max="13" width="18.140625" customWidth="1"/>
    <col min="14" max="14" width="26.5703125" customWidth="1"/>
    <col min="15" max="15" width="17.140625" customWidth="1"/>
  </cols>
  <sheetData>
    <row r="3" spans="2:15" ht="18.600000000000001" customHeight="1">
      <c r="B3" s="55" t="str">
        <f>System!B31</f>
        <v>Tier 2 systems – RTO 3 Hours (02:40 - 05:40)</v>
      </c>
      <c r="C3" s="55"/>
      <c r="D3" s="55"/>
      <c r="E3" s="55"/>
      <c r="F3" s="7"/>
      <c r="G3" s="55" t="str">
        <f>System!B41</f>
        <v>Tier 2 systems – RTO 4 hours (02:40 - 06:40)</v>
      </c>
      <c r="H3" s="55"/>
      <c r="I3" s="55"/>
      <c r="J3" s="55"/>
      <c r="L3" s="55" t="str">
        <f>System!B61</f>
        <v>Tier 2 systems – RTO 5 hours (02:40 - 07:40)</v>
      </c>
      <c r="M3" s="55"/>
      <c r="N3" s="55"/>
      <c r="O3" s="55"/>
    </row>
    <row r="4" spans="2:15" ht="18.75">
      <c r="B4" s="55"/>
      <c r="C4" s="55"/>
      <c r="D4" s="55"/>
      <c r="E4" s="55"/>
      <c r="F4" s="7"/>
      <c r="G4" s="55"/>
      <c r="H4" s="55"/>
      <c r="I4" s="55"/>
      <c r="J4" s="55"/>
      <c r="L4" s="55"/>
      <c r="M4" s="55"/>
      <c r="N4" s="55"/>
      <c r="O4" s="55"/>
    </row>
    <row r="5" spans="2:15" ht="18.75">
      <c r="B5" s="55"/>
      <c r="C5" s="55"/>
      <c r="D5" s="55"/>
      <c r="E5" s="55"/>
      <c r="F5" s="7"/>
      <c r="G5" s="55"/>
      <c r="H5" s="55"/>
      <c r="I5" s="55"/>
      <c r="J5" s="55"/>
      <c r="L5" s="55"/>
      <c r="M5" s="55"/>
      <c r="N5" s="55"/>
      <c r="O5" s="55"/>
    </row>
    <row r="6" spans="2:15" ht="18.75">
      <c r="B6" s="54" t="s">
        <v>17</v>
      </c>
      <c r="C6" s="54"/>
      <c r="D6" s="54" t="s">
        <v>18</v>
      </c>
      <c r="E6" s="54"/>
      <c r="F6" s="7"/>
      <c r="G6" s="54" t="s">
        <v>17</v>
      </c>
      <c r="H6" s="54"/>
      <c r="I6" s="54" t="s">
        <v>18</v>
      </c>
      <c r="J6" s="54"/>
      <c r="L6" s="54" t="s">
        <v>17</v>
      </c>
      <c r="M6" s="54"/>
      <c r="N6" s="54" t="s">
        <v>18</v>
      </c>
      <c r="O6" s="54"/>
    </row>
    <row r="7" spans="2:15" ht="33.950000000000003" customHeight="1">
      <c r="B7" s="39" t="s">
        <v>13</v>
      </c>
      <c r="C7" s="39" t="s">
        <v>14</v>
      </c>
      <c r="D7" s="41" t="s">
        <v>15</v>
      </c>
      <c r="E7" s="41" t="s">
        <v>16</v>
      </c>
      <c r="F7" s="7"/>
      <c r="G7" s="39" t="s">
        <v>13</v>
      </c>
      <c r="H7" s="39" t="s">
        <v>14</v>
      </c>
      <c r="I7" s="41" t="s">
        <v>15</v>
      </c>
      <c r="J7" s="41" t="s">
        <v>16</v>
      </c>
      <c r="L7" s="39" t="s">
        <v>13</v>
      </c>
      <c r="M7" s="39" t="s">
        <v>14</v>
      </c>
      <c r="N7" s="41" t="s">
        <v>15</v>
      </c>
      <c r="O7" s="41" t="s">
        <v>16</v>
      </c>
    </row>
    <row r="8" spans="2:15" ht="38.450000000000003" customHeight="1">
      <c r="B8" s="40">
        <f>COUNTIF(D10:E17,"Recovering")</f>
        <v>0</v>
      </c>
      <c r="C8" s="40">
        <f>COUNTIF(D10:E17,"Verifying")</f>
        <v>1</v>
      </c>
      <c r="D8" s="11">
        <f>COUNTIF(D10:E17,"MET - RTO")</f>
        <v>7</v>
      </c>
      <c r="E8" s="12">
        <f>COUNTIF(D10:E17,"EXCEED - RTO")</f>
        <v>0</v>
      </c>
      <c r="F8" s="7"/>
      <c r="G8" s="40">
        <f>COUNTIF(H10:H18,"Recovering")+COUNTIF(J10:J18,"Recovering")</f>
        <v>0</v>
      </c>
      <c r="H8" s="40">
        <f>COUNTIF(H10:H18,"Verifying")+COUNTIF(J10:J18,"Verifying")</f>
        <v>0</v>
      </c>
      <c r="I8" s="11">
        <f>COUNTIF(H10:H18,"MET - RTO")+COUNTIF(J10:J18,"MET - RTO")</f>
        <v>18</v>
      </c>
      <c r="J8" s="12">
        <f>COUNTIF(H10:H18,"Exceed RTO")+COUNTIF(J10:J18,"Exceed RTO")</f>
        <v>0</v>
      </c>
      <c r="L8" s="40">
        <f>COUNTIF(M10:M20,"Recovering")+COUNTIF(O10:O19,"Recovering")</f>
        <v>0</v>
      </c>
      <c r="M8" s="40">
        <f>COUNTIF(M10:M20,"Verifying")+COUNTIF(O10:O19,"Verifying")</f>
        <v>0</v>
      </c>
      <c r="N8" s="11">
        <f>COUNTIF(M10:M20,"MET - RTO")+COUNTIF(O10:O19,"MET - RTO")</f>
        <v>21</v>
      </c>
      <c r="O8" s="12">
        <f>COUNTIF(M10:M20,"Exceed RTO")+COUNTIF(O10:O19,"Exceed RTO")</f>
        <v>0</v>
      </c>
    </row>
    <row r="9" spans="2:15" ht="18.75">
      <c r="B9" s="9" t="s">
        <v>19</v>
      </c>
      <c r="C9" s="9"/>
      <c r="D9" s="9" t="s">
        <v>20</v>
      </c>
      <c r="E9" s="9"/>
      <c r="F9" s="7"/>
      <c r="G9" s="10" t="s">
        <v>19</v>
      </c>
      <c r="H9" s="10" t="s">
        <v>20</v>
      </c>
      <c r="I9" s="10" t="s">
        <v>19</v>
      </c>
      <c r="J9" s="10" t="s">
        <v>20</v>
      </c>
      <c r="L9" s="10" t="s">
        <v>19</v>
      </c>
      <c r="M9" s="10" t="s">
        <v>20</v>
      </c>
      <c r="N9" s="10" t="s">
        <v>19</v>
      </c>
      <c r="O9" s="10" t="s">
        <v>20</v>
      </c>
    </row>
    <row r="10" spans="2:15" ht="18.75">
      <c r="B10" s="47" t="str">
        <f>System!C33</f>
        <v xml:space="preserve">Retail eStatement </v>
      </c>
      <c r="C10" s="48"/>
      <c r="D10" s="49" t="str">
        <f>System!D33</f>
        <v>Verifying</v>
      </c>
      <c r="E10" s="50"/>
      <c r="F10" s="7"/>
      <c r="G10" s="42" t="str">
        <f>System!C43</f>
        <v xml:space="preserve">eSDMS </v>
      </c>
      <c r="H10" s="42" t="str">
        <f>System!D43</f>
        <v>MET - RTO</v>
      </c>
      <c r="I10" s="42" t="str">
        <f>System!C52</f>
        <v>Visa</v>
      </c>
      <c r="J10" s="42" t="str">
        <f>System!D52</f>
        <v>MET - RTO</v>
      </c>
      <c r="L10" s="42" t="str">
        <f>System!C63</f>
        <v xml:space="preserve">Asccend/i-Navigator </v>
      </c>
      <c r="M10" s="42" t="str">
        <f>System!D63</f>
        <v>MET - RTO</v>
      </c>
      <c r="N10" s="42" t="str">
        <f>System!C74</f>
        <v>CSS</v>
      </c>
      <c r="O10" s="42" t="str">
        <f>System!D74</f>
        <v>MET - RTO</v>
      </c>
    </row>
    <row r="11" spans="2:15" ht="18.75">
      <c r="B11" s="47" t="str">
        <f>System!C34</f>
        <v>ATM DIEDBOLD</v>
      </c>
      <c r="C11" s="48"/>
      <c r="D11" s="49" t="str">
        <f>System!D34</f>
        <v>MET - RTO</v>
      </c>
      <c r="E11" s="50"/>
      <c r="F11" s="7"/>
      <c r="G11" s="42" t="str">
        <f>System!C44</f>
        <v xml:space="preserve">TLE </v>
      </c>
      <c r="H11" s="42" t="str">
        <f>System!D44</f>
        <v>MET - RTO</v>
      </c>
      <c r="I11" s="42" t="str">
        <f>System!C53</f>
        <v>Mastercard</v>
      </c>
      <c r="J11" s="42" t="str">
        <f>System!D53</f>
        <v>MET - RTO</v>
      </c>
      <c r="L11" s="42" t="str">
        <f>System!C64</f>
        <v>EBB</v>
      </c>
      <c r="M11" s="42" t="str">
        <f>System!D64</f>
        <v>MET - RTO</v>
      </c>
      <c r="N11" s="42" t="str">
        <f>System!C75</f>
        <v>CCRIS</v>
      </c>
      <c r="O11" s="42" t="str">
        <f>System!D75</f>
        <v>MET - RTO</v>
      </c>
    </row>
    <row r="12" spans="2:15" ht="18.75">
      <c r="B12" s="47" t="str">
        <f>System!C35</f>
        <v xml:space="preserve">ATM NCR AV </v>
      </c>
      <c r="C12" s="48"/>
      <c r="D12" s="49" t="str">
        <f>System!D35</f>
        <v>MET - RTO</v>
      </c>
      <c r="E12" s="50"/>
      <c r="F12" s="7"/>
      <c r="G12" s="42" t="str">
        <f>System!C45</f>
        <v xml:space="preserve">NCC  </v>
      </c>
      <c r="H12" s="42" t="str">
        <f>System!D45</f>
        <v>MET - RTO</v>
      </c>
      <c r="I12" s="42" t="str">
        <f>System!C54</f>
        <v>ePintas</v>
      </c>
      <c r="J12" s="42" t="str">
        <f>System!D54</f>
        <v>MET - RTO</v>
      </c>
      <c r="L12" s="42" t="str">
        <f>System!C65</f>
        <v xml:space="preserve">Loan eStatement </v>
      </c>
      <c r="M12" s="42" t="str">
        <f>System!D65</f>
        <v>MET - RTO</v>
      </c>
      <c r="N12" s="42" t="str">
        <f>System!C76</f>
        <v>Activate</v>
      </c>
      <c r="O12" s="42" t="str">
        <f>System!D76</f>
        <v>MET - RTO</v>
      </c>
    </row>
    <row r="13" spans="2:15" ht="18.75">
      <c r="B13" s="47" t="str">
        <f>System!C36</f>
        <v>ATM NCR HDE</v>
      </c>
      <c r="C13" s="48"/>
      <c r="D13" s="49" t="str">
        <f>System!D36</f>
        <v>MET - RTO</v>
      </c>
      <c r="E13" s="50"/>
      <c r="F13" s="7"/>
      <c r="G13" s="42" t="str">
        <f>System!C46</f>
        <v>CDB</v>
      </c>
      <c r="H13" s="42" t="str">
        <f>System!D46</f>
        <v>MET - RTO</v>
      </c>
      <c r="I13" s="42" t="str">
        <f>System!C55</f>
        <v>Remittance</v>
      </c>
      <c r="J13" s="42" t="str">
        <f>System!D55</f>
        <v>MET - RTO</v>
      </c>
      <c r="L13" s="42" t="str">
        <f>System!C66</f>
        <v xml:space="preserve">Juris JOM </v>
      </c>
      <c r="M13" s="42" t="str">
        <f>System!D66</f>
        <v>MET - RTO</v>
      </c>
      <c r="N13" s="42" t="str">
        <f>System!C77</f>
        <v>SF \\MSFSA038</v>
      </c>
      <c r="O13" s="42" t="str">
        <f>System!D77</f>
        <v>MET - RTO</v>
      </c>
    </row>
    <row r="14" spans="2:15" ht="18.75">
      <c r="B14" s="47" t="str">
        <f>System!C37</f>
        <v xml:space="preserve">CDM CL AV </v>
      </c>
      <c r="C14" s="48"/>
      <c r="D14" s="49" t="str">
        <f>System!D37</f>
        <v>MET - RTO</v>
      </c>
      <c r="E14" s="50"/>
      <c r="F14" s="7"/>
      <c r="G14" s="42" t="str">
        <f>System!C47</f>
        <v xml:space="preserve">BioPak </v>
      </c>
      <c r="H14" s="42" t="str">
        <f>System!D47</f>
        <v>MET - RTO</v>
      </c>
      <c r="I14" s="42" t="str">
        <f>System!C56</f>
        <v>Zena</v>
      </c>
      <c r="J14" s="42" t="str">
        <f>System!D56</f>
        <v>MET - RTO</v>
      </c>
      <c r="L14" s="42" t="str">
        <f>System!C67</f>
        <v xml:space="preserve">Juris JOMC </v>
      </c>
      <c r="M14" s="42" t="str">
        <f>System!D67</f>
        <v>MET - RTO</v>
      </c>
      <c r="N14" s="42" t="str">
        <f>System!C78</f>
        <v xml:space="preserve">SF \\MSFSA118 </v>
      </c>
      <c r="O14" s="42" t="str">
        <f>System!D78</f>
        <v>MET - RTO</v>
      </c>
    </row>
    <row r="15" spans="2:15" ht="18.75">
      <c r="B15" s="47" t="str">
        <f>System!C38</f>
        <v>CDM CL HDE</v>
      </c>
      <c r="C15" s="48"/>
      <c r="D15" s="49" t="str">
        <f>System!D38</f>
        <v>MET - RTO</v>
      </c>
      <c r="E15" s="50"/>
      <c r="F15" s="7"/>
      <c r="G15" s="42" t="str">
        <f>System!C48</f>
        <v xml:space="preserve">MLQMS </v>
      </c>
      <c r="H15" s="42" t="str">
        <f>System!D48</f>
        <v>MET - RTO</v>
      </c>
      <c r="I15" s="42" t="str">
        <f>System!C57</f>
        <v>SSM</v>
      </c>
      <c r="J15" s="42" t="str">
        <f>System!D57</f>
        <v>MET - RTO</v>
      </c>
      <c r="L15" s="42" t="str">
        <f>System!C68</f>
        <v>Juris JConvey</v>
      </c>
      <c r="M15" s="42" t="str">
        <f>System!D68</f>
        <v>MET - RTO</v>
      </c>
      <c r="N15" s="42" t="str">
        <f>System!C79</f>
        <v>SF \\MSFSA226</v>
      </c>
      <c r="O15" s="42" t="str">
        <f>System!D79</f>
        <v>MET - RTO</v>
      </c>
    </row>
    <row r="16" spans="2:15" ht="18.75">
      <c r="B16" s="47" t="str">
        <f>System!C39</f>
        <v>CaRM OKI AV</v>
      </c>
      <c r="C16" s="48"/>
      <c r="D16" s="49" t="str">
        <f>System!D39</f>
        <v>MET - RTO</v>
      </c>
      <c r="E16" s="50"/>
      <c r="F16" s="7"/>
      <c r="G16" s="42" t="str">
        <f>System!C49</f>
        <v xml:space="preserve">BASys </v>
      </c>
      <c r="H16" s="42" t="str">
        <f>System!D49</f>
        <v>MET - RTO</v>
      </c>
      <c r="I16" s="42" t="str">
        <f>System!C58</f>
        <v>IFAS</v>
      </c>
      <c r="J16" s="42" t="str">
        <f>System!D58</f>
        <v>MET - RTO</v>
      </c>
      <c r="L16" s="42" t="str">
        <f>System!C69</f>
        <v xml:space="preserve">Juris JCollect </v>
      </c>
      <c r="M16" s="42" t="str">
        <f>System!D69</f>
        <v>MET - RTO</v>
      </c>
      <c r="N16" s="42" t="str">
        <f>System!C80</f>
        <v>SF \\MSFSA169</v>
      </c>
      <c r="O16" s="42" t="str">
        <f>System!D80</f>
        <v>MET - RTO</v>
      </c>
    </row>
    <row r="17" spans="2:15" ht="18.75">
      <c r="B17" s="47" t="str">
        <f>System!C40</f>
        <v>Bizfuse</v>
      </c>
      <c r="C17" s="48"/>
      <c r="D17" s="49" t="str">
        <f>System!D40</f>
        <v>MET - RTO</v>
      </c>
      <c r="E17" s="50"/>
      <c r="F17" s="7"/>
      <c r="G17" s="42" t="str">
        <f>System!C50</f>
        <v xml:space="preserve">ITMS </v>
      </c>
      <c r="H17" s="42" t="str">
        <f>System!D50</f>
        <v>MET - RTO</v>
      </c>
      <c r="I17" s="42" t="str">
        <f>System!C59</f>
        <v>File Monitoring</v>
      </c>
      <c r="J17" s="42" t="str">
        <f>System!D59</f>
        <v>MET - RTO</v>
      </c>
      <c r="L17" s="42" t="str">
        <f>System!C70</f>
        <v xml:space="preserve">BI Publisher </v>
      </c>
      <c r="M17" s="42" t="str">
        <f>System!D70</f>
        <v>MET - RTO</v>
      </c>
      <c r="N17" s="42" t="str">
        <f>System!C81</f>
        <v xml:space="preserve">Staging MSSGA778 Asccend </v>
      </c>
      <c r="O17" s="42" t="str">
        <f>System!D81</f>
        <v>MET - RTO</v>
      </c>
    </row>
    <row r="18" spans="2:15" ht="18.75">
      <c r="F18" s="7"/>
      <c r="G18" s="42" t="str">
        <f>System!C51</f>
        <v>BSH/GINI</v>
      </c>
      <c r="H18" s="42" t="str">
        <f>System!D51</f>
        <v>MET - RTO</v>
      </c>
      <c r="I18" s="42" t="str">
        <f>System!C60</f>
        <v>Qradar</v>
      </c>
      <c r="J18" s="42" t="str">
        <f>System!D60</f>
        <v>MET - RTO</v>
      </c>
      <c r="L18" s="42" t="str">
        <f>System!C71</f>
        <v>RAMCI</v>
      </c>
      <c r="M18" s="42" t="str">
        <f>System!D71</f>
        <v>MET - RTO</v>
      </c>
      <c r="N18" s="42" t="str">
        <f>System!C82</f>
        <v>Staging  SAFTA017  SAFTA</v>
      </c>
      <c r="O18" s="42" t="str">
        <f>System!D82</f>
        <v>MET - RTO</v>
      </c>
    </row>
    <row r="19" spans="2:15" ht="14.45" customHeight="1">
      <c r="F19" s="7"/>
      <c r="L19" s="42" t="str">
        <f>System!C72</f>
        <v>Bursa</v>
      </c>
      <c r="M19" s="42" t="str">
        <f>System!D72</f>
        <v>MET - RTO</v>
      </c>
      <c r="N19" s="42" t="str">
        <f>System!C83</f>
        <v>Email</v>
      </c>
      <c r="O19" s="42" t="str">
        <f>System!D83</f>
        <v>MET - RTO</v>
      </c>
    </row>
    <row r="20" spans="2:15" ht="14.45" customHeight="1">
      <c r="F20" s="7"/>
      <c r="L20" s="42" t="str">
        <f>System!C73</f>
        <v xml:space="preserve">DCA </v>
      </c>
      <c r="M20" s="42" t="str">
        <f>System!D73</f>
        <v>MET - RTO</v>
      </c>
      <c r="N20" s="42"/>
      <c r="O20" s="42"/>
    </row>
    <row r="21" spans="2:15" ht="18.75">
      <c r="F21" s="8"/>
    </row>
    <row r="22" spans="2:15" ht="18.75">
      <c r="F22" s="8"/>
    </row>
    <row r="23" spans="2:15" ht="18.75">
      <c r="F23" s="8"/>
    </row>
  </sheetData>
  <mergeCells count="25">
    <mergeCell ref="L3:O5"/>
    <mergeCell ref="L6:M6"/>
    <mergeCell ref="N6:O6"/>
    <mergeCell ref="D13:E13"/>
    <mergeCell ref="D14:E14"/>
    <mergeCell ref="B3:E5"/>
    <mergeCell ref="G3:J5"/>
    <mergeCell ref="B6:C6"/>
    <mergeCell ref="D6:E6"/>
    <mergeCell ref="G6:H6"/>
    <mergeCell ref="I6:J6"/>
    <mergeCell ref="B10:C10"/>
    <mergeCell ref="D10:E10"/>
    <mergeCell ref="B11:C11"/>
    <mergeCell ref="D11:E11"/>
    <mergeCell ref="B12:C12"/>
    <mergeCell ref="D12:E12"/>
    <mergeCell ref="D15:E15"/>
    <mergeCell ref="D16:E16"/>
    <mergeCell ref="D17:E17"/>
    <mergeCell ref="B13:C13"/>
    <mergeCell ref="B14:C14"/>
    <mergeCell ref="B15:C15"/>
    <mergeCell ref="B16:C16"/>
    <mergeCell ref="B17:C17"/>
  </mergeCells>
  <conditionalFormatting sqref="G9:H9">
    <cfRule type="iconSet" priority="7">
      <iconSet>
        <cfvo type="percent" val="0"/>
        <cfvo type="percent" val="33"/>
        <cfvo type="percent" val="67"/>
      </iconSet>
    </cfRule>
  </conditionalFormatting>
  <conditionalFormatting sqref="D10:D17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9:E9">
    <cfRule type="iconSet" priority="5">
      <iconSet>
        <cfvo type="percent" val="0"/>
        <cfvo type="percent" val="33"/>
        <cfvo type="percent" val="67"/>
      </iconSet>
    </cfRule>
  </conditionalFormatting>
  <conditionalFormatting sqref="I9:J9">
    <cfRule type="iconSet" priority="4">
      <iconSet>
        <cfvo type="percent" val="0"/>
        <cfvo type="percent" val="33"/>
        <cfvo type="percent" val="67"/>
      </iconSet>
    </cfRule>
  </conditionalFormatting>
  <conditionalFormatting sqref="H10:H18 J10:J18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L9:M9">
    <cfRule type="iconSet" priority="2">
      <iconSet>
        <cfvo type="percent" val="0"/>
        <cfvo type="percent" val="33"/>
        <cfvo type="percent" val="67"/>
      </iconSet>
    </cfRule>
  </conditionalFormatting>
  <conditionalFormatting sqref="N9:O9">
    <cfRule type="iconSet" priority="1">
      <iconSet>
        <cfvo type="percent" val="0"/>
        <cfvo type="percent" val="33"/>
        <cfvo type="percent" val="67"/>
      </iconSet>
    </cfRule>
  </conditionalFormatting>
  <conditionalFormatting sqref="M10:M20 O10:O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BDF1-A8AA-4049-B1C7-C538FBF3F0F4}">
  <dimension ref="B3:J22"/>
  <sheetViews>
    <sheetView zoomScale="80" zoomScaleNormal="80" workbookViewId="0">
      <selection activeCell="G3" sqref="G3:J10"/>
    </sheetView>
  </sheetViews>
  <sheetFormatPr defaultRowHeight="15"/>
  <cols>
    <col min="1" max="1" width="17.42578125" customWidth="1"/>
    <col min="2" max="5" width="18" customWidth="1"/>
    <col min="6" max="6" width="4.140625" customWidth="1"/>
    <col min="7" max="10" width="18" customWidth="1"/>
  </cols>
  <sheetData>
    <row r="3" spans="2:10" ht="18.600000000000001" customHeight="1">
      <c r="B3" s="56" t="str">
        <f>System!B84</f>
        <v>Tier 3 systems – RTO 1 day (02:40 - 02:40) - 18/10/2021</v>
      </c>
      <c r="C3" s="56"/>
      <c r="D3" s="56"/>
      <c r="E3" s="56"/>
      <c r="F3" s="7"/>
      <c r="G3" s="56" t="str">
        <f>System!B93</f>
        <v>Tier 4 systems – RTO 2 day (02:40 - 02:40) - 19/10/2021</v>
      </c>
      <c r="H3" s="56"/>
      <c r="I3" s="56"/>
      <c r="J3" s="56"/>
    </row>
    <row r="4" spans="2:10" ht="18.75">
      <c r="B4" s="56"/>
      <c r="C4" s="56"/>
      <c r="D4" s="56"/>
      <c r="E4" s="56"/>
      <c r="F4" s="7"/>
      <c r="G4" s="56"/>
      <c r="H4" s="56"/>
      <c r="I4" s="56"/>
      <c r="J4" s="56"/>
    </row>
    <row r="5" spans="2:10" ht="18.75">
      <c r="B5" s="56"/>
      <c r="C5" s="56"/>
      <c r="D5" s="56"/>
      <c r="E5" s="56"/>
      <c r="F5" s="7"/>
      <c r="G5" s="56"/>
      <c r="H5" s="56"/>
      <c r="I5" s="56"/>
      <c r="J5" s="56"/>
    </row>
    <row r="6" spans="2:10" ht="18.75">
      <c r="B6" s="54" t="s">
        <v>17</v>
      </c>
      <c r="C6" s="54"/>
      <c r="D6" s="54" t="s">
        <v>18</v>
      </c>
      <c r="E6" s="54"/>
      <c r="F6" s="7"/>
      <c r="G6" s="54" t="s">
        <v>17</v>
      </c>
      <c r="H6" s="54"/>
      <c r="I6" s="54" t="s">
        <v>18</v>
      </c>
      <c r="J6" s="54"/>
    </row>
    <row r="7" spans="2:10" ht="33.950000000000003" customHeight="1">
      <c r="B7" s="39" t="s">
        <v>13</v>
      </c>
      <c r="C7" s="39" t="s">
        <v>14</v>
      </c>
      <c r="D7" s="41" t="s">
        <v>15</v>
      </c>
      <c r="E7" s="41" t="s">
        <v>16</v>
      </c>
      <c r="F7" s="7"/>
      <c r="G7" s="39" t="s">
        <v>13</v>
      </c>
      <c r="H7" s="39" t="s">
        <v>14</v>
      </c>
      <c r="I7" s="41" t="s">
        <v>15</v>
      </c>
      <c r="J7" s="41" t="s">
        <v>16</v>
      </c>
    </row>
    <row r="8" spans="2:10" ht="38.450000000000003" customHeight="1">
      <c r="B8" s="40">
        <f>COUNTIF(D10:E16,"Recovering")</f>
        <v>0</v>
      </c>
      <c r="C8" s="40">
        <f>COUNTIF(D10:E16,"Verifying")</f>
        <v>0</v>
      </c>
      <c r="D8" s="11">
        <f>COUNTIF(D10:E16,"MET - RTO")</f>
        <v>7</v>
      </c>
      <c r="E8" s="12">
        <f>COUNTIF(D10:E16,"EXCEED - RTO")</f>
        <v>0</v>
      </c>
      <c r="F8" s="7"/>
      <c r="G8" s="40">
        <f>COUNTIF(I10:J16,"Recovering")</f>
        <v>0</v>
      </c>
      <c r="H8" s="40">
        <f>COUNTIF(I10:J16,"Verifying")</f>
        <v>0</v>
      </c>
      <c r="I8" s="11">
        <f>COUNTIF(I10:J16,"MET - RTO")</f>
        <v>1</v>
      </c>
      <c r="J8" s="12">
        <f>COUNTIF(I10:J16,"EXCEED - RTO")</f>
        <v>0</v>
      </c>
    </row>
    <row r="9" spans="2:10" ht="18.75">
      <c r="B9" s="9" t="s">
        <v>19</v>
      </c>
      <c r="C9" s="9"/>
      <c r="D9" s="9" t="s">
        <v>20</v>
      </c>
      <c r="E9" s="9"/>
      <c r="F9" s="7"/>
      <c r="G9" s="9" t="s">
        <v>19</v>
      </c>
      <c r="H9" s="9"/>
      <c r="I9" s="9" t="s">
        <v>20</v>
      </c>
      <c r="J9" s="9"/>
    </row>
    <row r="10" spans="2:10" ht="18.75">
      <c r="B10" s="47" t="str">
        <f>System!C86</f>
        <v>HR4U</v>
      </c>
      <c r="C10" s="48"/>
      <c r="D10" s="49" t="str">
        <f>System!D86</f>
        <v>MET - RTO</v>
      </c>
      <c r="E10" s="50"/>
      <c r="F10" s="7"/>
      <c r="G10" s="57" t="str">
        <f>System!C95</f>
        <v>EMM</v>
      </c>
      <c r="H10" s="57"/>
      <c r="I10" s="58" t="str">
        <f>System!D95</f>
        <v>MET - RTO</v>
      </c>
      <c r="J10" s="58"/>
    </row>
    <row r="11" spans="2:10" ht="18.75">
      <c r="B11" s="47" t="str">
        <f>System!C87</f>
        <v>IDMS</v>
      </c>
      <c r="C11" s="48"/>
      <c r="D11" s="49" t="str">
        <f>System!D87</f>
        <v>MET - RTO</v>
      </c>
      <c r="E11" s="50"/>
      <c r="F11" s="7"/>
      <c r="G11" s="59"/>
      <c r="H11" s="59"/>
      <c r="I11" s="60"/>
      <c r="J11" s="60"/>
    </row>
    <row r="12" spans="2:10" ht="18.75">
      <c r="B12" s="47" t="str">
        <f>System!C88</f>
        <v>CMSys</v>
      </c>
      <c r="C12" s="48"/>
      <c r="D12" s="49" t="str">
        <f>System!D88</f>
        <v>MET - RTO</v>
      </c>
      <c r="E12" s="50"/>
      <c r="F12" s="7"/>
      <c r="G12" s="59"/>
      <c r="H12" s="59"/>
      <c r="I12" s="60"/>
      <c r="J12" s="60"/>
    </row>
    <row r="13" spans="2:10" ht="18.75">
      <c r="B13" s="47" t="str">
        <f>System!C89</f>
        <v xml:space="preserve">Loyalty system </v>
      </c>
      <c r="C13" s="48"/>
      <c r="D13" s="49" t="str">
        <f>System!D89</f>
        <v>MET - RTO</v>
      </c>
      <c r="E13" s="50"/>
      <c r="F13" s="7"/>
      <c r="G13" s="59"/>
      <c r="H13" s="59"/>
      <c r="I13" s="60"/>
      <c r="J13" s="60"/>
    </row>
    <row r="14" spans="2:10" ht="18.75">
      <c r="B14" s="47" t="str">
        <f>System!C90</f>
        <v>BoardPac</v>
      </c>
      <c r="C14" s="48"/>
      <c r="D14" s="49" t="str">
        <f>System!D90</f>
        <v>MET - RTO</v>
      </c>
      <c r="E14" s="50"/>
      <c r="F14" s="7"/>
      <c r="G14" s="59"/>
      <c r="H14" s="59"/>
      <c r="I14" s="60"/>
      <c r="J14" s="60"/>
    </row>
    <row r="15" spans="2:10" ht="18.75">
      <c r="B15" s="47" t="str">
        <f>System!C91</f>
        <v>BSN Insight/SharePoint</v>
      </c>
      <c r="C15" s="48"/>
      <c r="D15" s="49" t="str">
        <f>System!D91</f>
        <v>MET - RTO</v>
      </c>
      <c r="E15" s="50"/>
      <c r="F15" s="7"/>
      <c r="G15" s="59"/>
      <c r="H15" s="59"/>
      <c r="I15" s="60"/>
      <c r="J15" s="60"/>
    </row>
    <row r="16" spans="2:10" ht="18.75">
      <c r="B16" s="47" t="str">
        <f>System!C92</f>
        <v>IMX</v>
      </c>
      <c r="C16" s="48"/>
      <c r="D16" s="49" t="str">
        <f>System!D92</f>
        <v>MET - RTO</v>
      </c>
      <c r="E16" s="50"/>
      <c r="F16" s="7"/>
      <c r="G16" s="59"/>
      <c r="H16" s="59"/>
      <c r="I16" s="60"/>
      <c r="J16" s="60"/>
    </row>
    <row r="17" spans="6:6" ht="18.75">
      <c r="F17" s="7"/>
    </row>
    <row r="18" spans="6:6" ht="14.45" customHeight="1">
      <c r="F18" s="7"/>
    </row>
    <row r="19" spans="6:6" ht="14.45" customHeight="1">
      <c r="F19" s="7"/>
    </row>
    <row r="20" spans="6:6" ht="18.75">
      <c r="F20" s="8"/>
    </row>
    <row r="21" spans="6:6" ht="18.75">
      <c r="F21" s="8"/>
    </row>
    <row r="22" spans="6:6" ht="18.75">
      <c r="F22" s="8"/>
    </row>
  </sheetData>
  <mergeCells count="34">
    <mergeCell ref="G15:H15"/>
    <mergeCell ref="I15:J15"/>
    <mergeCell ref="G16:H16"/>
    <mergeCell ref="I16:J16"/>
    <mergeCell ref="I11:J11"/>
    <mergeCell ref="G12:H12"/>
    <mergeCell ref="I12:J12"/>
    <mergeCell ref="G13:H13"/>
    <mergeCell ref="I13:J13"/>
    <mergeCell ref="G14:H14"/>
    <mergeCell ref="I14:J14"/>
    <mergeCell ref="B16:C16"/>
    <mergeCell ref="D16:E16"/>
    <mergeCell ref="G3:J5"/>
    <mergeCell ref="G6:H6"/>
    <mergeCell ref="I6:J6"/>
    <mergeCell ref="G10:H10"/>
    <mergeCell ref="I10:J10"/>
    <mergeCell ref="G11:H11"/>
    <mergeCell ref="B13:C13"/>
    <mergeCell ref="D13:E13"/>
    <mergeCell ref="B14:C14"/>
    <mergeCell ref="D14:E14"/>
    <mergeCell ref="B15:C15"/>
    <mergeCell ref="D15:E15"/>
    <mergeCell ref="B10:C10"/>
    <mergeCell ref="D10:E10"/>
    <mergeCell ref="B11:C11"/>
    <mergeCell ref="D11:E11"/>
    <mergeCell ref="B12:C12"/>
    <mergeCell ref="D12:E12"/>
    <mergeCell ref="B3:E5"/>
    <mergeCell ref="B6:C6"/>
    <mergeCell ref="D6:E6"/>
  </mergeCells>
  <conditionalFormatting sqref="B9:E9">
    <cfRule type="iconSet" priority="7">
      <iconSet>
        <cfvo type="percent" val="0"/>
        <cfvo type="percent" val="33"/>
        <cfvo type="percent" val="67"/>
      </iconSet>
    </cfRule>
  </conditionalFormatting>
  <conditionalFormatting sqref="G9:J9">
    <cfRule type="iconSet" priority="1">
      <iconSet>
        <cfvo type="percent" val="0"/>
        <cfvo type="percent" val="33"/>
        <cfvo type="percent" val="67"/>
      </iconSet>
    </cfRule>
  </conditionalFormatting>
  <conditionalFormatting sqref="D10:D16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I16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S102"/>
  <sheetViews>
    <sheetView tabSelected="1" workbookViewId="0">
      <selection activeCell="D33" sqref="D33"/>
    </sheetView>
  </sheetViews>
  <sheetFormatPr defaultRowHeight="15"/>
  <cols>
    <col min="2" max="2" width="8.7109375" style="5"/>
    <col min="3" max="3" width="30.140625" customWidth="1"/>
    <col min="4" max="4" width="15.140625" customWidth="1"/>
    <col min="5" max="5" width="29.85546875" hidden="1" customWidth="1"/>
    <col min="6" max="6" width="9.7109375" customWidth="1"/>
    <col min="7" max="7" width="9.140625" customWidth="1"/>
    <col min="8" max="8" width="11.42578125" bestFit="1" customWidth="1"/>
    <col min="9" max="9" width="11.42578125" style="5" bestFit="1" customWidth="1"/>
    <col min="10" max="10" width="7.5703125" customWidth="1"/>
    <col min="11" max="11" width="11.5703125" customWidth="1"/>
    <col min="12" max="12" width="14.28515625" customWidth="1"/>
    <col min="13" max="13" width="11.42578125" customWidth="1"/>
    <col min="14" max="14" width="12.28515625" customWidth="1"/>
    <col min="15" max="16" width="11.42578125" customWidth="1"/>
    <col min="17" max="17" width="13.85546875" customWidth="1"/>
  </cols>
  <sheetData>
    <row r="2" spans="2:18">
      <c r="G2" s="4"/>
    </row>
    <row r="3" spans="2:18">
      <c r="C3" t="s">
        <v>21</v>
      </c>
      <c r="D3" s="1" t="s">
        <v>22</v>
      </c>
      <c r="E3" s="1" t="str">
        <f>VLOOKUP(D3,Data!B6:C11,2)</f>
        <v>01:00 - 06:00</v>
      </c>
    </row>
    <row r="4" spans="2:18">
      <c r="C4" t="s">
        <v>23</v>
      </c>
      <c r="D4" s="4">
        <v>0.1111111111111111</v>
      </c>
      <c r="E4" s="4"/>
    </row>
    <row r="5" spans="2:18">
      <c r="D5" s="4"/>
      <c r="E5" s="4"/>
    </row>
    <row r="6" spans="2:18">
      <c r="D6" s="4"/>
      <c r="E6" s="4"/>
    </row>
    <row r="7" spans="2:18" ht="18.75">
      <c r="B7" s="65" t="str">
        <f>"Tier 1 systems – RTO 1 Hours ("&amp;TEXT($D$4,"hh:mm")&amp;" - "&amp;TEXT(D4+TIME(1,0,0),"hh:mm")&amp;")"</f>
        <v>Tier 1 systems – RTO 1 Hours (02:40 - 03:40)</v>
      </c>
      <c r="C7" s="66"/>
      <c r="D7" s="66"/>
      <c r="E7" s="66"/>
      <c r="F7" s="66"/>
      <c r="G7" s="66"/>
      <c r="H7" s="66"/>
      <c r="I7" s="66"/>
      <c r="L7" s="5" t="s">
        <v>24</v>
      </c>
      <c r="O7" s="5" t="s">
        <v>25</v>
      </c>
      <c r="P7" s="5"/>
      <c r="Q7" t="s">
        <v>26</v>
      </c>
    </row>
    <row r="8" spans="2:18" ht="15.75">
      <c r="B8" s="6" t="s">
        <v>27</v>
      </c>
      <c r="C8" s="3" t="s">
        <v>19</v>
      </c>
      <c r="D8" s="3" t="s">
        <v>28</v>
      </c>
      <c r="E8" s="3" t="s">
        <v>29</v>
      </c>
      <c r="F8" s="2" t="s">
        <v>30</v>
      </c>
      <c r="G8" s="2" t="s">
        <v>31</v>
      </c>
      <c r="H8" s="3" t="s">
        <v>32</v>
      </c>
      <c r="I8" s="6" t="s">
        <v>33</v>
      </c>
      <c r="K8" s="21" t="s">
        <v>34</v>
      </c>
      <c r="L8" s="21" t="s">
        <v>35</v>
      </c>
      <c r="M8" s="21" t="s">
        <v>36</v>
      </c>
      <c r="N8" s="21" t="s">
        <v>37</v>
      </c>
      <c r="O8" s="21" t="s">
        <v>38</v>
      </c>
      <c r="P8" s="21"/>
      <c r="Q8" s="21" t="s">
        <v>38</v>
      </c>
      <c r="R8" s="21" t="s">
        <v>38</v>
      </c>
    </row>
    <row r="9" spans="2:18" s="30" customFormat="1">
      <c r="B9" s="27">
        <v>1</v>
      </c>
      <c r="C9" s="22" t="s">
        <v>39</v>
      </c>
      <c r="D9" s="22" t="s">
        <v>40</v>
      </c>
      <c r="E9" s="22"/>
      <c r="F9" s="28">
        <f>$D$4</f>
        <v>0.1111111111111111</v>
      </c>
      <c r="G9" s="28">
        <v>0.29444444444444445</v>
      </c>
      <c r="H9" s="43">
        <f t="shared" ref="H9:H11" si="0">IF(F9&gt;G9,G9+1,G9)-F9</f>
        <v>0.18333333333333335</v>
      </c>
      <c r="I9" s="27" t="s">
        <v>41</v>
      </c>
      <c r="K9" s="25">
        <f>$D$4</f>
        <v>0.1111111111111111</v>
      </c>
      <c r="L9" s="32">
        <v>0.12222222222222223</v>
      </c>
      <c r="M9" s="32">
        <f>L9-K9</f>
        <v>1.1111111111111127E-2</v>
      </c>
      <c r="N9" s="32">
        <v>3.0555555555555555E-2</v>
      </c>
      <c r="O9" s="32">
        <v>0.29166666666666669</v>
      </c>
      <c r="P9" s="32"/>
      <c r="Q9" s="32">
        <v>0.29444444444444445</v>
      </c>
      <c r="R9" s="34" t="s">
        <v>42</v>
      </c>
    </row>
    <row r="10" spans="2:18">
      <c r="B10" s="27">
        <v>2</v>
      </c>
      <c r="C10" s="22" t="s">
        <v>43</v>
      </c>
      <c r="D10" s="22" t="s">
        <v>40</v>
      </c>
      <c r="E10" s="22"/>
      <c r="F10" s="28">
        <f t="shared" ref="F10:F11" si="1">$D$4</f>
        <v>0.1111111111111111</v>
      </c>
      <c r="G10" s="28">
        <v>0.13055555555555556</v>
      </c>
      <c r="H10" s="29">
        <f t="shared" si="0"/>
        <v>1.9444444444444459E-2</v>
      </c>
      <c r="I10" s="27" t="s">
        <v>41</v>
      </c>
    </row>
    <row r="11" spans="2:18">
      <c r="B11" s="27">
        <v>3</v>
      </c>
      <c r="C11" s="22" t="s">
        <v>44</v>
      </c>
      <c r="D11" s="22" t="s">
        <v>40</v>
      </c>
      <c r="E11" s="22"/>
      <c r="F11" s="28">
        <f t="shared" si="1"/>
        <v>0.1111111111111111</v>
      </c>
      <c r="G11" s="28">
        <v>0.18402777777777779</v>
      </c>
      <c r="H11" s="43">
        <f t="shared" si="0"/>
        <v>7.2916666666666685E-2</v>
      </c>
      <c r="I11" s="27" t="s">
        <v>41</v>
      </c>
      <c r="K11" s="25">
        <f>$D$4</f>
        <v>0.1111111111111111</v>
      </c>
      <c r="L11" s="25">
        <v>0.125</v>
      </c>
      <c r="M11" s="25">
        <f>L11-K11</f>
        <v>1.3888888888888895E-2</v>
      </c>
      <c r="N11" s="25">
        <v>2.7777777777777776E-2</v>
      </c>
      <c r="O11" s="20">
        <v>0.17986111111111111</v>
      </c>
      <c r="P11" s="20"/>
      <c r="Q11" s="33">
        <f>O11+N11</f>
        <v>0.20763888888888887</v>
      </c>
      <c r="R11" s="5" t="s">
        <v>45</v>
      </c>
    </row>
    <row r="12" spans="2:18" ht="18.75">
      <c r="B12" s="65" t="str">
        <f>"Tier 1 systems – RTO 2 Hours ("&amp;TEXT(D4,"hh:mm")&amp;" - "&amp;TEXT(D4+TIME(2,0,0),"hh:mm")&amp;")"</f>
        <v>Tier 1 systems – RTO 2 Hours (02:40 - 04:40)</v>
      </c>
      <c r="C12" s="66"/>
      <c r="D12" s="66"/>
      <c r="E12" s="66"/>
      <c r="F12" s="66"/>
      <c r="G12" s="66"/>
      <c r="H12" s="66"/>
      <c r="I12" s="66"/>
    </row>
    <row r="13" spans="2:18" ht="15.75">
      <c r="B13" s="6" t="s">
        <v>27</v>
      </c>
      <c r="C13" s="3" t="s">
        <v>19</v>
      </c>
      <c r="D13" s="3" t="s">
        <v>28</v>
      </c>
      <c r="E13" s="3" t="s">
        <v>29</v>
      </c>
      <c r="F13" s="2" t="s">
        <v>30</v>
      </c>
      <c r="G13" s="2" t="s">
        <v>31</v>
      </c>
      <c r="H13" s="3" t="s">
        <v>32</v>
      </c>
      <c r="I13" s="6" t="s">
        <v>33</v>
      </c>
    </row>
    <row r="14" spans="2:18">
      <c r="B14" s="27">
        <v>4</v>
      </c>
      <c r="C14" s="22" t="s">
        <v>46</v>
      </c>
      <c r="D14" s="22" t="s">
        <v>40</v>
      </c>
      <c r="E14" s="22"/>
      <c r="F14" s="28">
        <f>$D$4</f>
        <v>0.1111111111111111</v>
      </c>
      <c r="G14" s="28">
        <v>0.16597222222222222</v>
      </c>
      <c r="H14" s="29">
        <f t="shared" ref="H14:H86" si="2">IF(F14&gt;G14,G14+1,G14)-F14</f>
        <v>5.486111111111111E-2</v>
      </c>
      <c r="I14" s="27" t="s">
        <v>41</v>
      </c>
    </row>
    <row r="15" spans="2:18">
      <c r="B15" s="27">
        <v>5</v>
      </c>
      <c r="C15" s="22" t="s">
        <v>47</v>
      </c>
      <c r="D15" s="22" t="s">
        <v>40</v>
      </c>
      <c r="E15" s="22"/>
      <c r="F15" s="28">
        <f t="shared" ref="F15:F30" si="3">$D$4</f>
        <v>0.1111111111111111</v>
      </c>
      <c r="G15" s="28">
        <v>0.16597222222222222</v>
      </c>
      <c r="H15" s="29">
        <f t="shared" si="2"/>
        <v>5.486111111111111E-2</v>
      </c>
      <c r="I15" s="27" t="s">
        <v>41</v>
      </c>
    </row>
    <row r="16" spans="2:18">
      <c r="B16" s="27">
        <v>6</v>
      </c>
      <c r="C16" s="22" t="s">
        <v>48</v>
      </c>
      <c r="D16" s="22" t="s">
        <v>40</v>
      </c>
      <c r="E16" s="22"/>
      <c r="F16" s="28">
        <f t="shared" si="3"/>
        <v>0.1111111111111111</v>
      </c>
      <c r="G16" s="28">
        <v>0.15972222222222224</v>
      </c>
      <c r="H16" s="29">
        <f t="shared" si="2"/>
        <v>4.8611111111111133E-2</v>
      </c>
      <c r="I16" s="27" t="s">
        <v>41</v>
      </c>
    </row>
    <row r="17" spans="2:19">
      <c r="B17" s="27">
        <v>7</v>
      </c>
      <c r="C17" s="22" t="s">
        <v>49</v>
      </c>
      <c r="D17" s="22" t="s">
        <v>40</v>
      </c>
      <c r="E17" s="22"/>
      <c r="F17" s="28">
        <f t="shared" si="3"/>
        <v>0.1111111111111111</v>
      </c>
      <c r="G17" s="28">
        <v>0.1875</v>
      </c>
      <c r="H17" s="29">
        <f t="shared" si="2"/>
        <v>7.6388888888888895E-2</v>
      </c>
      <c r="I17" s="27" t="s">
        <v>41</v>
      </c>
    </row>
    <row r="18" spans="2:19">
      <c r="B18" s="27">
        <v>8</v>
      </c>
      <c r="C18" s="22" t="s">
        <v>50</v>
      </c>
      <c r="D18" s="22" t="s">
        <v>40</v>
      </c>
      <c r="E18" s="22"/>
      <c r="F18" s="28">
        <f t="shared" si="3"/>
        <v>0.1111111111111111</v>
      </c>
      <c r="G18" s="28">
        <v>0.1875</v>
      </c>
      <c r="H18" s="29">
        <f t="shared" si="2"/>
        <v>7.6388888888888895E-2</v>
      </c>
      <c r="I18" s="27" t="s">
        <v>41</v>
      </c>
    </row>
    <row r="19" spans="2:19">
      <c r="B19" s="27">
        <v>9</v>
      </c>
      <c r="C19" s="22" t="s">
        <v>51</v>
      </c>
      <c r="D19" s="22" t="s">
        <v>40</v>
      </c>
      <c r="E19" s="22"/>
      <c r="F19" s="28">
        <f t="shared" si="3"/>
        <v>0.1111111111111111</v>
      </c>
      <c r="G19" s="28">
        <v>0.18263888888888891</v>
      </c>
      <c r="H19" s="29">
        <f t="shared" si="2"/>
        <v>7.1527777777777801E-2</v>
      </c>
      <c r="I19" s="27" t="s">
        <v>41</v>
      </c>
    </row>
    <row r="20" spans="2:19">
      <c r="B20" s="27">
        <v>10</v>
      </c>
      <c r="C20" s="22" t="s">
        <v>52</v>
      </c>
      <c r="D20" s="22" t="s">
        <v>40</v>
      </c>
      <c r="E20" s="22"/>
      <c r="F20" s="28">
        <f t="shared" si="3"/>
        <v>0.1111111111111111</v>
      </c>
      <c r="G20" s="28">
        <v>0.14166666666666666</v>
      </c>
      <c r="H20" s="29">
        <f t="shared" si="2"/>
        <v>3.0555555555555558E-2</v>
      </c>
      <c r="I20" s="27" t="s">
        <v>53</v>
      </c>
    </row>
    <row r="21" spans="2:19">
      <c r="B21" s="27">
        <v>11</v>
      </c>
      <c r="C21" s="22" t="s">
        <v>54</v>
      </c>
      <c r="D21" s="22" t="s">
        <v>40</v>
      </c>
      <c r="E21" s="22"/>
      <c r="F21" s="28">
        <f t="shared" si="3"/>
        <v>0.1111111111111111</v>
      </c>
      <c r="G21" s="28">
        <v>0.14027777777777778</v>
      </c>
      <c r="H21" s="29">
        <f t="shared" si="2"/>
        <v>2.9166666666666674E-2</v>
      </c>
      <c r="I21" s="27" t="s">
        <v>53</v>
      </c>
      <c r="R21" s="20"/>
    </row>
    <row r="22" spans="2:19">
      <c r="B22" s="27">
        <v>12</v>
      </c>
      <c r="C22" s="22" t="s">
        <v>55</v>
      </c>
      <c r="D22" s="22" t="s">
        <v>40</v>
      </c>
      <c r="E22" s="22"/>
      <c r="F22" s="28">
        <f t="shared" si="3"/>
        <v>0.1111111111111111</v>
      </c>
      <c r="G22" s="28">
        <v>0.17152777777777775</v>
      </c>
      <c r="H22" s="29">
        <f t="shared" si="2"/>
        <v>6.0416666666666646E-2</v>
      </c>
      <c r="I22" s="27" t="s">
        <v>53</v>
      </c>
    </row>
    <row r="23" spans="2:19">
      <c r="B23" s="27">
        <v>13</v>
      </c>
      <c r="C23" s="22" t="s">
        <v>56</v>
      </c>
      <c r="D23" s="22" t="s">
        <v>40</v>
      </c>
      <c r="E23" s="22"/>
      <c r="F23" s="28">
        <f t="shared" si="3"/>
        <v>0.1111111111111111</v>
      </c>
      <c r="G23" s="28">
        <v>0.19305555555555554</v>
      </c>
      <c r="H23" s="29">
        <f t="shared" si="2"/>
        <v>8.1944444444444431E-2</v>
      </c>
      <c r="I23" s="27" t="s">
        <v>41</v>
      </c>
      <c r="J23" s="26"/>
      <c r="K23" s="25"/>
      <c r="L23" s="25"/>
      <c r="M23" s="25"/>
      <c r="N23" s="25"/>
      <c r="O23" s="20"/>
      <c r="P23" s="20"/>
      <c r="Q23" s="20"/>
    </row>
    <row r="24" spans="2:19">
      <c r="B24" s="27">
        <v>14</v>
      </c>
      <c r="C24" s="22" t="s">
        <v>57</v>
      </c>
      <c r="D24" s="22" t="s">
        <v>40</v>
      </c>
      <c r="E24" s="22"/>
      <c r="F24" s="28">
        <f t="shared" si="3"/>
        <v>0.1111111111111111</v>
      </c>
      <c r="G24" s="28">
        <v>0.14722222222222223</v>
      </c>
      <c r="H24" s="29">
        <f t="shared" si="2"/>
        <v>3.6111111111111122E-2</v>
      </c>
      <c r="I24" s="27" t="s">
        <v>41</v>
      </c>
    </row>
    <row r="25" spans="2:19">
      <c r="B25" s="27">
        <v>15</v>
      </c>
      <c r="C25" s="22" t="s">
        <v>58</v>
      </c>
      <c r="D25" s="22" t="s">
        <v>40</v>
      </c>
      <c r="E25" s="22"/>
      <c r="F25" s="28">
        <f t="shared" si="3"/>
        <v>0.1111111111111111</v>
      </c>
      <c r="G25" s="28">
        <v>0.18472222222222223</v>
      </c>
      <c r="H25" s="29">
        <f t="shared" si="2"/>
        <v>7.3611111111111127E-2</v>
      </c>
      <c r="I25" s="27" t="s">
        <v>41</v>
      </c>
    </row>
    <row r="26" spans="2:19">
      <c r="B26" s="27">
        <v>16</v>
      </c>
      <c r="C26" s="22" t="s">
        <v>59</v>
      </c>
      <c r="D26" s="22" t="s">
        <v>40</v>
      </c>
      <c r="E26" s="22"/>
      <c r="F26" s="28">
        <f t="shared" si="3"/>
        <v>0.1111111111111111</v>
      </c>
      <c r="G26" s="28">
        <v>0.15208333333333332</v>
      </c>
      <c r="H26" s="29">
        <f t="shared" si="2"/>
        <v>4.0972222222222215E-2</v>
      </c>
      <c r="I26" s="27" t="s">
        <v>41</v>
      </c>
    </row>
    <row r="27" spans="2:19">
      <c r="B27" s="27">
        <v>17</v>
      </c>
      <c r="C27" s="37" t="s">
        <v>60</v>
      </c>
      <c r="D27" s="22" t="s">
        <v>40</v>
      </c>
      <c r="E27" s="22"/>
      <c r="F27" s="28">
        <f t="shared" si="3"/>
        <v>0.1111111111111111</v>
      </c>
      <c r="G27" s="28">
        <v>0.16250000000000001</v>
      </c>
      <c r="H27" s="29">
        <f t="shared" ref="H27:H30" si="4">IF(F27&gt;G27,G27+1,G27)-F27</f>
        <v>5.1388888888888901E-2</v>
      </c>
      <c r="I27" s="27" t="s">
        <v>53</v>
      </c>
      <c r="L27" s="5" t="s">
        <v>24</v>
      </c>
      <c r="O27" s="5" t="s">
        <v>25</v>
      </c>
      <c r="P27" s="5" t="s">
        <v>61</v>
      </c>
      <c r="Q27" t="s">
        <v>62</v>
      </c>
      <c r="S27" s="30"/>
    </row>
    <row r="28" spans="2:19" ht="30">
      <c r="B28" s="27">
        <v>18</v>
      </c>
      <c r="C28" s="37" t="s">
        <v>63</v>
      </c>
      <c r="D28" s="22" t="s">
        <v>40</v>
      </c>
      <c r="E28" s="22"/>
      <c r="F28" s="28">
        <f t="shared" si="3"/>
        <v>0.1111111111111111</v>
      </c>
      <c r="G28" s="28">
        <v>0.16597222222222222</v>
      </c>
      <c r="H28" s="29">
        <f t="shared" si="4"/>
        <v>5.486111111111111E-2</v>
      </c>
      <c r="I28" s="27" t="s">
        <v>53</v>
      </c>
      <c r="K28" s="21" t="s">
        <v>34</v>
      </c>
      <c r="L28" s="35" t="s">
        <v>64</v>
      </c>
      <c r="M28" s="21" t="s">
        <v>36</v>
      </c>
      <c r="N28" s="21" t="s">
        <v>37</v>
      </c>
      <c r="O28" s="21" t="s">
        <v>38</v>
      </c>
      <c r="P28" s="21" t="s">
        <v>65</v>
      </c>
      <c r="Q28" s="21" t="s">
        <v>38</v>
      </c>
      <c r="R28" s="21" t="s">
        <v>38</v>
      </c>
    </row>
    <row r="29" spans="2:19">
      <c r="B29" s="27">
        <v>19</v>
      </c>
      <c r="C29" s="37" t="s">
        <v>66</v>
      </c>
      <c r="D29" s="22" t="s">
        <v>40</v>
      </c>
      <c r="E29" s="22"/>
      <c r="F29" s="28">
        <f t="shared" si="3"/>
        <v>0.1111111111111111</v>
      </c>
      <c r="G29" s="28">
        <v>0.22777777777777777</v>
      </c>
      <c r="H29" s="43">
        <f t="shared" si="4"/>
        <v>0.11666666666666667</v>
      </c>
      <c r="I29" s="27" t="s">
        <v>41</v>
      </c>
      <c r="K29" s="25">
        <f>$D$4</f>
        <v>0.1111111111111111</v>
      </c>
      <c r="L29" s="4">
        <f>G20</f>
        <v>0.14166666666666666</v>
      </c>
      <c r="M29" s="4">
        <f>L29-K29</f>
        <v>3.0555555555555558E-2</v>
      </c>
      <c r="N29" s="4">
        <v>5.2777777777777778E-2</v>
      </c>
      <c r="O29" s="4">
        <v>0.22777777777777777</v>
      </c>
      <c r="P29" s="4"/>
      <c r="Q29" s="4">
        <v>0.22777777777777777</v>
      </c>
      <c r="R29" s="25">
        <v>3.125E-2</v>
      </c>
    </row>
    <row r="30" spans="2:19">
      <c r="B30" s="27">
        <v>20</v>
      </c>
      <c r="C30" s="37" t="s">
        <v>67</v>
      </c>
      <c r="D30" s="22" t="s">
        <v>40</v>
      </c>
      <c r="E30" s="22"/>
      <c r="F30" s="28">
        <f t="shared" si="3"/>
        <v>0.1111111111111111</v>
      </c>
      <c r="G30" s="28">
        <v>0.31944444444444448</v>
      </c>
      <c r="H30" s="43">
        <f t="shared" si="4"/>
        <v>0.20833333333333337</v>
      </c>
      <c r="I30" s="27" t="s">
        <v>41</v>
      </c>
      <c r="K30" s="25">
        <v>0.1111111111111111</v>
      </c>
      <c r="L30" s="4">
        <f>G20</f>
        <v>0.14166666666666666</v>
      </c>
      <c r="M30" s="4">
        <f>L30-F30</f>
        <v>3.0555555555555558E-2</v>
      </c>
      <c r="N30" s="4">
        <v>5.2777777777777778E-2</v>
      </c>
      <c r="O30" s="4">
        <v>0.22777777777777777</v>
      </c>
      <c r="P30" s="4">
        <v>0.22777777777777777</v>
      </c>
      <c r="Q30" s="4">
        <v>0.31944444444444448</v>
      </c>
      <c r="R30" s="4">
        <v>3.125E-2</v>
      </c>
      <c r="S30" t="s">
        <v>68</v>
      </c>
    </row>
    <row r="31" spans="2:19" ht="18.75">
      <c r="B31" s="67" t="str">
        <f>"Tier 2 systems – RTO 3 Hours ("&amp;TEXT(D4,"hh:mm")&amp;" - "&amp;TEXT(D4+TIME(3,0,0),"hh:mm")&amp;")"</f>
        <v>Tier 2 systems – RTO 3 Hours (02:40 - 05:40)</v>
      </c>
      <c r="C31" s="68"/>
      <c r="D31" s="68"/>
      <c r="E31" s="68"/>
      <c r="F31" s="68"/>
      <c r="G31" s="68"/>
      <c r="H31" s="68"/>
      <c r="I31" s="68"/>
    </row>
    <row r="32" spans="2:19" ht="15.75">
      <c r="B32" s="6" t="s">
        <v>27</v>
      </c>
      <c r="C32" s="3" t="s">
        <v>19</v>
      </c>
      <c r="D32" s="3" t="s">
        <v>28</v>
      </c>
      <c r="E32" s="3" t="s">
        <v>29</v>
      </c>
      <c r="F32" s="2" t="s">
        <v>30</v>
      </c>
      <c r="G32" s="2" t="s">
        <v>31</v>
      </c>
      <c r="H32" s="3" t="s">
        <v>32</v>
      </c>
      <c r="I32" s="6" t="s">
        <v>33</v>
      </c>
      <c r="Q32" s="4">
        <f>Q30-P30</f>
        <v>9.1666666666666702E-2</v>
      </c>
    </row>
    <row r="33" spans="2:9">
      <c r="B33" s="27">
        <v>21</v>
      </c>
      <c r="C33" s="22" t="s">
        <v>69</v>
      </c>
      <c r="D33" s="22" t="s">
        <v>14</v>
      </c>
      <c r="E33" s="22"/>
      <c r="F33" s="28">
        <f t="shared" ref="F33:F40" si="5">$D$4</f>
        <v>0.1111111111111111</v>
      </c>
      <c r="G33" s="28">
        <v>0.16250000000000001</v>
      </c>
      <c r="H33" s="29">
        <f t="shared" si="2"/>
        <v>5.1388888888888901E-2</v>
      </c>
      <c r="I33" s="27" t="s">
        <v>41</v>
      </c>
    </row>
    <row r="34" spans="2:9">
      <c r="B34" s="27">
        <v>22</v>
      </c>
      <c r="C34" s="22" t="s">
        <v>70</v>
      </c>
      <c r="D34" s="22" t="s">
        <v>40</v>
      </c>
      <c r="E34" s="22"/>
      <c r="F34" s="28">
        <f t="shared" si="5"/>
        <v>0.1111111111111111</v>
      </c>
      <c r="G34" s="28">
        <v>0.16319444444444445</v>
      </c>
      <c r="H34" s="29">
        <f t="shared" ref="H34" si="6">IF(F34&gt;G34,G34+1,G34)-F34</f>
        <v>5.2083333333333343E-2</v>
      </c>
      <c r="I34" s="27" t="s">
        <v>53</v>
      </c>
    </row>
    <row r="35" spans="2:9">
      <c r="B35" s="27">
        <v>23</v>
      </c>
      <c r="C35" s="22" t="s">
        <v>71</v>
      </c>
      <c r="D35" s="22" t="s">
        <v>40</v>
      </c>
      <c r="E35" s="22"/>
      <c r="F35" s="28">
        <f t="shared" si="5"/>
        <v>0.1111111111111111</v>
      </c>
      <c r="G35" s="28">
        <v>0.16388888888888889</v>
      </c>
      <c r="H35" s="29">
        <f t="shared" si="2"/>
        <v>5.2777777777777785E-2</v>
      </c>
      <c r="I35" s="27" t="s">
        <v>41</v>
      </c>
    </row>
    <row r="36" spans="2:9">
      <c r="B36" s="27">
        <v>24</v>
      </c>
      <c r="C36" s="22" t="s">
        <v>72</v>
      </c>
      <c r="D36" s="22" t="s">
        <v>40</v>
      </c>
      <c r="E36" s="22"/>
      <c r="F36" s="28">
        <f t="shared" si="5"/>
        <v>0.1111111111111111</v>
      </c>
      <c r="G36" s="28">
        <v>0.1673611111111111</v>
      </c>
      <c r="H36" s="29">
        <f t="shared" si="2"/>
        <v>5.6249999999999994E-2</v>
      </c>
      <c r="I36" s="27" t="s">
        <v>41</v>
      </c>
    </row>
    <row r="37" spans="2:9">
      <c r="B37" s="27">
        <v>25</v>
      </c>
      <c r="C37" s="22" t="s">
        <v>73</v>
      </c>
      <c r="D37" s="22" t="s">
        <v>40</v>
      </c>
      <c r="E37" s="22"/>
      <c r="F37" s="28">
        <f t="shared" si="5"/>
        <v>0.1111111111111111</v>
      </c>
      <c r="G37" s="28">
        <v>0.16805555555555554</v>
      </c>
      <c r="H37" s="29">
        <f t="shared" si="2"/>
        <v>5.6944444444444436E-2</v>
      </c>
      <c r="I37" s="27" t="s">
        <v>41</v>
      </c>
    </row>
    <row r="38" spans="2:9">
      <c r="B38" s="27">
        <v>26</v>
      </c>
      <c r="C38" s="22" t="s">
        <v>74</v>
      </c>
      <c r="D38" s="22" t="s">
        <v>40</v>
      </c>
      <c r="E38" s="22"/>
      <c r="F38" s="28">
        <f t="shared" si="5"/>
        <v>0.1111111111111111</v>
      </c>
      <c r="G38" s="28">
        <v>0.17777777777777778</v>
      </c>
      <c r="H38" s="29">
        <f t="shared" si="2"/>
        <v>6.666666666666668E-2</v>
      </c>
      <c r="I38" s="27" t="s">
        <v>41</v>
      </c>
    </row>
    <row r="39" spans="2:9">
      <c r="B39" s="27">
        <v>27</v>
      </c>
      <c r="C39" s="22" t="s">
        <v>75</v>
      </c>
      <c r="D39" s="22" t="s">
        <v>40</v>
      </c>
      <c r="E39" s="22"/>
      <c r="F39" s="28">
        <f t="shared" si="5"/>
        <v>0.1111111111111111</v>
      </c>
      <c r="G39" s="28">
        <v>0.16805555555555554</v>
      </c>
      <c r="H39" s="29">
        <f t="shared" si="2"/>
        <v>5.6944444444444436E-2</v>
      </c>
      <c r="I39" s="27" t="s">
        <v>41</v>
      </c>
    </row>
    <row r="40" spans="2:9">
      <c r="B40" s="27">
        <v>28</v>
      </c>
      <c r="C40" s="22" t="s">
        <v>76</v>
      </c>
      <c r="D40" s="22" t="s">
        <v>40</v>
      </c>
      <c r="E40" s="22"/>
      <c r="F40" s="28">
        <f t="shared" si="5"/>
        <v>0.1111111111111111</v>
      </c>
      <c r="G40" s="28">
        <v>0.17500000000000002</v>
      </c>
      <c r="H40" s="29">
        <f t="shared" si="2"/>
        <v>6.3888888888888912E-2</v>
      </c>
      <c r="I40" s="27" t="s">
        <v>41</v>
      </c>
    </row>
    <row r="41" spans="2:9" ht="18.75">
      <c r="B41" s="67" t="str">
        <f>"Tier 2 systems – RTO 4 hours ("&amp;TEXT(D4,"hh:mm")&amp;" - "&amp;TEXT(D4+TIME(4,0,0),"hh:mm")&amp;")"</f>
        <v>Tier 2 systems – RTO 4 hours (02:40 - 06:40)</v>
      </c>
      <c r="C41" s="68"/>
      <c r="D41" s="68"/>
      <c r="E41" s="68"/>
      <c r="F41" s="68"/>
      <c r="G41" s="68"/>
      <c r="H41" s="68"/>
      <c r="I41" s="68"/>
    </row>
    <row r="42" spans="2:9" ht="15.75">
      <c r="B42" s="6" t="s">
        <v>27</v>
      </c>
      <c r="C42" s="3" t="s">
        <v>19</v>
      </c>
      <c r="D42" s="3" t="s">
        <v>28</v>
      </c>
      <c r="E42" s="3" t="s">
        <v>29</v>
      </c>
      <c r="F42" s="2" t="s">
        <v>30</v>
      </c>
      <c r="G42" s="2" t="s">
        <v>31</v>
      </c>
      <c r="H42" s="3" t="s">
        <v>32</v>
      </c>
      <c r="I42" s="6" t="s">
        <v>33</v>
      </c>
    </row>
    <row r="43" spans="2:9" s="30" customFormat="1">
      <c r="B43" s="27">
        <v>29</v>
      </c>
      <c r="C43" s="22" t="s">
        <v>77</v>
      </c>
      <c r="D43" s="22" t="s">
        <v>40</v>
      </c>
      <c r="E43" s="22"/>
      <c r="F43" s="28">
        <f t="shared" ref="F43:F53" si="7">$D$4</f>
        <v>0.1111111111111111</v>
      </c>
      <c r="G43" s="28">
        <v>0.17847222222222223</v>
      </c>
      <c r="H43" s="29">
        <f t="shared" si="2"/>
        <v>6.7361111111111122E-2</v>
      </c>
      <c r="I43" s="27" t="s">
        <v>41</v>
      </c>
    </row>
    <row r="44" spans="2:9" s="30" customFormat="1">
      <c r="B44" s="27">
        <v>30</v>
      </c>
      <c r="C44" s="22" t="s">
        <v>78</v>
      </c>
      <c r="D44" s="22" t="s">
        <v>40</v>
      </c>
      <c r="E44" s="22"/>
      <c r="F44" s="28">
        <f t="shared" si="7"/>
        <v>0.1111111111111111</v>
      </c>
      <c r="G44" s="28">
        <v>0.20208333333333331</v>
      </c>
      <c r="H44" s="29">
        <f t="shared" si="2"/>
        <v>9.0972222222222204E-2</v>
      </c>
      <c r="I44" s="27" t="s">
        <v>41</v>
      </c>
    </row>
    <row r="45" spans="2:9" s="30" customFormat="1">
      <c r="B45" s="27">
        <v>31</v>
      </c>
      <c r="C45" s="22" t="s">
        <v>79</v>
      </c>
      <c r="D45" s="22" t="s">
        <v>40</v>
      </c>
      <c r="E45" s="22"/>
      <c r="F45" s="28">
        <f t="shared" si="7"/>
        <v>0.1111111111111111</v>
      </c>
      <c r="G45" s="28">
        <v>0.16666666666666666</v>
      </c>
      <c r="H45" s="29">
        <f t="shared" si="2"/>
        <v>5.5555555555555552E-2</v>
      </c>
      <c r="I45" s="27" t="s">
        <v>53</v>
      </c>
    </row>
    <row r="46" spans="2:9">
      <c r="B46" s="27">
        <v>32</v>
      </c>
      <c r="C46" s="22" t="s">
        <v>80</v>
      </c>
      <c r="D46" s="22" t="s">
        <v>40</v>
      </c>
      <c r="E46" s="22"/>
      <c r="F46" s="28">
        <f t="shared" si="7"/>
        <v>0.1111111111111111</v>
      </c>
      <c r="G46" s="28">
        <v>0.18958333333333333</v>
      </c>
      <c r="H46" s="29">
        <f t="shared" si="2"/>
        <v>7.8472222222222221E-2</v>
      </c>
      <c r="I46" s="27" t="s">
        <v>41</v>
      </c>
    </row>
    <row r="47" spans="2:9">
      <c r="B47" s="27">
        <v>33</v>
      </c>
      <c r="C47" s="22" t="s">
        <v>81</v>
      </c>
      <c r="D47" s="22" t="s">
        <v>40</v>
      </c>
      <c r="E47" s="22"/>
      <c r="F47" s="28">
        <f t="shared" si="7"/>
        <v>0.1111111111111111</v>
      </c>
      <c r="G47" s="28">
        <v>0.22013888888888888</v>
      </c>
      <c r="H47" s="29">
        <f t="shared" si="2"/>
        <v>0.10902777777777778</v>
      </c>
      <c r="I47" s="27" t="s">
        <v>41</v>
      </c>
    </row>
    <row r="48" spans="2:9">
      <c r="B48" s="27">
        <v>34</v>
      </c>
      <c r="C48" s="22" t="s">
        <v>82</v>
      </c>
      <c r="D48" s="22" t="s">
        <v>40</v>
      </c>
      <c r="E48" s="22"/>
      <c r="F48" s="28">
        <f t="shared" si="7"/>
        <v>0.1111111111111111</v>
      </c>
      <c r="G48" s="28">
        <v>0.19027777777777777</v>
      </c>
      <c r="H48" s="29">
        <f t="shared" si="2"/>
        <v>7.9166666666666663E-2</v>
      </c>
      <c r="I48" s="27" t="s">
        <v>41</v>
      </c>
    </row>
    <row r="49" spans="2:19" s="30" customFormat="1">
      <c r="B49" s="27">
        <v>35</v>
      </c>
      <c r="C49" s="22" t="s">
        <v>83</v>
      </c>
      <c r="D49" s="22" t="s">
        <v>40</v>
      </c>
      <c r="E49" s="22"/>
      <c r="F49" s="28">
        <f t="shared" si="7"/>
        <v>0.1111111111111111</v>
      </c>
      <c r="G49" s="28">
        <v>0.22222222222222221</v>
      </c>
      <c r="H49" s="29">
        <f t="shared" si="2"/>
        <v>0.1111111111111111</v>
      </c>
      <c r="I49" s="27" t="s">
        <v>41</v>
      </c>
    </row>
    <row r="50" spans="2:19" s="30" customFormat="1">
      <c r="B50" s="27">
        <v>36</v>
      </c>
      <c r="C50" s="22" t="s">
        <v>84</v>
      </c>
      <c r="D50" s="22" t="s">
        <v>40</v>
      </c>
      <c r="E50" s="22"/>
      <c r="F50" s="28">
        <f t="shared" si="7"/>
        <v>0.1111111111111111</v>
      </c>
      <c r="G50" s="28">
        <v>0.20347222222222219</v>
      </c>
      <c r="H50" s="29">
        <f t="shared" si="2"/>
        <v>9.2361111111111088E-2</v>
      </c>
      <c r="I50" s="27" t="s">
        <v>41</v>
      </c>
      <c r="K50"/>
      <c r="L50" s="5" t="s">
        <v>24</v>
      </c>
      <c r="M50"/>
      <c r="N50"/>
      <c r="O50" s="5" t="s">
        <v>25</v>
      </c>
      <c r="P50" s="5" t="s">
        <v>61</v>
      </c>
      <c r="Q50" t="s">
        <v>62</v>
      </c>
      <c r="R50"/>
    </row>
    <row r="51" spans="2:19" ht="30">
      <c r="B51" s="27">
        <v>37</v>
      </c>
      <c r="C51" s="22" t="s">
        <v>85</v>
      </c>
      <c r="D51" s="22" t="s">
        <v>40</v>
      </c>
      <c r="E51" s="22"/>
      <c r="F51" s="28">
        <f t="shared" si="7"/>
        <v>0.1111111111111111</v>
      </c>
      <c r="G51" s="28">
        <v>0.19097222222222221</v>
      </c>
      <c r="H51" s="29">
        <f t="shared" si="2"/>
        <v>7.9861111111111105E-2</v>
      </c>
      <c r="I51" s="27" t="s">
        <v>41</v>
      </c>
      <c r="K51" s="21" t="s">
        <v>34</v>
      </c>
      <c r="L51" s="35" t="s">
        <v>86</v>
      </c>
      <c r="M51" s="21" t="s">
        <v>36</v>
      </c>
      <c r="N51" s="21" t="s">
        <v>37</v>
      </c>
      <c r="O51" s="21" t="s">
        <v>38</v>
      </c>
      <c r="P51" s="21" t="s">
        <v>65</v>
      </c>
      <c r="Q51" s="21" t="s">
        <v>38</v>
      </c>
      <c r="R51" s="21" t="s">
        <v>38</v>
      </c>
    </row>
    <row r="52" spans="2:19" s="30" customFormat="1">
      <c r="B52" s="27">
        <v>38</v>
      </c>
      <c r="C52" s="22" t="s">
        <v>87</v>
      </c>
      <c r="D52" s="22" t="s">
        <v>40</v>
      </c>
      <c r="E52" s="22"/>
      <c r="F52" s="28">
        <f t="shared" si="7"/>
        <v>0.1111111111111111</v>
      </c>
      <c r="G52" s="28">
        <v>0.30069444444444443</v>
      </c>
      <c r="H52" s="43">
        <f t="shared" ref="H52:H53" si="8">IF(F52&gt;G52,G52+1,G52)-F52</f>
        <v>0.18958333333333333</v>
      </c>
      <c r="I52" s="27" t="s">
        <v>41</v>
      </c>
      <c r="J52" s="32"/>
      <c r="K52" s="25">
        <f>$D$4</f>
        <v>0.1111111111111111</v>
      </c>
      <c r="L52" s="32">
        <f>G24</f>
        <v>0.14722222222222223</v>
      </c>
      <c r="M52" s="32">
        <f>L52-K52</f>
        <v>3.6111111111111122E-2</v>
      </c>
      <c r="N52" s="32">
        <v>3.0555555555555555E-2</v>
      </c>
      <c r="O52" s="32">
        <v>0.22777777777777777</v>
      </c>
      <c r="P52" s="32">
        <v>0.22777777777777777</v>
      </c>
      <c r="Q52" s="32">
        <v>0.30069444444444443</v>
      </c>
      <c r="R52" s="36">
        <v>3.6805555555555557E-2</v>
      </c>
      <c r="S52" s="30" t="s">
        <v>88</v>
      </c>
    </row>
    <row r="53" spans="2:19">
      <c r="B53" s="27">
        <v>39</v>
      </c>
      <c r="C53" s="22" t="s">
        <v>89</v>
      </c>
      <c r="D53" s="22" t="s">
        <v>40</v>
      </c>
      <c r="E53" s="22"/>
      <c r="F53" s="28">
        <f t="shared" si="7"/>
        <v>0.1111111111111111</v>
      </c>
      <c r="G53" s="28">
        <v>0.24166666666666667</v>
      </c>
      <c r="H53" s="29">
        <f t="shared" si="8"/>
        <v>0.13055555555555556</v>
      </c>
      <c r="I53" s="27" t="s">
        <v>41</v>
      </c>
      <c r="Q53" s="4"/>
    </row>
    <row r="54" spans="2:19">
      <c r="B54" s="27">
        <v>40</v>
      </c>
      <c r="C54" s="22" t="s">
        <v>90</v>
      </c>
      <c r="D54" s="22" t="s">
        <v>40</v>
      </c>
      <c r="E54" s="22"/>
      <c r="F54" s="28">
        <f t="shared" ref="F54:F55" si="9">$D$4</f>
        <v>0.1111111111111111</v>
      </c>
      <c r="G54" s="28">
        <v>0.1875</v>
      </c>
      <c r="H54" s="29">
        <f t="shared" si="2"/>
        <v>7.6388888888888895E-2</v>
      </c>
      <c r="I54" s="27" t="s">
        <v>41</v>
      </c>
      <c r="Q54" s="4"/>
    </row>
    <row r="55" spans="2:19">
      <c r="B55" s="27">
        <v>41</v>
      </c>
      <c r="C55" s="22" t="s">
        <v>91</v>
      </c>
      <c r="D55" s="22" t="s">
        <v>40</v>
      </c>
      <c r="E55" s="22"/>
      <c r="F55" s="28">
        <f t="shared" si="9"/>
        <v>0.1111111111111111</v>
      </c>
      <c r="G55" s="28">
        <v>0.14861111111111111</v>
      </c>
      <c r="H55" s="29">
        <f t="shared" si="2"/>
        <v>3.7500000000000006E-2</v>
      </c>
      <c r="I55" s="27" t="s">
        <v>41</v>
      </c>
    </row>
    <row r="56" spans="2:19">
      <c r="B56" s="27">
        <v>42</v>
      </c>
      <c r="C56" s="22" t="s">
        <v>92</v>
      </c>
      <c r="D56" s="22" t="s">
        <v>40</v>
      </c>
      <c r="E56" s="22"/>
      <c r="F56" s="28">
        <f t="shared" ref="F56:F60" si="10">$D$4</f>
        <v>0.1111111111111111</v>
      </c>
      <c r="G56" s="28">
        <v>0.17708333333333334</v>
      </c>
      <c r="H56" s="29">
        <f t="shared" si="2"/>
        <v>6.5972222222222238E-2</v>
      </c>
      <c r="I56" s="27" t="s">
        <v>53</v>
      </c>
    </row>
    <row r="57" spans="2:19">
      <c r="B57" s="27">
        <v>43</v>
      </c>
      <c r="C57" s="22" t="s">
        <v>93</v>
      </c>
      <c r="D57" s="22" t="s">
        <v>40</v>
      </c>
      <c r="E57" s="22"/>
      <c r="F57" s="28">
        <f t="shared" si="10"/>
        <v>0.1111111111111111</v>
      </c>
      <c r="G57" s="28">
        <v>0.19236111111111112</v>
      </c>
      <c r="H57" s="29">
        <f t="shared" si="2"/>
        <v>8.1250000000000017E-2</v>
      </c>
      <c r="I57" s="27" t="s">
        <v>41</v>
      </c>
    </row>
    <row r="58" spans="2:19">
      <c r="B58" s="27">
        <v>44</v>
      </c>
      <c r="C58" s="22" t="s">
        <v>94</v>
      </c>
      <c r="D58" s="22" t="s">
        <v>40</v>
      </c>
      <c r="E58" s="22"/>
      <c r="F58" s="28">
        <f t="shared" si="10"/>
        <v>0.1111111111111111</v>
      </c>
      <c r="G58" s="28">
        <v>0.18819444444444444</v>
      </c>
      <c r="H58" s="29">
        <f t="shared" si="2"/>
        <v>7.7083333333333337E-2</v>
      </c>
      <c r="I58" s="27" t="s">
        <v>41</v>
      </c>
    </row>
    <row r="59" spans="2:19">
      <c r="B59" s="27">
        <v>45</v>
      </c>
      <c r="C59" s="22" t="s">
        <v>95</v>
      </c>
      <c r="D59" s="22" t="s">
        <v>40</v>
      </c>
      <c r="E59" s="22"/>
      <c r="F59" s="28">
        <f t="shared" si="10"/>
        <v>0.1111111111111111</v>
      </c>
      <c r="G59" s="28">
        <v>0.24027777777777778</v>
      </c>
      <c r="H59" s="29">
        <f t="shared" si="2"/>
        <v>0.12916666666666668</v>
      </c>
      <c r="I59" s="27" t="s">
        <v>53</v>
      </c>
    </row>
    <row r="60" spans="2:19" s="30" customFormat="1">
      <c r="B60" s="27">
        <v>46</v>
      </c>
      <c r="C60" s="31" t="s">
        <v>96</v>
      </c>
      <c r="D60" s="22" t="s">
        <v>40</v>
      </c>
      <c r="E60" s="22"/>
      <c r="F60" s="28">
        <f t="shared" si="10"/>
        <v>0.1111111111111111</v>
      </c>
      <c r="G60" s="28">
        <v>0.25694444444444448</v>
      </c>
      <c r="H60" s="29">
        <f t="shared" ref="H60" si="11">IF(F60&gt;G60,G60+1,G60)-F60</f>
        <v>0.14583333333333337</v>
      </c>
      <c r="I60" s="27" t="s">
        <v>53</v>
      </c>
    </row>
    <row r="61" spans="2:19" ht="18.75">
      <c r="B61" s="63" t="str">
        <f>"Tier 2 systems – RTO 5 hours ("&amp;TEXT(D4,"hh:mm")&amp;" - "&amp;TEXT(D4+TIME(5,0,0),"hh:mm")&amp;")"</f>
        <v>Tier 2 systems – RTO 5 hours (02:40 - 07:40)</v>
      </c>
      <c r="C61" s="64"/>
      <c r="D61" s="64"/>
      <c r="E61" s="64"/>
      <c r="F61" s="64"/>
      <c r="G61" s="64"/>
      <c r="H61" s="64"/>
      <c r="I61" s="64"/>
    </row>
    <row r="62" spans="2:19" ht="15.75">
      <c r="B62" s="6" t="s">
        <v>27</v>
      </c>
      <c r="C62" s="3" t="s">
        <v>19</v>
      </c>
      <c r="D62" s="3" t="s">
        <v>28</v>
      </c>
      <c r="E62" s="3" t="s">
        <v>29</v>
      </c>
      <c r="F62" s="2" t="s">
        <v>30</v>
      </c>
      <c r="G62" s="2" t="s">
        <v>31</v>
      </c>
      <c r="H62" s="3" t="s">
        <v>32</v>
      </c>
      <c r="I62" s="6" t="s">
        <v>33</v>
      </c>
    </row>
    <row r="63" spans="2:19">
      <c r="B63" s="27">
        <v>47</v>
      </c>
      <c r="C63" s="22" t="s">
        <v>97</v>
      </c>
      <c r="D63" s="22" t="s">
        <v>40</v>
      </c>
      <c r="E63" s="22"/>
      <c r="F63" s="28">
        <f t="shared" ref="F63:F83" si="12">$D$4</f>
        <v>0.1111111111111111</v>
      </c>
      <c r="G63" s="28">
        <v>0.15277777777777776</v>
      </c>
      <c r="H63" s="29">
        <f t="shared" si="2"/>
        <v>4.1666666666666657E-2</v>
      </c>
      <c r="I63" s="27" t="s">
        <v>41</v>
      </c>
    </row>
    <row r="64" spans="2:19">
      <c r="B64" s="27">
        <v>48</v>
      </c>
      <c r="C64" s="22" t="s">
        <v>98</v>
      </c>
      <c r="D64" s="22" t="s">
        <v>40</v>
      </c>
      <c r="E64" s="22"/>
      <c r="F64" s="28">
        <f t="shared" si="12"/>
        <v>0.1111111111111111</v>
      </c>
      <c r="G64" s="28">
        <v>0.20347222222222219</v>
      </c>
      <c r="H64" s="29">
        <f t="shared" si="2"/>
        <v>9.2361111111111088E-2</v>
      </c>
      <c r="I64" s="27" t="s">
        <v>41</v>
      </c>
    </row>
    <row r="65" spans="2:9" s="30" customFormat="1">
      <c r="B65" s="27">
        <v>49</v>
      </c>
      <c r="C65" s="22" t="s">
        <v>99</v>
      </c>
      <c r="D65" s="22" t="s">
        <v>40</v>
      </c>
      <c r="E65" s="22"/>
      <c r="F65" s="28">
        <f t="shared" si="12"/>
        <v>0.1111111111111111</v>
      </c>
      <c r="G65" s="28">
        <v>0.25555555555555559</v>
      </c>
      <c r="H65" s="29">
        <f t="shared" si="2"/>
        <v>0.14444444444444449</v>
      </c>
      <c r="I65" s="27" t="s">
        <v>41</v>
      </c>
    </row>
    <row r="66" spans="2:9" s="30" customFormat="1">
      <c r="B66" s="27">
        <v>50</v>
      </c>
      <c r="C66" s="22" t="s">
        <v>100</v>
      </c>
      <c r="D66" s="22" t="s">
        <v>40</v>
      </c>
      <c r="E66" s="22"/>
      <c r="F66" s="28">
        <f t="shared" si="12"/>
        <v>0.1111111111111111</v>
      </c>
      <c r="G66" s="28">
        <v>0.25486111111111109</v>
      </c>
      <c r="H66" s="29">
        <f t="shared" si="2"/>
        <v>0.14374999999999999</v>
      </c>
      <c r="I66" s="27" t="s">
        <v>41</v>
      </c>
    </row>
    <row r="67" spans="2:9" s="30" customFormat="1">
      <c r="B67" s="27">
        <v>51</v>
      </c>
      <c r="C67" s="22" t="s">
        <v>101</v>
      </c>
      <c r="D67" s="22" t="s">
        <v>40</v>
      </c>
      <c r="E67" s="22"/>
      <c r="F67" s="28">
        <f t="shared" si="12"/>
        <v>0.1111111111111111</v>
      </c>
      <c r="G67" s="28">
        <v>0.25486111111111109</v>
      </c>
      <c r="H67" s="29">
        <f t="shared" si="2"/>
        <v>0.14374999999999999</v>
      </c>
      <c r="I67" s="27" t="s">
        <v>41</v>
      </c>
    </row>
    <row r="68" spans="2:9" s="30" customFormat="1">
      <c r="B68" s="27">
        <v>52</v>
      </c>
      <c r="C68" s="22" t="s">
        <v>102</v>
      </c>
      <c r="D68" s="22" t="s">
        <v>40</v>
      </c>
      <c r="E68" s="22"/>
      <c r="F68" s="28">
        <f t="shared" si="12"/>
        <v>0.1111111111111111</v>
      </c>
      <c r="G68" s="28">
        <v>0.2590277777777778</v>
      </c>
      <c r="H68" s="29">
        <f t="shared" si="2"/>
        <v>0.1479166666666667</v>
      </c>
      <c r="I68" s="27" t="s">
        <v>41</v>
      </c>
    </row>
    <row r="69" spans="2:9" s="30" customFormat="1">
      <c r="B69" s="27">
        <v>53</v>
      </c>
      <c r="C69" s="22" t="s">
        <v>103</v>
      </c>
      <c r="D69" s="22" t="s">
        <v>40</v>
      </c>
      <c r="E69" s="22"/>
      <c r="F69" s="28">
        <f t="shared" si="12"/>
        <v>0.1111111111111111</v>
      </c>
      <c r="G69" s="28">
        <v>0.25972222222222224</v>
      </c>
      <c r="H69" s="29">
        <f t="shared" si="2"/>
        <v>0.14861111111111114</v>
      </c>
      <c r="I69" s="27" t="s">
        <v>41</v>
      </c>
    </row>
    <row r="70" spans="2:9">
      <c r="B70" s="27">
        <v>54</v>
      </c>
      <c r="C70" s="22" t="s">
        <v>104</v>
      </c>
      <c r="D70" s="22" t="s">
        <v>40</v>
      </c>
      <c r="E70" s="22"/>
      <c r="F70" s="28">
        <f t="shared" si="12"/>
        <v>0.1111111111111111</v>
      </c>
      <c r="G70" s="28">
        <v>0.28680555555555554</v>
      </c>
      <c r="H70" s="29">
        <f t="shared" si="2"/>
        <v>0.17569444444444443</v>
      </c>
      <c r="I70" s="27" t="s">
        <v>53</v>
      </c>
    </row>
    <row r="71" spans="2:9">
      <c r="B71" s="27">
        <v>55</v>
      </c>
      <c r="C71" s="22" t="s">
        <v>105</v>
      </c>
      <c r="D71" s="22" t="s">
        <v>40</v>
      </c>
      <c r="E71" s="22"/>
      <c r="F71" s="28">
        <f t="shared" si="12"/>
        <v>0.1111111111111111</v>
      </c>
      <c r="G71" s="28">
        <v>0.27430555555555552</v>
      </c>
      <c r="H71" s="29">
        <f t="shared" si="2"/>
        <v>0.16319444444444442</v>
      </c>
      <c r="I71" s="27" t="s">
        <v>53</v>
      </c>
    </row>
    <row r="72" spans="2:9">
      <c r="B72" s="27">
        <v>56</v>
      </c>
      <c r="C72" s="22" t="s">
        <v>106</v>
      </c>
      <c r="D72" s="22" t="s">
        <v>40</v>
      </c>
      <c r="E72" s="22"/>
      <c r="F72" s="28">
        <f t="shared" si="12"/>
        <v>0.1111111111111111</v>
      </c>
      <c r="G72" s="28">
        <v>0.28402777777777777</v>
      </c>
      <c r="H72" s="29">
        <f t="shared" si="2"/>
        <v>0.17291666666666666</v>
      </c>
      <c r="I72" s="27" t="s">
        <v>53</v>
      </c>
    </row>
    <row r="73" spans="2:9" s="30" customFormat="1">
      <c r="B73" s="27">
        <v>57</v>
      </c>
      <c r="C73" s="22" t="s">
        <v>107</v>
      </c>
      <c r="D73" s="22" t="s">
        <v>40</v>
      </c>
      <c r="E73" s="22"/>
      <c r="F73" s="28">
        <f t="shared" si="12"/>
        <v>0.1111111111111111</v>
      </c>
      <c r="G73" s="28">
        <v>0.25486111111111109</v>
      </c>
      <c r="H73" s="29">
        <f t="shared" si="2"/>
        <v>0.14374999999999999</v>
      </c>
      <c r="I73" s="27" t="s">
        <v>41</v>
      </c>
    </row>
    <row r="74" spans="2:9" s="30" customFormat="1">
      <c r="B74" s="27">
        <v>58</v>
      </c>
      <c r="C74" s="22" t="s">
        <v>108</v>
      </c>
      <c r="D74" s="22" t="s">
        <v>40</v>
      </c>
      <c r="E74" s="22"/>
      <c r="F74" s="28">
        <f t="shared" si="12"/>
        <v>0.1111111111111111</v>
      </c>
      <c r="G74" s="28">
        <v>0.25694444444444448</v>
      </c>
      <c r="H74" s="29">
        <f t="shared" si="2"/>
        <v>0.14583333333333337</v>
      </c>
      <c r="I74" s="27" t="s">
        <v>41</v>
      </c>
    </row>
    <row r="75" spans="2:9">
      <c r="B75" s="27">
        <v>59</v>
      </c>
      <c r="C75" s="22" t="s">
        <v>109</v>
      </c>
      <c r="D75" s="22" t="s">
        <v>40</v>
      </c>
      <c r="E75" s="22"/>
      <c r="F75" s="28">
        <f t="shared" si="12"/>
        <v>0.1111111111111111</v>
      </c>
      <c r="G75" s="28">
        <v>0.27013888888888887</v>
      </c>
      <c r="H75" s="29">
        <f t="shared" si="2"/>
        <v>0.15902777777777777</v>
      </c>
      <c r="I75" s="27" t="s">
        <v>41</v>
      </c>
    </row>
    <row r="76" spans="2:9" s="30" customFormat="1">
      <c r="B76" s="27">
        <v>60</v>
      </c>
      <c r="C76" s="22" t="s">
        <v>110</v>
      </c>
      <c r="D76" s="22" t="s">
        <v>40</v>
      </c>
      <c r="E76" s="22"/>
      <c r="F76" s="28">
        <f t="shared" si="12"/>
        <v>0.1111111111111111</v>
      </c>
      <c r="G76" s="28">
        <v>0.25833333333333336</v>
      </c>
      <c r="H76" s="29">
        <f t="shared" si="2"/>
        <v>0.14722222222222225</v>
      </c>
      <c r="I76" s="27" t="s">
        <v>41</v>
      </c>
    </row>
    <row r="77" spans="2:9">
      <c r="B77" s="27">
        <v>61</v>
      </c>
      <c r="C77" s="22" t="s">
        <v>111</v>
      </c>
      <c r="D77" s="22" t="s">
        <v>40</v>
      </c>
      <c r="E77" s="22"/>
      <c r="F77" s="28">
        <f t="shared" si="12"/>
        <v>0.1111111111111111</v>
      </c>
      <c r="G77" s="28">
        <v>0.20625000000000002</v>
      </c>
      <c r="H77" s="29">
        <f t="shared" si="2"/>
        <v>9.5138888888888912E-2</v>
      </c>
      <c r="I77" s="27" t="s">
        <v>41</v>
      </c>
    </row>
    <row r="78" spans="2:9">
      <c r="B78" s="27">
        <v>62</v>
      </c>
      <c r="C78" s="22" t="s">
        <v>112</v>
      </c>
      <c r="D78" s="22" t="s">
        <v>40</v>
      </c>
      <c r="E78" s="22"/>
      <c r="F78" s="28">
        <f t="shared" si="12"/>
        <v>0.1111111111111111</v>
      </c>
      <c r="G78" s="28">
        <v>0.19583333333333333</v>
      </c>
      <c r="H78" s="29">
        <f t="shared" si="2"/>
        <v>8.4722222222222227E-2</v>
      </c>
      <c r="I78" s="27" t="s">
        <v>41</v>
      </c>
    </row>
    <row r="79" spans="2:9">
      <c r="B79" s="27">
        <v>63</v>
      </c>
      <c r="C79" s="22" t="s">
        <v>113</v>
      </c>
      <c r="D79" s="22" t="s">
        <v>40</v>
      </c>
      <c r="E79" s="22"/>
      <c r="F79" s="28">
        <f t="shared" si="12"/>
        <v>0.1111111111111111</v>
      </c>
      <c r="G79" s="28">
        <v>0.20277777777777781</v>
      </c>
      <c r="H79" s="29">
        <f t="shared" si="2"/>
        <v>9.1666666666666702E-2</v>
      </c>
      <c r="I79" s="27" t="s">
        <v>41</v>
      </c>
    </row>
    <row r="80" spans="2:9">
      <c r="B80" s="27">
        <v>64</v>
      </c>
      <c r="C80" s="22" t="s">
        <v>114</v>
      </c>
      <c r="D80" s="22" t="s">
        <v>40</v>
      </c>
      <c r="E80" s="22"/>
      <c r="F80" s="28">
        <f t="shared" si="12"/>
        <v>0.1111111111111111</v>
      </c>
      <c r="G80" s="28">
        <v>0.24374999999999999</v>
      </c>
      <c r="H80" s="29">
        <f t="shared" si="2"/>
        <v>0.13263888888888889</v>
      </c>
      <c r="I80" s="27" t="s">
        <v>41</v>
      </c>
    </row>
    <row r="81" spans="2:9">
      <c r="B81" s="27">
        <v>65</v>
      </c>
      <c r="C81" s="22" t="s">
        <v>115</v>
      </c>
      <c r="D81" s="22" t="s">
        <v>40</v>
      </c>
      <c r="E81" s="22"/>
      <c r="F81" s="28">
        <f t="shared" si="12"/>
        <v>0.1111111111111111</v>
      </c>
      <c r="G81" s="28">
        <v>0.21249999999999999</v>
      </c>
      <c r="H81" s="29">
        <f t="shared" si="2"/>
        <v>0.10138888888888889</v>
      </c>
      <c r="I81" s="27" t="s">
        <v>53</v>
      </c>
    </row>
    <row r="82" spans="2:9">
      <c r="B82" s="27">
        <v>66</v>
      </c>
      <c r="C82" s="22" t="s">
        <v>116</v>
      </c>
      <c r="D82" s="22" t="s">
        <v>40</v>
      </c>
      <c r="E82" s="22"/>
      <c r="F82" s="28">
        <f t="shared" si="12"/>
        <v>0.1111111111111111</v>
      </c>
      <c r="G82" s="28">
        <v>0.21249999999999999</v>
      </c>
      <c r="H82" s="29">
        <f t="shared" si="2"/>
        <v>0.10138888888888889</v>
      </c>
      <c r="I82" s="27" t="s">
        <v>53</v>
      </c>
    </row>
    <row r="83" spans="2:9">
      <c r="B83" s="27">
        <v>67</v>
      </c>
      <c r="C83" s="22" t="s">
        <v>117</v>
      </c>
      <c r="D83" s="22" t="s">
        <v>40</v>
      </c>
      <c r="E83" s="22"/>
      <c r="F83" s="28">
        <f t="shared" si="12"/>
        <v>0.1111111111111111</v>
      </c>
      <c r="G83" s="28">
        <v>0.15972222222222224</v>
      </c>
      <c r="H83" s="29">
        <f t="shared" ref="H83" si="13">IF(F83&gt;G83,G83+1,G83)-F83</f>
        <v>4.8611111111111133E-2</v>
      </c>
      <c r="I83" s="27" t="s">
        <v>53</v>
      </c>
    </row>
    <row r="84" spans="2:9" ht="18.75">
      <c r="B84" s="61" t="str">
        <f>"Tier 3 systems – RTO 1 day ("&amp;TEXT(D4,"hh:mm")&amp;" - "&amp;TEXT(D4+TIME(24,0,0),"hh:mm")&amp;")"&amp;" - 18/10/2021"</f>
        <v>Tier 3 systems – RTO 1 day (02:40 - 02:40) - 18/10/2021</v>
      </c>
      <c r="C84" s="62"/>
      <c r="D84" s="62"/>
      <c r="E84" s="62"/>
      <c r="F84" s="62"/>
      <c r="G84" s="62"/>
      <c r="H84" s="62"/>
      <c r="I84" s="62"/>
    </row>
    <row r="85" spans="2:9" ht="15.75">
      <c r="B85" s="6" t="s">
        <v>27</v>
      </c>
      <c r="C85" s="3" t="s">
        <v>19</v>
      </c>
      <c r="D85" s="3" t="s">
        <v>28</v>
      </c>
      <c r="E85" s="3" t="s">
        <v>29</v>
      </c>
      <c r="F85" s="2" t="s">
        <v>30</v>
      </c>
      <c r="G85" s="2" t="s">
        <v>31</v>
      </c>
      <c r="H85" s="3" t="s">
        <v>32</v>
      </c>
      <c r="I85" s="6" t="s">
        <v>33</v>
      </c>
    </row>
    <row r="86" spans="2:9">
      <c r="B86" s="27">
        <v>68</v>
      </c>
      <c r="C86" s="22" t="s">
        <v>118</v>
      </c>
      <c r="D86" s="22" t="s">
        <v>40</v>
      </c>
      <c r="E86" s="22"/>
      <c r="F86" s="28">
        <f t="shared" ref="F86:F95" si="14">$D$4</f>
        <v>0.1111111111111111</v>
      </c>
      <c r="G86" s="28">
        <v>0.20833333333333334</v>
      </c>
      <c r="H86" s="29">
        <f t="shared" si="2"/>
        <v>9.7222222222222238E-2</v>
      </c>
      <c r="I86" s="27" t="s">
        <v>41</v>
      </c>
    </row>
    <row r="87" spans="2:9">
      <c r="B87" s="27">
        <v>69</v>
      </c>
      <c r="C87" s="22" t="s">
        <v>119</v>
      </c>
      <c r="D87" s="22" t="s">
        <v>40</v>
      </c>
      <c r="E87" s="22"/>
      <c r="F87" s="28">
        <f t="shared" si="14"/>
        <v>0.1111111111111111</v>
      </c>
      <c r="G87" s="28">
        <v>0.24722222222222223</v>
      </c>
      <c r="H87" s="29">
        <f t="shared" ref="H87:H92" si="15">IF(F87&gt;G87,G87+1,G87)-F87</f>
        <v>0.13611111111111113</v>
      </c>
      <c r="I87" s="27" t="s">
        <v>41</v>
      </c>
    </row>
    <row r="88" spans="2:9">
      <c r="B88" s="27">
        <v>70</v>
      </c>
      <c r="C88" s="22" t="s">
        <v>120</v>
      </c>
      <c r="D88" s="22" t="s">
        <v>40</v>
      </c>
      <c r="E88" s="22"/>
      <c r="F88" s="28">
        <f t="shared" si="14"/>
        <v>0.1111111111111111</v>
      </c>
      <c r="G88" s="28">
        <v>0.20347222222222219</v>
      </c>
      <c r="H88" s="29">
        <f t="shared" si="15"/>
        <v>9.2361111111111088E-2</v>
      </c>
      <c r="I88" s="27" t="s">
        <v>41</v>
      </c>
    </row>
    <row r="89" spans="2:9">
      <c r="B89" s="27">
        <v>71</v>
      </c>
      <c r="C89" s="22" t="s">
        <v>121</v>
      </c>
      <c r="D89" s="22" t="s">
        <v>40</v>
      </c>
      <c r="E89" s="22"/>
      <c r="F89" s="28">
        <f t="shared" si="14"/>
        <v>0.1111111111111111</v>
      </c>
      <c r="G89" s="28">
        <v>0.20555555555555557</v>
      </c>
      <c r="H89" s="29">
        <f t="shared" si="15"/>
        <v>9.444444444444447E-2</v>
      </c>
      <c r="I89" s="27" t="s">
        <v>41</v>
      </c>
    </row>
    <row r="90" spans="2:9">
      <c r="B90" s="27">
        <v>72</v>
      </c>
      <c r="C90" s="22" t="s">
        <v>122</v>
      </c>
      <c r="D90" s="22" t="s">
        <v>40</v>
      </c>
      <c r="E90" s="22"/>
      <c r="F90" s="28">
        <f t="shared" si="14"/>
        <v>0.1111111111111111</v>
      </c>
      <c r="G90" s="28">
        <v>0.21180555555555555</v>
      </c>
      <c r="H90" s="29">
        <f t="shared" si="15"/>
        <v>0.10069444444444445</v>
      </c>
      <c r="I90" s="27" t="s">
        <v>41</v>
      </c>
    </row>
    <row r="91" spans="2:9">
      <c r="B91" s="27">
        <v>73</v>
      </c>
      <c r="C91" s="22" t="s">
        <v>123</v>
      </c>
      <c r="D91" s="22" t="s">
        <v>40</v>
      </c>
      <c r="E91" s="22"/>
      <c r="F91" s="28">
        <f t="shared" si="14"/>
        <v>0.1111111111111111</v>
      </c>
      <c r="G91" s="28">
        <v>0.20277777777777781</v>
      </c>
      <c r="H91" s="29">
        <f t="shared" si="15"/>
        <v>9.1666666666666702E-2</v>
      </c>
      <c r="I91" s="27" t="s">
        <v>41</v>
      </c>
    </row>
    <row r="92" spans="2:9">
      <c r="B92" s="27">
        <v>74</v>
      </c>
      <c r="C92" s="38" t="s">
        <v>124</v>
      </c>
      <c r="D92" s="22" t="s">
        <v>40</v>
      </c>
      <c r="E92" s="38"/>
      <c r="F92" s="28">
        <f t="shared" si="14"/>
        <v>0.1111111111111111</v>
      </c>
      <c r="G92" s="28">
        <v>0.21319444444444444</v>
      </c>
      <c r="H92" s="29">
        <f t="shared" si="15"/>
        <v>0.10208333333333333</v>
      </c>
      <c r="I92" s="27" t="s">
        <v>41</v>
      </c>
    </row>
    <row r="93" spans="2:9" ht="18.75">
      <c r="B93" s="61" t="str">
        <f>"Tier 4 systems – RTO 2 day ("&amp;TEXT(D4,"hh:mm")&amp;" - "&amp;TEXT(D4+TIME(48,0,0),"hh:mm")&amp;")"&amp;" - 19/10/2021"</f>
        <v>Tier 4 systems – RTO 2 day (02:40 - 02:40) - 19/10/2021</v>
      </c>
      <c r="C93" s="62"/>
      <c r="D93" s="62"/>
      <c r="E93" s="62"/>
      <c r="F93" s="62"/>
      <c r="G93" s="62"/>
      <c r="H93" s="62"/>
      <c r="I93" s="62"/>
    </row>
    <row r="94" spans="2:9" ht="15.75">
      <c r="B94" s="6" t="s">
        <v>27</v>
      </c>
      <c r="C94" s="3" t="s">
        <v>19</v>
      </c>
      <c r="D94" s="3" t="s">
        <v>28</v>
      </c>
      <c r="E94" s="3" t="s">
        <v>29</v>
      </c>
      <c r="F94" s="2" t="s">
        <v>30</v>
      </c>
      <c r="G94" s="2" t="s">
        <v>31</v>
      </c>
      <c r="H94" s="3" t="s">
        <v>32</v>
      </c>
      <c r="I94" s="6" t="s">
        <v>33</v>
      </c>
    </row>
    <row r="95" spans="2:9">
      <c r="B95" s="27">
        <v>75</v>
      </c>
      <c r="C95" s="38" t="s">
        <v>125</v>
      </c>
      <c r="D95" s="22" t="s">
        <v>40</v>
      </c>
      <c r="E95" s="38"/>
      <c r="F95" s="28">
        <f t="shared" si="14"/>
        <v>0.1111111111111111</v>
      </c>
      <c r="G95" s="28">
        <v>0.27847222222222223</v>
      </c>
      <c r="H95" s="29">
        <f t="shared" ref="H95" si="16">IF(F95&gt;G95,G95+1,G95)-F95</f>
        <v>0.16736111111111113</v>
      </c>
      <c r="I95" s="27" t="s">
        <v>41</v>
      </c>
    </row>
    <row r="97" spans="3:4">
      <c r="C97" t="s">
        <v>126</v>
      </c>
      <c r="D97" t="s">
        <v>127</v>
      </c>
    </row>
    <row r="98" spans="3:4">
      <c r="C98" t="s">
        <v>128</v>
      </c>
      <c r="D98" t="s">
        <v>129</v>
      </c>
    </row>
    <row r="99" spans="3:4">
      <c r="C99" t="s">
        <v>130</v>
      </c>
      <c r="D99" t="s">
        <v>131</v>
      </c>
    </row>
    <row r="100" spans="3:4">
      <c r="C100" t="s">
        <v>108</v>
      </c>
      <c r="D100" t="s">
        <v>131</v>
      </c>
    </row>
    <row r="101" spans="3:4">
      <c r="C101" t="s">
        <v>132</v>
      </c>
      <c r="D101" t="s">
        <v>129</v>
      </c>
    </row>
    <row r="102" spans="3:4">
      <c r="C102" t="s">
        <v>133</v>
      </c>
      <c r="D102" t="s">
        <v>131</v>
      </c>
    </row>
  </sheetData>
  <mergeCells count="7">
    <mergeCell ref="B93:I93"/>
    <mergeCell ref="B61:I61"/>
    <mergeCell ref="B84:I84"/>
    <mergeCell ref="B7:I7"/>
    <mergeCell ref="B12:I12"/>
    <mergeCell ref="B31:I31"/>
    <mergeCell ref="B41:I4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Data!$B$6:$B$11</xm:f>
          </x14:formula1>
          <xm:sqref>D3:E3</xm:sqref>
        </x14:dataValidation>
        <x14:dataValidation type="list" allowBlank="1" showInputMessage="1" showErrorMessage="1" xr:uid="{00000000-0002-0000-0100-000001000000}">
          <x14:formula1>
            <xm:f>Data!$E$5:$E$9</xm:f>
          </x14:formula1>
          <xm:sqref>D33:D40 D43:D60 D9:D11 D63:D83 D86:D92 D14:D30 D95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4:G11"/>
  <sheetViews>
    <sheetView zoomScale="120" zoomScaleNormal="120" workbookViewId="0">
      <selection activeCell="E8" sqref="E8"/>
    </sheetView>
  </sheetViews>
  <sheetFormatPr defaultRowHeight="15"/>
  <cols>
    <col min="2" max="2" width="32.85546875" customWidth="1"/>
    <col min="3" max="3" width="19.85546875" customWidth="1"/>
    <col min="5" max="5" width="30.140625" customWidth="1"/>
    <col min="7" max="7" width="27.28515625" customWidth="1"/>
  </cols>
  <sheetData>
    <row r="4" spans="2:7">
      <c r="B4" s="1" t="s">
        <v>134</v>
      </c>
      <c r="C4" s="1" t="s">
        <v>135</v>
      </c>
      <c r="E4" s="1" t="s">
        <v>136</v>
      </c>
      <c r="F4" s="1"/>
      <c r="G4" s="1" t="s">
        <v>137</v>
      </c>
    </row>
    <row r="5" spans="2:7">
      <c r="E5" t="s">
        <v>138</v>
      </c>
      <c r="G5" t="s">
        <v>139</v>
      </c>
    </row>
    <row r="6" spans="2:7">
      <c r="B6" t="s">
        <v>140</v>
      </c>
      <c r="C6" t="s">
        <v>141</v>
      </c>
      <c r="E6" t="s">
        <v>13</v>
      </c>
      <c r="G6" t="s">
        <v>142</v>
      </c>
    </row>
    <row r="7" spans="2:7">
      <c r="B7" t="s">
        <v>143</v>
      </c>
      <c r="C7" t="s">
        <v>144</v>
      </c>
      <c r="E7" t="s">
        <v>14</v>
      </c>
      <c r="G7" t="s">
        <v>145</v>
      </c>
    </row>
    <row r="8" spans="2:7">
      <c r="B8" t="s">
        <v>146</v>
      </c>
      <c r="C8" t="s">
        <v>147</v>
      </c>
      <c r="E8" t="s">
        <v>40</v>
      </c>
      <c r="G8" t="s">
        <v>148</v>
      </c>
    </row>
    <row r="9" spans="2:7">
      <c r="B9" t="s">
        <v>149</v>
      </c>
      <c r="C9" t="s">
        <v>150</v>
      </c>
      <c r="E9" t="s">
        <v>151</v>
      </c>
    </row>
    <row r="10" spans="2:7">
      <c r="B10" t="s">
        <v>22</v>
      </c>
      <c r="C10" t="s">
        <v>152</v>
      </c>
    </row>
    <row r="11" spans="2:7">
      <c r="B11" t="s">
        <v>153</v>
      </c>
      <c r="C11" t="s">
        <v>154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950AB01930A34185575DCCE5FEFB63" ma:contentTypeVersion="2" ma:contentTypeDescription="Create a new document." ma:contentTypeScope="" ma:versionID="6f356ac91dc05e6843bdeeee5a7a41dd">
  <xsd:schema xmlns:xsd="http://www.w3.org/2001/XMLSchema" xmlns:xs="http://www.w3.org/2001/XMLSchema" xmlns:p="http://schemas.microsoft.com/office/2006/metadata/properties" xmlns:ns2="dd5be7f6-f2c3-477a-b157-14a70429419b" targetNamespace="http://schemas.microsoft.com/office/2006/metadata/properties" ma:root="true" ma:fieldsID="8ff7b347acb4abdd90af790bc3ec0549" ns2:_="">
    <xsd:import namespace="dd5be7f6-f2c3-477a-b157-14a7042941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be7f6-f2c3-477a-b157-14a7042941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E55D1-F2BF-43FF-B7D3-50A042C8F315}"/>
</file>

<file path=customXml/itemProps2.xml><?xml version="1.0" encoding="utf-8"?>
<ds:datastoreItem xmlns:ds="http://schemas.openxmlformats.org/officeDocument/2006/customXml" ds:itemID="{5C807D74-1042-4A28-BDE6-8FB817F8F76C}"/>
</file>

<file path=customXml/itemProps3.xml><?xml version="1.0" encoding="utf-8"?>
<ds:datastoreItem xmlns:ds="http://schemas.openxmlformats.org/officeDocument/2006/customXml" ds:itemID="{F3600051-0D35-4280-9C4D-3A4B6E9087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Francis</dc:creator>
  <cp:keywords/>
  <dc:description/>
  <cp:lastModifiedBy>Ashish Dharmrajsingh Baghel</cp:lastModifiedBy>
  <cp:revision/>
  <dcterms:created xsi:type="dcterms:W3CDTF">2021-10-06T14:22:46Z</dcterms:created>
  <dcterms:modified xsi:type="dcterms:W3CDTF">2022-10-18T04:11:18Z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0x010100EB950AB01930A34185575DCCE5FEFB63</vt:lpwstr>
  </property>
</Properties>
</file>