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105" windowWidth="18195" windowHeight="8505" firstSheet="1" activeTab="6"/>
  </bookViews>
  <sheets>
    <sheet name="Danh sách" sheetId="1" r:id="rId1"/>
    <sheet name="Thống kê" sheetId="4" r:id="rId2"/>
    <sheet name="Sinh nhật" sheetId="7" r:id="rId3"/>
    <sheet name="Theo dõi nộp Quỹ" sheetId="5" r:id="rId4"/>
    <sheet name="Tình trạng hôn nhân" sheetId="8" r:id="rId5"/>
    <sheet name="Thông tin" sheetId="6" r:id="rId6"/>
    <sheet name="Tra cứu cá nhân" sheetId="2" r:id="rId7"/>
  </sheets>
  <definedNames>
    <definedName name="Slicer_B2017">#N/A</definedName>
    <definedName name="Slicer_B2018">#N/A</definedName>
    <definedName name="Slicer_B2019">#N/A</definedName>
    <definedName name="Slicer_B2020">#N/A</definedName>
    <definedName name="Slicer_C">#N/A</definedName>
    <definedName name="Slicer_Info1">#N/A</definedName>
    <definedName name="Slicer_Info14">#N/A</definedName>
    <definedName name="Slicer_Info18">#N/A</definedName>
    <definedName name="Slicer_Info181">#N/A</definedName>
    <definedName name="Slicer_Info19">#N/A</definedName>
    <definedName name="Slicer_Info2">#N/A</definedName>
    <definedName name="Slicer_Info24">#N/A</definedName>
    <definedName name="Slicer_Info241">#N/A</definedName>
    <definedName name="Slicer_Info25">#N/A</definedName>
  </definedNames>
  <calcPr calcId="145621"/>
  <pivotCaches>
    <pivotCache cacheId="17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4" i="2" l="1"/>
  <c r="E23" i="2"/>
  <c r="E22" i="2"/>
  <c r="E21" i="2"/>
  <c r="D24" i="2"/>
  <c r="D23" i="2"/>
  <c r="D22" i="2"/>
  <c r="D21" i="2"/>
  <c r="C18" i="2"/>
  <c r="C17" i="2"/>
  <c r="C15" i="2"/>
  <c r="C14" i="2"/>
  <c r="D14" i="2" s="1"/>
  <c r="C13" i="2"/>
  <c r="C12" i="2"/>
  <c r="C11" i="2"/>
  <c r="C9" i="2"/>
  <c r="C8" i="2"/>
  <c r="C6" i="2"/>
  <c r="C5" i="2"/>
  <c r="C4" i="2"/>
  <c r="D20" i="2"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J11" i="1"/>
  <c r="H11" i="1"/>
  <c r="H154" i="1"/>
  <c r="H153" i="1"/>
  <c r="J152" i="1"/>
  <c r="H152" i="1"/>
  <c r="H151" i="1"/>
  <c r="H150" i="1"/>
  <c r="H149" i="1"/>
  <c r="H148" i="1"/>
  <c r="J147" i="1"/>
  <c r="H147" i="1"/>
  <c r="J146" i="1"/>
  <c r="H146" i="1"/>
  <c r="H145" i="1"/>
  <c r="H144" i="1"/>
  <c r="J143" i="1"/>
  <c r="H143" i="1"/>
  <c r="H141" i="1"/>
  <c r="H140" i="1"/>
  <c r="H138" i="1"/>
  <c r="H137" i="1"/>
  <c r="J136" i="1"/>
  <c r="J135" i="1"/>
  <c r="J134" i="1"/>
  <c r="J133" i="1"/>
  <c r="H133" i="1"/>
  <c r="J132" i="1"/>
  <c r="H131" i="1"/>
  <c r="J130" i="1"/>
  <c r="J123" i="1"/>
  <c r="J9" i="1"/>
  <c r="J122" i="1"/>
  <c r="H122" i="1"/>
  <c r="J121" i="1"/>
  <c r="H121" i="1"/>
  <c r="J120" i="1"/>
  <c r="H120" i="1"/>
  <c r="J119" i="1"/>
  <c r="J118" i="1"/>
  <c r="H118" i="1"/>
  <c r="J117" i="1"/>
  <c r="H117" i="1"/>
  <c r="J116" i="1"/>
  <c r="J115" i="1"/>
  <c r="H115" i="1"/>
  <c r="J114" i="1"/>
  <c r="J113" i="1"/>
  <c r="J112" i="1"/>
  <c r="H112" i="1"/>
  <c r="J111" i="1"/>
  <c r="H110" i="1"/>
  <c r="J109" i="1"/>
  <c r="H109" i="1"/>
  <c r="H106" i="1"/>
  <c r="J105" i="1"/>
  <c r="H103" i="1"/>
  <c r="J102" i="1"/>
  <c r="H102" i="1"/>
  <c r="J101" i="1"/>
  <c r="H101" i="1"/>
  <c r="H100" i="1"/>
  <c r="J99" i="1"/>
  <c r="H99" i="1"/>
  <c r="J97" i="1"/>
  <c r="J96" i="1"/>
  <c r="J95" i="1"/>
  <c r="H95" i="1"/>
  <c r="J94" i="1"/>
  <c r="H94" i="1"/>
  <c r="H93" i="1"/>
  <c r="J91" i="1"/>
  <c r="H91" i="1"/>
  <c r="J89" i="1"/>
  <c r="H89" i="1"/>
  <c r="J88" i="1"/>
  <c r="H88" i="1"/>
  <c r="J87" i="1"/>
  <c r="H87" i="1"/>
  <c r="J86" i="1"/>
  <c r="J84" i="1"/>
  <c r="J83" i="1"/>
  <c r="H83" i="1"/>
  <c r="J82" i="1"/>
  <c r="H82" i="1"/>
  <c r="J81" i="1"/>
  <c r="H81" i="1"/>
  <c r="J80" i="1"/>
  <c r="H80" i="1"/>
  <c r="J79" i="1"/>
  <c r="H79" i="1"/>
  <c r="J76" i="1"/>
  <c r="J75" i="1"/>
  <c r="H74" i="1"/>
  <c r="J73" i="1"/>
  <c r="H73" i="1"/>
  <c r="J72" i="1"/>
  <c r="J70" i="1"/>
  <c r="J69" i="1"/>
  <c r="J68" i="1"/>
  <c r="J67" i="1"/>
  <c r="H67" i="1"/>
  <c r="J66" i="1"/>
  <c r="J7" i="1"/>
  <c r="J64" i="1"/>
  <c r="J62" i="1"/>
  <c r="J61" i="1"/>
  <c r="J60" i="1"/>
  <c r="H60" i="1"/>
  <c r="J59" i="1"/>
  <c r="J58" i="1"/>
  <c r="H58" i="1"/>
  <c r="J57" i="1"/>
  <c r="J56" i="1"/>
  <c r="H55" i="1"/>
  <c r="J53" i="1"/>
  <c r="H53" i="1"/>
  <c r="J52" i="1"/>
  <c r="H52" i="1"/>
  <c r="J51" i="1"/>
  <c r="H50" i="1"/>
  <c r="J49" i="1"/>
  <c r="J47" i="1"/>
  <c r="J45" i="1"/>
  <c r="J44" i="1"/>
  <c r="H44" i="1"/>
  <c r="J43" i="1"/>
  <c r="H43" i="1"/>
  <c r="J42" i="1"/>
  <c r="H42" i="1"/>
  <c r="J41" i="1"/>
  <c r="H41" i="1"/>
  <c r="J40" i="1"/>
  <c r="J39" i="1"/>
  <c r="H39" i="1"/>
  <c r="J38" i="1"/>
  <c r="J37" i="1"/>
  <c r="J36" i="1"/>
  <c r="H36" i="1"/>
  <c r="J35" i="1"/>
  <c r="H35" i="1"/>
  <c r="J34" i="1"/>
  <c r="J33" i="1"/>
  <c r="J12" i="1"/>
  <c r="J32" i="1"/>
  <c r="H32" i="1"/>
  <c r="J31" i="1"/>
  <c r="H31" i="1"/>
  <c r="J30" i="1"/>
  <c r="J29" i="1"/>
  <c r="H29" i="1"/>
  <c r="J28" i="1"/>
  <c r="J27" i="1"/>
  <c r="H27" i="1"/>
  <c r="J26" i="1"/>
  <c r="J25" i="1"/>
  <c r="H25" i="1"/>
  <c r="J24" i="1"/>
  <c r="J23" i="1"/>
  <c r="J22" i="1"/>
  <c r="H22" i="1"/>
  <c r="J21" i="1"/>
  <c r="H21" i="1"/>
  <c r="J18" i="1"/>
  <c r="J17" i="1"/>
  <c r="J16" i="1"/>
  <c r="J15" i="1"/>
  <c r="J14" i="1"/>
  <c r="J13" i="1"/>
  <c r="H13" i="1"/>
  <c r="J6" i="1"/>
  <c r="J5" i="1"/>
</calcChain>
</file>

<file path=xl/sharedStrings.xml><?xml version="1.0" encoding="utf-8"?>
<sst xmlns="http://schemas.openxmlformats.org/spreadsheetml/2006/main" count="7134" uniqueCount="1868">
  <si>
    <t>Năm tốt nghiệp</t>
  </si>
  <si>
    <t>Họ</t>
  </si>
  <si>
    <t>Tên</t>
  </si>
  <si>
    <t>Điện thoại
Nếu có nhiều số thì ghi nhiều số</t>
  </si>
  <si>
    <t>Email
Nếu có nhiều mail thì ghi nhiều mail</t>
  </si>
  <si>
    <t>SNS</t>
  </si>
  <si>
    <t>ADD vào Group Cựu SV TSNT</t>
  </si>
  <si>
    <t>Ngày Sinh</t>
  </si>
  <si>
    <t>dd</t>
  </si>
  <si>
    <t>mm</t>
  </si>
  <si>
    <t>Nơi ở hiện tại</t>
  </si>
  <si>
    <t>Quê quán</t>
  </si>
  <si>
    <t>Trường Đại học</t>
  </si>
  <si>
    <t>Ngành - Chuyên ngành</t>
  </si>
  <si>
    <t xml:space="preserve"> Vị trí công việc (mô tả)</t>
  </si>
  <si>
    <t>Tên công ty + Địa chỉ công ty</t>
  </si>
  <si>
    <t>Phân nhóm</t>
  </si>
  <si>
    <t>Tình trạng hôn nhân</t>
  </si>
  <si>
    <t>Thông tin thêm về Chồng/Vợ/Con</t>
  </si>
  <si>
    <t>Chuyển đi</t>
  </si>
  <si>
    <t>Chuyển đến</t>
  </si>
  <si>
    <t>Info1</t>
  </si>
  <si>
    <t>Info2</t>
  </si>
  <si>
    <t>Info3</t>
  </si>
  <si>
    <t>Info4</t>
  </si>
  <si>
    <t>Info5</t>
  </si>
  <si>
    <t>Info6</t>
  </si>
  <si>
    <t>Info7</t>
  </si>
  <si>
    <t>Info8</t>
  </si>
  <si>
    <t>Info9</t>
  </si>
  <si>
    <t>Info10</t>
  </si>
  <si>
    <t>Info11</t>
  </si>
  <si>
    <t>Info12</t>
  </si>
  <si>
    <t>Info13</t>
  </si>
  <si>
    <t>Info14</t>
  </si>
  <si>
    <t>Info15</t>
  </si>
  <si>
    <t>Info16</t>
  </si>
  <si>
    <t>Info17</t>
  </si>
  <si>
    <t>Info18</t>
  </si>
  <si>
    <t>Info19</t>
  </si>
  <si>
    <t>Info20</t>
  </si>
  <si>
    <t>Info21</t>
  </si>
  <si>
    <t>Info22</t>
  </si>
  <si>
    <t>Info23</t>
  </si>
  <si>
    <t>Info24</t>
  </si>
  <si>
    <t>Info25</t>
  </si>
  <si>
    <t>Info26</t>
  </si>
  <si>
    <t>1-HCM</t>
  </si>
  <si>
    <t>Anh</t>
  </si>
  <si>
    <t>Trần Minh</t>
  </si>
  <si>
    <t>Phú</t>
  </si>
  <si>
    <t>093 57 24 689</t>
  </si>
  <si>
    <t>tranminhphukt@gmail.com</t>
  </si>
  <si>
    <t>;</t>
  </si>
  <si>
    <t>https://www.facebook.com/profile.php?id=100000744586458</t>
  </si>
  <si>
    <t>x</t>
  </si>
  <si>
    <t>Huế</t>
  </si>
  <si>
    <t>Đại học Ngân Hàng Thành phố Hồ Chí Minh</t>
  </si>
  <si>
    <t>Cửa hàng trưởng</t>
  </si>
  <si>
    <t>PV OIL- Huế</t>
  </si>
  <si>
    <t>6-Quản lý, Nhân sự, Khác</t>
  </si>
  <si>
    <t>3-Độc thân</t>
  </si>
  <si>
    <t>Năm nhận học bổng</t>
  </si>
  <si>
    <t>Giới tính</t>
  </si>
  <si>
    <t>Dấu cách khi gửi mail nhóm</t>
  </si>
  <si>
    <t>Name tag Facebook</t>
  </si>
  <si>
    <t>Phan Thanh</t>
  </si>
  <si>
    <t>Nho</t>
  </si>
  <si>
    <t>Nhophan178@gmail.com</t>
  </si>
  <si>
    <t xml:space="preserve"> @Phan Thanh Nho,</t>
  </si>
  <si>
    <t>Thanh Hoá</t>
  </si>
  <si>
    <t>Quảng Ngãi</t>
  </si>
  <si>
    <t>Đại học Bách Khoa Thành phố Hồ Chí Minh</t>
  </si>
  <si>
    <t>Lead operator</t>
  </si>
  <si>
    <t>NSRP THANH HOA</t>
  </si>
  <si>
    <t>2-Kỹ sư</t>
  </si>
  <si>
    <t>2-Đã lập gia đình</t>
  </si>
  <si>
    <t>Phạm Quang</t>
  </si>
  <si>
    <t>Lợi</t>
  </si>
  <si>
    <t>Quangloitsp@gmail.com</t>
  </si>
  <si>
    <t xml:space="preserve"> @Phạm Quang Lợi, </t>
  </si>
  <si>
    <t>Đà Nẵng</t>
  </si>
  <si>
    <t>Quảng Nam</t>
  </si>
  <si>
    <t>Đại học Kinh tế Thành phố Hồ Chí Minh</t>
  </si>
  <si>
    <t>làm sale ở Đà Nẵng</t>
  </si>
  <si>
    <t>5-Sales, Marketing, Logistic</t>
  </si>
  <si>
    <t>Chị</t>
  </si>
  <si>
    <t>Trần Thị Mỹ</t>
  </si>
  <si>
    <t>Yến</t>
  </si>
  <si>
    <t xml:space="preserve">093 20 40 548 </t>
  </si>
  <si>
    <t xml:space="preserve"> @Tran Yen,</t>
  </si>
  <si>
    <t>TP. Hồ Chí Minh</t>
  </si>
  <si>
    <t>Khánh Hoà</t>
  </si>
  <si>
    <t>Đại học Quốc gia Thành phố Hồ Chí Minh (Khoa Kinh tế)</t>
  </si>
  <si>
    <t>Giám đóc miền nam dự án Tpbank</t>
  </si>
  <si>
    <t>Công ty Manulife</t>
  </si>
  <si>
    <t>3-Tài chính, Ngân hàng</t>
  </si>
  <si>
    <t>1-Gia đình nhỏ có 1 cháu</t>
  </si>
  <si>
    <t>Tháng 9/2016
Chồng: Anh Quang Anh
Bé GÁI sinh năm 2017</t>
  </si>
  <si>
    <t>Phạm Văn</t>
  </si>
  <si>
    <t>Thắng</t>
  </si>
  <si>
    <t>093 35 88 095</t>
  </si>
  <si>
    <t>thangpv@ssi.com.vn</t>
  </si>
  <si>
    <t xml:space="preserve"> @Pham Thang,</t>
  </si>
  <si>
    <t>Thủ Đức TPTP. Hồ Chí Minh</t>
  </si>
  <si>
    <t>Đắc Nông</t>
  </si>
  <si>
    <t>Môi giới chứng khoán</t>
  </si>
  <si>
    <t>CTCP Chứng khoán Sài Gòn</t>
  </si>
  <si>
    <t>Năm 2014
Vợ: Chị Phi
Bé GÁI sinh năm 2015</t>
  </si>
  <si>
    <t>Nguyễn Minh</t>
  </si>
  <si>
    <t>Quân</t>
  </si>
  <si>
    <t>minhquanbrvt@gmail.com</t>
  </si>
  <si>
    <t xml:space="preserve"> @Cu Uân Nguyen,</t>
  </si>
  <si>
    <t>Bà Rịa Vũng Tàu</t>
  </si>
  <si>
    <t>Kiểm toán</t>
  </si>
  <si>
    <t>Kiểm toán nội bộ</t>
  </si>
  <si>
    <t>Tập Đoàn Hoa Sen</t>
  </si>
  <si>
    <t>4-Kế toán, Kiểm toán</t>
  </si>
  <si>
    <t>Bùi Minh</t>
  </si>
  <si>
    <t>Thuận</t>
  </si>
  <si>
    <t>093 40 11 569
096 79 67 764</t>
  </si>
  <si>
    <t>minhthuan89gtvt@gmail.com</t>
  </si>
  <si>
    <t xml:space="preserve"> @Minh Thuan,</t>
  </si>
  <si>
    <t>Huỳnh tấn Phát, quận 7, TPTP. Hồ Chí Minh</t>
  </si>
  <si>
    <t>Đồng Nai</t>
  </si>
  <si>
    <t>Đại học Giao thông vận tải Thành phố Hồ Chí Minh</t>
  </si>
  <si>
    <t>Trợ lý phòng kỹ thuật (điều hành công tác sửa chữa tàu)</t>
  </si>
  <si>
    <t>Nhà máy X51-Cty TNHH MTV Hải Minh + 1042 huỳnh tấn phát, nhà bè, tphcm
(Công tác trong Vùng quân sự tại Cam Ranh-Khánh Hòa)</t>
  </si>
  <si>
    <t>Tháng 12/2015
Vợ: Chị Ngân Hà
Bé GÁI sinh năm 2017</t>
  </si>
  <si>
    <t>Đinh Hữu</t>
  </si>
  <si>
    <t>Lai</t>
  </si>
  <si>
    <t>090 66 07 351</t>
  </si>
  <si>
    <t>dinhhuulai@gmail.com</t>
  </si>
  <si>
    <t xml:space="preserve"> @Dinh Huu Lai,</t>
  </si>
  <si>
    <t>Hà Tĩnh</t>
  </si>
  <si>
    <t>Quản trị kinh doanh</t>
  </si>
  <si>
    <t>Quản lý thị trường Vietnam</t>
  </si>
  <si>
    <t>Sunrise Petroleum FZC</t>
  </si>
  <si>
    <t>Năm 2016
Vợ: Chị Hiền</t>
  </si>
  <si>
    <t>4-CT</t>
  </si>
  <si>
    <t>Lương Nguyễn</t>
  </si>
  <si>
    <t>Nhân</t>
  </si>
  <si>
    <t>097 37 71 433</t>
  </si>
  <si>
    <t>mekong89@gmail.com</t>
  </si>
  <si>
    <t xml:space="preserve"> @Mekong Tám Chín</t>
  </si>
  <si>
    <t>Hậu Giang</t>
  </si>
  <si>
    <t>Đại học Cần Thơ</t>
  </si>
  <si>
    <t>Automation Engineer</t>
  </si>
  <si>
    <t>5-Khác</t>
  </si>
  <si>
    <t xml:space="preserve">Dương Thị Kim </t>
  </si>
  <si>
    <t>Tuyến</t>
  </si>
  <si>
    <t>090.277.0831</t>
  </si>
  <si>
    <t>hoathuytinh203@yahoo.com</t>
  </si>
  <si>
    <t>https://www.facebook.com/duong.tuyen.3979?fref=ts</t>
  </si>
  <si>
    <t xml:space="preserve"> Đà Lạt</t>
  </si>
  <si>
    <t>Ninh Thuận</t>
  </si>
  <si>
    <t>Đại học Đà Lạt</t>
  </si>
  <si>
    <t xml:space="preserve">Giáo viên trường THCS Ngô Quyền </t>
  </si>
  <si>
    <t>Bé Trai sinh năm 2013</t>
  </si>
  <si>
    <t xml:space="preserve">Lưu Thị Ánh </t>
  </si>
  <si>
    <t>Nguyệt</t>
  </si>
  <si>
    <t>nguyet.luu55@yahoo.com</t>
  </si>
  <si>
    <t>https://www.facebook.com/nguyet.luu.10?fref=ts</t>
  </si>
  <si>
    <t>Khánh Hòa</t>
  </si>
  <si>
    <t>Cao đẳng Sư Phạm Nha Trang</t>
  </si>
  <si>
    <t>Giáo viên - THPT Khánh Sơn - Khánh Hòa</t>
  </si>
  <si>
    <t xml:space="preserve">Trường THCS Tô Hạp, Khánh Sơn, khánh hoà </t>
  </si>
  <si>
    <t>Bé gái sinh năm</t>
  </si>
  <si>
    <t>Hiếu</t>
  </si>
  <si>
    <t xml:space="preserve"> @Minh Hiếu Trần,</t>
  </si>
  <si>
    <t>Hiệp Bình Chánh, Thủ Đức</t>
  </si>
  <si>
    <t>Long An</t>
  </si>
  <si>
    <t>Kế toán trưởng</t>
  </si>
  <si>
    <t>cty TNHH đầu tư và kinh doanh Bất Động Sản Khu Đông</t>
  </si>
  <si>
    <t>Tháng 11/2015
Vợ: Chị Thùy Dung - 1990 -
Bé GÁI sinh năm 2016</t>
  </si>
  <si>
    <t>Nguyễn Thị Bích</t>
  </si>
  <si>
    <t>Lộc</t>
  </si>
  <si>
    <t>093 62 86 513</t>
  </si>
  <si>
    <t xml:space="preserve"> @Lộc Nguyễn,</t>
  </si>
  <si>
    <t>Bình Dương</t>
  </si>
  <si>
    <t>Kiểm soát nội bộ</t>
  </si>
  <si>
    <t>Kiểm soát nội bộ Công ty Glomed (cty dược Việt Nam)
Kiểm soát nội bộ Công ty Duoc Lai</t>
  </si>
  <si>
    <t>Năm 2014
Chồng: Anh
Bé GÁI sinh năm 2016</t>
  </si>
  <si>
    <t>Hồ Sỹ</t>
  </si>
  <si>
    <t>Minh</t>
  </si>
  <si>
    <t>090 63 33 506</t>
  </si>
  <si>
    <t>ykk.minh@yahoo.com;
minhhs@pvdrilling.com.vn</t>
  </si>
  <si>
    <t xml:space="preserve"> @Ykk Minh,</t>
  </si>
  <si>
    <t>310/6 Quốc lộ 51, Kp Núi Dinh, Phường Kim Dinh, Tp. Bà Rịa</t>
  </si>
  <si>
    <t>Nghệ An</t>
  </si>
  <si>
    <t>Đại học Sư phạm Kỹ Thuật Thành phố Hồ Chí Minh</t>
  </si>
  <si>
    <t>Nhân viên bảo trì bảo dưỡng</t>
  </si>
  <si>
    <t>Nhân viên bảo trì bảo dưỡng, PVD Tech CN Vũng Tàu</t>
  </si>
  <si>
    <t>Tháng 12/2015
Vợ: Chị Lệ - 1992</t>
  </si>
  <si>
    <t>Trần Thanh</t>
  </si>
  <si>
    <t>Liêm</t>
  </si>
  <si>
    <t>098 26 74 451</t>
  </si>
  <si>
    <t>thanhliem.tran.vn@gmail.com</t>
  </si>
  <si>
    <t xml:space="preserve"> @Trần Thanh Liêm, @Thanh Liem Tran,</t>
  </si>
  <si>
    <t>HCM</t>
  </si>
  <si>
    <t>chuyên viên KTCN</t>
  </si>
  <si>
    <t>Tổng công ty PV Oil</t>
  </si>
  <si>
    <t>Năm 2015
Vợ: Chị Hương</t>
  </si>
  <si>
    <t>Trịnh Minh</t>
  </si>
  <si>
    <t>090 89 86 576
098 29 43 711</t>
  </si>
  <si>
    <t xml:space="preserve"> @Trịnh Minh Hiếu,</t>
  </si>
  <si>
    <t>263/3, Bình Lương 2, Bình Thạnh, Thủ Thừa, Long An</t>
  </si>
  <si>
    <t>Đại học Y Dược Thành phố Hồ Chí Minh</t>
  </si>
  <si>
    <t>Chuyên viên điều phối dự án, chi nhánh ở Long An</t>
  </si>
  <si>
    <t>Công ty TNHH Servier, 81-83-85 Hàm Nghi, Quận 1</t>
  </si>
  <si>
    <t>1-Bác sĩ, Dược sĩ</t>
  </si>
  <si>
    <t>0-Gia đình nhỏ có 2 cháu</t>
  </si>
  <si>
    <t>Năm 2015
Vợ: Chị 
Bé TRAI sinh năm 2016
Bé GÁI sinh năm 2017</t>
  </si>
  <si>
    <t>Lê Thành</t>
  </si>
  <si>
    <t>Tín</t>
  </si>
  <si>
    <t>090 27 48 639</t>
  </si>
  <si>
    <t>tinfxle@gmail.com</t>
  </si>
  <si>
    <t xml:space="preserve"> @Thành Tín ,</t>
  </si>
  <si>
    <t>Đường T5, Tây Thạnh, Tân Phú, TP. Hồ Chí Minh</t>
  </si>
  <si>
    <t>Phú Yên</t>
  </si>
  <si>
    <t>Nhân viên</t>
  </si>
  <si>
    <t>Ngân hàng TMCP Á Châu</t>
  </si>
  <si>
    <t xml:space="preserve">Tháng 5/2016
Vợ: Chị Hiếu - 1989 - </t>
  </si>
  <si>
    <t>Mai Văn</t>
  </si>
  <si>
    <t>Viên</t>
  </si>
  <si>
    <t>090 78 43 083</t>
  </si>
  <si>
    <t xml:space="preserve"> @Vien Mai,</t>
  </si>
  <si>
    <t>Stockhom, Thụy Điển</t>
  </si>
  <si>
    <t>Đại học CN Bưu Chính Viễn Thông Thành phố Hồ Chí Minh</t>
  </si>
  <si>
    <t>Du học Thạc sĩ ngành viễn thông tại Hàn Quốc</t>
  </si>
  <si>
    <t>Năm 2017
Vợ: Chị Hằng</t>
  </si>
  <si>
    <t>Nguyễn Hữu</t>
  </si>
  <si>
    <t>Thọ</t>
  </si>
  <si>
    <t>nguyenhuutho2408@gmail.com</t>
  </si>
  <si>
    <t xml:space="preserve"> @Thọ Nguyễn Hữu,</t>
  </si>
  <si>
    <t>09 Hoa Sứ, Phường 7, Phú Nhuận</t>
  </si>
  <si>
    <t>An Giang</t>
  </si>
  <si>
    <t>Đại học Ngân hàng Thành phố Hồ Chí Minh</t>
  </si>
  <si>
    <t>Phòng KHTH - BIDV</t>
  </si>
  <si>
    <t>BIDV Bắc Sài Gòn (290 Nam Kỳ Khởi Nghĩa, Phường 8, Quận 3, Tp.HCM)</t>
  </si>
  <si>
    <t>Tháng 7/2017
Vợ: Chị Đặng Thị Kim Cương - 1989 - Đà Nẵng</t>
  </si>
  <si>
    <t>Nguyễn Văn</t>
  </si>
  <si>
    <t>Quan</t>
  </si>
  <si>
    <t xml:space="preserve"> @Quan Nguyen Van,</t>
  </si>
  <si>
    <t>Tiền Giang</t>
  </si>
  <si>
    <t>Chuyên viên kinh doanh ngoại tệ</t>
  </si>
  <si>
    <t>VietBank</t>
  </si>
  <si>
    <t>Phạm Thành</t>
  </si>
  <si>
    <t>Tâm</t>
  </si>
  <si>
    <t>097 98 59 285</t>
  </si>
  <si>
    <t>Thanhtampham11@gmail.com</t>
  </si>
  <si>
    <t xml:space="preserve"> @SH Gà,</t>
  </si>
  <si>
    <t>53/2/7 Bình Lợi, P. 13, Q. Bình Thạnh, TP. TP. Hồ Chí Minh</t>
  </si>
  <si>
    <t>Đại học Ngoại Thương Thành phố Hồ Chí Minh</t>
  </si>
  <si>
    <t>Chuyên viên kinh doanh</t>
  </si>
  <si>
    <t>Công ty Miền Nam, 31 Nam Kỳ Khởi Nghĩa, Q. 1, TP. HCM</t>
  </si>
  <si>
    <t>Năm 2016
Vợ</t>
  </si>
  <si>
    <t>Phạm Thị Thuỳ</t>
  </si>
  <si>
    <t xml:space="preserve"> @Pham Thuy Tam,  @Thùy Tâm,</t>
  </si>
  <si>
    <t>Học Viện Hàng Không Thành phố Hồ Chí Minh</t>
  </si>
  <si>
    <t>Thịnh</t>
  </si>
  <si>
    <t>097 98 65 464</t>
  </si>
  <si>
    <t xml:space="preserve"> @Nguyễn Thịnh,</t>
  </si>
  <si>
    <t>Lâm Đồng</t>
  </si>
  <si>
    <t>Đại học Công Nghiệp Thành phố Hồ Chí Minh</t>
  </si>
  <si>
    <t>Kỹ sư vận hành</t>
  </si>
  <si>
    <t>Công ty Nuplex Resins Vietnam</t>
  </si>
  <si>
    <t>2-HN</t>
  </si>
  <si>
    <t>Nguyễn Vĩnh</t>
  </si>
  <si>
    <t>Trường</t>
  </si>
  <si>
    <t>097 38 40 468</t>
  </si>
  <si>
    <t>vinhtruonghust@gmail.com</t>
  </si>
  <si>
    <t xml:space="preserve"> @Nguyễn Vĩnh Trường,</t>
  </si>
  <si>
    <t>Số 301, Nguyễn Hữu Thọ, KP2, Thị trấn Bến Lức, Huyện Bến Lức, Tĩnh Long An</t>
  </si>
  <si>
    <t>Kỹ sư</t>
  </si>
  <si>
    <t>Cao Xuân</t>
  </si>
  <si>
    <t>097 38 69 061</t>
  </si>
  <si>
    <t>caotruong196@gmail.com</t>
  </si>
  <si>
    <t xml:space="preserve"> @Truong Cao,</t>
  </si>
  <si>
    <t>Phạm Văn Đồng - Q. Thủ Đức - tp. Hồ Chí Minh</t>
  </si>
  <si>
    <t>Đại học Bách Khoa Hà Nội</t>
  </si>
  <si>
    <t>Kỹ sư hệ thống điện</t>
  </si>
  <si>
    <t>Trung tâm Điều độ HTĐ miền Nam</t>
  </si>
  <si>
    <t>Tháng 7/2017
Vợ: Nguyễn Thị Thanh - 1995 - Đak Lak
Bé Trai Tháng 01/2018</t>
  </si>
  <si>
    <t>Luân</t>
  </si>
  <si>
    <t>097 88 89 329</t>
  </si>
  <si>
    <t>quangluan2012@yahoo.com; quangluan2012@gmail.com</t>
  </si>
  <si>
    <t xml:space="preserve"> @Quang Luan, </t>
  </si>
  <si>
    <t>Quy Nhơn, Bình Định</t>
  </si>
  <si>
    <t xml:space="preserve">Gia Lai </t>
  </si>
  <si>
    <t>Nhân viên Kiểm soát</t>
  </si>
  <si>
    <t>Cty thiết bị đo lường Đại Việt - Tân Bình, HCM</t>
  </si>
  <si>
    <t>Nguyễn Tấn</t>
  </si>
  <si>
    <t>Tiên</t>
  </si>
  <si>
    <t xml:space="preserve"> @Nguyen Tan Tien,</t>
  </si>
  <si>
    <t>Seoul, South Korea</t>
  </si>
  <si>
    <t>Bình Thuận</t>
  </si>
  <si>
    <t>PhD student</t>
  </si>
  <si>
    <t>Sejong University</t>
  </si>
  <si>
    <t>Đỗ Tường</t>
  </si>
  <si>
    <t>Vy</t>
  </si>
  <si>
    <t xml:space="preserve"> @Vy Tường Đỗ , </t>
  </si>
  <si>
    <t>Phường 8, Quận 8, TPTP. Hồ Chí Minh</t>
  </si>
  <si>
    <t>Chuyên viên Phòng HCSN</t>
  </si>
  <si>
    <t>Sở Tài chính, Quận 3, TPHCM</t>
  </si>
  <si>
    <t>Trần Thị Thanh</t>
  </si>
  <si>
    <t>Mùi</t>
  </si>
  <si>
    <t>tranthanhmui91@gmail.com;
tttmui.lkh@vietcombank.com.vn</t>
  </si>
  <si>
    <t xml:space="preserve"> @Mùi Thanh Trần, </t>
  </si>
  <si>
    <t>710/2, khu 2, ấp Bàu Cá, xã Trung Hòa, huyện Trảng Bom, tỉnh Đồng Nai</t>
  </si>
  <si>
    <t>Chuyên viên tín dụng</t>
  </si>
  <si>
    <t>Ngân hàng TMCP Ngoại thương Việt Nam - Chi nhánh Trảng Bom, tỉnh Đồng Nai</t>
  </si>
  <si>
    <t>Tuấn</t>
  </si>
  <si>
    <t>phamvantuan.pvt.2009@gmail.com</t>
  </si>
  <si>
    <t xml:space="preserve"> @Tuấn Phạm,</t>
  </si>
  <si>
    <t>Chuyên viên QHKH</t>
  </si>
  <si>
    <t>BIDV - Đồng Nai</t>
  </si>
  <si>
    <t>Đào Thị Ngọc</t>
  </si>
  <si>
    <t>Lan</t>
  </si>
  <si>
    <t>094 28 77 993</t>
  </si>
  <si>
    <t xml:space="preserve"> @Ngọc Lan Đào,</t>
  </si>
  <si>
    <t>Dak Lak</t>
  </si>
  <si>
    <t>Viettinbank - Thuận An BD</t>
  </si>
  <si>
    <t>Tháng 02/2018
Chồng: Thiện Toàn</t>
  </si>
  <si>
    <t>Trương Minh</t>
  </si>
  <si>
    <t>Hùng</t>
  </si>
  <si>
    <t>hungtruong1991@gmail.com</t>
  </si>
  <si>
    <t xml:space="preserve"> @Hung Truong,</t>
  </si>
  <si>
    <t>Chuyên viên</t>
  </si>
  <si>
    <t>SCIC Tổng Công ty Đầu tư và Kinh doanh vốn Nhà nước</t>
  </si>
  <si>
    <t>Nguyễn Hoàng Trúc</t>
  </si>
  <si>
    <t>Thủy</t>
  </si>
  <si>
    <t xml:space="preserve"> @Trúc Thủy, @Pé Tutu, </t>
  </si>
  <si>
    <t>Biên Hòa</t>
  </si>
  <si>
    <t>Kế toán</t>
  </si>
  <si>
    <t>Công ty Tín Nghĩa - Đồng Nai</t>
  </si>
  <si>
    <t>Phó Thị Hồng</t>
  </si>
  <si>
    <t>Thắm</t>
  </si>
  <si>
    <t xml:space="preserve"> @Tham Pho,</t>
  </si>
  <si>
    <t>MB Long An</t>
  </si>
  <si>
    <t>Lương Anh</t>
  </si>
  <si>
    <t>Duy</t>
  </si>
  <si>
    <t>093 24 45 170</t>
  </si>
  <si>
    <t xml:space="preserve"> @Duy Luong,</t>
  </si>
  <si>
    <t>Quảng Trị</t>
  </si>
  <si>
    <t>Software Developer</t>
  </si>
  <si>
    <t>KMS Technology - HCM</t>
  </si>
  <si>
    <t>Nguyễn Thị Hồng</t>
  </si>
  <si>
    <t>091 43 43 035</t>
  </si>
  <si>
    <t xml:space="preserve"> @Minh Minh, </t>
  </si>
  <si>
    <t>Ngân hàng</t>
  </si>
  <si>
    <t>Chuyên viên Khách hàng</t>
  </si>
  <si>
    <t>Vietcombank Nam Bình Dương</t>
  </si>
  <si>
    <t>096 50 65 005</t>
  </si>
  <si>
    <t>lethanhduydl25@gmail.com</t>
  </si>
  <si>
    <t xml:space="preserve"> @Duy Le Thanh, </t>
  </si>
  <si>
    <t>Đại học Kinh tế-Luật Thành phố Hồ Chí Minh</t>
  </si>
  <si>
    <t>Kinh tế đối ngoại</t>
  </si>
  <si>
    <t>Chuyên viên mua hàng</t>
  </si>
  <si>
    <t>Kinh đô - HCM</t>
  </si>
  <si>
    <t>Trịnh Thị</t>
  </si>
  <si>
    <t>Mai</t>
  </si>
  <si>
    <t>090 21 63 906</t>
  </si>
  <si>
    <t>msmai91@gmail.com</t>
  </si>
  <si>
    <t>https://www.facebook.com/mai.trinh.91</t>
  </si>
  <si>
    <t xml:space="preserve"> @Mai,</t>
  </si>
  <si>
    <t>Học viện Tài chính Hà Nội</t>
  </si>
  <si>
    <t>Kế toán tổng hợp</t>
  </si>
  <si>
    <t>Công ty TNHH Hóa dược Quốc tế Phương Nam</t>
  </si>
  <si>
    <t>3-ĐN</t>
  </si>
  <si>
    <t>Võ Quang</t>
  </si>
  <si>
    <t>097 24 68 740</t>
  </si>
  <si>
    <t>hung2109@gmail.com</t>
  </si>
  <si>
    <t xml:space="preserve"> @Hung Quang Vo</t>
  </si>
  <si>
    <t>Ấp 6 'An Phước - Long Thành - Đồng Nai</t>
  </si>
  <si>
    <t>Đại học Bách Khoa Đà Nẵng</t>
  </si>
  <si>
    <t>Process Engineer</t>
  </si>
  <si>
    <t>ON Semiconductor Vietnam+ KCN Biên Hòa 2 - Đồng Nai</t>
  </si>
  <si>
    <t xml:space="preserve">Phan Văn </t>
  </si>
  <si>
    <t>Phong</t>
  </si>
  <si>
    <t>phanvanphong_1991@yahoo.com</t>
  </si>
  <si>
    <t>Thái Bình</t>
  </si>
  <si>
    <t>Đại học Tây Nguyên</t>
  </si>
  <si>
    <t>Cù Thị Hồng</t>
  </si>
  <si>
    <t>Phương</t>
  </si>
  <si>
    <t>phuong9291@gmail.com</t>
  </si>
  <si>
    <t xml:space="preserve"> @Anna Phuong, </t>
  </si>
  <si>
    <t>KP. Thắng Lợi 2, Dĩ An, Bình Dương</t>
  </si>
  <si>
    <t>Huỳnh Thị Bích</t>
  </si>
  <si>
    <t>Tuyền</t>
  </si>
  <si>
    <t>099 35 63 815</t>
  </si>
  <si>
    <t>https://www.facebook.com/xanh.suoi</t>
  </si>
  <si>
    <t>Khánh Hòa</t>
  </si>
  <si>
    <t>MB - HCM</t>
  </si>
  <si>
    <t>Trần Thị Cẩm</t>
  </si>
  <si>
    <t>Nhung</t>
  </si>
  <si>
    <t>msnhung.trantc@gmail.com</t>
  </si>
  <si>
    <t xml:space="preserve"> @Nhung Tran , </t>
  </si>
  <si>
    <t>316 Phạm Văn Đồng, Thủ Đức, Hồ Chí Minh</t>
  </si>
  <si>
    <t>Marketing Executive</t>
  </si>
  <si>
    <t>Công ty TNHH Minh Long</t>
  </si>
  <si>
    <t xml:space="preserve"> @Mỹ Tiên,</t>
  </si>
  <si>
    <t>Trà Vinh</t>
  </si>
  <si>
    <t>Cao đẳng Kinh tế đối ngoại Thành phố Hồ Chí Minh</t>
  </si>
  <si>
    <t>Thư ký Giám Đốc</t>
  </si>
  <si>
    <t>Công ty TNHH MTV Đầu Tư SH, Phường 2, Quận Phú Nhuận</t>
  </si>
  <si>
    <t>Phan Anh</t>
  </si>
  <si>
    <t>Dũng</t>
  </si>
  <si>
    <t xml:space="preserve"> @Phan Anh Dũng,</t>
  </si>
  <si>
    <t>Quận 9-TP.TP. Hồ Chí Minh</t>
  </si>
  <si>
    <t>Bác sỹ khoa Nội tổng quát- BV quận Thủ Đức</t>
  </si>
  <si>
    <t>BV Quận Thủ Đức</t>
  </si>
  <si>
    <t xml:space="preserve">Trần Hồng </t>
  </si>
  <si>
    <t>0979.373.075</t>
  </si>
  <si>
    <t>tranhongquan41@yahoo.com</t>
  </si>
  <si>
    <t>Cập nhật sau</t>
  </si>
  <si>
    <t>Đà Nẵng</t>
  </si>
  <si>
    <t>Quảng Bình</t>
  </si>
  <si>
    <t>Bác sĩ liên chiểu Đà Nẵng, học cao học ở Huế</t>
  </si>
  <si>
    <t>Lê Thị Lệ</t>
  </si>
  <si>
    <t>098 61 87 460</t>
  </si>
  <si>
    <t>Phường Tăng Nhơn Phú B, Quận 9-TP.TP. Hồ Chí Minh</t>
  </si>
  <si>
    <t>Kinh doanh, Customer service</t>
  </si>
  <si>
    <t>Bureu Veritas (Kiểm định hàng tiêu dùng)</t>
  </si>
  <si>
    <t>Nguyễn Thị Ngọc</t>
  </si>
  <si>
    <t>Trâm</t>
  </si>
  <si>
    <t>tramnguyen2nt@gmail.com</t>
  </si>
  <si>
    <t xml:space="preserve"> @Nguyễn Trâm, </t>
  </si>
  <si>
    <t>Marketing</t>
  </si>
  <si>
    <t>Cty Vinagame</t>
  </si>
  <si>
    <t>Tiến</t>
  </si>
  <si>
    <t>093 36 62 254</t>
  </si>
  <si>
    <t>Nguyenvantien.kthcm@gmail.com</t>
  </si>
  <si>
    <t xml:space="preserve"> @Nguyễn Văn Tiến,</t>
  </si>
  <si>
    <t>sale</t>
  </si>
  <si>
    <t>cty GSA</t>
  </si>
  <si>
    <t>Nguyễn Đức</t>
  </si>
  <si>
    <t>Mẫn</t>
  </si>
  <si>
    <t>098 79 98 128</t>
  </si>
  <si>
    <t xml:space="preserve"> @Man Nguyen Duc,</t>
  </si>
  <si>
    <t>Đường Nguyễn Văn Đậu, Phường 6, Quận Bình Thạnh</t>
  </si>
  <si>
    <t>Sales Supervisor</t>
  </si>
  <si>
    <t>Acecook Việt Nam, Tân Phú, HCM</t>
  </si>
  <si>
    <t>Trương Thị Huỳnh</t>
  </si>
  <si>
    <t>maihuynh1909@gmail.com</t>
  </si>
  <si>
    <t xml:space="preserve"> @Mai Aya,</t>
  </si>
  <si>
    <t>239/1 Nguyễn Công Hoan, P3, Q. Phú Nhuận, TP. TP. Hồ Chí Minh</t>
  </si>
  <si>
    <t>Cần Thơ</t>
  </si>
  <si>
    <t>Chuyên Trách Quỹ k/v Phía Nam</t>
  </si>
  <si>
    <t>Quỹ học bổng Thắp Sáng Niềm Tin k/v Phía Nam - 19 Phạm Ngọc Thạch, P6, Q3, TP.HCM</t>
  </si>
  <si>
    <t>Năm 2017
Chồng: Anh Sử
Bé TRAI sinh tháng 11/2017</t>
  </si>
  <si>
    <t>Đặng Thị</t>
  </si>
  <si>
    <t>Sen</t>
  </si>
  <si>
    <t xml:space="preserve"> @Sen Dang,</t>
  </si>
  <si>
    <t>Phòng Bồi Thường, Bảo Hiểm</t>
  </si>
  <si>
    <t>Cty bảo hiểm Daichi</t>
  </si>
  <si>
    <t>Phạm Thị Hằng</t>
  </si>
  <si>
    <t>Nga</t>
  </si>
  <si>
    <t>hangnga99x@gmail.com</t>
  </si>
  <si>
    <t xml:space="preserve"> @Hằng Nga, </t>
  </si>
  <si>
    <t>Biên Hòa, Đồng Nai</t>
  </si>
  <si>
    <t>NV XNK</t>
  </si>
  <si>
    <t xml:space="preserve"> Công ty TNHH gỗ Hạnh Phúc</t>
  </si>
  <si>
    <t>Tháng 7/2018
Chồng: Xuân Tuấn</t>
  </si>
  <si>
    <t>Trần Thị Mai</t>
  </si>
  <si>
    <t>tranmaianh.hcm@gmail.com</t>
  </si>
  <si>
    <t xml:space="preserve"> @Anh Tran,</t>
  </si>
  <si>
    <t>Payment</t>
  </si>
  <si>
    <t>Ngân hàng ANZ</t>
  </si>
  <si>
    <t>Lê Văn</t>
  </si>
  <si>
    <t>levanloi.dhl@gmail.com</t>
  </si>
  <si>
    <t>https://www.facebook.com/nguoi.nhaque.7</t>
  </si>
  <si>
    <t xml:space="preserve"> @Người Nhà Quê, </t>
  </si>
  <si>
    <t>Đại học Luật Thành phố Hồ Chí Minh</t>
  </si>
  <si>
    <t>Nhân Viên Pháp Chế</t>
  </si>
  <si>
    <t>Ngân hàng Bản Việt</t>
  </si>
  <si>
    <t>Lê Tấn</t>
  </si>
  <si>
    <t>Phát</t>
  </si>
  <si>
    <t>letanphat1043@yahoo.com</t>
  </si>
  <si>
    <t xml:space="preserve"> @Phát Lê Tấn, </t>
  </si>
  <si>
    <t>C&amp;B officer (Nhân viên lao động và tiền lương)</t>
  </si>
  <si>
    <t>Chuyên viên tuyển dụng đặc biệt - Aden - Q3</t>
  </si>
  <si>
    <t>Cảnh</t>
  </si>
  <si>
    <t>nmc2505@gmail.com</t>
  </si>
  <si>
    <t>ấp Trại Ngang, xã Tăng Hòa, huyện Gò Công Đông, tỉnh Tiền Giang</t>
  </si>
  <si>
    <t xml:space="preserve">Tiền Giang </t>
  </si>
  <si>
    <t>Nhân viên Kế toán</t>
  </si>
  <si>
    <t>PGD NH Chính sách xã hội huyện Gò Công Tây</t>
  </si>
  <si>
    <t>Văn Ngọc Trúc</t>
  </si>
  <si>
    <t>Chi</t>
  </si>
  <si>
    <t>097 24 46 251</t>
  </si>
  <si>
    <t>trucchi1611@gmail.com</t>
  </si>
  <si>
    <t>https://www.facebook.com/vanngoctrucchi;
https://www.facebook.com/trucchi.vanngoc</t>
  </si>
  <si>
    <t xml:space="preserve"> @Trúc Chi, </t>
  </si>
  <si>
    <t>50/14 Nhất Chi Mai - P13 - Q. TB</t>
  </si>
  <si>
    <t>Customer Service</t>
  </si>
  <si>
    <t>Avery Dennison RBIS VietNam - Long Hau IP - Can Giuoc - Long An</t>
  </si>
  <si>
    <t>Tháng 6/2017
Chồng: anh Dũng - 1992 - TPHCM</t>
  </si>
  <si>
    <t>Trần Thị Thu</t>
  </si>
  <si>
    <t>Hồng</t>
  </si>
  <si>
    <t>hongttt.event@gmail.com</t>
  </si>
  <si>
    <t xml:space="preserve"> @Hồng Trần, </t>
  </si>
  <si>
    <t>Vũng Tàu</t>
  </si>
  <si>
    <t>Kinh doanh nhà phân phối chung với anh chị ở Bà Rịa Vũng Tàu</t>
  </si>
  <si>
    <t>Trần Thị</t>
  </si>
  <si>
    <t xml:space="preserve"> @Trần Thị Hồng,</t>
  </si>
  <si>
    <t>Chuyên viên tín dụng</t>
  </si>
  <si>
    <t>BIDV Bảo Lộc</t>
  </si>
  <si>
    <t>Đỗ Nguyễn Minh</t>
  </si>
  <si>
    <t>Châu</t>
  </si>
  <si>
    <t>dnmchau.haimi@gmail.com</t>
  </si>
  <si>
    <t xml:space="preserve"> @Minh Châu Đỗ,</t>
  </si>
  <si>
    <t>Quận Tân Bình, TP. Hồ Chí Minh</t>
  </si>
  <si>
    <t xml:space="preserve">Kế toán xuất nhập khẩu </t>
  </si>
  <si>
    <t>Công ty TNHH MTV Quốc tế Hải Mi
1 Nguyễn Văn Đậu, 5, Phú Nhuận, Hồ Chí Minh</t>
  </si>
  <si>
    <t>Nguyễn Xuân Nguyên</t>
  </si>
  <si>
    <t>Ý</t>
  </si>
  <si>
    <t>nguyen.nx@gmail.com; y.nguyen@nielsen.com</t>
  </si>
  <si>
    <t xml:space="preserve"> @Sama Nguyen,</t>
  </si>
  <si>
    <t>Data Analyst</t>
  </si>
  <si>
    <t>Tháng 4/2018
Vợ</t>
  </si>
  <si>
    <t>Dư Mỹ</t>
  </si>
  <si>
    <t>An</t>
  </si>
  <si>
    <t>myan_1812@yahoo.com.vn</t>
  </si>
  <si>
    <t xml:space="preserve"> @Dư Mỹ An,</t>
  </si>
  <si>
    <t>Ngân hàng Vietcombank Biên Hòa</t>
  </si>
  <si>
    <t>Nguyễn Duy</t>
  </si>
  <si>
    <t>Hải</t>
  </si>
  <si>
    <t>thiensudianguc2@gmail.com</t>
  </si>
  <si>
    <t>https://www.facebook.com/ndhai2</t>
  </si>
  <si>
    <t xml:space="preserve"> @Nguyễn Duy Hải,</t>
  </si>
  <si>
    <t>1-VT</t>
  </si>
  <si>
    <t>Mai Hùng</t>
  </si>
  <si>
    <t>Sơn</t>
  </si>
  <si>
    <t>096 82 02 443</t>
  </si>
  <si>
    <t>maison.vnu@gmail.com</t>
  </si>
  <si>
    <t xml:space="preserve"> @Mai Sơn,</t>
  </si>
  <si>
    <t>Bà rịa</t>
  </si>
  <si>
    <t>Thanh Hóa</t>
  </si>
  <si>
    <t>Đại học Quốc gia Hà Nội</t>
  </si>
  <si>
    <t>Nhân viên trưng bày</t>
  </si>
  <si>
    <t>Unilever BRVT</t>
  </si>
  <si>
    <t>Nguyễn Quốc</t>
  </si>
  <si>
    <t>Định</t>
  </si>
  <si>
    <t xml:space="preserve"> @Nguyễn Quốc Định, </t>
  </si>
  <si>
    <t>Trần Xuân Soạn, Quận 7, TP.TP. Hồ Chí Minh</t>
  </si>
  <si>
    <t>Đăk Lăk</t>
  </si>
  <si>
    <t>bác sĩ đa khoa</t>
  </si>
  <si>
    <t>TMV GANGNAM</t>
  </si>
  <si>
    <t>Đinh Quốc</t>
  </si>
  <si>
    <t>Đạt</t>
  </si>
  <si>
    <t>https://www.facebook.com/datquoc.dinh1</t>
  </si>
  <si>
    <t xml:space="preserve"> @Đinh Quốc Đạt,</t>
  </si>
  <si>
    <t>373/23 Lý Thường Kiệt, Quận Tân Bình, TP.TP. Hồ Chí Minh</t>
  </si>
  <si>
    <t>Tây Ninh</t>
  </si>
  <si>
    <t>Bác sĩ nội trú</t>
  </si>
  <si>
    <t>Nguyễn Công</t>
  </si>
  <si>
    <t>minhnguyencong92@gmail.com</t>
  </si>
  <si>
    <t xml:space="preserve"> @Mèo Lười,</t>
  </si>
  <si>
    <t>đường số 12, Hiệp Bình Chánh, quận Thủ Đức, TP.TP. Hồ Chí Minh</t>
  </si>
  <si>
    <t>Khoa học máy tính</t>
  </si>
  <si>
    <t>FPT quận 7</t>
  </si>
  <si>
    <t>Trần Bá</t>
  </si>
  <si>
    <t>phuongtb.hq@vietsov.com.vn</t>
  </si>
  <si>
    <t xml:space="preserve"> @Bka Tran,</t>
  </si>
  <si>
    <t>Bacu, tp Vũng tàu</t>
  </si>
  <si>
    <t>Azerbaijan State Oil Academy</t>
  </si>
  <si>
    <t>Engineer</t>
  </si>
  <si>
    <t>Vietsovpetro, 105 Lê Lợi, tp Vũng Tàu</t>
  </si>
  <si>
    <t>Nguyễn Phương</t>
  </si>
  <si>
    <t>Nam</t>
  </si>
  <si>
    <t>098 94 98 271</t>
  </si>
  <si>
    <t>nguyenphuongnam.0512@gmail.com</t>
  </si>
  <si>
    <t>https://www.facebook.com/nguyenphuongnam.1992</t>
  </si>
  <si>
    <t xml:space="preserve"> @Nguyễn Phương Nam,</t>
  </si>
  <si>
    <t>Đường số 6, khu Phố 6, P. Hiệp Bình Phước, Q. Thủ Đức</t>
  </si>
  <si>
    <t>Thanh Hóa</t>
  </si>
  <si>
    <t>Đại học Dược Hà Nội</t>
  </si>
  <si>
    <t>Trình dược viên</t>
  </si>
  <si>
    <t xml:space="preserve">Công ty Dược nước ngoài Sanofi - HCM </t>
  </si>
  <si>
    <t>Năm 2017</t>
  </si>
  <si>
    <t>Lê Quang</t>
  </si>
  <si>
    <t>lequanghieu28@gmail.com</t>
  </si>
  <si>
    <t>https://www.facebook.com/hieu.lequang.28</t>
  </si>
  <si>
    <t xml:space="preserve"> @Lê Quang Hiếu,</t>
  </si>
  <si>
    <t>78/23 Trương Văn Thành, Phường Hiệp Phú, Quận 9, TPTP. Hồ Chí Minh</t>
  </si>
  <si>
    <t>Nhân viên tín dụng</t>
  </si>
  <si>
    <t>Ngân hàng Eximbank - 629-631 Xô Viết Nghệ Tĩnh, Phường 26, Quận Bình Thạnh, TPHCM</t>
  </si>
  <si>
    <t>Trần Văn</t>
  </si>
  <si>
    <t>Phúc</t>
  </si>
  <si>
    <t xml:space="preserve"> @Trần Phúc, </t>
  </si>
  <si>
    <t>Hẻm 235 Đường Bạch Đằng, Phường 15, Quận Bình Thạnh, TP. TP. Hồ Chí Minh</t>
  </si>
  <si>
    <t>công nghệ thông tin</t>
  </si>
  <si>
    <t>Senior Developer/ Team leader</t>
  </si>
  <si>
    <t>23 đường số 30, Bình An, Quận 2</t>
  </si>
  <si>
    <t>Lê Thị</t>
  </si>
  <si>
    <t>Hiền</t>
  </si>
  <si>
    <t xml:space="preserve"> @Lê Thị Hiền,</t>
  </si>
  <si>
    <t>Đường số 5, P. An Khánh, Cần Thơ</t>
  </si>
  <si>
    <t>Quản trị kinh doanh  - Quản trị kinh doanh quốc tế</t>
  </si>
  <si>
    <t>Điều hành kinh doanh</t>
  </si>
  <si>
    <t>Friesland Campina Việt Nam tại Cần Thơ</t>
  </si>
  <si>
    <t>Phan Thị Cẩm</t>
  </si>
  <si>
    <t>Thạch</t>
  </si>
  <si>
    <t>096 32 13 437</t>
  </si>
  <si>
    <t xml:space="preserve"> @Phan Thach, </t>
  </si>
  <si>
    <t>70/2 Hàn Mặc Tử - Quy Nhơn - Bình Định</t>
  </si>
  <si>
    <t>Bình Định</t>
  </si>
  <si>
    <t>Đại học Khoa học Xã hội và Nhân văn Thành phố Hồ Chí Minh</t>
  </si>
  <si>
    <t>Báo chí và truyền thông</t>
  </si>
  <si>
    <t>Nhân viên hành chính nhân sự</t>
  </si>
  <si>
    <t>Prudential Việt Nam - VP Tổng đại lý 584 Nguyễn Thái Học, Quy Nhơn, Bình Định</t>
  </si>
  <si>
    <t>Năm 2016
Chồng: Anh</t>
  </si>
  <si>
    <t>Quý</t>
  </si>
  <si>
    <t xml:space="preserve"> @Quý Lê, @Quy Le, </t>
  </si>
  <si>
    <t>Linh Trung, Thủ Đức, TP. Hồ Chí Minh</t>
  </si>
  <si>
    <t>Biên tập, phụ trách nội dung Website</t>
  </si>
  <si>
    <t>Công ty Y tế, Phường 5, Quận 10</t>
  </si>
  <si>
    <t>Năm 2018
Chồng: Anh Đỗ Đức Hào</t>
  </si>
  <si>
    <t>Tăng Ngọc</t>
  </si>
  <si>
    <t>090 69 58 799</t>
  </si>
  <si>
    <t xml:space="preserve"> @Thịnh Tăng,</t>
  </si>
  <si>
    <t>Diễm</t>
  </si>
  <si>
    <t>ngocdiem2026@gmail.com</t>
  </si>
  <si>
    <t xml:space="preserve"> @Allison Nguyen,</t>
  </si>
  <si>
    <t>duong Luong Khai Sieu, quan Thu Duc</t>
  </si>
  <si>
    <t>Bến Tre</t>
  </si>
  <si>
    <t>QA</t>
  </si>
  <si>
    <t>Esquel VietNam, VSIP 1</t>
  </si>
  <si>
    <t>2 - Làm đám hỏi</t>
  </si>
  <si>
    <t>Đinh Thị Thùy</t>
  </si>
  <si>
    <t>Sương</t>
  </si>
  <si>
    <t>thuysuong.ueh@gmail.com</t>
  </si>
  <si>
    <t>https://www.facebook.com/profile.php?id=100004464210726</t>
  </si>
  <si>
    <t xml:space="preserve"> @Sương Sương, </t>
  </si>
  <si>
    <t>kế toán doanh nghiệp</t>
  </si>
  <si>
    <t>PVOil</t>
  </si>
  <si>
    <t>Nguyễn Xuân</t>
  </si>
  <si>
    <t>xuantruong761993@gmail.com</t>
  </si>
  <si>
    <t xml:space="preserve"> @Xuân Trường,</t>
  </si>
  <si>
    <t>9/3A đường 10, khu phố 2, Hiệp Bình Chánh, Thủ Đức</t>
  </si>
  <si>
    <t>Tax consultant</t>
  </si>
  <si>
    <t>KPMG, 115 Nguyễn Huệ, Quận 1, HCM</t>
  </si>
  <si>
    <t>Lưu Tuấn</t>
  </si>
  <si>
    <t xml:space="preserve"> @Lưu Anh,</t>
  </si>
  <si>
    <t>Sóc Trăng</t>
  </si>
  <si>
    <t>Purchasing</t>
  </si>
  <si>
    <t>Samsung Electronics HCM CE Complex (SEHC) - Quận 9</t>
  </si>
  <si>
    <t>Huỳnh Minh</t>
  </si>
  <si>
    <t>Đông</t>
  </si>
  <si>
    <t xml:space="preserve"> @Henry Huynh,</t>
  </si>
  <si>
    <t>Quản Trị Kinh Doanh</t>
  </si>
  <si>
    <t>Xuất nhập khẩu</t>
  </si>
  <si>
    <t>Cty May ở Thủ Đức</t>
  </si>
  <si>
    <t>Nguyễn Thị Phương</t>
  </si>
  <si>
    <t>Thảo</t>
  </si>
  <si>
    <t>098 83 71 740</t>
  </si>
  <si>
    <t xml:space="preserve"> @Phù Thủy Nghiêm Túc,</t>
  </si>
  <si>
    <t>Vĩnh Long</t>
  </si>
  <si>
    <t>Đại học Khoa học Tự nhiên Thành phố Hồ Chí Minh</t>
  </si>
  <si>
    <t>Công nghệ sinh học</t>
  </si>
  <si>
    <t>Học cao học
- ngành kĩ thuật y sinh</t>
  </si>
  <si>
    <t>Nguyễn Thị</t>
  </si>
  <si>
    <t>Trang</t>
  </si>
  <si>
    <t>Nttrang.buh@gmail.com</t>
  </si>
  <si>
    <t>https://www.facebook.com/profile.php?id=100003626460578</t>
  </si>
  <si>
    <t xml:space="preserve"> @Stella Nguyen,</t>
  </si>
  <si>
    <t>Lãnh Binh Thăng, Quận 11, TPTP. Hồ Chí Minh</t>
  </si>
  <si>
    <t>Tài chính - Ngân hàng</t>
  </si>
  <si>
    <t>Giao dịch viên</t>
  </si>
  <si>
    <t>OCB</t>
  </si>
  <si>
    <t>Đỗ Đức</t>
  </si>
  <si>
    <t>Hào</t>
  </si>
  <si>
    <t xml:space="preserve"> @Hao Do Duc,</t>
  </si>
  <si>
    <t>Lập trình</t>
  </si>
  <si>
    <t>Trung tâm thiết kế phần mềm ĐHQG HCM
P15, Quận Phú Nhuận</t>
  </si>
  <si>
    <t>Năm 2018
Vợ: Chị Lế Thị Quý</t>
  </si>
  <si>
    <t>Trịnh Ngọc</t>
  </si>
  <si>
    <t>Diệu</t>
  </si>
  <si>
    <t>contact@trinhngocdieu.com</t>
  </si>
  <si>
    <t>https://www.facebook.com/trinhngocdieu</t>
  </si>
  <si>
    <t xml:space="preserve"> @Trinh Ngoc Dieu,</t>
  </si>
  <si>
    <t>45 đường C27, phường 12, Quận Tân Bình TP TP. Hồ Chí Minh</t>
  </si>
  <si>
    <t>Công Nghệ Thông Tin</t>
  </si>
  <si>
    <t>Software Engineer</t>
  </si>
  <si>
    <t>Cao Văn</t>
  </si>
  <si>
    <t>Tài</t>
  </si>
  <si>
    <t>https://www.facebook.com/caovan.tai.1</t>
  </si>
  <si>
    <t xml:space="preserve"> @Cao Văn Tài,</t>
  </si>
  <si>
    <t>1132 Kha Vạn Cân, Linh Chiểu, Thủ Đức</t>
  </si>
  <si>
    <t>Quản Trị Kinh Doanh - Quản trị kinh doanh tổng hợp</t>
  </si>
  <si>
    <t>tư vấn phần mềm</t>
  </si>
  <si>
    <t>Tập đoàn FPT (FPT IS)</t>
  </si>
  <si>
    <t>Đinh Thị Thanh</t>
  </si>
  <si>
    <t xml:space="preserve"> @Tam Dinh, </t>
  </si>
  <si>
    <t>Đường Liên Phường, Q9</t>
  </si>
  <si>
    <t>Gia Lai</t>
  </si>
  <si>
    <t>Tài chính công</t>
  </si>
  <si>
    <t>Nhân viên mua hàng</t>
  </si>
  <si>
    <t>VAS Thép An Hưng Tường</t>
  </si>
  <si>
    <t>Nguyễn Thanh</t>
  </si>
  <si>
    <t xml:space="preserve"> @Nguyễn Thanh Phong,</t>
  </si>
  <si>
    <t>82 Nguyễn Văn Thủ, Đakao, Quận 1, TP.TP. Hồ Chí Minh</t>
  </si>
  <si>
    <t>Nhân viên kỹ thuật</t>
  </si>
  <si>
    <t>Công ty TNHH Thương mại Dịch vụ Lê Kim</t>
  </si>
  <si>
    <t>Tân Vĩnh</t>
  </si>
  <si>
    <t>vinhtam92@gmail.com</t>
  </si>
  <si>
    <t xml:space="preserve"> @Tân Vĩnh Tâm,</t>
  </si>
  <si>
    <t>TP.HCM</t>
  </si>
  <si>
    <t>Đại học Bách khoa Đà Nẵng</t>
  </si>
  <si>
    <t>Lập trình viên</t>
  </si>
  <si>
    <t>Cty tnhh ap việt nam, 62a phạm ngọc thạch, quận 3</t>
  </si>
  <si>
    <t>Hồ Thị Kim</t>
  </si>
  <si>
    <t>Quyền</t>
  </si>
  <si>
    <t>090 56 19 445</t>
  </si>
  <si>
    <t>kimquyenkt1504@gmail.com</t>
  </si>
  <si>
    <t>https://www.facebook.com/kim.quyen.77</t>
  </si>
  <si>
    <t xml:space="preserve"> @Kim Quyền,</t>
  </si>
  <si>
    <t>Thủ Đức</t>
  </si>
  <si>
    <t>Đại học Kinh Tế Đà Nẵng</t>
  </si>
  <si>
    <t>Trường Anh ngữ Planet, Q9, TP HCM</t>
  </si>
  <si>
    <t>093 53 28 546</t>
  </si>
  <si>
    <t>nguyetdang267@gmail.com</t>
  </si>
  <si>
    <t xml:space="preserve"> @Nguyet Dang,</t>
  </si>
  <si>
    <t>Thoại Ngọc Hầu, P. Phú Thạnh, q. Tân Phú, Tp. TP. Hồ Chí Minh</t>
  </si>
  <si>
    <t>kiểm soát nguyên phụ liệu</t>
  </si>
  <si>
    <t>Dinsen_302 Hòa Bình, p. Hiệp Tân, q. Tân Phú, Tp. HCM</t>
  </si>
  <si>
    <t>Lại Thị</t>
  </si>
  <si>
    <t>098 26 94 804</t>
  </si>
  <si>
    <t>thamlai1712@gmail.com</t>
  </si>
  <si>
    <t>https://www.facebook.com/tham.lai.9</t>
  </si>
  <si>
    <t>@Tham Lai,</t>
  </si>
  <si>
    <t>248/14/18 Nguyễn Thái Bình, P12, Quận Tân Bình, TP HCM</t>
  </si>
  <si>
    <t xml:space="preserve">Trình dược viên </t>
  </si>
  <si>
    <t>Công ty Astrazeneca</t>
  </si>
  <si>
    <t>Phạm Thanh</t>
  </si>
  <si>
    <t xml:space="preserve"> @Phạm Thanh Sơn, </t>
  </si>
  <si>
    <t>Kha vạn cân, q. Thủ Đức. TP.TP. Hồ Chí Minh</t>
  </si>
  <si>
    <t>Lắp máy bảo trì</t>
  </si>
  <si>
    <t>Nguyễn Trọng</t>
  </si>
  <si>
    <t>Nghĩa</t>
  </si>
  <si>
    <t>https://www.facebook.com/nguyentrong.nghia.9674</t>
  </si>
  <si>
    <t xml:space="preserve"> @Nguyễn Trọng Nghĩa,</t>
  </si>
  <si>
    <t>86/6/16 Âu Cơ, Quận Tân Bình</t>
  </si>
  <si>
    <t>xây dựng dân dụng và công nghiệp</t>
  </si>
  <si>
    <t>Đặng Thị Cẩm</t>
  </si>
  <si>
    <t xml:space="preserve"> @Đặng Thị Cẩm Hiền,</t>
  </si>
  <si>
    <t>Đường số 8, phường linh trung, thủ Đức</t>
  </si>
  <si>
    <t>Dược</t>
  </si>
  <si>
    <t xml:space="preserve">Quản lí chất lượng </t>
  </si>
  <si>
    <t>Hasan dermapharm</t>
  </si>
  <si>
    <t>Lê Thị Minh</t>
  </si>
  <si>
    <t xml:space="preserve"> @Minh Tam Le, </t>
  </si>
  <si>
    <t>Huỳnh Tấn Phát, p Tân Thuận Tây, Quận 7, TP. Hồ Chí Minh</t>
  </si>
  <si>
    <t>Tự động hóa</t>
  </si>
  <si>
    <t>Developer (design for build tool)
kỹ sư phần mềm</t>
  </si>
  <si>
    <t>Công ty Renesas, đường Tân Thuận, kcx Tân Thuận 2 quận 7 HCM</t>
  </si>
  <si>
    <t>Hồ Như</t>
  </si>
  <si>
    <t>Quỳnh</t>
  </si>
  <si>
    <t>Phường Linh Tây, Thủ Đức, TP. Hồ Chí Minh</t>
  </si>
  <si>
    <t>Bình Phước</t>
  </si>
  <si>
    <t>Tài chính ngân hàng</t>
  </si>
  <si>
    <t>Nguyentanduy93@gmail.com</t>
  </si>
  <si>
    <t>https://www.facebook.com/nguyentanduytmt</t>
  </si>
  <si>
    <t xml:space="preserve"> @Nguyễn Tấn Duy,</t>
  </si>
  <si>
    <t>Phan Huy Ích, phường 12, quận Gò Vấp, Tp.TP. Hồ Chí Minh</t>
  </si>
  <si>
    <t>Trần Thị Kim</t>
  </si>
  <si>
    <t>Xinh</t>
  </si>
  <si>
    <t xml:space="preserve"> @Kim Xinh,</t>
  </si>
  <si>
    <t>Trình Quang</t>
  </si>
  <si>
    <t>https://www.facebook.com/trinh.loc.31</t>
  </si>
  <si>
    <t xml:space="preserve"> @Trinh Loc,</t>
  </si>
  <si>
    <t>497 Hòa Hảo, quận 10, TP.TP. Hồ Chí Minh</t>
  </si>
  <si>
    <t>Đại học Bách khoa Thành phố Hồ Chí Minh</t>
  </si>
  <si>
    <t>xây dựng và năng lượng</t>
  </si>
  <si>
    <t>Tư vấn công trình xanh + thiết kế kiến trúc</t>
  </si>
  <si>
    <t>Công ty ARDORECO SOLUTIONS, Nguyễn Văn Hưởng Quận 2</t>
  </si>
  <si>
    <t>Lương Văn</t>
  </si>
  <si>
    <t>Triển</t>
  </si>
  <si>
    <t>096 86 77 472</t>
  </si>
  <si>
    <t>trienlv01@gmail.com</t>
  </si>
  <si>
    <t>https://www.facebook.com/redpro.de?fref=ufi</t>
  </si>
  <si>
    <t xml:space="preserve"> @Lương Văn Triển,</t>
  </si>
  <si>
    <t>Ngã tư Bình Thái, Quận Thủ Đức, TP Hồ Chí Minh</t>
  </si>
  <si>
    <t>Trương Đình</t>
  </si>
  <si>
    <t>Cường</t>
  </si>
  <si>
    <t>097 43 66 139</t>
  </si>
  <si>
    <t>https://www.facebook.com/thunder.lighting.3</t>
  </si>
  <si>
    <t xml:space="preserve"> @Đình Cường,</t>
  </si>
  <si>
    <t>Xây dựng dân dụng và công nghiệp</t>
  </si>
  <si>
    <t>FDC_Coteccons Group</t>
  </si>
  <si>
    <t>Đinh Văn</t>
  </si>
  <si>
    <t xml:space="preserve"> @Đinh Gia Hiền, @đinh hiền,</t>
  </si>
  <si>
    <t>131 Bùi Viện, P.Phạm Ngũ Lão, Quận 1</t>
  </si>
  <si>
    <t>Luật Thương mại</t>
  </si>
  <si>
    <t>Phòng Hành chính nhân sự</t>
  </si>
  <si>
    <t>Công ty tnhh việt thăng long, Đồng Nai</t>
  </si>
  <si>
    <t>Tri</t>
  </si>
  <si>
    <t>https://www.facebook.com/ndt192</t>
  </si>
  <si>
    <t xml:space="preserve"> @Nguyễn Đức Tri,</t>
  </si>
  <si>
    <t>12 Nguyễn Văn Bảo, F4, Gò Vấp</t>
  </si>
  <si>
    <t>Học tiếp văn bằng 2</t>
  </si>
  <si>
    <t>IUH</t>
  </si>
  <si>
    <t>Trương Văn</t>
  </si>
  <si>
    <t>truongvandung1220@gmail.com</t>
  </si>
  <si>
    <t xml:space="preserve"> @Dũng Trương Văn,</t>
  </si>
  <si>
    <t>183.KP3 Huỳnh Tấn Phát -Tân Thuận Đông - Quận 7 -Thành Phố Hồ Chí Minh</t>
  </si>
  <si>
    <t>Nhân viên văn phòng</t>
  </si>
  <si>
    <t>Công ty cổ phần Lawsoft (17 Nguyễn Gia thiều- Quận 3 - Thành phố Hồ chí minh</t>
  </si>
  <si>
    <t>Huyền</t>
  </si>
  <si>
    <t xml:space="preserve"> @Nguyễn Huyền,</t>
  </si>
  <si>
    <t>Quốc lộ 13,phường 6,quận Bình Thạnh</t>
  </si>
  <si>
    <t>Đak Lak</t>
  </si>
  <si>
    <t>Du lịch</t>
  </si>
  <si>
    <t>Điều hành tour du lịch,khối nội địa</t>
  </si>
  <si>
    <t>Saigon tourist. 40,Lê Thánh Tôn,quận 1</t>
  </si>
  <si>
    <t>Đỗ Thị Trúc</t>
  </si>
  <si>
    <t>Ly</t>
  </si>
  <si>
    <t>dttrucly1400@gmail.com</t>
  </si>
  <si>
    <t xml:space="preserve"> @Trúc Ly,</t>
  </si>
  <si>
    <t>KCN Xuyên Á, Huyện Đức Hòa, tỉnh Long An</t>
  </si>
  <si>
    <t>Nhân viên kiểm soát chất lượng</t>
  </si>
  <si>
    <t>Công ty TNHH Javi, KCN Xuyên Á, Đức Hòa, Long An</t>
  </si>
  <si>
    <t>Đặng Thị Tùng</t>
  </si>
  <si>
    <t>Linh</t>
  </si>
  <si>
    <t>dangthitunglinh@gmail.com</t>
  </si>
  <si>
    <t xml:space="preserve"> @Đặng Tùng Linh,</t>
  </si>
  <si>
    <t>91/2C Tôn Thất Thuyết, P.16, Q,4</t>
  </si>
  <si>
    <t>Luật dân sự</t>
  </si>
  <si>
    <t>Bùi Thị</t>
  </si>
  <si>
    <t xml:space="preserve"> @Hien Bui,</t>
  </si>
  <si>
    <t>56D đường số 6, khu phố 2, phường Hiệp Bình Chánh, Quận Thủ đức</t>
  </si>
  <si>
    <t>Luật học</t>
  </si>
  <si>
    <t>Lương Thiện</t>
  </si>
  <si>
    <t>Nhơn</t>
  </si>
  <si>
    <t>thiennhonluong@gmail.com</t>
  </si>
  <si>
    <t xml:space="preserve"> @Lương Thiện Nhơn,</t>
  </si>
  <si>
    <t>ktx Bách Khoa, 497 Hòa Hảo, Phường 7, Quận 10, TP TP. Hồ Chí Minh</t>
  </si>
  <si>
    <t>Kĩ thuật xây dựng</t>
  </si>
  <si>
    <t>KS TK</t>
  </si>
  <si>
    <t>Cty Cổ Phần Tư Vấn Thiết Kế Pontech</t>
  </si>
  <si>
    <t>Nguyễn Thái</t>
  </si>
  <si>
    <t xml:space="preserve"> @Nguyễn Thái Phong, </t>
  </si>
  <si>
    <t>11/78 Nguyễn Hữu Tiến, Tây Thạnh, Tân Phú, TP. Hồ Chí Minh</t>
  </si>
  <si>
    <t>Chứng từ xuất khẩu-</t>
  </si>
  <si>
    <t>Công ty TNHH DỆT ĐÔNG TIẾN HƯNG</t>
  </si>
  <si>
    <t>Đồng Văn</t>
  </si>
  <si>
    <t>Ngọc</t>
  </si>
  <si>
    <t>097 49 46 158</t>
  </si>
  <si>
    <t xml:space="preserve"> @Đồng Ngọc,</t>
  </si>
  <si>
    <t>Điện Biên Phủ, p22, quận Bình Thạnh, TP. Hồ Chí Minh.</t>
  </si>
  <si>
    <t>Lương Kim</t>
  </si>
  <si>
    <t>Vân</t>
  </si>
  <si>
    <t>kimvan94kt@gmail.com</t>
  </si>
  <si>
    <t xml:space="preserve"> @Kim Vân,</t>
  </si>
  <si>
    <t>KP 8, P. Phú Hòa, TP. Thủ Dầu Một, BD</t>
  </si>
  <si>
    <t>Đại học Thủ Dầu Một Bình Dương</t>
  </si>
  <si>
    <t>Kế Toán</t>
  </si>
  <si>
    <t>Nhân viên Kế Toán</t>
  </si>
  <si>
    <t>Siêu Thị Big C Bình Dương</t>
  </si>
  <si>
    <t>Y</t>
  </si>
  <si>
    <t>Bim</t>
  </si>
  <si>
    <t xml:space="preserve"> @Bim,</t>
  </si>
  <si>
    <t>Kon Tum</t>
  </si>
  <si>
    <t>Xã hội học</t>
  </si>
  <si>
    <t>Kinh doanh tự do</t>
  </si>
  <si>
    <t xml:space="preserve">Năm 2017
Chồng: Anh </t>
  </si>
  <si>
    <t>Phạm Tấn</t>
  </si>
  <si>
    <t>Long</t>
  </si>
  <si>
    <t xml:space="preserve"> @Tấn Long Phạm,</t>
  </si>
  <si>
    <t>KTX Khu B</t>
  </si>
  <si>
    <t>Viettel Telecom, P. Linh Tây, Thủ Đức</t>
  </si>
  <si>
    <t>Trần</t>
  </si>
  <si>
    <t xml:space="preserve"> @Tran Dat, </t>
  </si>
  <si>
    <t>89B Thạnh Mỹ Lợi, p Thạnh Mỹ Lợi, Q2</t>
  </si>
  <si>
    <t>Nhân viên kinh doanh</t>
  </si>
  <si>
    <t>Công ty CP Địa ốc Nam Minh Land 144 Nguyễn Tất Thành, P.13, Q.4</t>
  </si>
  <si>
    <t>Tuyết</t>
  </si>
  <si>
    <t>098 86 67 584 </t>
  </si>
  <si>
    <t>nguyenthituyet994@yahoo.com</t>
  </si>
  <si>
    <t xml:space="preserve"> @Tẹt Nguyễn,</t>
  </si>
  <si>
    <t>Đại học Luật Hà Nội</t>
  </si>
  <si>
    <t>Huỳnh Thị Mỹ</t>
  </si>
  <si>
    <t>098 86 57 308</t>
  </si>
  <si>
    <t>mylinhhuynh1994@gmail.com</t>
  </si>
  <si>
    <t xml:space="preserve"> @Mylinh Huynh,</t>
  </si>
  <si>
    <t>Tiếng Anh</t>
  </si>
  <si>
    <t>Trường ĐH Ngoại thương Cơ sở II, số 15, D5, Phường 25, Q. Bình Thạnh, TP. HCM</t>
  </si>
  <si>
    <t xml:space="preserve">Nguyễn Ngọc </t>
  </si>
  <si>
    <t>Đại</t>
  </si>
  <si>
    <t>dainguyenngoc1993@gmail.com</t>
  </si>
  <si>
    <t>Nguyễn Ngọc Đại</t>
  </si>
  <si>
    <t>Trường Đại học Dầu khí Việt Nam</t>
  </si>
  <si>
    <t>Công ty Anseng Vietnam</t>
  </si>
  <si>
    <t xml:space="preserve">Phạm Văn </t>
  </si>
  <si>
    <t>datpv01@gmail.com</t>
  </si>
  <si>
    <t>Phạm Văn Đạt</t>
  </si>
  <si>
    <t xml:space="preserve">Phạm Xuân </t>
  </si>
  <si>
    <t>Hưng</t>
  </si>
  <si>
    <t>097 66 06 723</t>
  </si>
  <si>
    <t>hungpx20@gmail.com</t>
  </si>
  <si>
    <t>Phạm Xuân Hưng</t>
  </si>
  <si>
    <t>Phú Thọ</t>
  </si>
  <si>
    <t>Technical Service Sale</t>
  </si>
  <si>
    <t xml:space="preserve"> Công ty sơn Beckers</t>
  </si>
  <si>
    <t xml:space="preserve">Vũ Thị Kim </t>
  </si>
  <si>
    <t>Oanh</t>
  </si>
  <si>
    <t>091 17 69 335</t>
  </si>
  <si>
    <t>oanhvu2701@gmail.com</t>
  </si>
  <si>
    <t>Oanh Vũ</t>
  </si>
  <si>
    <t>TP Vũng Tàu</t>
  </si>
  <si>
    <t>Trường Đại học Dầu Khí Việt Nam</t>
  </si>
  <si>
    <t>Nhân viên hành chính</t>
  </si>
  <si>
    <t xml:space="preserve"> XN Khí, Vietsovpetro</t>
  </si>
  <si>
    <t xml:space="preserve">Phan Thanh </t>
  </si>
  <si>
    <t>Toản</t>
  </si>
  <si>
    <t>pttoan1710@gmail.com</t>
  </si>
  <si>
    <t>Toản Phan Thanh</t>
  </si>
  <si>
    <t>Đang Training tại Đài Loan</t>
  </si>
  <si>
    <t xml:space="preserve">KS vận hành </t>
  </si>
  <si>
    <t>Công ty TNHH FAR EASTERN POLYTEX VIETNAM</t>
  </si>
  <si>
    <t xml:space="preserve">Nguyễn Văn </t>
  </si>
  <si>
    <t>Vũ</t>
  </si>
  <si>
    <t>vunv304@gmail.com</t>
  </si>
  <si>
    <t xml:space="preserve">Vu Nguyen Van </t>
  </si>
  <si>
    <t>TPTP. Hồ Chí Minh</t>
  </si>
  <si>
    <t xml:space="preserve">Kỹ thuật viên, </t>
  </si>
  <si>
    <t>Xưởng NPK, Nhà máy đạm Phú Mỹ</t>
  </si>
  <si>
    <t>Trần Thị Kiều</t>
  </si>
  <si>
    <t>Trinh</t>
  </si>
  <si>
    <t>kieutrinhghm@gmail.com</t>
  </si>
  <si>
    <t xml:space="preserve"> @Kiều Trinh Trần,</t>
  </si>
  <si>
    <t>Chu Văn An, P.12, Q. BT</t>
  </si>
  <si>
    <t>Bác sĩ răng hàm mặt</t>
  </si>
  <si>
    <t>Nha sĩ</t>
  </si>
  <si>
    <t>Phòng khám nha khoa Nhật Nam, Quận Bình Thạnh</t>
  </si>
  <si>
    <t>Ấn</t>
  </si>
  <si>
    <t>097 53 62 445</t>
  </si>
  <si>
    <t>https://www.facebook.com/nguyenhuuanyds</t>
  </si>
  <si>
    <t xml:space="preserve"> @Huu An Nguyen,</t>
  </si>
  <si>
    <t>49/7C đường 22 phường Phước Long B quận 9</t>
  </si>
  <si>
    <t>Bác sĩ đa khoa</t>
  </si>
  <si>
    <t>ĐH Y dược</t>
  </si>
  <si>
    <t>Hiển</t>
  </si>
  <si>
    <t>phamhien9x@gmail.com</t>
  </si>
  <si>
    <t xml:space="preserve"> @Hiển Phạm,</t>
  </si>
  <si>
    <t>Tống Văn Trân, Quận 11</t>
  </si>
  <si>
    <t xml:space="preserve"> @Phạm Văn Lợi,</t>
  </si>
  <si>
    <t>24 đường số 19 , kp 5, phường Bình Chiểu, quận Thủ Đức, Tp TP. Hồ Chí Minh</t>
  </si>
  <si>
    <t>Điện</t>
  </si>
  <si>
    <t>CTY bina mat - Quận 9</t>
  </si>
  <si>
    <t>Võ Thị Mai</t>
  </si>
  <si>
    <t>Ninh</t>
  </si>
  <si>
    <t>maininh1994@gmail.com</t>
  </si>
  <si>
    <t xml:space="preserve"> @Mai Ninh Võ,</t>
  </si>
  <si>
    <t>6/4 đường số 6, linh tây, thủ đức</t>
  </si>
  <si>
    <t>chưa</t>
  </si>
  <si>
    <t>Đang về quê</t>
  </si>
  <si>
    <t>Năm 2018
Bé trai 2018</t>
  </si>
  <si>
    <t>Trần Tôn</t>
  </si>
  <si>
    <t>haitran@huynchi.com</t>
  </si>
  <si>
    <t xml:space="preserve"> @Hải Tôn Trần, @Kiến Bạc,</t>
  </si>
  <si>
    <t>Hoàng Diệu 2, Thủ Đức</t>
  </si>
  <si>
    <t>Ngôn Ngữ Anh (chuyên ngành: Tiếng Anh Tài chính - Ngân hàng)</t>
  </si>
  <si>
    <t>Senior Project Sales Executive</t>
  </si>
  <si>
    <t>HUYNCHI khu Đại Quang Minh 72 Nguyễn Cơ Thạch, quận 2</t>
  </si>
  <si>
    <t>Hồ Thị</t>
  </si>
  <si>
    <t>Kim</t>
  </si>
  <si>
    <t>093 52 68 806</t>
  </si>
  <si>
    <t xml:space="preserve"> @Kim Hồ,</t>
  </si>
  <si>
    <t>Đặng Thị Hồng</t>
  </si>
  <si>
    <t>https://www.facebook.com/profile.php?id=100004114350174</t>
  </si>
  <si>
    <t xml:space="preserve"> @Đặng Hồng Nhung,</t>
  </si>
  <si>
    <t>18 Khuông Việt, Quận Tân Phú, TP.TP. Hồ Chí Minh</t>
  </si>
  <si>
    <t>Kĩ thuật hóa học</t>
  </si>
  <si>
    <t xml:space="preserve">Trợ lý văn phòng, </t>
  </si>
  <si>
    <t>Công ty hoá chất Maha Chemicals, 14 Nguyễn Văn Mại quận Tân Bình</t>
  </si>
  <si>
    <t>https://www.facebook.com/phankienminhdoremon</t>
  </si>
  <si>
    <t xml:space="preserve"> @Nguyễn Nam,</t>
  </si>
  <si>
    <t>Địa chất</t>
  </si>
  <si>
    <t>Thanh</t>
  </si>
  <si>
    <t>098 64 35 718</t>
  </si>
  <si>
    <t xml:space="preserve">thanhthibcttk13@gmail.com </t>
  </si>
  <si>
    <t>https://www.facebook.com/thanh.thi.9406</t>
  </si>
  <si>
    <t xml:space="preserve"> @Thanh Thi,</t>
  </si>
  <si>
    <t>Chung cư Linh Đông Gia Phúc, số 1168 Phạm Văn Đồng, phường Linh Trung,quận Thủ Đức</t>
  </si>
  <si>
    <t>Truyền Thông</t>
  </si>
  <si>
    <t>Công Ty Thương Mại Kova. Địa chỉ 92 Nguyễn Hữu Cảnh, Quận Bình Thạnh</t>
  </si>
  <si>
    <t>Tháng 7/2017
Chồng: Anh Xuân Trường</t>
  </si>
  <si>
    <t>Trần Anh</t>
  </si>
  <si>
    <t>Mỹ</t>
  </si>
  <si>
    <t>https://www.facebook.com/andylaomy</t>
  </si>
  <si>
    <t xml:space="preserve"> @Trần Anh Mỹ,</t>
  </si>
  <si>
    <t>1041 Hồng Bàng, P.12, Q6</t>
  </si>
  <si>
    <t>quản trị kinh doanh</t>
  </si>
  <si>
    <t>Freelancer</t>
  </si>
  <si>
    <t>Quận 1</t>
  </si>
  <si>
    <t>Vũ Thị Thùy</t>
  </si>
  <si>
    <t>Dung</t>
  </si>
  <si>
    <t>096 73 85 008</t>
  </si>
  <si>
    <t>https://www.facebook.com/ueh.thuydung</t>
  </si>
  <si>
    <t xml:space="preserve"> @Thùy Dung,</t>
  </si>
  <si>
    <t>421/8/29/2 Kha Vạn Cân, Hiệp Bình Chánh, Thủ Đức, TPTP. Hồ Chí Minh</t>
  </si>
  <si>
    <t>Quản lý nguồn nhân lực</t>
  </si>
  <si>
    <t>Nguyễn Thị Minh</t>
  </si>
  <si>
    <t>nguyenthiminhhieu95@gmail.com</t>
  </si>
  <si>
    <t>https://www.facebook.com/nguyenthiminhhieu95</t>
  </si>
  <si>
    <t xml:space="preserve"> @Minh Hiếu Thị Nguyễn,</t>
  </si>
  <si>
    <t>đuờng N5, ấp 3, long hậu, cần giuộc, long an</t>
  </si>
  <si>
    <t>Công Nghệ Sinh học</t>
  </si>
  <si>
    <t>Kiểm nghiệm vi sinh</t>
  </si>
  <si>
    <t>CT CP Thực phẩm cát hải - Đường số 7, KCN Long Hậu mở rộng, xã Long Hậu, cần giuộc, long an</t>
  </si>
  <si>
    <t>Nguyễn Ngọc</t>
  </si>
  <si>
    <t>Tấn</t>
  </si>
  <si>
    <t>097 84 36 269</t>
  </si>
  <si>
    <t xml:space="preserve"> @Nguyễn Ngọc Tấn,</t>
  </si>
  <si>
    <t>long thành, đồng nai</t>
  </si>
  <si>
    <t>Đại học Sư phạm Kỹ thuật Thành phố Hồ Chí Minh</t>
  </si>
  <si>
    <t>Cơ - Điện tử</t>
  </si>
  <si>
    <t>quản lí sản xuất</t>
  </si>
  <si>
    <t>Công ty Hyosung, Tỉnh Đồng nai</t>
  </si>
  <si>
    <t>Lê Viết</t>
  </si>
  <si>
    <t>Khang</t>
  </si>
  <si>
    <t>096 46 66 982</t>
  </si>
  <si>
    <t>https://www.facebook.com/leviet.khang.7</t>
  </si>
  <si>
    <t xml:space="preserve"> @Khang Le,</t>
  </si>
  <si>
    <t>SN 642-ấp đông ba, khu phố bình hòa, thị xã thuận an, tỉnh bình dương</t>
  </si>
  <si>
    <t>Công nghệ thông tin</t>
  </si>
  <si>
    <t>Developer</t>
  </si>
  <si>
    <t>Công ty smartlog 274 Ung Văn Khiêm - Bình Thạnh</t>
  </si>
  <si>
    <t>Vũ Văn</t>
  </si>
  <si>
    <t>https://www.facebook.com/hung.vuvan.12935756</t>
  </si>
  <si>
    <t xml:space="preserve"> @Vũ Văn Hùng,</t>
  </si>
  <si>
    <t>Đắk Lăk</t>
  </si>
  <si>
    <t>Luật hình sự</t>
  </si>
  <si>
    <t>75/27 Nguyễn Cửu Vân, Q. Bình thạnh</t>
  </si>
  <si>
    <t>Phạm Ngọc</t>
  </si>
  <si>
    <t xml:space="preserve"> @Sơn Phạm,</t>
  </si>
  <si>
    <t>39/30 đường 102, phường Tăng Nhơn Phú A, Quận 9</t>
  </si>
  <si>
    <t>Công nghệ kỹ thuật điều khiển và tự động hóa</t>
  </si>
  <si>
    <t xml:space="preserve">Quản lý sản xuất </t>
  </si>
  <si>
    <t>Công ty điện tử SAMSUNG khu Công nghệ cao Quận 9 - TP.HCM</t>
  </si>
  <si>
    <t>Hoài</t>
  </si>
  <si>
    <t>096 39 78 063</t>
  </si>
  <si>
    <t xml:space="preserve"> @Trần Minh Hoài,</t>
  </si>
  <si>
    <t>5/3 Chân Lý, Bình Thọ, Thủ đức</t>
  </si>
  <si>
    <t>BRVT</t>
  </si>
  <si>
    <t>Điện-điện tử</t>
  </si>
  <si>
    <t>Giám sát cơ điện</t>
  </si>
  <si>
    <t>Công ty Hưng Thịnh Việt, tầng 12 block D, chung cư Sunview, đường cây keo, Tam hà, Quận Thủ đức</t>
  </si>
  <si>
    <t>https://www.facebook.com/nguyenthanhphongtp</t>
  </si>
  <si>
    <t xml:space="preserve"> @Phong Nguyễn,</t>
  </si>
  <si>
    <t>hẻm 110 đường Tân Lập 2, Quận 9</t>
  </si>
  <si>
    <t>Luật Dân Sự</t>
  </si>
  <si>
    <t xml:space="preserve"> 479 tô ký, phường trung mỹ tây quận 12 </t>
  </si>
  <si>
    <t>Phạm Thùy</t>
  </si>
  <si>
    <t>https://www.facebook.com/LinhPham2095</t>
  </si>
  <si>
    <t xml:space="preserve"> @Linh Pham,</t>
  </si>
  <si>
    <t>65/5C, 339 Đỗ Xuân Hợp, P. Phước Long B, Q.9</t>
  </si>
  <si>
    <t>Luật thương mại QT</t>
  </si>
  <si>
    <t>Nhân viên pháp lý</t>
  </si>
  <si>
    <t>KCN Long Đức, xã An Phước, Huyện Long Thành, T. Đồng Nai</t>
  </si>
  <si>
    <t>Huỳnh Ngọc</t>
  </si>
  <si>
    <t>Chiêu</t>
  </si>
  <si>
    <t>https://www.facebook.com/huynh.ngocchieu.7</t>
  </si>
  <si>
    <t xml:space="preserve"> @Huỳnh Ngọc Chiêu,</t>
  </si>
  <si>
    <t>234/31 phan văn hân, phường 17, bình thạnh</t>
  </si>
  <si>
    <t>BếnTre</t>
  </si>
  <si>
    <t>Thư ký</t>
  </si>
  <si>
    <t>CTCP Xây dựng và kỹ thuật Sinh Hùng</t>
  </si>
  <si>
    <t>Giang</t>
  </si>
  <si>
    <t>https://www.facebook.com/hong.giang.9828</t>
  </si>
  <si>
    <t xml:space="preserve"> @Hồng Giang,</t>
  </si>
  <si>
    <t>76/4 Nguyễn Văn Qùy, Quận, TP.TP. Hồ Chí Minh</t>
  </si>
  <si>
    <t>Thiết bị Hàng Hải - MECOM - Mạc Thị Bưởi, Quận 1</t>
  </si>
  <si>
    <t>Lê Thị Đài</t>
  </si>
  <si>
    <t xml:space="preserve"> @Rei Katsue,</t>
  </si>
  <si>
    <t>36/2 ĐS 5, KP5, P.Linh Chiểu, Q.Thủ Đức</t>
  </si>
  <si>
    <t>Ngành Tài chính - Ngân hàng (Chuyên ngành Tài chính)</t>
  </si>
  <si>
    <t>Sale BĐS</t>
  </si>
  <si>
    <t>ALIBABA - 
353 Điện Biên Phủ, Phường 15, Quận Bình Thạnh</t>
  </si>
  <si>
    <t>Hậu</t>
  </si>
  <si>
    <t>090 95 74 717</t>
  </si>
  <si>
    <t>https://www.facebook.com/nguyencong.hau.967</t>
  </si>
  <si>
    <t xml:space="preserve"> @Nguyen Cong Hau,</t>
  </si>
  <si>
    <t>TP.Hồ Chí Minh</t>
  </si>
  <si>
    <t>Kỹ thuật hạt nhân</t>
  </si>
  <si>
    <t>Nguyễn Hoàng</t>
  </si>
  <si>
    <t>https://www.facebook.com/hoang.long.5623293</t>
  </si>
  <si>
    <t xml:space="preserve"> @Nguyễn Long,</t>
  </si>
  <si>
    <t>87 Bùi Thị Xuân. P2. Tân Bình</t>
  </si>
  <si>
    <t>Cao đẳng Công Nghệ Thông Tin Thành phố Hồ Chí Minh</t>
  </si>
  <si>
    <t>Deverlopment</t>
  </si>
  <si>
    <t>FPT SOFT, Quận 9</t>
  </si>
  <si>
    <t xml:space="preserve">Nguyễn Thị </t>
  </si>
  <si>
    <t>Dieunt94@gmail.com</t>
  </si>
  <si>
    <t>https://www.facebook.com/nguyendieudcd?ref=br_rs</t>
  </si>
  <si>
    <t>Thái Bình</t>
  </si>
  <si>
    <t>Công ty BDS Thaisonreal, 234 Ung Văn Khiêm, Bình Thạnh</t>
  </si>
  <si>
    <t>Khai</t>
  </si>
  <si>
    <t>098 44 37 527</t>
  </si>
  <si>
    <t>khainv02@pvu.edu.vn</t>
  </si>
  <si>
    <t>https://www.facebook.com/KONGTAMKONGKHAI</t>
  </si>
  <si>
    <t>Nhân viên kỹ thuật công ty FSC Việt Nam</t>
  </si>
  <si>
    <t xml:space="preserve">Huỳnh Trí </t>
  </si>
  <si>
    <t>Luận</t>
  </si>
  <si>
    <t>thanglq02@pvu.edu.vn</t>
  </si>
  <si>
    <t>https://www.facebook.com/profile.php?id=100005000261821</t>
  </si>
  <si>
    <t xml:space="preserve">Lê Quốc </t>
  </si>
  <si>
    <t>096 26 58 028</t>
  </si>
  <si>
    <t>luanht1994@gmail.com</t>
  </si>
  <si>
    <t>https://www.facebook.com/luan.huynhtriluan</t>
  </si>
  <si>
    <t xml:space="preserve">Lương Thiện </t>
  </si>
  <si>
    <t>thanhbinhnguyen051@gmail.com</t>
  </si>
  <si>
    <t>Kĩ thuật XD</t>
  </si>
  <si>
    <t>Lâm</t>
  </si>
  <si>
    <t>097 50 49 423</t>
  </si>
  <si>
    <t>lamdc223@gmail.com</t>
  </si>
  <si>
    <t>https://www.facebook.com/profile.php?id=100004129177106</t>
  </si>
  <si>
    <t xml:space="preserve"> @Đồng Lâm,</t>
  </si>
  <si>
    <t>Học 5 năm (chưa TN, đang làm khóa luận)</t>
  </si>
  <si>
    <t>Địa chất khoáng sản</t>
  </si>
  <si>
    <t xml:space="preserve">Nguyễn Thanh </t>
  </si>
  <si>
    <t>Bình</t>
  </si>
  <si>
    <t>letanhoan228@gmail.com</t>
  </si>
  <si>
    <t>Điện -Điện tử</t>
  </si>
  <si>
    <t xml:space="preserve">Lê Tấn </t>
  </si>
  <si>
    <t>Hoàn</t>
  </si>
  <si>
    <t xml:space="preserve">Nguyễn Viết </t>
  </si>
  <si>
    <t>Khoa</t>
  </si>
  <si>
    <t>vkhoanguyen02@gmail.com</t>
  </si>
  <si>
    <t>Điện- Điện tử</t>
  </si>
  <si>
    <t xml:space="preserve">Lưu Thị Hà </t>
  </si>
  <si>
    <t>hagiangluuthi@gmail.com</t>
  </si>
  <si>
    <t>Luật TM</t>
  </si>
  <si>
    <t>Hoàng Thị</t>
  </si>
  <si>
    <t>Hà</t>
  </si>
  <si>
    <t>htha96@gmail.com</t>
  </si>
  <si>
    <t>Đắc Lắc</t>
  </si>
  <si>
    <t>Ngôn ngữ Anh</t>
  </si>
  <si>
    <t xml:space="preserve">Nguyễn Thị Thu </t>
  </si>
  <si>
    <t>thuhanguyenthi@gmail.com</t>
  </si>
  <si>
    <t>KH máy tính</t>
  </si>
  <si>
    <t xml:space="preserve">Trần Thị </t>
  </si>
  <si>
    <t>haitt14407@st.uel.edu.vn</t>
  </si>
  <si>
    <t>BR-VT</t>
  </si>
  <si>
    <t>QTKD</t>
  </si>
  <si>
    <t xml:space="preserve">Thạch Thị </t>
  </si>
  <si>
    <t>thachthihau.95@gmail.com</t>
  </si>
  <si>
    <t>Báo chí-Truyền thông</t>
  </si>
  <si>
    <t xml:space="preserve">Nguyễn Thị Như </t>
  </si>
  <si>
    <t>nguyennhuhieu1007@gmail.com</t>
  </si>
  <si>
    <t>Quãng Ngãi</t>
  </si>
  <si>
    <t xml:space="preserve">Nguyễn Thị Hồng </t>
  </si>
  <si>
    <t>Hương</t>
  </si>
  <si>
    <t>honghuong1018@gmail.com</t>
  </si>
  <si>
    <t>Luật thương mại</t>
  </si>
  <si>
    <t xml:space="preserve">Trần Thị Ngọc </t>
  </si>
  <si>
    <t>tranngockim2810@gmail.com</t>
  </si>
  <si>
    <t>Hóa học</t>
  </si>
  <si>
    <t xml:space="preserve">Nguyễn Nữ Thanh </t>
  </si>
  <si>
    <t>nguyennuthanhlan@gmail.com</t>
  </si>
  <si>
    <t>Chưa phân ngành</t>
  </si>
  <si>
    <t xml:space="preserve">Bùi Thị Thảo </t>
  </si>
  <si>
    <t>My</t>
  </si>
  <si>
    <t>michikawa96@gmail.com</t>
  </si>
  <si>
    <t>Đại học Tài chính-Marketing Thành phố Hồ Chí Minh</t>
  </si>
  <si>
    <t xml:space="preserve">Phạm Thị Hồng </t>
  </si>
  <si>
    <t>Ngoan</t>
  </si>
  <si>
    <t>hongngoanngoan@gmail.com</t>
  </si>
  <si>
    <t>Đại học Sư Phạm Thành phố Hồ Chí Minh</t>
  </si>
  <si>
    <t>Sư phạm Sinh học</t>
  </si>
  <si>
    <t>ngocnguyen2001.ueh@gmail.com</t>
  </si>
  <si>
    <t>KDQT</t>
  </si>
  <si>
    <t xml:space="preserve">Nguyễn Hoài </t>
  </si>
  <si>
    <t>hoainhan96.nguyen@gmail.com</t>
  </si>
  <si>
    <t xml:space="preserve">Trần </t>
  </si>
  <si>
    <t>phutran2204@gmail.com</t>
  </si>
  <si>
    <t>Tâm lý học</t>
  </si>
  <si>
    <t xml:space="preserve">Lưu Ngọc </t>
  </si>
  <si>
    <t>luungocquyen96@gmail.com</t>
  </si>
  <si>
    <t>Văn hóa học</t>
  </si>
  <si>
    <t xml:space="preserve">Nguyễn Trọng </t>
  </si>
  <si>
    <t>tamnguyentrong1996@gmail.com</t>
  </si>
  <si>
    <t>Thái</t>
  </si>
  <si>
    <t>trongthai201096@gmail.com</t>
  </si>
  <si>
    <t>Cơ- Điện tử</t>
  </si>
  <si>
    <t xml:space="preserve">Lê Thị Hồng </t>
  </si>
  <si>
    <t>lethihongtham.lt@gmail.com</t>
  </si>
  <si>
    <t>Đồng Tháp</t>
  </si>
  <si>
    <t>Đô thị</t>
  </si>
  <si>
    <t xml:space="preserve">Võ Thị Lệ </t>
  </si>
  <si>
    <t>Thùy</t>
  </si>
  <si>
    <t>Vothilethuy2012@gmail.com</t>
  </si>
  <si>
    <t xml:space="preserve">Huỳnh Hiển </t>
  </si>
  <si>
    <t>Vinh</t>
  </si>
  <si>
    <t>planet96vx@gmail.com</t>
  </si>
  <si>
    <t>Cơ khí</t>
  </si>
  <si>
    <t>Dương Thị Thảo</t>
  </si>
  <si>
    <t>Mail không gửi được:
thaovy3895@mail.com</t>
  </si>
  <si>
    <t xml:space="preserve">Võ Nguyễn Tường </t>
  </si>
  <si>
    <t>vonguyentuongvy01101996@gmail.com</t>
  </si>
  <si>
    <t>CN thực phẩm</t>
  </si>
  <si>
    <t>Võ Văn</t>
  </si>
  <si>
    <t>Nhật</t>
  </si>
  <si>
    <t>090 52 22 372</t>
  </si>
  <si>
    <t>v2nhat@gmail.com</t>
  </si>
  <si>
    <t>https://www.facebook.com/v2nhat?fref=ts</t>
  </si>
  <si>
    <t>Quảng Trị</t>
  </si>
  <si>
    <t>IT</t>
  </si>
  <si>
    <t>Sentifi - 77 Trần Nhân Tôn, Quận 5</t>
  </si>
  <si>
    <t>Khiêm</t>
  </si>
  <si>
    <t>090 54 00 925</t>
  </si>
  <si>
    <t>leekhiemkx1@gmail.com</t>
  </si>
  <si>
    <t>https://www.facebook.com/O905400925</t>
  </si>
  <si>
    <t>3-Huế</t>
  </si>
  <si>
    <t>Trần Ngọc</t>
  </si>
  <si>
    <t>Thuần</t>
  </si>
  <si>
    <t>038 56 04 621</t>
  </si>
  <si>
    <t xml:space="preserve">Thuantran199517@gmail.com </t>
  </si>
  <si>
    <t>https://www.facebook.com/tran.ngocthuan.142</t>
  </si>
  <si>
    <t>Quận 12</t>
  </si>
  <si>
    <t>Giáo dục-Đào tạo</t>
  </si>
  <si>
    <t>Đặng Văn</t>
  </si>
  <si>
    <t>dangvanhien158@gmail.com</t>
  </si>
  <si>
    <t>Quận 7</t>
  </si>
  <si>
    <t>Hiểu</t>
  </si>
  <si>
    <t>098 83 85 713</t>
  </si>
  <si>
    <t>tranhieuhlu@gmail.com</t>
  </si>
  <si>
    <t>https://www.facebook.com/tranhieuhlu</t>
  </si>
  <si>
    <t xml:space="preserve"> @Hiểu Trần, </t>
  </si>
  <si>
    <t>70 Phòng Không, TP Nha trang, Khánh Hòa</t>
  </si>
  <si>
    <t xml:space="preserve">Chuyên viên tư vấn pháp luật doanh nghiệp, đất đai, hôn nhân gia đình.
</t>
  </si>
  <si>
    <t>Đoàn luật sư tỉnh Khánh Hòa</t>
  </si>
  <si>
    <t>Lê Hồng</t>
  </si>
  <si>
    <t>097 33 32 823</t>
  </si>
  <si>
    <t xml:space="preserve"> @Nam Lê,</t>
  </si>
  <si>
    <t>Khu du lịch Hồ Tuyền Lâm,p3,tp Đà Lạt</t>
  </si>
  <si>
    <t>Học Viện Ngân hàng Hà Nội</t>
  </si>
  <si>
    <t>Kỹ thuật viên nuôi cấy mô</t>
  </si>
  <si>
    <t>Công ty sâm Ngọc Linh, khu du lịch hồ Tuyền Lâm, p3, tp Đà Lạt</t>
  </si>
  <si>
    <t>Thu</t>
  </si>
  <si>
    <t>097 86 45 026</t>
  </si>
  <si>
    <t>https://www.facebook.com/profile.php?id=100026797267244</t>
  </si>
  <si>
    <t>098 56 01 743</t>
  </si>
  <si>
    <r>
      <t xml:space="preserve">chuyên viên kiểm soát nội bộ
</t>
    </r>
    <r>
      <rPr>
        <sz val="11"/>
        <color rgb="FFFF0000"/>
        <rFont val="Calibri"/>
        <family val="2"/>
        <scheme val="minor"/>
      </rPr>
      <t>Giáo dục-đào tạo</t>
    </r>
  </si>
  <si>
    <r>
      <t xml:space="preserve">HR Officer
</t>
    </r>
    <r>
      <rPr>
        <sz val="11"/>
        <color rgb="FFFF0000"/>
        <rFont val="Calibri"/>
        <family val="2"/>
        <scheme val="minor"/>
      </rPr>
      <t>Kinh doanh tự do</t>
    </r>
  </si>
  <si>
    <r>
      <t xml:space="preserve">Giám sát hoàn thiện
</t>
    </r>
    <r>
      <rPr>
        <sz val="11"/>
        <color rgb="FFFF0000"/>
        <rFont val="Calibri"/>
        <family val="2"/>
        <scheme val="minor"/>
      </rPr>
      <t>Kỹ sư xây dựng</t>
    </r>
  </si>
  <si>
    <r>
      <t xml:space="preserve">Trình dược viên
</t>
    </r>
    <r>
      <rPr>
        <sz val="11"/>
        <color rgb="FFFF0000"/>
        <rFont val="Calibri"/>
        <family val="2"/>
        <scheme val="minor"/>
      </rPr>
      <t>Gia sư</t>
    </r>
  </si>
  <si>
    <r>
      <t xml:space="preserve">Thiết kế ghế ô tô
</t>
    </r>
    <r>
      <rPr>
        <sz val="11"/>
        <color rgb="FFFF0000"/>
        <rFont val="Calibri"/>
        <family val="2"/>
        <scheme val="minor"/>
      </rPr>
      <t>Nhân viên kinh doanh</t>
    </r>
  </si>
  <si>
    <r>
      <t xml:space="preserve">Nhân viên bán hàng đa dịch vụ: tư vấn lắp wifi, truyền hình, bán sim, số, dịch vụ 4G, chữ ký số…
</t>
    </r>
    <r>
      <rPr>
        <sz val="11"/>
        <color rgb="FFFF0000"/>
        <rFont val="Calibri"/>
        <family val="2"/>
        <scheme val="minor"/>
      </rPr>
      <t>Chuẩn bị đi NVQS</t>
    </r>
  </si>
  <si>
    <r>
      <t xml:space="preserve">NV marketing
</t>
    </r>
    <r>
      <rPr>
        <sz val="11"/>
        <color rgb="FFFF0000"/>
        <rFont val="Calibri"/>
        <family val="2"/>
        <scheme val="minor"/>
      </rPr>
      <t>CSKH</t>
    </r>
  </si>
  <si>
    <r>
      <t xml:space="preserve">Nhân viên pháp lý
</t>
    </r>
    <r>
      <rPr>
        <sz val="11"/>
        <color rgb="FFFF0000"/>
        <rFont val="Calibri"/>
        <family val="2"/>
        <scheme val="minor"/>
      </rPr>
      <t xml:space="preserve">Nhân viên pháp lý, Công ty Đầu tư quốc tế HTC, 510 Võ Văn Kiệt, Phường Cầu Kho, quận 1. </t>
    </r>
  </si>
  <si>
    <r>
      <t xml:space="preserve">Sĩ quan tập sự
</t>
    </r>
    <r>
      <rPr>
        <sz val="11"/>
        <color rgb="FFFF0000"/>
        <rFont val="Calibri"/>
        <family val="2"/>
        <scheme val="minor"/>
      </rPr>
      <t>Đang tìm việc</t>
    </r>
  </si>
  <si>
    <r>
      <t xml:space="preserve">Công ty Thuận Thảo (Tỉnh Phú Yên)
</t>
    </r>
    <r>
      <rPr>
        <sz val="11"/>
        <color rgb="FFFF0000"/>
        <rFont val="Calibri"/>
        <family val="2"/>
        <scheme val="minor"/>
      </rPr>
      <t>ADVO, Quận 1, TP HCM</t>
    </r>
  </si>
  <si>
    <r>
      <t xml:space="preserve">Công ty TNHH Cơ Nhiệt Á Châu, Số 10, Ấp 2, Xã Nhựt Chánh, Huyện Bến Lức, Tỉnh Long An.
</t>
    </r>
    <r>
      <rPr>
        <sz val="11"/>
        <color rgb="FFFF0000"/>
        <rFont val="Calibri"/>
        <family val="2"/>
        <scheme val="minor"/>
      </rPr>
      <t>Công ty TNHH Cơ Nhiệt Quang Huy, 99/29 Đường Trần Quang Khải, Tx Dĩ An, Bình Dương</t>
    </r>
    <r>
      <rPr>
        <sz val="11"/>
        <color theme="1"/>
        <rFont val="Calibri"/>
        <family val="2"/>
        <scheme val="minor"/>
      </rPr>
      <t xml:space="preserve">
</t>
    </r>
  </si>
  <si>
    <r>
      <t xml:space="preserve">Công ty nghiên cứu thị trường
</t>
    </r>
    <r>
      <rPr>
        <sz val="11"/>
        <color rgb="FFFF0000"/>
        <rFont val="Calibri"/>
        <family val="2"/>
        <scheme val="minor"/>
      </rPr>
      <t>Nielsen Việt Nam, Phú Nhuận, Hồ Chí Minh</t>
    </r>
  </si>
  <si>
    <r>
      <t xml:space="preserve">VNG
</t>
    </r>
    <r>
      <rPr>
        <sz val="11"/>
        <color rgb="FFFF0000"/>
        <rFont val="Calibri"/>
        <family val="2"/>
        <scheme val="minor"/>
      </rPr>
      <t xml:space="preserve">Zalo </t>
    </r>
  </si>
  <si>
    <r>
      <t xml:space="preserve">Teramar 123 Lê lợi quận 1
</t>
    </r>
    <r>
      <rPr>
        <sz val="11"/>
        <color rgb="FFFF0000"/>
        <rFont val="Calibri"/>
        <family val="2"/>
        <scheme val="minor"/>
      </rPr>
      <t xml:space="preserve">Đang tìm việc </t>
    </r>
  </si>
  <si>
    <r>
      <t xml:space="preserve">Công ty coteccons
</t>
    </r>
    <r>
      <rPr>
        <sz val="11"/>
        <color rgb="FFFF0000"/>
        <rFont val="Calibri"/>
        <family val="2"/>
        <scheme val="minor"/>
      </rPr>
      <t>Công ty cổ phần xây dựng và kinh doanh địa ốc Hòa Bình - 123 Nguyễn Đình Chiểu, phường 6, quận 3.</t>
    </r>
  </si>
  <si>
    <r>
      <t xml:space="preserve">Tachi-s Engineering VietNam, Ngã Tư Hàng Xanh
</t>
    </r>
    <r>
      <rPr>
        <sz val="11"/>
        <color rgb="FFFF0000"/>
        <rFont val="Calibri"/>
        <family val="2"/>
        <scheme val="minor"/>
      </rPr>
      <t>Linkhouse, quận thủ đức, hồ chí minh</t>
    </r>
  </si>
  <si>
    <r>
      <t xml:space="preserve">Công Ty TNHH Nha Khoa Thiên Bảo Q3 </t>
    </r>
    <r>
      <rPr>
        <b/>
        <sz val="11"/>
        <color rgb="FFFF0000"/>
        <rFont val="Calibri"/>
        <family val="2"/>
        <scheme val="minor"/>
      </rPr>
      <t>(Không muốn ghi thông tin này, chắc là đang có dự đinh gì)</t>
    </r>
  </si>
  <si>
    <r>
      <t xml:space="preserve">Công ty banker viet nam, CMT8, Quận 3
</t>
    </r>
    <r>
      <rPr>
        <sz val="11"/>
        <color rgb="FFFF0000"/>
        <rFont val="Calibri"/>
        <family val="2"/>
        <scheme val="minor"/>
      </rPr>
      <t>Customer service, FE credit</t>
    </r>
  </si>
  <si>
    <r>
      <t xml:space="preserve">Công Ty TNHH Officience Vietnam - 161A Phan Đăng Lưu- Quận Phú Nhuận
</t>
    </r>
    <r>
      <rPr>
        <sz val="11"/>
        <color rgb="FFFF0000"/>
        <rFont val="Calibri"/>
        <family val="2"/>
        <scheme val="minor"/>
      </rPr>
      <t>Công Ty Royal Center, 235 Nguyễn Văn Cừ, Q1, TP HCM</t>
    </r>
  </si>
  <si>
    <t>Cộng đồng sinh viên</t>
  </si>
  <si>
    <t>097 79 65 756</t>
  </si>
  <si>
    <t>096 68 64 691</t>
  </si>
  <si>
    <t>098 67 48 351</t>
  </si>
  <si>
    <t>096 50 64 876</t>
  </si>
  <si>
    <t>096 40 45 199</t>
  </si>
  <si>
    <t>099 58 75 290</t>
  </si>
  <si>
    <t>097 48 25 203</t>
  </si>
  <si>
    <t>090 58 86 624</t>
  </si>
  <si>
    <t>097 43 63 098</t>
  </si>
  <si>
    <t>096 54 49 749</t>
  </si>
  <si>
    <t>Tháng 10 năm 2017</t>
  </si>
  <si>
    <t>070 59 26 261</t>
  </si>
  <si>
    <t>079 76 67 407</t>
  </si>
  <si>
    <t xml:space="preserve">077 61 34 492 </t>
  </si>
  <si>
    <t>093 37 38 458
077 47 21 438</t>
  </si>
  <si>
    <t>077 34 22 580</t>
  </si>
  <si>
    <t>077 49 64 845</t>
  </si>
  <si>
    <t>097 28 67 955
077 74 58 068</t>
  </si>
  <si>
    <t>076 70 80 607</t>
  </si>
  <si>
    <t>076 74 99 782</t>
  </si>
  <si>
    <t>096 26 74 922
076 55 54 549</t>
  </si>
  <si>
    <t>090 24 39 214
078 49 56 655</t>
  </si>
  <si>
    <t>096 20 56 891
085 77 72 876</t>
  </si>
  <si>
    <t>085 82 91 093</t>
  </si>
  <si>
    <t>081 31 48 567</t>
  </si>
  <si>
    <t>082 26 03 223</t>
  </si>
  <si>
    <t>098 56 13 983
032 81 39 640</t>
  </si>
  <si>
    <t>033.996.3683</t>
  </si>
  <si>
    <t>033 37 25 337</t>
  </si>
  <si>
    <t>091 72 38 292
033 87 96 270</t>
  </si>
  <si>
    <t>033 43 49 684</t>
  </si>
  <si>
    <t>033 67 70 292</t>
  </si>
  <si>
    <t>033 41 41 134</t>
  </si>
  <si>
    <t>033 50 20 388</t>
  </si>
  <si>
    <t>034 94 45 107</t>
  </si>
  <si>
    <t>034 63 99 535</t>
  </si>
  <si>
    <t>034 41 82 693</t>
  </si>
  <si>
    <t>034 96 88 615</t>
  </si>
  <si>
    <t>090 20 61 215
034 75 59 020</t>
  </si>
  <si>
    <t>034 66 53 872</t>
  </si>
  <si>
    <t>034 25 15 152</t>
  </si>
  <si>
    <t>034 41 89 782</t>
  </si>
  <si>
    <t>034 94 11 490</t>
  </si>
  <si>
    <t>034 84 41 334</t>
  </si>
  <si>
    <t>034 56 63 639</t>
  </si>
  <si>
    <t>034 83 51 324</t>
  </si>
  <si>
    <t>034 86 16 516</t>
  </si>
  <si>
    <t>034 87 68 190</t>
  </si>
  <si>
    <t>098 45 25 981
035 69 80 169</t>
  </si>
  <si>
    <t>035 21 66 128</t>
  </si>
  <si>
    <t>035 93 47 705
094 61 22 705</t>
  </si>
  <si>
    <t>035 89 72 340</t>
  </si>
  <si>
    <t>035 82 93 639</t>
  </si>
  <si>
    <t>094 64 75 293
035 43 71 631</t>
  </si>
  <si>
    <t>035 87 72 397
070 81 72 522</t>
  </si>
  <si>
    <t>035 55 72 096</t>
  </si>
  <si>
    <t>035 36 79 072</t>
  </si>
  <si>
    <t>035 76 79 625</t>
  </si>
  <si>
    <t>035 33 66 627</t>
  </si>
  <si>
    <t>035 79 79 215</t>
  </si>
  <si>
    <t>035 58 87 010</t>
  </si>
  <si>
    <t>035 63 80 266</t>
  </si>
  <si>
    <t>035 60 50 635</t>
  </si>
  <si>
    <t>036 29 86 048</t>
  </si>
  <si>
    <t>036 45 14 685
097 73 02 931</t>
  </si>
  <si>
    <t>036 45 65 373</t>
  </si>
  <si>
    <t>093 98 92 052
036 53 70 730</t>
  </si>
  <si>
    <t>036 58 85 637</t>
  </si>
  <si>
    <t>036 83 20 482</t>
  </si>
  <si>
    <t>036 72 51 451</t>
  </si>
  <si>
    <t>078 21 17 920
036 90 02 054</t>
  </si>
  <si>
    <t>090 97 42 809
036 81 08 376</t>
  </si>
  <si>
    <t>036 85 12 752</t>
  </si>
  <si>
    <t>036 88 37 484</t>
  </si>
  <si>
    <t>036 45 64 083</t>
  </si>
  <si>
    <t>036 87 60 904</t>
  </si>
  <si>
    <t>036 87 61 003</t>
  </si>
  <si>
    <t>037 93 53 673</t>
  </si>
  <si>
    <t>094 99 00 915
037 97 12 756</t>
  </si>
  <si>
    <t>037 59 90 245</t>
  </si>
  <si>
    <t>037 20 31 259</t>
  </si>
  <si>
    <t>037 70 72 015</t>
  </si>
  <si>
    <t>037 36 44 966</t>
  </si>
  <si>
    <t>037 21 30 747</t>
  </si>
  <si>
    <t>037 37 48 744</t>
  </si>
  <si>
    <t>037 47 14 321</t>
  </si>
  <si>
    <t>037 96 62 445</t>
  </si>
  <si>
    <t>097 54 99 294
037 39 03 733</t>
  </si>
  <si>
    <t>096 32 25 041
037 29 62 847</t>
  </si>
  <si>
    <t>037 85 86 220</t>
  </si>
  <si>
    <t>037 91 63 407</t>
  </si>
  <si>
    <t>037 91 80 173</t>
  </si>
  <si>
    <t>038 99 39 277</t>
  </si>
  <si>
    <t>038 38 58 885</t>
  </si>
  <si>
    <t>091 12 34 077
038 99 87 992</t>
  </si>
  <si>
    <t>038 84 08 840</t>
  </si>
  <si>
    <t>038 32 74 877
090 14 74 649</t>
  </si>
  <si>
    <t>038 86 60 325</t>
  </si>
  <si>
    <t>096 51 82 430
038 78 74 755</t>
  </si>
  <si>
    <t>038 91 67 693</t>
  </si>
  <si>
    <t>038 73 52 234</t>
  </si>
  <si>
    <t>038 52 74 784</t>
  </si>
  <si>
    <t>038 32 35 448
090 24 76 329</t>
  </si>
  <si>
    <t>038 88 59 156</t>
  </si>
  <si>
    <t>038 80 12 843</t>
  </si>
  <si>
    <t>038 94 04 976</t>
  </si>
  <si>
    <t>038 50 04 646</t>
  </si>
  <si>
    <t>038 30 31 542</t>
  </si>
  <si>
    <t>038 84 29 691</t>
  </si>
  <si>
    <t>038 50 37 550</t>
  </si>
  <si>
    <t>039 65 14 827
099 66 75 039</t>
  </si>
  <si>
    <t>039 85 30 300</t>
  </si>
  <si>
    <t>039 85 79 660</t>
  </si>
  <si>
    <t>039 91 10 138</t>
  </si>
  <si>
    <t>039 20 96 563</t>
  </si>
  <si>
    <t>039 41 95 977</t>
  </si>
  <si>
    <t>090 25 76 416
039 36 22 663</t>
  </si>
  <si>
    <t>039 35 58 299</t>
  </si>
  <si>
    <t>039 58 21 239</t>
  </si>
  <si>
    <t>039 57 93 120</t>
  </si>
  <si>
    <t>039 78 82 851</t>
  </si>
  <si>
    <t>039 88 26 113</t>
  </si>
  <si>
    <t>039 35 01 164</t>
  </si>
  <si>
    <t>039 37 03 559</t>
  </si>
  <si>
    <t>090 92 34 087</t>
  </si>
  <si>
    <t>cash</t>
  </si>
  <si>
    <t>Đóng tiền tiệc 500k, nhưng không đi nên không tính, cấn trừ vào quỹ năm tiếp theo</t>
  </si>
  <si>
    <t>Dư 100k do cấn từ 500k</t>
  </si>
  <si>
    <t>Đóng tiền tiệc 300k, nhưng không đi nên không tính, cấn trừ vào mức góp quỹ</t>
  </si>
  <si>
    <t>Thiếu 200k, Nạp thêm ngày 12/2/2018: 200k R</t>
  </si>
  <si>
    <t>Dư 200k do cấn trừ từ 700k của năm 2018</t>
  </si>
  <si>
    <t>Dư 100k do cấn trừ từ 500k</t>
  </si>
  <si>
    <t>Dư 100k do cấn trừ từ 500k, nạp thêm 13/4/2018 200k</t>
  </si>
  <si>
    <t xml:space="preserve">Do cấn trừ 500k-300k của 2017, nạp thêm ngày 4/4/2018 1.000k </t>
  </si>
  <si>
    <t>Thiếu 100k do cấn từ 500k</t>
  </si>
  <si>
    <t>Dư 200k</t>
  </si>
  <si>
    <t xml:space="preserve"> </t>
  </si>
  <si>
    <t>dư 100k</t>
  </si>
  <si>
    <t>cash 100 + CK 200 ngày 24/10/2018</t>
  </si>
  <si>
    <t>Thiếu 100k do cấn từ 300k</t>
  </si>
  <si>
    <t>Lấy 200 ghi qua 2019</t>
  </si>
  <si>
    <t>Mức nộp 2017</t>
  </si>
  <si>
    <t>Số tiền đóng 2017</t>
  </si>
  <si>
    <t>C2017</t>
  </si>
  <si>
    <t>A2017</t>
  </si>
  <si>
    <t>B2017</t>
  </si>
  <si>
    <t>A2018</t>
  </si>
  <si>
    <t>A2019</t>
  </si>
  <si>
    <t>D2017</t>
  </si>
  <si>
    <t>B2018</t>
  </si>
  <si>
    <t>C2018</t>
  </si>
  <si>
    <t>D2018</t>
  </si>
  <si>
    <t>Ngày nộp
Quỹ 2017</t>
  </si>
  <si>
    <t>Ghi chú 2017</t>
  </si>
  <si>
    <t>Mức nộp 2018</t>
  </si>
  <si>
    <t>Ngày nộp
Quỹ 2018</t>
  </si>
  <si>
    <t>Số tiền đóng 2018</t>
  </si>
  <si>
    <t>Ghi chú 2018</t>
  </si>
  <si>
    <t>Mức nộp 2019</t>
  </si>
  <si>
    <t>Ngày nộp
Quỹ 2019</t>
  </si>
  <si>
    <t>Số tiền đóng 2019</t>
  </si>
  <si>
    <t>Ghi chú 2019</t>
  </si>
  <si>
    <t>Mức nộp 2020</t>
  </si>
  <si>
    <t>Ngày nộp
Quỹ 2020</t>
  </si>
  <si>
    <t>Số tiền đóng 2020</t>
  </si>
  <si>
    <t>Ghi chú 2020</t>
  </si>
  <si>
    <t>B2019</t>
  </si>
  <si>
    <t>C2019</t>
  </si>
  <si>
    <t>D2019</t>
  </si>
  <si>
    <t>A2020</t>
  </si>
  <si>
    <t>B2020</t>
  </si>
  <si>
    <t>C2020</t>
  </si>
  <si>
    <t>D2020</t>
  </si>
  <si>
    <t>(blank)</t>
  </si>
  <si>
    <t>Grand Total</t>
  </si>
  <si>
    <t>2011 Total</t>
  </si>
  <si>
    <t>2012 Total</t>
  </si>
  <si>
    <t>2013 Total</t>
  </si>
  <si>
    <t>2014 Total</t>
  </si>
  <si>
    <t>(blank) Total</t>
  </si>
  <si>
    <t>2015 Total</t>
  </si>
  <si>
    <t>2016 Total</t>
  </si>
  <si>
    <t>2018 Total</t>
  </si>
  <si>
    <t>2017 Total</t>
  </si>
  <si>
    <t>Đếm</t>
  </si>
  <si>
    <t>Số tiền nộp quỹ2018</t>
  </si>
  <si>
    <t>Số tiền nộp quỹ2020</t>
  </si>
  <si>
    <t>Số tiền nộp quỹ2019</t>
  </si>
  <si>
    <t>nộp quỹ2018</t>
  </si>
  <si>
    <t>nộp Quỹ2017</t>
  </si>
  <si>
    <t>nộp quỹ2019</t>
  </si>
  <si>
    <t>nộp quỹ2020</t>
  </si>
  <si>
    <t>C</t>
  </si>
  <si>
    <t>Tổng tiền đóng quỹ</t>
  </si>
  <si>
    <t>Cộng</t>
  </si>
  <si>
    <t>Info52</t>
  </si>
  <si>
    <t>Họ và Tên</t>
  </si>
  <si>
    <t>Trần Minh Phú</t>
  </si>
  <si>
    <t>Phan Thanh Nho</t>
  </si>
  <si>
    <t>Phạm Quang Lợi</t>
  </si>
  <si>
    <t>Nguyễn Minh Cảnh</t>
  </si>
  <si>
    <t>Hồ Thị Kim Quyền</t>
  </si>
  <si>
    <t>Nguyễn Thị Tuyết</t>
  </si>
  <si>
    <t>Trần Thị Hiểu</t>
  </si>
  <si>
    <t>Lê Hồng Nam</t>
  </si>
  <si>
    <t>Nguyễn Vĩnh Trường</t>
  </si>
  <si>
    <t>Trần Thị Mỹ Yến</t>
  </si>
  <si>
    <t>Phạm Văn Thắng</t>
  </si>
  <si>
    <t>Nguyễn Minh Quân</t>
  </si>
  <si>
    <t>Bùi Minh Thuận</t>
  </si>
  <si>
    <t>Đinh Hữu Lai</t>
  </si>
  <si>
    <t>Lương Nguyễn Nhân</t>
  </si>
  <si>
    <t>Dương Thị Kim  Tuyến</t>
  </si>
  <si>
    <t>Lưu Thị Ánh  Nguyệt</t>
  </si>
  <si>
    <t>Trần Minh Hiếu</t>
  </si>
  <si>
    <t>Nguyễn Thị Bích Lộc</t>
  </si>
  <si>
    <t>Hồ Sỹ Minh</t>
  </si>
  <si>
    <t>Trần Thanh Liêm</t>
  </si>
  <si>
    <t>Trịnh Minh Hiếu</t>
  </si>
  <si>
    <t>Lê Thành Tín</t>
  </si>
  <si>
    <t>Mai Văn Viên</t>
  </si>
  <si>
    <t>Nguyễn Hữu Thọ</t>
  </si>
  <si>
    <t>Nguyễn Văn Quan</t>
  </si>
  <si>
    <t>Phạm Thành Tâm</t>
  </si>
  <si>
    <t>Phạm Thị Thuỳ Tâm</t>
  </si>
  <si>
    <t>Nguyễn Hữu Thịnh</t>
  </si>
  <si>
    <t>Cao Xuân Trường</t>
  </si>
  <si>
    <t>Phạm Quang Luân</t>
  </si>
  <si>
    <t>Nguyễn Tấn Tiên</t>
  </si>
  <si>
    <t>Đỗ Tường Vy</t>
  </si>
  <si>
    <t>Trần Thị Thanh Mùi</t>
  </si>
  <si>
    <t>Phạm Văn Tuấn</t>
  </si>
  <si>
    <t>Đào Thị Ngọc Lan</t>
  </si>
  <si>
    <t>Trương Minh Hùng</t>
  </si>
  <si>
    <t>Nguyễn Hoàng Trúc Thủy</t>
  </si>
  <si>
    <t>Phó Thị Hồng Thắm</t>
  </si>
  <si>
    <t>Lương Anh Duy</t>
  </si>
  <si>
    <t>Nguyễn Thị Hồng Minh</t>
  </si>
  <si>
    <t>Lê Thành Duy</t>
  </si>
  <si>
    <t>Trịnh Thị Mai</t>
  </si>
  <si>
    <t>Võ Quang Hùng</t>
  </si>
  <si>
    <t>Phan Văn  Phong</t>
  </si>
  <si>
    <t>Cù Thị Hồng Phương</t>
  </si>
  <si>
    <t>Huỳnh Thị Bích Tuyền</t>
  </si>
  <si>
    <t>Trần Thị Cẩm Nhung</t>
  </si>
  <si>
    <t>Trần Thị Mỹ Tiên</t>
  </si>
  <si>
    <t>Phan Anh Dũng</t>
  </si>
  <si>
    <t>Trần Hồng  Quân</t>
  </si>
  <si>
    <t>Lê Thị Lệ Thủy</t>
  </si>
  <si>
    <t>Nguyễn Thị Ngọc Trâm</t>
  </si>
  <si>
    <t>Nguyễn Văn Tiến</t>
  </si>
  <si>
    <t>Nguyễn Đức Mẫn</t>
  </si>
  <si>
    <t>Trương Thị Huỳnh Mai</t>
  </si>
  <si>
    <t>Đặng Thị Sen</t>
  </si>
  <si>
    <t>Phạm Thị Hằng Nga</t>
  </si>
  <si>
    <t>Trần Thị Mai Anh</t>
  </si>
  <si>
    <t>Lê Văn Lợi</t>
  </si>
  <si>
    <t>Lê Tấn Phát</t>
  </si>
  <si>
    <t>Văn Ngọc Trúc Chi</t>
  </si>
  <si>
    <t>Trần Thị Thu Hồng</t>
  </si>
  <si>
    <t>Trần Thị Hồng</t>
  </si>
  <si>
    <t>Đỗ Nguyễn Minh Châu</t>
  </si>
  <si>
    <t>Nguyễn Xuân Nguyên Ý</t>
  </si>
  <si>
    <t>Dư Mỹ An</t>
  </si>
  <si>
    <t>Nguyễn Duy Hải</t>
  </si>
  <si>
    <t>Mai Hùng Sơn</t>
  </si>
  <si>
    <t>Nguyễn Quốc Định</t>
  </si>
  <si>
    <t>Đinh Quốc Đạt</t>
  </si>
  <si>
    <t>Nguyễn Công Minh</t>
  </si>
  <si>
    <t>Trần Bá Phương</t>
  </si>
  <si>
    <t>Nguyễn Phương Nam</t>
  </si>
  <si>
    <t>Lê Quang Hiếu</t>
  </si>
  <si>
    <t>Trần Văn Phúc</t>
  </si>
  <si>
    <t>Lê Thị Hiền</t>
  </si>
  <si>
    <t>Phan Thị Cẩm Thạch</t>
  </si>
  <si>
    <t>Lê Thị Quý</t>
  </si>
  <si>
    <t>Tăng Ngọc Thịnh</t>
  </si>
  <si>
    <t>Nguyễn Thị Ngọc Diễm</t>
  </si>
  <si>
    <t>Đinh Thị Thùy Sương</t>
  </si>
  <si>
    <t>Nguyễn Xuân Trường</t>
  </si>
  <si>
    <t>Lưu Tuấn Anh</t>
  </si>
  <si>
    <t>Huỳnh Minh Đông</t>
  </si>
  <si>
    <t>Nguyễn Thị Phương Thảo</t>
  </si>
  <si>
    <t>Nguyễn Thị Trang</t>
  </si>
  <si>
    <t>Đỗ Đức Hào</t>
  </si>
  <si>
    <t>Trịnh Ngọc Diệu</t>
  </si>
  <si>
    <t>Cao Văn Tài</t>
  </si>
  <si>
    <t>Đinh Thị Thanh Tâm</t>
  </si>
  <si>
    <t>Nguyễn Thanh Phong</t>
  </si>
  <si>
    <t>Tân Vĩnh Tâm</t>
  </si>
  <si>
    <t>Đặng Thị Nguyệt</t>
  </si>
  <si>
    <t>Lại Thị Thắm</t>
  </si>
  <si>
    <t>Phạm Thanh Sơn</t>
  </si>
  <si>
    <t>Nguyễn Trọng Nghĩa</t>
  </si>
  <si>
    <t>Đặng Thị Cẩm Hiền</t>
  </si>
  <si>
    <t>Lê Thị Minh Tâm</t>
  </si>
  <si>
    <t>Hồ Như Quỳnh</t>
  </si>
  <si>
    <t>Nguyễn Tấn Duy</t>
  </si>
  <si>
    <t>Trần Thị Kim Xinh</t>
  </si>
  <si>
    <t>Trình Quang Lộc</t>
  </si>
  <si>
    <t>Lương Văn Triển</t>
  </si>
  <si>
    <t>Trương Đình Cường</t>
  </si>
  <si>
    <t>Đinh Văn Hiền</t>
  </si>
  <si>
    <t>Nguyễn Đức Tri</t>
  </si>
  <si>
    <t>Trương Văn Dũng</t>
  </si>
  <si>
    <t>Nguyễn Thị Huyền</t>
  </si>
  <si>
    <t>Đỗ Thị Trúc Ly</t>
  </si>
  <si>
    <t>Đặng Thị Tùng Linh</t>
  </si>
  <si>
    <t>Bùi Thị Hiền</t>
  </si>
  <si>
    <t>Lương Thiện Nhơn</t>
  </si>
  <si>
    <t>Nguyễn Thái Phong</t>
  </si>
  <si>
    <t>Đồng Văn Ngọc</t>
  </si>
  <si>
    <t>Lương Kim Vân</t>
  </si>
  <si>
    <t>Y Bim</t>
  </si>
  <si>
    <t>Phạm Tấn Long</t>
  </si>
  <si>
    <t>Trần Đạt</t>
  </si>
  <si>
    <t>Huỳnh Thị Mỹ Linh</t>
  </si>
  <si>
    <t>Nguyễn Ngọc  Đại</t>
  </si>
  <si>
    <t>Phạm Văn  Đạt</t>
  </si>
  <si>
    <t>Phạm Xuân  Hưng</t>
  </si>
  <si>
    <t>Vũ Thị Kim  Oanh</t>
  </si>
  <si>
    <t>Phan Thanh  Toản</t>
  </si>
  <si>
    <t>Nguyễn Văn  Vũ</t>
  </si>
  <si>
    <t>Trần Thị Kiều Trinh</t>
  </si>
  <si>
    <t>Nguyễn Hữu Ấn</t>
  </si>
  <si>
    <t>Phạm Văn Hiển</t>
  </si>
  <si>
    <t>Phạm Văn Lợi</t>
  </si>
  <si>
    <t>Võ Thị Mai Ninh</t>
  </si>
  <si>
    <t>Trần Tôn Hải</t>
  </si>
  <si>
    <t>Đặng Thị Hồng Nhung</t>
  </si>
  <si>
    <t>Nguyễn Văn Nam</t>
  </si>
  <si>
    <t>Nguyễn Thị Thanh</t>
  </si>
  <si>
    <t>Trần Anh Mỹ</t>
  </si>
  <si>
    <t>Vũ Thị Thùy Dung</t>
  </si>
  <si>
    <t>Nguyễn Thị Minh Hiếu</t>
  </si>
  <si>
    <t>Nguyễn Ngọc Tấn</t>
  </si>
  <si>
    <t>Lê Viết Khang</t>
  </si>
  <si>
    <t>Vũ Văn Hùng</t>
  </si>
  <si>
    <t>Phạm Ngọc Sơn</t>
  </si>
  <si>
    <t>Trần Minh Hoài</t>
  </si>
  <si>
    <t>Phạm Thùy Linh</t>
  </si>
  <si>
    <t>Huỳnh Ngọc Chiêu</t>
  </si>
  <si>
    <t>Nguyễn Thị Hồng Giang</t>
  </si>
  <si>
    <t>Lê Thị Đài Trang</t>
  </si>
  <si>
    <t>Nguyễn Công Hậu</t>
  </si>
  <si>
    <t>Nguyễn Hoàng Long</t>
  </si>
  <si>
    <t>Nguyễn Thị  Diệu</t>
  </si>
  <si>
    <t>Nguyễn Văn  Khai</t>
  </si>
  <si>
    <t>Huỳnh Trí  Luận</t>
  </si>
  <si>
    <t>Lê Quốc  Thắng</t>
  </si>
  <si>
    <t>Lương Thiện  Nhơn</t>
  </si>
  <si>
    <t>Đồng Văn Lâm</t>
  </si>
  <si>
    <t>Nguyễn Thanh  Bình</t>
  </si>
  <si>
    <t>Lê Tấn  Hoàn</t>
  </si>
  <si>
    <t>Nguyễn Viết  Khoa</t>
  </si>
  <si>
    <t>Lưu Thị Hà  Giang</t>
  </si>
  <si>
    <t>Hoàng Thị Hà</t>
  </si>
  <si>
    <t>Nguyễn Thị Thu  Hà</t>
  </si>
  <si>
    <t>Trần Thị  Hải</t>
  </si>
  <si>
    <t>Thạch Thị  Hậu</t>
  </si>
  <si>
    <t>Nguyễn Thị Như  Hiếu</t>
  </si>
  <si>
    <t>Nguyễn Thị Hồng  Hương</t>
  </si>
  <si>
    <t>Trần Thị Ngọc  Kim</t>
  </si>
  <si>
    <t>Nguyễn Nữ Thanh  Lan</t>
  </si>
  <si>
    <t>Bùi Thị Thảo  My</t>
  </si>
  <si>
    <t>Phạm Thị Hồng  Ngoan</t>
  </si>
  <si>
    <t>Nguyễn Thị  Ngọc</t>
  </si>
  <si>
    <t>Nguyễn Hoài  Nhân</t>
  </si>
  <si>
    <t>Trần  Phú</t>
  </si>
  <si>
    <t>Lưu Ngọc  Quyền</t>
  </si>
  <si>
    <t>Nguyễn Trọng  Tâm</t>
  </si>
  <si>
    <t>Nguyễn Trọng Thái</t>
  </si>
  <si>
    <t>Lê Thị Hồng  Thắm</t>
  </si>
  <si>
    <t>Võ Thị Lệ  Thùy</t>
  </si>
  <si>
    <t>Huỳnh Hiển  Vinh</t>
  </si>
  <si>
    <t>Dương Thị Thảo Vy</t>
  </si>
  <si>
    <t>Võ Nguyễn Tường  Vy</t>
  </si>
  <si>
    <t>Võ Văn Nhật</t>
  </si>
  <si>
    <t>Lê Quốc  Khiêm</t>
  </si>
  <si>
    <t>Trần Ngọc Thuần</t>
  </si>
  <si>
    <t>Đặng Văn Hiền</t>
  </si>
  <si>
    <t>Thu Hà</t>
  </si>
  <si>
    <t>Hồng Tâm</t>
  </si>
  <si>
    <t>Điện thoại</t>
  </si>
  <si>
    <t>Ngày sinh</t>
  </si>
  <si>
    <t>Email</t>
  </si>
  <si>
    <t>Số tiền nộp quỹ2017</t>
  </si>
  <si>
    <t>Ghi chú</t>
  </si>
  <si>
    <t>Số điện thoại</t>
  </si>
  <si>
    <t>hieukt33@yahoo.com.vn</t>
  </si>
  <si>
    <t>ng.bichloc@gmail.com; bichloc.nguyen@gmail.com</t>
  </si>
  <si>
    <t>yentran2905@gmail.com</t>
  </si>
  <si>
    <t>mienvanmaidt2@gmail.com</t>
  </si>
  <si>
    <t>huuthinh2206@gmail.com</t>
  </si>
  <si>
    <t>quan260708@gmail.com</t>
  </si>
  <si>
    <t>hieu.trinhminh@yahoo.com</t>
  </si>
  <si>
    <t>thuytam_greendream@yahoo.com</t>
  </si>
  <si>
    <t>nguoivetugiacmo_1991@yahoo.com</t>
  </si>
  <si>
    <t>tien.ntan@gmail.com</t>
  </si>
  <si>
    <t>dtnlanvn@gmail.com</t>
  </si>
  <si>
    <t>tuongvy_jeanspears@yahoo.com</t>
  </si>
  <si>
    <t>huynhthibichtuyen91@gmail.com</t>
  </si>
  <si>
    <t>happy_funny0608@yahoo.com</t>
  </si>
  <si>
    <t>hongminh101091@yahoo.com</t>
  </si>
  <si>
    <t>paradise_ptht91@yahoo.com</t>
  </si>
  <si>
    <t>tranmytien10@gmail.com</t>
  </si>
  <si>
    <t>namlehvnh@gmail.com</t>
  </si>
  <si>
    <t>nguyenducman68@gmail.com</t>
  </si>
  <si>
    <t>anhdung.sp@gmail.com</t>
  </si>
  <si>
    <t>dangsen167@gmail.com</t>
  </si>
  <si>
    <t>lethuy_nganpho@yahoo.com</t>
  </si>
  <si>
    <t>maihong201192@yahoo.com.vn</t>
  </si>
  <si>
    <t>vantaibank@gmail.com</t>
  </si>
  <si>
    <t>ydsmedecin91@gmail.com</t>
  </si>
  <si>
    <t>haokhtn@gmail.com</t>
  </si>
  <si>
    <t>huynhminhdong160893@gmail.com</t>
  </si>
  <si>
    <t>anhlutu.ier@gmail.com</t>
  </si>
  <si>
    <t>nguyenquocdinh1990@gmail.com</t>
  </si>
  <si>
    <t>ntp3112@gmail.com</t>
  </si>
  <si>
    <t>thinhtang.tp@gmail.com</t>
  </si>
  <si>
    <t>tranphuc41092@gmail.com</t>
  </si>
  <si>
    <t>tam.dinh1993.ueh@gmail.com</t>
  </si>
  <si>
    <t>hien9218@gmail.com</t>
  </si>
  <si>
    <t>lequy.bctt.ht@gmail.com</t>
  </si>
  <si>
    <t>hoonnym100@gmail.com</t>
  </si>
  <si>
    <t>camthachk11bctt@gmail.com</t>
  </si>
  <si>
    <t>giahien911@gmail.com</t>
  </si>
  <si>
    <t>dongngoc2994@gmail.com</t>
  </si>
  <si>
    <t>nguyenductri1993@gmail.com</t>
  </si>
  <si>
    <t>nguyenthaiphong96@gmail.com</t>
  </si>
  <si>
    <t>81102227@hcmut.edu.vn</t>
  </si>
  <si>
    <t>p.tanlong@gmail.com</t>
  </si>
  <si>
    <t>thanhson2401@gmail.com</t>
  </si>
  <si>
    <t>trdat94@gmail.com</t>
  </si>
  <si>
    <t>trinhloc39@gmail.com</t>
  </si>
  <si>
    <t>hien.4.4.1994@gmail.com</t>
  </si>
  <si>
    <t>dangthicamhien@yahoo.com.vn</t>
  </si>
  <si>
    <t>nhuquynh22.bni@gmail.com</t>
  </si>
  <si>
    <t>minhtambk84@gmail.com</t>
  </si>
  <si>
    <t>huyendaklak@gmail.com</t>
  </si>
  <si>
    <t>ybim.041094@gmail.com</t>
  </si>
  <si>
    <t>huynhngocchieu95@gmail.com</t>
  </si>
  <si>
    <t>lvklvk1595@gmail.com</t>
  </si>
  <si>
    <t>ngconghau95@gmail.com</t>
  </si>
  <si>
    <t>longnguyen476@gmail.com</t>
  </si>
  <si>
    <t>huuanqn2010@yahoo.com</t>
  </si>
  <si>
    <t>ngoctan2604@gmail.com</t>
  </si>
  <si>
    <t>nguyenthanhphongtp@gmail.com</t>
  </si>
  <si>
    <t>phankienminh100295@gmail.com</t>
  </si>
  <si>
    <t>ngocson344@gmail.com</t>
  </si>
  <si>
    <t>phamthuylinh2095@gmail.com</t>
  </si>
  <si>
    <t>loipham142@gmail.com</t>
  </si>
  <si>
    <t>andylaomy@gmail.com</t>
  </si>
  <si>
    <t>tmhoai.spk@gmail.com</t>
  </si>
  <si>
    <t>vuvanhung105@gmail.com</t>
  </si>
  <si>
    <t>nhungdang_94@yahoo.com</t>
  </si>
  <si>
    <t>lethidaitrang8795@gmail.com</t>
  </si>
  <si>
    <t>honggiang.ueh95@gmail.com</t>
  </si>
  <si>
    <t>ueh.thuydung@gmail.com</t>
  </si>
  <si>
    <t>http://facebook.com/mekong89</t>
  </si>
  <si>
    <t>https://www.facebook.com/Cr8zy.Nguyen</t>
  </si>
  <si>
    <t>https://www.facebook.com/huuthinh.nguyen.7146</t>
  </si>
  <si>
    <t>https://www.facebook.com/quan.nguyenvan.54</t>
  </si>
  <si>
    <t>https://www.facebook.com/UndeadLovedl25</t>
  </si>
  <si>
    <t>https://www.facebook.com/duy.luong.9</t>
  </si>
  <si>
    <t>https://www.facebook.com/ntantien</t>
  </si>
  <si>
    <t>https://www.facebook.com/vinhtruong.nguyen.395</t>
  </si>
  <si>
    <t>https://www.facebook.com/quang.luan.102</t>
  </si>
  <si>
    <t>https://www.facebook.com/messages/phamvantuan.pvt.2009</t>
  </si>
  <si>
    <t>https://www.facebook.com/hung.truong.98434</t>
  </si>
  <si>
    <t>https://www.facebook.com/hung.q.vo</t>
  </si>
  <si>
    <t>https://www.facebook.com/phuong.tuna.1</t>
  </si>
  <si>
    <t>https://www.facebook.com/tuongvy.jeanspears</t>
  </si>
  <si>
    <t>https://www.facebook.com/TrucThuy68</t>
  </si>
  <si>
    <t>https://www.facebook.com/hongminh101091</t>
  </si>
  <si>
    <t>https://www.facebook.com/tham.pho</t>
  </si>
  <si>
    <t>https://www.facebook.com/nhungtran.bibi</t>
  </si>
  <si>
    <t>https://www.facebook.com/tran.tien.549</t>
  </si>
  <si>
    <t>https://www.facebook.com/tranthanhmui</t>
  </si>
  <si>
    <t>https://www.facebook.com/namleht,https://www.facebook.com/namletueduc</t>
  </si>
  <si>
    <t>https://www.facebook.com/ngon.doi.xanh</t>
  </si>
  <si>
    <t>https://www.facebook.com/son.soc.7</t>
  </si>
  <si>
    <t>https://www.facebook.com/man.nguyenduc</t>
  </si>
  <si>
    <t>https://www.facebook.com/nguyenminhcanh2510</t>
  </si>
  <si>
    <t>https://www.facebook.com/nguyenvantien.kt</t>
  </si>
  <si>
    <t>https://www.facebook.com/quangloi.pham.5</t>
  </si>
  <si>
    <t>https://www.facebook.com/dung.phananh.1</t>
  </si>
  <si>
    <t>https://www.facebook.com/dangsen.pt</t>
  </si>
  <si>
    <t>https://www.facebook.com/minh.chau.507464</t>
  </si>
  <si>
    <t>https://www.facebook.com/dumyan1992</t>
  </si>
  <si>
    <t>https://www.facebook.com/sum.sju</t>
  </si>
  <si>
    <t>https://www.facebook.com/tranthi.hong.92</t>
  </si>
  <si>
    <t>https://www.facebook.com/maianh.tran.731</t>
  </si>
  <si>
    <t>https://www.facebook.com/pe.ut.503</t>
  </si>
  <si>
    <t>https://www.facebook.com/hatbuichoivoi,https://www.facebook.com/profile.php?id=100003040713344</t>
  </si>
  <si>
    <t>https://www.facebook.com/anh.lutu</t>
  </si>
  <si>
    <t>https://www.facebook.com/haohmaruru</t>
  </si>
  <si>
    <t>https://www.facebook.com/Nguyen.Quoc.Dinh</t>
  </si>
  <si>
    <t>https://www.facebook.com/ntp3112</t>
  </si>
  <si>
    <t>https://www.facebook.com/nguyenxuantruong1993?fref=grp_mmbr_list</t>
  </si>
  <si>
    <t>https://www.facebook.com/tam.tan2</t>
  </si>
  <si>
    <t>https://www.facebook.com/tnthinh92</t>
  </si>
  <si>
    <t>https://www.facebook.com/bka.tran</t>
  </si>
  <si>
    <t>https://www.facebook.com/TranPhuc410</t>
  </si>
  <si>
    <t>https://www.facebook.com/nguyet.dang.31</t>
  </si>
  <si>
    <t>https://www.facebook.com/tam.dinhthithanh.1</t>
  </si>
  <si>
    <t>https://www.facebook.com/hien.le.395017</t>
  </si>
  <si>
    <t>https://www.facebook.com/leo.thaods</t>
  </si>
  <si>
    <t>https://www.facebook.com/dinh.g.hien.5,https://www.facebook.com/profile.php?id=100006565958965,</t>
  </si>
  <si>
    <t>https://www.facebook.com/ngocdvdptueduc,https://www.facebook.com/dong.ngoc.ftu2,</t>
  </si>
  <si>
    <t>https://www.facebook.com/thiennhon.luong</t>
  </si>
  <si>
    <t>https://www.facebook.com/profile.php?id=100004442620084</t>
  </si>
  <si>
    <t>https://www.facebook.com/tanlong.pham.75</t>
  </si>
  <si>
    <t>https://www.facebook.com/thanhson2401</t>
  </si>
  <si>
    <t>https://www.facebook.com/trandat1994</t>
  </si>
  <si>
    <t>https://www.facebook.com/profile.php?id=100009844418604</t>
  </si>
  <si>
    <t>https://www.facebook.com/profile.php?id=100005151430996</t>
  </si>
  <si>
    <t>https://www.facebook.com/dang.hien.549</t>
  </si>
  <si>
    <t>https://www.facebook.com/profile.php?id=100004372628185</t>
  </si>
  <si>
    <t>https://www.facebook.com/trucly.keyny</t>
  </si>
  <si>
    <t>https://www.facebook.com/mylinh.huynh.315</t>
  </si>
  <si>
    <t>https://www.facebook.com/minhtam.le.9465</t>
  </si>
  <si>
    <t>https://www.facebook.com/van.kim.7509</t>
  </si>
  <si>
    <t>https://www.facebook.com/huyenac.huyen</t>
  </si>
  <si>
    <t>https://www.facebook.com/ngaykhongmuaphun</t>
  </si>
  <si>
    <t>https://www.facebook.com/JolieTRAN3011</t>
  </si>
  <si>
    <t>https://www.facebook.com/nguyenngoc.tan.9235</t>
  </si>
  <si>
    <t>https://www.facebook.com/phamhien9x.hahn</t>
  </si>
  <si>
    <t>https://www.facebook.com/loi.pham.124</t>
  </si>
  <si>
    <t>https://www.facebook.com/hoai.tran26</t>
  </si>
  <si>
    <t>https://www.facebook.com/nho.anh.775,https://www.facebook.com/profile.php?id=100004491363652</t>
  </si>
  <si>
    <t>https://www.facebook.com/kimkute59</t>
  </si>
  <si>
    <t>https://www.facebook.com/trangheo.le</t>
  </si>
  <si>
    <t>https://www.facebook.com/kieutrinh.tran.98</t>
  </si>
  <si>
    <t>Ngành - chuyên ngành</t>
  </si>
  <si>
    <t>Ngày</t>
  </si>
  <si>
    <t>chuyên viên kiểm soát nội bộ
Giáo dục-đào tạo</t>
  </si>
  <si>
    <t>HR Officer
Kinh doanh tự do</t>
  </si>
  <si>
    <t>Thiết kế ghế ô tô
Nhân viên kinh doanh</t>
  </si>
  <si>
    <t>Trình dược viên
Gia sư</t>
  </si>
  <si>
    <t>Giám sát hoàn thiện
Kỹ sư xây dựng</t>
  </si>
  <si>
    <t>Nhân viên bán hàng đa dịch vụ: tư vấn lắp wifi, truyền hình, bán sim, số, dịch vụ 4G, chữ ký số…
Chuẩn bị đi NVQS</t>
  </si>
  <si>
    <t>Sĩ quan tập sự
Đang tìm việc</t>
  </si>
  <si>
    <t>NV marketing
CSKH</t>
  </si>
  <si>
    <t xml:space="preserve">Nhân viên pháp lý
Nhân viên pháp lý, Công ty Đầu tư quốc tế HTC, 510 Võ Văn Kiệt, Phường Cầu Kho, quận 1. </t>
  </si>
  <si>
    <t>Công ty Thuận Thảo (Tỉnh Phú Yên)
ADVO, Quận 1, TP HCM</t>
  </si>
  <si>
    <t xml:space="preserve">Công ty TNHH Cơ Nhiệt Á Châu, Số 10, Ấp 2, Xã Nhựt Chánh, Huyện Bến Lức, Tỉnh Long An.
Công ty TNHH Cơ Nhiệt Quang Huy, 99/29 Đường Trần Quang Khải, Tx Dĩ An, Bình Dương
</t>
  </si>
  <si>
    <t>Công ty nghiên cứu thị trường
Nielsen Việt Nam, Phú Nhuận, Hồ Chí Minh</t>
  </si>
  <si>
    <t xml:space="preserve">VNG
Zalo </t>
  </si>
  <si>
    <t>Tachi-s Engineering VietNam, Ngã Tư Hàng Xanh
Linkhouse, quận thủ đức, hồ chí minh</t>
  </si>
  <si>
    <t>Công ty coteccons
Công ty cổ phần xây dựng và kinh doanh địa ốc Hòa Bình - 123 Nguyễn Đình Chiểu, phường 6, quận 3.</t>
  </si>
  <si>
    <t xml:space="preserve">Teramar 123 Lê lợi quận 1
Đang tìm việc </t>
  </si>
  <si>
    <t>Công ty banker viet nam, CMT8, Quận 3
Customer service, FE credit</t>
  </si>
  <si>
    <t>Công Ty TNHH Nha Khoa Thiên Bảo Q3 (Không muốn ghi thông tin này, chắc là đang có dự đinh gì)</t>
  </si>
  <si>
    <t>Công Ty TNHH Officience Vietnam - 161A Phan Đăng Lưu- Quận Phú Nhuận
Công Ty Royal Center, 235 Nguyễn Văn Cừ, Q1, TP HCM</t>
  </si>
  <si>
    <t>Vị trí công việc (mô tả)</t>
  </si>
  <si>
    <t>Nơi làm việc</t>
  </si>
  <si>
    <t>Thông tin thêm</t>
  </si>
  <si>
    <t>Anh Total</t>
  </si>
  <si>
    <t>Chị Total</t>
  </si>
  <si>
    <t>Nhập tên và dò danh sách ở đây</t>
  </si>
  <si>
    <t>G3</t>
  </si>
  <si>
    <t>Thông tin cá nhân:</t>
  </si>
  <si>
    <t>G4</t>
  </si>
  <si>
    <t>G5</t>
  </si>
  <si>
    <t>G6</t>
  </si>
  <si>
    <t>G7</t>
  </si>
  <si>
    <t>Thông tin liên lạc:</t>
  </si>
  <si>
    <t>G8</t>
  </si>
  <si>
    <t>G9</t>
  </si>
  <si>
    <t>G10</t>
  </si>
  <si>
    <t>Thông tin sinh viên:</t>
  </si>
  <si>
    <t>G11</t>
  </si>
  <si>
    <t>Cộng đồng SV từng sinh hoạt</t>
  </si>
  <si>
    <t>G12</t>
  </si>
  <si>
    <t>Trường học</t>
  </si>
  <si>
    <t>G13</t>
  </si>
  <si>
    <t>G14</t>
  </si>
  <si>
    <t>G15</t>
  </si>
  <si>
    <t>G16</t>
  </si>
  <si>
    <t>Thông tin việc làm:</t>
  </si>
  <si>
    <t>Vị trí công việc</t>
  </si>
  <si>
    <t>Tên công ty</t>
  </si>
  <si>
    <t>Đóng quỹ:</t>
  </si>
  <si>
    <t>Vui lòng chuyển khoản nộp tiền quỹ các năm cho Ban Liên lạc Cựu Sinh viên Phía Nam</t>
  </si>
  <si>
    <t>G17</t>
  </si>
  <si>
    <t>+ Tên TK nhận: DO TUONG VY</t>
  </si>
  <si>
    <t>G18</t>
  </si>
  <si>
    <t>+ Số tài khoản: 0071.005. 26 37 94</t>
  </si>
  <si>
    <t>2025</t>
  </si>
  <si>
    <t>G19</t>
  </si>
  <si>
    <t>+ CN: Vietcombank HCM</t>
  </si>
  <si>
    <t>G20</t>
  </si>
  <si>
    <r>
      <t>+ Nội dung: Họ và tên - Số điện thoại - Nộp Quỹ năm nào</t>
    </r>
    <r>
      <rPr>
        <sz val="13"/>
        <color rgb="FF000000"/>
        <rFont val="Times New Roman"/>
        <family val="1"/>
      </rPr>
      <t xml:space="preserve"> (ví dụ: Do Tuong Vy 0783600332 Nop quy2020</t>
    </r>
  </si>
  <si>
    <t>2027</t>
  </si>
  <si>
    <t>G21</t>
  </si>
  <si>
    <t>Trước ngày 31/10/2019</t>
  </si>
  <si>
    <t>G22</t>
  </si>
  <si>
    <t>Lời nhắc</t>
  </si>
  <si>
    <t>Anh/chị cần cập nhật thông tin Cựu Sinh viên theo link sau</t>
  </si>
  <si>
    <t>G23</t>
  </si>
  <si>
    <t>https://forms.gle/W3d2yo5VoF3aauwX6</t>
  </si>
  <si>
    <t>G24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</si>
</sst>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dd/mm/yyyy;@"/>
    <numFmt numFmtId="165" formatCode="&quot;Tháng &quot;m/yyyy"/>
    <numFmt numFmtId="166" formatCode="dd/mm/yyyy"/>
    <numFmt numFmtId="167" formatCode="_(* #,##0_);_(* \(#,##0\);_(* &quot;-&quot;??_);_(@_)"/>
  </numFmts>
  <fonts count="17"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Times New Roman"/>
      <family val="1"/>
    </font>
    <font>
      <b/>
      <sz val="11"/>
      <color theme="1"/>
      <name val="Times New Roman"/>
      <family val="1"/>
    </font>
    <font>
      <b/>
      <sz val="11"/>
      <color rgb="FF0070C0"/>
      <name val="Times New Roman"/>
      <family val="1"/>
    </font>
    <font>
      <b/>
      <sz val="11"/>
      <color rgb="FFFF0000"/>
      <name val="Calibri"/>
      <family val="2"/>
      <scheme val="minor"/>
    </font>
    <font>
      <b/>
      <sz val="11"/>
      <color rgb="FFC00000"/>
      <name val="Times New Roman"/>
      <family val="1"/>
    </font>
    <font>
      <sz val="13"/>
      <color theme="1"/>
      <name val="Times New Roman"/>
      <family val="1"/>
    </font>
    <font>
      <b/>
      <sz val="13"/>
      <color rgb="FF0070C0"/>
      <name val="Times New Roman"/>
      <family val="1"/>
    </font>
    <font>
      <b/>
      <sz val="13"/>
      <color rgb="FF7030A0"/>
      <name val="Times New Roman"/>
      <family val="1"/>
    </font>
    <font>
      <u/>
      <sz val="11"/>
      <color theme="10"/>
      <name val="Calibri"/>
      <family val="2"/>
      <scheme val="minor"/>
    </font>
    <font>
      <sz val="13"/>
      <color rgb="FF000000"/>
      <name val="Times New Roman"/>
      <family val="1"/>
    </font>
    <font>
      <sz val="13"/>
      <color rgb="FFFF0000"/>
      <name val="Times New Roman"/>
      <family val="1"/>
    </font>
    <font>
      <sz val="13"/>
      <color rgb="FFFFFFFF"/>
      <name val="Times New Roman"/>
      <family val="1"/>
    </font>
    <font>
      <b/>
      <sz val="13"/>
      <color rgb="FFBF9000"/>
      <name val="Times New Roman"/>
      <family val="1"/>
    </font>
    <font>
      <b/>
      <sz val="13"/>
      <color rgb="FF000000"/>
      <name val="Times New Roman"/>
      <family val="1"/>
    </font>
  </fonts>
  <fills count="4">
    <fill>
      <patternFill patternType="none"/>
    </fill>
    <fill>
      <patternFill patternType="gray125"/>
    </fill>
    <fill>
      <patternFill patternType="solid">
        <fgColor rgb="FF00FFFF"/>
        <bgColor indexed="64"/>
      </patternFill>
    </fill>
    <fill>
      <patternFill patternType="solid">
        <fgColor rgb="FFFFF2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1" fillId="0" borderId="0" applyNumberFormat="0" applyFill="0" applyBorder="0" applyAlignment="0" applyProtection="0"/>
  </cellStyleXfs>
  <cellXfs count="67">
    <xf numFmtId="0" fontId="0" fillId="0" borderId="0" xfId="0"/>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49" fontId="3" fillId="0" borderId="0" xfId="0" applyNumberFormat="1" applyFont="1" applyAlignment="1">
      <alignment vertical="center" wrapText="1"/>
    </xf>
    <xf numFmtId="164" fontId="3" fillId="0" borderId="0" xfId="0" applyNumberFormat="1" applyFont="1" applyAlignment="1">
      <alignment vertical="center" wrapText="1"/>
    </xf>
    <xf numFmtId="0" fontId="3" fillId="0" borderId="0" xfId="0" applyFont="1" applyAlignment="1">
      <alignment horizontal="center" vertical="center"/>
    </xf>
    <xf numFmtId="165" fontId="3" fillId="0" borderId="0" xfId="0" applyNumberFormat="1" applyFont="1" applyAlignment="1">
      <alignment vertical="center"/>
    </xf>
    <xf numFmtId="49" fontId="3" fillId="0" borderId="0" xfId="0" applyNumberFormat="1" applyFont="1" applyAlignment="1">
      <alignment horizontal="right" vertical="center" wrapText="1"/>
    </xf>
    <xf numFmtId="0" fontId="3" fillId="0" borderId="0" xfId="0" applyFont="1" applyAlignment="1">
      <alignment horizontal="right" vertical="center" wrapText="1"/>
    </xf>
    <xf numFmtId="166" fontId="3" fillId="0" borderId="0" xfId="0" applyNumberFormat="1" applyFont="1" applyAlignment="1">
      <alignment vertical="center" wrapText="1"/>
    </xf>
    <xf numFmtId="166" fontId="5" fillId="0" borderId="0" xfId="0" applyNumberFormat="1" applyFont="1" applyAlignment="1">
      <alignment horizontal="center" vertical="center" wrapText="1"/>
    </xf>
    <xf numFmtId="166" fontId="3" fillId="0" borderId="0" xfId="0" applyNumberFormat="1" applyFont="1" applyAlignment="1">
      <alignment vertical="center"/>
    </xf>
    <xf numFmtId="167" fontId="3" fillId="0" borderId="0" xfId="1" applyNumberFormat="1" applyFont="1" applyAlignment="1">
      <alignment vertical="center" wrapText="1"/>
    </xf>
    <xf numFmtId="167" fontId="3" fillId="0" borderId="0" xfId="1" applyNumberFormat="1" applyFont="1" applyAlignment="1">
      <alignment horizontal="center" vertical="center" wrapText="1"/>
    </xf>
    <xf numFmtId="167" fontId="3" fillId="0" borderId="0" xfId="1" applyNumberFormat="1" applyFont="1" applyAlignment="1">
      <alignment vertical="center"/>
    </xf>
    <xf numFmtId="166" fontId="3" fillId="0" borderId="0" xfId="1" applyNumberFormat="1" applyFont="1" applyAlignment="1">
      <alignment vertical="center" wrapText="1"/>
    </xf>
    <xf numFmtId="166" fontId="3" fillId="0" borderId="0" xfId="1" applyNumberFormat="1" applyFont="1" applyAlignment="1">
      <alignment horizontal="center" vertical="center" wrapText="1"/>
    </xf>
    <xf numFmtId="166" fontId="3" fillId="0" borderId="0" xfId="1" applyNumberFormat="1" applyFont="1" applyAlignment="1">
      <alignment vertical="center"/>
    </xf>
    <xf numFmtId="167" fontId="7" fillId="0" borderId="0" xfId="1" applyNumberFormat="1" applyFont="1" applyAlignment="1">
      <alignment horizontal="center" vertical="center" wrapText="1"/>
    </xf>
    <xf numFmtId="166" fontId="7" fillId="0" borderId="0" xfId="1" applyNumberFormat="1" applyFont="1" applyAlignment="1">
      <alignment horizontal="center" vertical="center" wrapText="1"/>
    </xf>
    <xf numFmtId="0" fontId="0" fillId="0" borderId="0" xfId="0" applyAlignment="1"/>
    <xf numFmtId="0" fontId="4" fillId="0" borderId="0" xfId="0" applyFont="1" applyAlignment="1">
      <alignment vertical="center"/>
    </xf>
    <xf numFmtId="0" fontId="3" fillId="0" borderId="0" xfId="0" pivotButton="1" applyFont="1" applyAlignment="1">
      <alignment vertical="center" wrapText="1"/>
    </xf>
    <xf numFmtId="0" fontId="4" fillId="0" borderId="0" xfId="0" applyFont="1" applyAlignment="1">
      <alignment vertical="center" wrapText="1"/>
    </xf>
    <xf numFmtId="0" fontId="3" fillId="0" borderId="0" xfId="0" pivotButton="1" applyFont="1" applyAlignment="1">
      <alignment horizontal="center" vertical="center" wrapText="1"/>
    </xf>
    <xf numFmtId="0" fontId="3" fillId="0" borderId="0" xfId="0" applyNumberFormat="1" applyFont="1" applyAlignment="1">
      <alignment vertical="center"/>
    </xf>
    <xf numFmtId="0" fontId="3" fillId="0" borderId="0" xfId="0" applyNumberFormat="1" applyFont="1" applyAlignment="1">
      <alignment vertical="center" wrapText="1"/>
    </xf>
    <xf numFmtId="0" fontId="3" fillId="0" borderId="0" xfId="0" applyFont="1" applyAlignment="1">
      <alignment horizontal="left" vertical="center"/>
    </xf>
    <xf numFmtId="0" fontId="0" fillId="0" borderId="0" xfId="0" applyAlignment="1">
      <alignment horizontal="center"/>
    </xf>
    <xf numFmtId="0" fontId="3" fillId="0" borderId="0" xfId="0" pivotButton="1" applyFont="1" applyAlignment="1">
      <alignment horizontal="center" vertical="center"/>
    </xf>
    <xf numFmtId="14" fontId="3" fillId="0" borderId="0" xfId="0" applyNumberFormat="1" applyFont="1" applyAlignment="1">
      <alignment vertical="center"/>
    </xf>
    <xf numFmtId="166" fontId="3" fillId="0" borderId="0" xfId="0" applyNumberFormat="1" applyFont="1" applyAlignment="1">
      <alignment horizontal="right" vertical="center"/>
    </xf>
    <xf numFmtId="3" fontId="3" fillId="0" borderId="0" xfId="0" applyNumberFormat="1" applyFont="1" applyAlignment="1">
      <alignment horizontal="right" vertical="center"/>
    </xf>
    <xf numFmtId="167" fontId="3" fillId="0" borderId="0" xfId="1" applyNumberFormat="1" applyFont="1" applyAlignment="1">
      <alignment horizontal="right" vertical="center"/>
    </xf>
    <xf numFmtId="167" fontId="3" fillId="0" borderId="0" xfId="0" applyNumberFormat="1" applyFont="1" applyAlignment="1">
      <alignment vertical="center"/>
    </xf>
    <xf numFmtId="0" fontId="8" fillId="0" borderId="0" xfId="0" applyFont="1" applyAlignment="1">
      <alignment vertical="center"/>
    </xf>
    <xf numFmtId="0" fontId="0" fillId="0" borderId="0" xfId="0" applyAlignment="1">
      <alignment wrapText="1"/>
    </xf>
    <xf numFmtId="0" fontId="0" fillId="0" borderId="0" xfId="0" applyAlignment="1">
      <alignment horizontal="center" vertical="center" wrapText="1"/>
    </xf>
    <xf numFmtId="3" fontId="8" fillId="0" borderId="0" xfId="0" applyNumberFormat="1" applyFont="1" applyAlignment="1">
      <alignment vertical="center"/>
    </xf>
    <xf numFmtId="0" fontId="0" fillId="0" borderId="0" xfId="0" applyAlignment="1">
      <alignment vertical="center"/>
    </xf>
    <xf numFmtId="0" fontId="9" fillId="0" borderId="0" xfId="0" applyFont="1" applyAlignment="1">
      <alignment vertical="center"/>
    </xf>
    <xf numFmtId="0" fontId="13" fillId="0" borderId="0" xfId="0" applyFont="1" applyAlignment="1">
      <alignment vertical="center"/>
    </xf>
    <xf numFmtId="0" fontId="15" fillId="3" borderId="0" xfId="0" applyFont="1" applyFill="1" applyAlignment="1">
      <alignment horizontal="right" vertical="center"/>
    </xf>
    <xf numFmtId="0" fontId="0" fillId="3" borderId="0" xfId="0" applyFill="1" applyAlignment="1">
      <alignment vertical="center"/>
    </xf>
    <xf numFmtId="0" fontId="12" fillId="3" borderId="0" xfId="0" applyFont="1" applyFill="1" applyAlignment="1">
      <alignment vertical="center"/>
    </xf>
    <xf numFmtId="0" fontId="11" fillId="3" borderId="0" xfId="2" applyFill="1" applyAlignment="1">
      <alignment vertical="center"/>
    </xf>
    <xf numFmtId="0" fontId="12" fillId="2" borderId="0" xfId="0" applyFont="1" applyFill="1" applyAlignment="1">
      <alignment vertical="center"/>
    </xf>
    <xf numFmtId="0" fontId="14" fillId="0" borderId="0" xfId="0" applyFont="1" applyAlignment="1">
      <alignment horizontal="right" vertical="center"/>
    </xf>
    <xf numFmtId="0" fontId="14" fillId="0" borderId="0" xfId="0" applyFont="1" applyAlignment="1">
      <alignment vertical="center"/>
    </xf>
    <xf numFmtId="0" fontId="9" fillId="3" borderId="0" xfId="0" applyFont="1" applyFill="1" applyAlignment="1">
      <alignment horizontal="right" vertical="center"/>
    </xf>
    <xf numFmtId="0" fontId="0" fillId="3" borderId="0" xfId="0" applyFill="1" applyAlignment="1"/>
    <xf numFmtId="0" fontId="13" fillId="3" borderId="0" xfId="0" applyFont="1" applyFill="1" applyAlignment="1">
      <alignment vertical="center"/>
    </xf>
    <xf numFmtId="0" fontId="16" fillId="0" borderId="0" xfId="0" applyFont="1" applyAlignment="1">
      <alignment vertical="center"/>
    </xf>
    <xf numFmtId="0" fontId="12" fillId="0" borderId="0" xfId="0" applyFont="1" applyAlignment="1">
      <alignment vertical="center"/>
    </xf>
    <xf numFmtId="0" fontId="9" fillId="3" borderId="0" xfId="0" applyFont="1" applyFill="1" applyBorder="1" applyAlignment="1">
      <alignment horizontal="right" vertical="center"/>
    </xf>
    <xf numFmtId="0" fontId="0" fillId="3" borderId="0" xfId="0" applyFill="1" applyBorder="1" applyAlignment="1">
      <alignment vertical="center"/>
    </xf>
    <xf numFmtId="0" fontId="12" fillId="3" borderId="1" xfId="0" applyFont="1" applyFill="1" applyBorder="1" applyAlignment="1">
      <alignment horizontal="center" vertical="center"/>
    </xf>
    <xf numFmtId="3" fontId="10" fillId="3" borderId="1" xfId="0" applyNumberFormat="1" applyFont="1" applyFill="1" applyBorder="1" applyAlignment="1">
      <alignment vertical="center"/>
    </xf>
    <xf numFmtId="0" fontId="12" fillId="3" borderId="1" xfId="0" applyFont="1" applyFill="1" applyBorder="1" applyAlignment="1">
      <alignment vertical="center"/>
    </xf>
    <xf numFmtId="0" fontId="12" fillId="3" borderId="0" xfId="0" applyFont="1" applyFill="1" applyAlignment="1">
      <alignment horizontal="center" vertical="center"/>
    </xf>
    <xf numFmtId="14" fontId="12" fillId="3" borderId="0" xfId="0" applyNumberFormat="1" applyFont="1" applyFill="1" applyAlignment="1">
      <alignment horizontal="center" vertical="center"/>
    </xf>
    <xf numFmtId="167" fontId="12" fillId="3" borderId="1" xfId="1" applyNumberFormat="1" applyFont="1" applyFill="1" applyBorder="1" applyAlignment="1">
      <alignment vertical="center"/>
    </xf>
    <xf numFmtId="166" fontId="12" fillId="3" borderId="1" xfId="1" applyNumberFormat="1" applyFont="1" applyFill="1" applyBorder="1" applyAlignment="1">
      <alignment vertical="center"/>
    </xf>
    <xf numFmtId="0" fontId="12" fillId="3" borderId="0" xfId="0" applyFont="1" applyFill="1" applyAlignment="1">
      <alignment horizontal="center" vertical="center" wrapText="1"/>
    </xf>
  </cellXfs>
  <cellStyles count="3">
    <cellStyle name="Comma" xfId="1" builtinId="3"/>
    <cellStyle name="Hyperlink" xfId="2" builtinId="8"/>
    <cellStyle name="Normal" xfId="0" builtinId="0"/>
  </cellStyles>
  <dxfs count="2318">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name val="Times New Roman"/>
        <scheme val="none"/>
      </font>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left"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horizontal="center" readingOrder="0"/>
    </dxf>
    <dxf>
      <font>
        <b val="0"/>
      </font>
    </dxf>
    <dxf>
      <alignment horizontal="center" readingOrder="0"/>
    </dxf>
    <dxf>
      <alignment horizontal="center" readingOrder="0"/>
    </dxf>
    <dxf>
      <alignment wrapText="1"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name val="Times New Roman"/>
        <scheme val="none"/>
      </font>
    </dxf>
    <dxf>
      <alignment horizontal="center" readingOrder="0"/>
    </dxf>
    <dxf>
      <alignment horizontal="center" readingOrder="0"/>
    </dxf>
    <dxf>
      <alignment horizontal="center" readingOrder="0"/>
    </dxf>
    <dxf>
      <alignment wrapText="1" readingOrder="0"/>
    </dxf>
    <dxf>
      <alignment horizontal="center" readingOrder="0"/>
    </dxf>
    <dxf>
      <alignment horizontal="center" readingOrder="0"/>
    </dxf>
    <dxf>
      <alignment wrapText="1" readingOrder="0"/>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3" formatCode="#,##0"/>
    </dxf>
    <dxf>
      <alignment horizontal="right" readingOrder="0"/>
    </dxf>
    <dxf>
      <numFmt numFmtId="166" formatCode="dd/mm/yyyy"/>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66" formatCode="dd/mm/yyyy"/>
    </dxf>
    <dxf>
      <numFmt numFmtId="3" formatCode="#,##0"/>
    </dxf>
    <dxf>
      <alignment horizontal="right" readingOrder="0"/>
    </dxf>
    <dxf>
      <alignment horizontal="right" readingOrder="0"/>
    </dxf>
    <dxf>
      <font>
        <b val="0"/>
      </font>
    </dxf>
    <dxf>
      <font>
        <b val="0"/>
      </font>
    </dxf>
    <dxf>
      <font>
        <b val="0"/>
      </font>
    </dxf>
    <dxf>
      <font>
        <b val="0"/>
      </font>
    </dxf>
    <dxf>
      <font>
        <b val="0"/>
      </font>
    </dxf>
    <dxf>
      <font>
        <b val="0"/>
      </font>
    </dxf>
    <dxf>
      <font>
        <b val="0"/>
      </font>
    </dxf>
    <dxf>
      <font>
        <b val="0"/>
      </font>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font>
    </dxf>
    <dxf>
      <font>
        <b/>
      </font>
    </dxf>
    <dxf>
      <font>
        <b val="0"/>
      </font>
    </dxf>
    <dxf>
      <font>
        <name val="Times New Roman"/>
        <scheme val="none"/>
      </font>
    </dxf>
    <dxf>
      <alignment horizontal="left" readingOrder="0"/>
    </dxf>
    <dxf>
      <alignment wrapText="0" readingOrder="0"/>
    </dxf>
    <dxf>
      <alignment horizontal="center" readingOrder="0"/>
    </dxf>
    <dxf>
      <alignment wrapText="0" readingOrder="0"/>
    </dxf>
    <dxf>
      <alignment horizontal="center" readingOrder="0"/>
    </dxf>
    <dxf>
      <alignment wrapText="0" readingOrder="0"/>
    </dxf>
    <dxf>
      <alignment wrapText="1" readingOrder="0"/>
    </dxf>
    <dxf>
      <alignment wrapText="1"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b val="0"/>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name val="Times New Roman"/>
        <scheme val="none"/>
      </font>
    </dxf>
    <dxf>
      <alignment horizontal="center" readingOrder="0"/>
    </dxf>
    <dxf>
      <alignment horizontal="center" readingOrder="0"/>
    </dxf>
    <dxf>
      <alignment horizontal="center" readingOrder="0"/>
    </dxf>
    <dxf>
      <alignment horizontal="center" readingOrder="0"/>
    </dxf>
    <dxf>
      <alignment horizontal="left" readingOrder="0"/>
    </dxf>
    <dxf>
      <alignment wrapText="0" readingOrder="0"/>
    </dxf>
    <dxf>
      <alignment horizontal="center" readingOrder="0"/>
    </dxf>
    <dxf>
      <font>
        <b/>
      </font>
    </dxf>
    <dxf>
      <alignment horizontal="center" readingOrder="0"/>
    </dxf>
    <dxf>
      <alignment horizontal="center" readingOrder="0"/>
    </dxf>
    <dxf>
      <alignment horizontal="center" readingOrder="0"/>
    </dxf>
    <dxf>
      <alignment wrapText="1" readingOrder="0"/>
    </dxf>
    <dxf>
      <font>
        <name val="Times New Roman"/>
        <scheme val="none"/>
      </font>
    </dxf>
    <dxf>
      <alignment vertical="center"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6" formatCode="dd/mm/yyyy"/>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6" formatCode="dd/mm/yyyy"/>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6" formatCode="dd/mm/yyyy"/>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6" formatCode="dd/mm/yyyy"/>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7"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6" formatCode="dd/mm/yyyy"/>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30" formatCode="@"/>
      <alignment horizontal="right" vertical="center" textRotation="0" wrapText="1" indent="0" justifyLastLine="0" shrinkToFit="0" readingOrder="0"/>
    </dxf>
    <dxf>
      <font>
        <b val="0"/>
        <i val="0"/>
        <strike val="0"/>
        <condense val="0"/>
        <extend val="0"/>
        <outline val="0"/>
        <shadow val="0"/>
        <u val="none"/>
        <vertAlign val="baseline"/>
        <sz val="11"/>
        <color theme="1"/>
        <name val="Times New Roman"/>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07/relationships/slicerCache" Target="slicerCaches/slicerCache10.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3.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theme" Target="theme/theme1.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microsoft.com/office/2007/relationships/slicerCache" Target="slicerCaches/slicerCache14.xml"/></Relationships>
</file>

<file path=xl/drawings/drawing1.xml><?xml version="1.0" encoding="utf-8"?>
<xdr:wsDr xmlns:xdr="http://schemas.openxmlformats.org/drawingml/2006/spreadsheetDrawing" xmlns:a="http://schemas.openxmlformats.org/drawingml/2006/main">
  <xdr:twoCellAnchor>
    <xdr:from>
      <xdr:col>8</xdr:col>
      <xdr:colOff>114299</xdr:colOff>
      <xdr:row>0</xdr:row>
      <xdr:rowOff>107497</xdr:rowOff>
    </xdr:from>
    <xdr:to>
      <xdr:col>15</xdr:col>
      <xdr:colOff>168729</xdr:colOff>
      <xdr:row>12</xdr:row>
      <xdr:rowOff>170090</xdr:rowOff>
    </xdr:to>
    <xdr:grpSp>
      <xdr:nvGrpSpPr>
        <xdr:cNvPr id="6" name="Group 5"/>
        <xdr:cNvGrpSpPr/>
      </xdr:nvGrpSpPr>
      <xdr:grpSpPr>
        <a:xfrm>
          <a:off x="5788478" y="107497"/>
          <a:ext cx="3741965" cy="2702379"/>
          <a:chOff x="4762500" y="57150"/>
          <a:chExt cx="3714750" cy="2524125"/>
        </a:xfrm>
      </xdr:grpSpPr>
      <mc:AlternateContent xmlns:mc="http://schemas.openxmlformats.org/markup-compatibility/2006" xmlns:a14="http://schemas.microsoft.com/office/drawing/2010/main">
        <mc:Choice Requires="a14">
          <xdr:graphicFrame macro="">
            <xdr:nvGraphicFramePr>
              <xdr:cNvPr id="2" name="Cộng đồng sinh viên từng sinh hoạt"/>
              <xdr:cNvGraphicFramePr/>
            </xdr:nvGraphicFramePr>
            <xdr:xfrm>
              <a:off x="4762500" y="57150"/>
              <a:ext cx="1828800" cy="2524125"/>
            </xdr:xfrm>
            <a:graphic>
              <a:graphicData uri="http://schemas.microsoft.com/office/drawing/2010/slicer">
                <sle:slicer xmlns:sle="http://schemas.microsoft.com/office/drawing/2010/slicer" name="Cộng đồng sinh viên từng sinh hoạt"/>
              </a:graphicData>
            </a:graphic>
          </xdr:graphicFrame>
        </mc:Choice>
        <mc:Fallback xmlns="">
          <xdr:sp macro="" textlink="">
            <xdr:nvSpPr>
              <xdr:cNvPr id="0" name=""/>
              <xdr:cNvSpPr>
                <a:spLocks noTextEdit="1"/>
              </xdr:cNvSpPr>
            </xdr:nvSpPr>
            <xdr:spPr>
              <a:xfrm>
                <a:off x="5788478" y="107497"/>
                <a:ext cx="1842198" cy="270237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Chuyển đi"/>
              <xdr:cNvGraphicFramePr/>
            </xdr:nvGraphicFramePr>
            <xdr:xfrm>
              <a:off x="6648450" y="57151"/>
              <a:ext cx="1828800" cy="857250"/>
            </xdr:xfrm>
            <a:graphic>
              <a:graphicData uri="http://schemas.microsoft.com/office/drawing/2010/slicer">
                <sle:slicer xmlns:sle="http://schemas.microsoft.com/office/drawing/2010/slicer" name="Chuyển đi"/>
              </a:graphicData>
            </a:graphic>
          </xdr:graphicFrame>
        </mc:Choice>
        <mc:Fallback xmlns="">
          <xdr:sp macro="" textlink="">
            <xdr:nvSpPr>
              <xdr:cNvPr id="0" name=""/>
              <xdr:cNvSpPr>
                <a:spLocks noTextEdit="1"/>
              </xdr:cNvSpPr>
            </xdr:nvSpPr>
            <xdr:spPr>
              <a:xfrm>
                <a:off x="7688245" y="107498"/>
                <a:ext cx="1842198" cy="9177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huyển đến"/>
              <xdr:cNvGraphicFramePr/>
            </xdr:nvGraphicFramePr>
            <xdr:xfrm>
              <a:off x="6648450" y="952501"/>
              <a:ext cx="1828800" cy="876300"/>
            </xdr:xfrm>
            <a:graphic>
              <a:graphicData uri="http://schemas.microsoft.com/office/drawing/2010/slicer">
                <sle:slicer xmlns:sle="http://schemas.microsoft.com/office/drawing/2010/slicer" name="Chuyển đến"/>
              </a:graphicData>
            </a:graphic>
          </xdr:graphicFrame>
        </mc:Choice>
        <mc:Fallback xmlns="">
          <xdr:sp macro="" textlink="">
            <xdr:nvSpPr>
              <xdr:cNvPr id="0" name=""/>
              <xdr:cNvSpPr>
                <a:spLocks noTextEdit="1"/>
              </xdr:cNvSpPr>
            </xdr:nvSpPr>
            <xdr:spPr>
              <a:xfrm>
                <a:off x="7688245" y="1066078"/>
                <a:ext cx="1842198" cy="93818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85725</xdr:colOff>
      <xdr:row>0</xdr:row>
      <xdr:rowOff>95250</xdr:rowOff>
    </xdr:from>
    <xdr:to>
      <xdr:col>15</xdr:col>
      <xdr:colOff>257175</xdr:colOff>
      <xdr:row>14</xdr:row>
      <xdr:rowOff>295275</xdr:rowOff>
    </xdr:to>
    <mc:AlternateContent xmlns:mc="http://schemas.openxmlformats.org/markup-compatibility/2006" xmlns:a14="http://schemas.microsoft.com/office/drawing/2010/main">
      <mc:Choice Requires="a14">
        <xdr:graphicFrame macro="">
          <xdr:nvGraphicFramePr>
            <xdr:cNvPr id="2" name="Tháng sinh"/>
            <xdr:cNvGraphicFramePr/>
          </xdr:nvGraphicFramePr>
          <xdr:xfrm>
            <a:off x="0" y="0"/>
            <a:ext cx="0" cy="0"/>
          </xdr:xfrm>
          <a:graphic>
            <a:graphicData uri="http://schemas.microsoft.com/office/drawing/2010/slicer">
              <sle:slicer xmlns:sle="http://schemas.microsoft.com/office/drawing/2010/slicer" name="Tháng sinh"/>
            </a:graphicData>
          </a:graphic>
        </xdr:graphicFrame>
      </mc:Choice>
      <mc:Fallback xmlns="">
        <xdr:sp macro="" textlink="">
          <xdr:nvSpPr>
            <xdr:cNvPr id="0" name=""/>
            <xdr:cNvSpPr>
              <a:spLocks noTextEdit="1"/>
            </xdr:cNvSpPr>
          </xdr:nvSpPr>
          <xdr:spPr>
            <a:xfrm>
              <a:off x="9220200" y="95250"/>
              <a:ext cx="1828800" cy="3590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752475</xdr:colOff>
      <xdr:row>0</xdr:row>
      <xdr:rowOff>38101</xdr:rowOff>
    </xdr:from>
    <xdr:to>
      <xdr:col>13</xdr:col>
      <xdr:colOff>57150</xdr:colOff>
      <xdr:row>4</xdr:row>
      <xdr:rowOff>266700</xdr:rowOff>
    </xdr:to>
    <mc:AlternateContent xmlns:mc="http://schemas.openxmlformats.org/markup-compatibility/2006" xmlns:a14="http://schemas.microsoft.com/office/drawing/2010/main">
      <mc:Choice Requires="a14">
        <xdr:graphicFrame macro="">
          <xdr:nvGraphicFramePr>
            <xdr:cNvPr id="2" name="Ngày nộp quỹ2017"/>
            <xdr:cNvGraphicFramePr/>
          </xdr:nvGraphicFramePr>
          <xdr:xfrm>
            <a:off x="0" y="0"/>
            <a:ext cx="0" cy="0"/>
          </xdr:xfrm>
          <a:graphic>
            <a:graphicData uri="http://schemas.microsoft.com/office/drawing/2010/slicer">
              <sle:slicer xmlns:sle="http://schemas.microsoft.com/office/drawing/2010/slicer" name="Ngày nộp quỹ2017"/>
            </a:graphicData>
          </a:graphic>
        </xdr:graphicFrame>
      </mc:Choice>
      <mc:Fallback xmlns="">
        <xdr:sp macro="" textlink="">
          <xdr:nvSpPr>
            <xdr:cNvPr id="0" name=""/>
            <xdr:cNvSpPr>
              <a:spLocks noTextEdit="1"/>
            </xdr:cNvSpPr>
          </xdr:nvSpPr>
          <xdr:spPr>
            <a:xfrm>
              <a:off x="8658225" y="38101"/>
              <a:ext cx="177165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13</xdr:col>
      <xdr:colOff>152401</xdr:colOff>
      <xdr:row>0</xdr:row>
      <xdr:rowOff>47625</xdr:rowOff>
    </xdr:from>
    <xdr:to>
      <xdr:col>16</xdr:col>
      <xdr:colOff>200026</xdr:colOff>
      <xdr:row>4</xdr:row>
      <xdr:rowOff>266700</xdr:rowOff>
    </xdr:to>
    <mc:AlternateContent xmlns:mc="http://schemas.openxmlformats.org/markup-compatibility/2006" xmlns:a14="http://schemas.microsoft.com/office/drawing/2010/main">
      <mc:Choice Requires="a14">
        <xdr:graphicFrame macro="">
          <xdr:nvGraphicFramePr>
            <xdr:cNvPr id="3" name="Ngày nộp quỹ2018"/>
            <xdr:cNvGraphicFramePr/>
          </xdr:nvGraphicFramePr>
          <xdr:xfrm>
            <a:off x="0" y="0"/>
            <a:ext cx="0" cy="0"/>
          </xdr:xfrm>
          <a:graphic>
            <a:graphicData uri="http://schemas.microsoft.com/office/drawing/2010/slicer">
              <sle:slicer xmlns:sle="http://schemas.microsoft.com/office/drawing/2010/slicer" name="Ngày nộp quỹ2018"/>
            </a:graphicData>
          </a:graphic>
        </xdr:graphicFrame>
      </mc:Choice>
      <mc:Fallback xmlns="">
        <xdr:sp macro="" textlink="">
          <xdr:nvSpPr>
            <xdr:cNvPr id="0" name=""/>
            <xdr:cNvSpPr>
              <a:spLocks noTextEdit="1"/>
            </xdr:cNvSpPr>
          </xdr:nvSpPr>
          <xdr:spPr>
            <a:xfrm>
              <a:off x="10525126" y="47625"/>
              <a:ext cx="17907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16</xdr:col>
      <xdr:colOff>257175</xdr:colOff>
      <xdr:row>0</xdr:row>
      <xdr:rowOff>38100</xdr:rowOff>
    </xdr:from>
    <xdr:to>
      <xdr:col>20</xdr:col>
      <xdr:colOff>352425</xdr:colOff>
      <xdr:row>4</xdr:row>
      <xdr:rowOff>257175</xdr:rowOff>
    </xdr:to>
    <mc:AlternateContent xmlns:mc="http://schemas.openxmlformats.org/markup-compatibility/2006" xmlns:a14="http://schemas.microsoft.com/office/drawing/2010/main">
      <mc:Choice Requires="a14">
        <xdr:graphicFrame macro="">
          <xdr:nvGraphicFramePr>
            <xdr:cNvPr id="4" name="Ngày nộp quỹ2019"/>
            <xdr:cNvGraphicFramePr/>
          </xdr:nvGraphicFramePr>
          <xdr:xfrm>
            <a:off x="0" y="0"/>
            <a:ext cx="0" cy="0"/>
          </xdr:xfrm>
          <a:graphic>
            <a:graphicData uri="http://schemas.microsoft.com/office/drawing/2010/slicer">
              <sle:slicer xmlns:sle="http://schemas.microsoft.com/office/drawing/2010/slicer" name="Ngày nộp quỹ2019"/>
            </a:graphicData>
          </a:graphic>
        </xdr:graphicFrame>
      </mc:Choice>
      <mc:Fallback xmlns="">
        <xdr:sp macro="" textlink="">
          <xdr:nvSpPr>
            <xdr:cNvPr id="0" name=""/>
            <xdr:cNvSpPr>
              <a:spLocks noTextEdit="1"/>
            </xdr:cNvSpPr>
          </xdr:nvSpPr>
          <xdr:spPr>
            <a:xfrm>
              <a:off x="12372975" y="38100"/>
              <a:ext cx="253365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20</xdr:col>
      <xdr:colOff>428625</xdr:colOff>
      <xdr:row>0</xdr:row>
      <xdr:rowOff>47625</xdr:rowOff>
    </xdr:from>
    <xdr:to>
      <xdr:col>23</xdr:col>
      <xdr:colOff>438150</xdr:colOff>
      <xdr:row>4</xdr:row>
      <xdr:rowOff>257175</xdr:rowOff>
    </xdr:to>
    <mc:AlternateContent xmlns:mc="http://schemas.openxmlformats.org/markup-compatibility/2006" xmlns:a14="http://schemas.microsoft.com/office/drawing/2010/main">
      <mc:Choice Requires="a14">
        <xdr:graphicFrame macro="">
          <xdr:nvGraphicFramePr>
            <xdr:cNvPr id="5" name="Ngày nộp quỹ 2020"/>
            <xdr:cNvGraphicFramePr/>
          </xdr:nvGraphicFramePr>
          <xdr:xfrm>
            <a:off x="0" y="0"/>
            <a:ext cx="0" cy="0"/>
          </xdr:xfrm>
          <a:graphic>
            <a:graphicData uri="http://schemas.microsoft.com/office/drawing/2010/slicer">
              <sle:slicer xmlns:sle="http://schemas.microsoft.com/office/drawing/2010/slicer" name="Ngày nộp quỹ 2020"/>
            </a:graphicData>
          </a:graphic>
        </xdr:graphicFrame>
      </mc:Choice>
      <mc:Fallback xmlns="">
        <xdr:sp macro="" textlink="">
          <xdr:nvSpPr>
            <xdr:cNvPr id="0" name=""/>
            <xdr:cNvSpPr>
              <a:spLocks noTextEdit="1"/>
            </xdr:cNvSpPr>
          </xdr:nvSpPr>
          <xdr:spPr>
            <a:xfrm>
              <a:off x="14982825" y="47625"/>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238125</xdr:colOff>
      <xdr:row>0</xdr:row>
      <xdr:rowOff>47625</xdr:rowOff>
    </xdr:from>
    <xdr:to>
      <xdr:col>9</xdr:col>
      <xdr:colOff>657225</xdr:colOff>
      <xdr:row>4</xdr:row>
      <xdr:rowOff>247651</xdr:rowOff>
    </xdr:to>
    <mc:AlternateContent xmlns:mc="http://schemas.openxmlformats.org/markup-compatibility/2006" xmlns:a14="http://schemas.microsoft.com/office/drawing/2010/main">
      <mc:Choice Requires="a14">
        <xdr:graphicFrame macro="">
          <xdr:nvGraphicFramePr>
            <xdr:cNvPr id="8" name="C"/>
            <xdr:cNvGraphicFramePr/>
          </xdr:nvGraphicFramePr>
          <xdr:xfrm>
            <a:off x="0" y="0"/>
            <a:ext cx="0" cy="0"/>
          </xdr:xfrm>
          <a:graphic>
            <a:graphicData uri="http://schemas.microsoft.com/office/drawing/2010/slicer">
              <sle:slicer xmlns:sle="http://schemas.microsoft.com/office/drawing/2010/slicer" name="C"/>
            </a:graphicData>
          </a:graphic>
        </xdr:graphicFrame>
      </mc:Choice>
      <mc:Fallback xmlns="">
        <xdr:sp macro="" textlink="">
          <xdr:nvSpPr>
            <xdr:cNvPr id="0" name=""/>
            <xdr:cNvSpPr>
              <a:spLocks noTextEdit="1"/>
            </xdr:cNvSpPr>
          </xdr:nvSpPr>
          <xdr:spPr>
            <a:xfrm>
              <a:off x="7305675" y="47625"/>
              <a:ext cx="1257300"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470647</xdr:colOff>
      <xdr:row>0</xdr:row>
      <xdr:rowOff>44264</xdr:rowOff>
    </xdr:from>
    <xdr:to>
      <xdr:col>3</xdr:col>
      <xdr:colOff>1434353</xdr:colOff>
      <xdr:row>8</xdr:row>
      <xdr:rowOff>100853</xdr:rowOff>
    </xdr:to>
    <mc:AlternateContent xmlns:mc="http://schemas.openxmlformats.org/markup-compatibility/2006" xmlns:a14="http://schemas.microsoft.com/office/drawing/2010/main">
      <mc:Choice Requires="a14">
        <xdr:graphicFrame macro="">
          <xdr:nvGraphicFramePr>
            <xdr:cNvPr id="2" name="Phân nhóm 1"/>
            <xdr:cNvGraphicFramePr/>
          </xdr:nvGraphicFramePr>
          <xdr:xfrm>
            <a:off x="0" y="0"/>
            <a:ext cx="0" cy="0"/>
          </xdr:xfrm>
          <a:graphic>
            <a:graphicData uri="http://schemas.microsoft.com/office/drawing/2010/slicer">
              <sle:slicer xmlns:sle="http://schemas.microsoft.com/office/drawing/2010/slicer" name="Phân nhóm 1"/>
            </a:graphicData>
          </a:graphic>
        </xdr:graphicFrame>
      </mc:Choice>
      <mc:Fallback xmlns="">
        <xdr:sp macro="" textlink="">
          <xdr:nvSpPr>
            <xdr:cNvPr id="0" name=""/>
            <xdr:cNvSpPr>
              <a:spLocks noTextEdit="1"/>
            </xdr:cNvSpPr>
          </xdr:nvSpPr>
          <xdr:spPr>
            <a:xfrm>
              <a:off x="2655794" y="44264"/>
              <a:ext cx="2185147" cy="158058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1572747</xdr:colOff>
      <xdr:row>0</xdr:row>
      <xdr:rowOff>53227</xdr:rowOff>
    </xdr:from>
    <xdr:to>
      <xdr:col>5</xdr:col>
      <xdr:colOff>862853</xdr:colOff>
      <xdr:row>8</xdr:row>
      <xdr:rowOff>89647</xdr:rowOff>
    </xdr:to>
    <mc:AlternateContent xmlns:mc="http://schemas.openxmlformats.org/markup-compatibility/2006" xmlns:a14="http://schemas.microsoft.com/office/drawing/2010/main">
      <mc:Choice Requires="a14">
        <xdr:graphicFrame macro="">
          <xdr:nvGraphicFramePr>
            <xdr:cNvPr id="3" name="Năm tốt nghiệp 1"/>
            <xdr:cNvGraphicFramePr/>
          </xdr:nvGraphicFramePr>
          <xdr:xfrm>
            <a:off x="0" y="0"/>
            <a:ext cx="0" cy="0"/>
          </xdr:xfrm>
          <a:graphic>
            <a:graphicData uri="http://schemas.microsoft.com/office/drawing/2010/slicer">
              <sle:slicer xmlns:sle="http://schemas.microsoft.com/office/drawing/2010/slicer" name="Năm tốt nghiệp 1"/>
            </a:graphicData>
          </a:graphic>
        </xdr:graphicFrame>
      </mc:Choice>
      <mc:Fallback xmlns="">
        <xdr:sp macro="" textlink="">
          <xdr:nvSpPr>
            <xdr:cNvPr id="0" name=""/>
            <xdr:cNvSpPr>
              <a:spLocks noTextEdit="1"/>
            </xdr:cNvSpPr>
          </xdr:nvSpPr>
          <xdr:spPr>
            <a:xfrm>
              <a:off x="4979335" y="53227"/>
              <a:ext cx="1979518" cy="15604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219074</xdr:colOff>
      <xdr:row>0</xdr:row>
      <xdr:rowOff>30816</xdr:rowOff>
    </xdr:from>
    <xdr:to>
      <xdr:col>2</xdr:col>
      <xdr:colOff>324971</xdr:colOff>
      <xdr:row>8</xdr:row>
      <xdr:rowOff>78441</xdr:rowOff>
    </xdr:to>
    <mc:AlternateContent xmlns:mc="http://schemas.openxmlformats.org/markup-compatibility/2006" xmlns:a14="http://schemas.microsoft.com/office/drawing/2010/main">
      <mc:Choice Requires="a14">
        <xdr:graphicFrame macro="">
          <xdr:nvGraphicFramePr>
            <xdr:cNvPr id="4" name="Tình trạng hôn nhân"/>
            <xdr:cNvGraphicFramePr/>
          </xdr:nvGraphicFramePr>
          <xdr:xfrm>
            <a:off x="0" y="0"/>
            <a:ext cx="0" cy="0"/>
          </xdr:xfrm>
          <a:graphic>
            <a:graphicData uri="http://schemas.microsoft.com/office/drawing/2010/slicer">
              <sle:slicer xmlns:sle="http://schemas.microsoft.com/office/drawing/2010/slicer" name="Tình trạng hôn nhân"/>
            </a:graphicData>
          </a:graphic>
        </xdr:graphicFrame>
      </mc:Choice>
      <mc:Fallback xmlns="">
        <xdr:sp macro="" textlink="">
          <xdr:nvSpPr>
            <xdr:cNvPr id="0" name=""/>
            <xdr:cNvSpPr>
              <a:spLocks noTextEdit="1"/>
            </xdr:cNvSpPr>
          </xdr:nvSpPr>
          <xdr:spPr>
            <a:xfrm>
              <a:off x="219074" y="30816"/>
              <a:ext cx="2291044"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190500</xdr:colOff>
      <xdr:row>0</xdr:row>
      <xdr:rowOff>66675</xdr:rowOff>
    </xdr:from>
    <xdr:to>
      <xdr:col>2</xdr:col>
      <xdr:colOff>885265</xdr:colOff>
      <xdr:row>7</xdr:row>
      <xdr:rowOff>156882</xdr:rowOff>
    </xdr:to>
    <mc:AlternateContent xmlns:mc="http://schemas.openxmlformats.org/markup-compatibility/2006" xmlns:a14="http://schemas.microsoft.com/office/drawing/2010/main">
      <mc:Choice Requires="a14">
        <xdr:graphicFrame macro="">
          <xdr:nvGraphicFramePr>
            <xdr:cNvPr id="3" name="Phân nhóm"/>
            <xdr:cNvGraphicFramePr/>
          </xdr:nvGraphicFramePr>
          <xdr:xfrm>
            <a:off x="0" y="0"/>
            <a:ext cx="0" cy="0"/>
          </xdr:xfrm>
          <a:graphic>
            <a:graphicData uri="http://schemas.microsoft.com/office/drawing/2010/slicer">
              <sle:slicer xmlns:sle="http://schemas.microsoft.com/office/drawing/2010/slicer" name="Phân nhóm"/>
            </a:graphicData>
          </a:graphic>
        </xdr:graphicFrame>
      </mc:Choice>
      <mc:Fallback xmlns="">
        <xdr:sp macro="" textlink="">
          <xdr:nvSpPr>
            <xdr:cNvPr id="0" name=""/>
            <xdr:cNvSpPr>
              <a:spLocks noTextEdit="1"/>
            </xdr:cNvSpPr>
          </xdr:nvSpPr>
          <xdr:spPr>
            <a:xfrm>
              <a:off x="190500" y="66675"/>
              <a:ext cx="2117912" cy="142370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990040</xdr:colOff>
      <xdr:row>0</xdr:row>
      <xdr:rowOff>75639</xdr:rowOff>
    </xdr:from>
    <xdr:to>
      <xdr:col>4</xdr:col>
      <xdr:colOff>235324</xdr:colOff>
      <xdr:row>7</xdr:row>
      <xdr:rowOff>156882</xdr:rowOff>
    </xdr:to>
    <mc:AlternateContent xmlns:mc="http://schemas.openxmlformats.org/markup-compatibility/2006" xmlns:a14="http://schemas.microsoft.com/office/drawing/2010/main">
      <mc:Choice Requires="a14">
        <xdr:graphicFrame macro="">
          <xdr:nvGraphicFramePr>
            <xdr:cNvPr id="4" name="Năm tốt nghiệp"/>
            <xdr:cNvGraphicFramePr/>
          </xdr:nvGraphicFramePr>
          <xdr:xfrm>
            <a:off x="0" y="0"/>
            <a:ext cx="0" cy="0"/>
          </xdr:xfrm>
          <a:graphic>
            <a:graphicData uri="http://schemas.microsoft.com/office/drawing/2010/slicer">
              <sle:slicer xmlns:sle="http://schemas.microsoft.com/office/drawing/2010/slicer" name="Năm tốt nghiệp"/>
            </a:graphicData>
          </a:graphic>
        </xdr:graphicFrame>
      </mc:Choice>
      <mc:Fallback xmlns="">
        <xdr:sp macro="" textlink="">
          <xdr:nvSpPr>
            <xdr:cNvPr id="0" name=""/>
            <xdr:cNvSpPr>
              <a:spLocks noTextEdit="1"/>
            </xdr:cNvSpPr>
          </xdr:nvSpPr>
          <xdr:spPr>
            <a:xfrm>
              <a:off x="2413187" y="75639"/>
              <a:ext cx="1934696" cy="141474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y" refreshedDate="43632.269563657406" createdVersion="4" refreshedVersion="4" minRefreshableVersion="3" recordCount="188">
  <cacheSource type="worksheet">
    <worksheetSource name="Table1"/>
  </cacheSource>
  <cacheFields count="44">
    <cacheField name="Info1" numFmtId="0">
      <sharedItems containsBlank="1" count="2">
        <s v="x"/>
        <m/>
      </sharedItems>
    </cacheField>
    <cacheField name="Info2" numFmtId="0">
      <sharedItems containsBlank="1" count="2">
        <m/>
        <s v="x"/>
      </sharedItems>
    </cacheField>
    <cacheField name="Info3" numFmtId="0">
      <sharedItems count="2">
        <s v="Anh"/>
        <s v="Chị"/>
      </sharedItems>
    </cacheField>
    <cacheField name="Info4" numFmtId="0">
      <sharedItems count="158">
        <s v="Trần Minh"/>
        <s v="Phan Thanh"/>
        <s v="Phạm Quang"/>
        <s v="Nguyễn Minh"/>
        <s v="Hồ Thị Kim"/>
        <s v="Nguyễn Thị"/>
        <s v="Trần Thị"/>
        <s v="Lê Hồng"/>
        <s v="Nguyễn Vĩnh"/>
        <s v="Trần Thị Mỹ"/>
        <s v="Phạm Văn"/>
        <s v="Bùi Minh"/>
        <s v="Đinh Hữu"/>
        <s v="Lương Nguyễn"/>
        <s v="Dương Thị Kim "/>
        <s v="Lưu Thị Ánh "/>
        <s v="Nguyễn Thị Bích"/>
        <s v="Hồ Sỹ"/>
        <s v="Trần Thanh"/>
        <s v="Trịnh Minh"/>
        <s v="Lê Thành"/>
        <s v="Mai Văn"/>
        <s v="Nguyễn Hữu"/>
        <s v="Nguyễn Văn"/>
        <s v="Phạm Thành"/>
        <s v="Phạm Thị Thuỳ"/>
        <s v="Cao Xuân"/>
        <s v="Nguyễn Tấn"/>
        <s v="Đỗ Tường"/>
        <s v="Trần Thị Thanh"/>
        <s v="Đào Thị Ngọc"/>
        <s v="Trương Minh"/>
        <s v="Nguyễn Hoàng Trúc"/>
        <s v="Phó Thị Hồng"/>
        <s v="Lương Anh"/>
        <s v="Nguyễn Thị Hồng"/>
        <s v="Trịnh Thị"/>
        <s v="Võ Quang"/>
        <s v="Phan Văn "/>
        <s v="Cù Thị Hồng"/>
        <s v="Huỳnh Thị Bích"/>
        <s v="Trần Thị Cẩm"/>
        <s v="Phan Anh"/>
        <s v="Trần Hồng "/>
        <s v="Lê Thị Lệ"/>
        <s v="Nguyễn Thị Ngọc"/>
        <s v="Nguyễn Đức"/>
        <s v="Trương Thị Huỳnh"/>
        <s v="Đặng Thị"/>
        <s v="Phạm Thị Hằng"/>
        <s v="Trần Thị Mai"/>
        <s v="Lê Văn"/>
        <s v="Lê Tấn"/>
        <s v="Văn Ngọc Trúc"/>
        <s v="Trần Thị Thu"/>
        <s v="Đỗ Nguyễn Minh"/>
        <s v="Nguyễn Xuân Nguyên"/>
        <s v="Dư Mỹ"/>
        <s v="Nguyễn Duy"/>
        <s v="Mai Hùng"/>
        <s v="Nguyễn Quốc"/>
        <s v="Đinh Quốc"/>
        <s v="Nguyễn Công"/>
        <s v="Trần Bá"/>
        <s v="Nguyễn Phương"/>
        <s v="Lê Quang"/>
        <s v="Trần Văn"/>
        <s v="Lê Thị"/>
        <s v="Phan Thị Cẩm"/>
        <s v="Tăng Ngọc"/>
        <s v="Đinh Thị Thùy"/>
        <s v="Nguyễn Xuân"/>
        <s v="Lưu Tuấn"/>
        <s v="Huỳnh Minh"/>
        <s v="Nguyễn Thị Phương"/>
        <s v="Đỗ Đức"/>
        <s v="Trịnh Ngọc"/>
        <s v="Cao Văn"/>
        <s v="Đinh Thị Thanh"/>
        <s v="Nguyễn Thanh"/>
        <s v="Tân Vĩnh"/>
        <s v="Lại Thị"/>
        <s v="Phạm Thanh"/>
        <s v="Nguyễn Trọng"/>
        <s v="Đặng Thị Cẩm"/>
        <s v="Lê Thị Minh"/>
        <s v="Hồ Như"/>
        <s v="Trần Thị Kim"/>
        <s v="Trình Quang"/>
        <s v="Lương Văn"/>
        <s v="Trương Đình"/>
        <s v="Đinh Văn"/>
        <s v="Trương Văn"/>
        <s v="Đỗ Thị Trúc"/>
        <s v="Đặng Thị Tùng"/>
        <s v="Bùi Thị"/>
        <s v="Lương Thiện"/>
        <s v="Nguyễn Thái"/>
        <s v="Đồng Văn"/>
        <s v="Lương Kim"/>
        <s v="Y"/>
        <s v="Phạm Tấn"/>
        <s v="Trần"/>
        <s v="Huỳnh Thị Mỹ"/>
        <s v="Nguyễn Ngọc "/>
        <s v="Phạm Văn "/>
        <s v="Phạm Xuân "/>
        <s v="Vũ Thị Kim "/>
        <s v="Phan Thanh "/>
        <s v="Nguyễn Văn "/>
        <s v="Trần Thị Kiều"/>
        <s v="Võ Thị Mai"/>
        <s v="Trần Tôn"/>
        <s v="Hồ Thị"/>
        <s v="Đặng Thị Hồng"/>
        <s v="Trần Anh"/>
        <s v="Vũ Thị Thùy"/>
        <s v="Nguyễn Thị Minh"/>
        <s v="Nguyễn Ngọc"/>
        <s v="Lê Viết"/>
        <s v="Vũ Văn"/>
        <s v="Phạm Ngọc"/>
        <s v="Phạm Thùy"/>
        <s v="Huỳnh Ngọc"/>
        <s v="Lê Thị Đài"/>
        <s v="Nguyễn Hoàng"/>
        <s v="Nguyễn Thị "/>
        <s v="Huỳnh Trí "/>
        <s v="Lê Quốc "/>
        <s v="Lương Thiện "/>
        <s v="Nguyễn Thanh "/>
        <s v="Lê Tấn "/>
        <s v="Nguyễn Viết "/>
        <s v="Lưu Thị Hà "/>
        <s v="Hoàng Thị"/>
        <s v="Nguyễn Thị Thu "/>
        <s v="Trần Thị "/>
        <s v="Thạch Thị "/>
        <s v="Nguyễn Thị Như "/>
        <s v="Nguyễn Thị Hồng "/>
        <s v="Trần Thị Ngọc "/>
        <s v="Nguyễn Nữ Thanh "/>
        <s v="Bùi Thị Thảo "/>
        <s v="Phạm Thị Hồng "/>
        <s v="Nguyễn Hoài "/>
        <s v="Trần "/>
        <s v="Lưu Ngọc "/>
        <s v="Nguyễn Trọng "/>
        <s v="Lê Thị Hồng "/>
        <s v="Võ Thị Lệ "/>
        <s v="Huỳnh Hiển "/>
        <s v="Dương Thị Thảo"/>
        <s v="Võ Nguyễn Tường "/>
        <s v="Võ Văn"/>
        <s v="Trần Ngọc"/>
        <s v="Đặng Văn"/>
        <s v="Thu"/>
        <s v="Hồng"/>
      </sharedItems>
    </cacheField>
    <cacheField name="Info5" numFmtId="0">
      <sharedItems count="120">
        <s v="Phú"/>
        <s v="Nho"/>
        <s v="Lợi"/>
        <s v="Cảnh"/>
        <s v="Quyền"/>
        <s v="Tuyết"/>
        <s v="Hiểu"/>
        <s v="Nam"/>
        <s v="Trường"/>
        <s v="Yến"/>
        <s v="Thắng"/>
        <s v="Quân"/>
        <s v="Thuận"/>
        <s v="Lai"/>
        <s v="Nhân"/>
        <s v="Tuyến"/>
        <s v="Nguyệt"/>
        <s v="Hiếu"/>
        <s v="Lộc"/>
        <s v="Minh"/>
        <s v="Liêm"/>
        <s v="Tín"/>
        <s v="Viên"/>
        <s v="Thọ"/>
        <s v="Quan"/>
        <s v="Tâm"/>
        <s v="Thịnh"/>
        <s v="Luân"/>
        <s v="Tiên"/>
        <s v="Vy"/>
        <s v="Mùi"/>
        <s v="Tuấn"/>
        <s v="Lan"/>
        <s v="Hùng"/>
        <s v="Thủy"/>
        <s v="Thắm"/>
        <s v="Duy"/>
        <s v="Mai"/>
        <s v="Phong"/>
        <s v="Phương"/>
        <s v="Tuyền"/>
        <s v="Nhung"/>
        <s v="Dũng"/>
        <s v="Trâm"/>
        <s v="Tiến"/>
        <s v="Mẫn"/>
        <s v="Sen"/>
        <s v="Nga"/>
        <s v="Anh"/>
        <s v="Phát"/>
        <s v="Chi"/>
        <s v="Hồng"/>
        <s v="Châu"/>
        <s v="Ý"/>
        <s v="An"/>
        <s v="Hải"/>
        <s v="Sơn"/>
        <s v="Định"/>
        <s v="Đạt"/>
        <s v="Phúc"/>
        <s v="Hiền"/>
        <s v="Thạch"/>
        <s v="Quý"/>
        <s v="Diễm"/>
        <s v="Sương"/>
        <s v="Đông"/>
        <s v="Thảo"/>
        <s v="Trang"/>
        <s v="Hào"/>
        <s v="Diệu"/>
        <s v="Tài"/>
        <s v="Nghĩa"/>
        <s v="Quỳnh"/>
        <s v="Xinh"/>
        <s v="Triển"/>
        <s v="Cường"/>
        <s v="Tri"/>
        <s v="Huyền"/>
        <s v="Ly"/>
        <s v="Linh"/>
        <s v="Nhơn"/>
        <s v="Ngọc"/>
        <s v="Vân"/>
        <s v="Bim"/>
        <s v="Long"/>
        <s v="Đại"/>
        <s v="Hưng"/>
        <s v="Oanh"/>
        <s v="Toản"/>
        <s v="Vũ"/>
        <s v="Trinh"/>
        <s v="Ấn"/>
        <s v="Hiển"/>
        <s v="Ninh"/>
        <s v="Kim"/>
        <s v="Thanh"/>
        <s v="Mỹ"/>
        <s v="Dung"/>
        <s v="Tấn"/>
        <s v="Khang"/>
        <s v="Hoài"/>
        <s v="Chiêu"/>
        <s v="Giang"/>
        <s v="Hậu"/>
        <s v="Khai"/>
        <s v="Luận"/>
        <s v="Lâm"/>
        <s v="Bình"/>
        <s v="Hoàn"/>
        <s v="Khoa"/>
        <s v="Hà"/>
        <s v="Hương"/>
        <s v="My"/>
        <s v="Ngoan"/>
        <s v="Thái"/>
        <s v="Thùy"/>
        <s v="Vinh"/>
        <s v="Nhật"/>
        <s v="Khiêm"/>
        <s v="Thuần"/>
      </sharedItems>
    </cacheField>
    <cacheField name="Info52" numFmtId="0">
      <sharedItems count="187">
        <s v="Trần Minh Phú"/>
        <s v="Phan Thanh Nho"/>
        <s v="Phạm Quang Lợi"/>
        <s v="Nguyễn Minh Cảnh"/>
        <s v="Hồ Thị Kim Quyền"/>
        <s v="Nguyễn Thị Tuyết"/>
        <s v="Trần Thị Hiểu"/>
        <s v="Lê Hồng Nam"/>
        <s v="Nguyễn Vĩnh Trường"/>
        <s v="Trần Thị Mỹ Yến"/>
        <s v="Phạm Văn Thắng"/>
        <s v="Nguyễn Minh Quân"/>
        <s v="Bùi Minh Thuận"/>
        <s v="Đinh Hữu Lai"/>
        <s v="Lương Nguyễn Nhân"/>
        <s v="Dương Thị Kim  Tuyến"/>
        <s v="Lưu Thị Ánh  Nguyệt"/>
        <s v="Trần Minh Hiếu"/>
        <s v="Nguyễn Thị Bích Lộc"/>
        <s v="Hồ Sỹ Minh"/>
        <s v="Trần Thanh Liêm"/>
        <s v="Trịnh Minh Hiếu"/>
        <s v="Lê Thành Tín"/>
        <s v="Mai Văn Viên"/>
        <s v="Nguyễn Hữu Thọ"/>
        <s v="Nguyễn Văn Quan"/>
        <s v="Phạm Thành Tâm"/>
        <s v="Phạm Thị Thuỳ Tâm"/>
        <s v="Nguyễn Hữu Thịnh"/>
        <s v="Cao Xuân Trường"/>
        <s v="Phạm Quang Luân"/>
        <s v="Nguyễn Tấn Tiên"/>
        <s v="Đỗ Tường Vy"/>
        <s v="Trần Thị Thanh Mùi"/>
        <s v="Phạm Văn Tuấn"/>
        <s v="Đào Thị Ngọc Lan"/>
        <s v="Trương Minh Hùng"/>
        <s v="Nguyễn Hoàng Trúc Thủy"/>
        <s v="Phó Thị Hồng Thắm"/>
        <s v="Lương Anh Duy"/>
        <s v="Nguyễn Thị Hồng Minh"/>
        <s v="Lê Thành Duy"/>
        <s v="Trịnh Thị Mai"/>
        <s v="Võ Quang Hùng"/>
        <s v="Phan Văn  Phong"/>
        <s v="Cù Thị Hồng Phương"/>
        <s v="Huỳnh Thị Bích Tuyền"/>
        <s v="Trần Thị Cẩm Nhung"/>
        <s v="Trần Thị Mỹ Tiên"/>
        <s v="Phan Anh Dũng"/>
        <s v="Trần Hồng  Quân"/>
        <s v="Lê Thị Lệ Thủy"/>
        <s v="Nguyễn Thị Ngọc Trâm"/>
        <s v="Nguyễn Văn Tiến"/>
        <s v="Nguyễn Đức Mẫn"/>
        <s v="Trương Thị Huỳnh Mai"/>
        <s v="Đặng Thị Sen"/>
        <s v="Phạm Thị Hằng Nga"/>
        <s v="Trần Thị Mai Anh"/>
        <s v="Lê Văn Lợi"/>
        <s v="Lê Tấn Phát"/>
        <s v="Văn Ngọc Trúc Chi"/>
        <s v="Trần Thị Thu Hồng"/>
        <s v="Trần Thị Hồng"/>
        <s v="Đỗ Nguyễn Minh Châu"/>
        <s v="Nguyễn Xuân Nguyên Ý"/>
        <s v="Dư Mỹ An"/>
        <s v="Nguyễn Duy Hải"/>
        <s v="Mai Hùng Sơn"/>
        <s v="Nguyễn Quốc Định"/>
        <s v="Đinh Quốc Đạt"/>
        <s v="Nguyễn Công Minh"/>
        <s v="Trần Bá Phương"/>
        <s v="Nguyễn Phương Nam"/>
        <s v="Lê Quang Hiếu"/>
        <s v="Trần Văn Phúc"/>
        <s v="Lê Thị Hiền"/>
        <s v="Phan Thị Cẩm Thạch"/>
        <s v="Lê Thị Quý"/>
        <s v="Tăng Ngọc Thịnh"/>
        <s v="Nguyễn Thị Ngọc Diễm"/>
        <s v="Đinh Thị Thùy Sương"/>
        <s v="Nguyễn Xuân Trường"/>
        <s v="Lưu Tuấn Anh"/>
        <s v="Huỳnh Minh Đông"/>
        <s v="Nguyễn Thị Phương Thảo"/>
        <s v="Nguyễn Thị Trang"/>
        <s v="Đỗ Đức Hào"/>
        <s v="Trịnh Ngọc Diệu"/>
        <s v="Cao Văn Tài"/>
        <s v="Đinh Thị Thanh Tâm"/>
        <s v="Nguyễn Thanh Phong"/>
        <s v="Tân Vĩnh Tâm"/>
        <s v="Đặng Thị Nguyệt"/>
        <s v="Lại Thị Thắm"/>
        <s v="Phạm Thanh Sơn"/>
        <s v="Nguyễn Trọng Nghĩa"/>
        <s v="Đặng Thị Cẩm Hiền"/>
        <s v="Lê Thị Minh Tâm"/>
        <s v="Hồ Như Quỳnh"/>
        <s v="Nguyễn Tấn Duy"/>
        <s v="Trần Thị Kim Xinh"/>
        <s v="Trình Quang Lộc"/>
        <s v="Lương Văn Triển"/>
        <s v="Trương Đình Cường"/>
        <s v="Đinh Văn Hiền"/>
        <s v="Nguyễn Đức Tri"/>
        <s v="Trương Văn Dũng"/>
        <s v="Nguyễn Thị Huyền"/>
        <s v="Đỗ Thị Trúc Ly"/>
        <s v="Đặng Thị Tùng Linh"/>
        <s v="Bùi Thị Hiền"/>
        <s v="Lương Thiện Nhơn"/>
        <s v="Nguyễn Thái Phong"/>
        <s v="Đồng Văn Ngọc"/>
        <s v="Lương Kim Vân"/>
        <s v="Y Bim"/>
        <s v="Phạm Tấn Long"/>
        <s v="Trần Đạt"/>
        <s v="Huỳnh Thị Mỹ Linh"/>
        <s v="Nguyễn Ngọc  Đại"/>
        <s v="Phạm Văn  Đạt"/>
        <s v="Phạm Xuân  Hưng"/>
        <s v="Vũ Thị Kim  Oanh"/>
        <s v="Phan Thanh  Toản"/>
        <s v="Nguyễn Văn  Vũ"/>
        <s v="Trần Thị Kiều Trinh"/>
        <s v="Nguyễn Hữu Ấn"/>
        <s v="Phạm Văn Hiển"/>
        <s v="Phạm Văn Lợi"/>
        <s v="Võ Thị Mai Ninh"/>
        <s v="Trần Tôn Hải"/>
        <s v="Hồ Thị Kim"/>
        <s v="Đặng Thị Hồng Nhung"/>
        <s v="Nguyễn Văn Nam"/>
        <s v="Nguyễn Thị Thanh"/>
        <s v="Trần Anh Mỹ"/>
        <s v="Vũ Thị Thùy Dung"/>
        <s v="Nguyễn Thị Minh Hiếu"/>
        <s v="Nguyễn Ngọc Tấn"/>
        <s v="Lê Viết Khang"/>
        <s v="Vũ Văn Hùng"/>
        <s v="Phạm Ngọc Sơn"/>
        <s v="Trần Minh Hoài"/>
        <s v="Phạm Thùy Linh"/>
        <s v="Huỳnh Ngọc Chiêu"/>
        <s v="Nguyễn Thị Hồng Giang"/>
        <s v="Lê Thị Đài Trang"/>
        <s v="Nguyễn Công Hậu"/>
        <s v="Nguyễn Hoàng Long"/>
        <s v="Nguyễn Thị  Diệu"/>
        <s v="Nguyễn Văn  Khai"/>
        <s v="Huỳnh Trí  Luận"/>
        <s v="Lê Quốc  Thắng"/>
        <s v="Lương Thiện  Nhơn"/>
        <s v="Đồng Văn Lâm"/>
        <s v="Nguyễn Thanh  Bình"/>
        <s v="Lê Tấn  Hoàn"/>
        <s v="Nguyễn Viết  Khoa"/>
        <s v="Lưu Thị Hà  Giang"/>
        <s v="Hoàng Thị Hà"/>
        <s v="Nguyễn Thị Thu  Hà"/>
        <s v="Trần Thị  Hải"/>
        <s v="Thạch Thị  Hậu"/>
        <s v="Nguyễn Thị Như  Hiếu"/>
        <s v="Nguyễn Thị Hồng  Hương"/>
        <s v="Trần Thị Ngọc  Kim"/>
        <s v="Nguyễn Nữ Thanh  Lan"/>
        <s v="Bùi Thị Thảo  My"/>
        <s v="Phạm Thị Hồng  Ngoan"/>
        <s v="Nguyễn Thị  Ngọc"/>
        <s v="Nguyễn Hoài  Nhân"/>
        <s v="Trần  Phú"/>
        <s v="Lưu Ngọc  Quyền"/>
        <s v="Nguyễn Trọng  Tâm"/>
        <s v="Nguyễn Trọng Thái"/>
        <s v="Lê Thị Hồng  Thắm"/>
        <s v="Võ Thị Lệ  Thùy"/>
        <s v="Huỳnh Hiển  Vinh"/>
        <s v="Dương Thị Thảo Vy"/>
        <s v="Võ Nguyễn Tường  Vy"/>
        <s v="Võ Văn Nhật"/>
        <s v="Lê Quốc  Khiêm"/>
        <s v="Trần Ngọc Thuần"/>
        <s v="Đặng Văn Hiền"/>
        <s v="Thu Hà"/>
        <s v="Hồng Tâm"/>
      </sharedItems>
    </cacheField>
    <cacheField name="Info6" numFmtId="49">
      <sharedItems count="187">
        <s v="093 57 24 689"/>
        <s v="039 65 14 827_x000a_099 66 75 039"/>
        <s v="036 29 86 048"/>
        <s v="039 85 30 300"/>
        <s v="090 56 19 445"/>
        <s v="098 86 67 584 "/>
        <s v="098 83 85 713"/>
        <s v="097 33 32 823"/>
        <s v="097 38 40 468"/>
        <s v="093 20 40 548 "/>
        <s v="093 35 88 095"/>
        <s v="077 61 34 492 "/>
        <s v="093 40 11 569_x000a_096 79 67 764"/>
        <s v="090 66 07 351"/>
        <s v="097 37 71 433"/>
        <s v="090.277.0831"/>
        <s v="036 45 14 685_x000a_097 73 02 931"/>
        <s v="076 70 80 607"/>
        <s v="093 62 86 513"/>
        <s v="090 63 33 506"/>
        <s v="098 26 74 451"/>
        <s v="090 89 86 576_x000a_098 29 43 711"/>
        <s v="090 27 48 639"/>
        <s v="090 78 43 083"/>
        <s v="036 45 65 373"/>
        <s v="037 93 53 673"/>
        <s v="097 98 59 285"/>
        <s v="038 99 39 277"/>
        <s v="097 98 65 464"/>
        <s v="097 38 69 061"/>
        <s v="097 88 89 329"/>
        <s v="090 92 34 087"/>
        <s v="038 38 58 885"/>
        <s v="093 37 38 458_x000a_077 47 21 438"/>
        <s v="094 99 00 915_x000a_037 97 12 756"/>
        <s v="094 28 77 993"/>
        <s v="039 85 79 660"/>
        <s v="096 20 56 891_x000a_085 77 72 876"/>
        <s v="076 74 99 782"/>
        <s v="093 24 45 170"/>
        <s v="091 43 43 035"/>
        <s v="096 50 65 005"/>
        <s v="090 21 63 906"/>
        <s v="097 24 68 740"/>
        <s v="033.996.3683"/>
        <s v="093 98 92 052_x000a_036 53 70 730"/>
        <s v="099 35 63 815"/>
        <s v="090 24 39 214_x000a_078 49 56 655"/>
        <s v="098 45 25 981_x000a_035 69 80 169"/>
        <s v="091 12 34 077_x000a_038 99 87 992"/>
        <s v="0979.373.075"/>
        <s v="098 61 87 460"/>
        <s v="038 84 08 840"/>
        <s v="093 36 62 254"/>
        <s v="098 79 98 128"/>
        <s v="082 26 03 223"/>
        <s v="038 32 74 877_x000a_090 14 74 649"/>
        <s v="036 58 85 637"/>
        <s v="039 91 10 138"/>
        <s v="077 34 22 580"/>
        <s v="036 83 20 482"/>
        <s v="097 24 46 251"/>
        <s v="036 72 51 451"/>
        <s v="038 86 60 325"/>
        <s v="034 94 45 107"/>
        <s v="077 49 64 845"/>
        <s v="079 76 67 407"/>
        <s v="034 63 99 535"/>
        <s v="096 82 02 443"/>
        <s v="039 20 96 563"/>
        <s v="035 21 66 128"/>
        <s v="078 21 17 920_x000a_036 90 02 054"/>
        <s v="096 51 82 430_x000a_038 78 74 755"/>
        <s v="098 94 98 271"/>
        <s v="090 97 42 809_x000a_036 81 08 376"/>
        <s v="038 91 67 693"/>
        <s v="097 28 67 955_x000a_077 74 58 068"/>
        <s v="096 32 13 437"/>
        <s v="035 93 47 705_x000a_094 61 22 705"/>
        <s v="090 69 58 799"/>
        <s v="037 59 90 245"/>
        <s v="034 41 82 693"/>
        <s v="036 85 12 752"/>
        <s v="033 37 25 337"/>
        <s v="035 89 72 340"/>
        <s v="098 83 71 740"/>
        <s v="037 20 31 259"/>
        <s v="035 82 93 639"/>
        <s v="034 96 88 615"/>
        <s v="037 70 72 015"/>
        <s v="091 72 38 292_x000a_033 87 96 270"/>
        <s v="039 41 95 977"/>
        <s v="070 59 26 261"/>
        <s v="093 53 28 546"/>
        <s v="098 26 94 804"/>
        <s v="037 36 44 966"/>
        <s v="090 20 61 215_x000a_034 75 59 020"/>
        <s v="094 64 75 293_x000a_035 43 71 631"/>
        <s v="037 21 30 747"/>
        <s v="096 26 74 922_x000a_076 55 54 549"/>
        <s v="085 82 91 093"/>
        <s v="038 73 52 234"/>
        <s v="038 52 74 784"/>
        <s v="096 86 77 472"/>
        <s v="097 43 66 139"/>
        <s v="034 66 53 872"/>
        <s v="037 37 48 744"/>
        <s v="035 87 72 397_x000a_070 81 72 522"/>
        <s v="090 25 76 416_x000a_039 36 22 663"/>
        <s v="098 56 13 983_x000a_032 81 39 640"/>
        <s v="035 55 72 096"/>
        <s v="037 47 14 321"/>
        <s v="037 96 62 445"/>
        <s v="038 32 35 448_x000a_090 24 76 329"/>
        <s v="097 49 46 158"/>
        <s v="035 36 79 072"/>
        <s v="036 88 37 484"/>
        <s v="034 25 15 152"/>
        <s v="097 54 99 294_x000a_037 39 03 733"/>
        <s v="098 86 57 308"/>
        <s v="034 41 89 782"/>
        <s v="033 43 49 684"/>
        <s v="097 66 06 723"/>
        <s v="091 17 69 335"/>
        <s v="038 88 59 156"/>
        <s v="034 94 11 490"/>
        <s v="036 45 64 083"/>
        <s v="097 53 62 445"/>
        <s v="035 76 79 625"/>
        <s v="034 84 41 334"/>
        <s v="034 56 63 639"/>
        <s v="096 32 25 041_x000a_037 29 62 847"/>
        <s v="093 52 68 806"/>
        <s v="038 80 12 843"/>
        <s v="038 94 04 976"/>
        <s v="098 64 35 718"/>
        <s v="038 50 04 646"/>
        <s v="096 73 85 008"/>
        <s v="036 87 60 904"/>
        <s v="097 84 36 269"/>
        <s v="096 46 66 982"/>
        <s v="039 35 58 299"/>
        <s v="034 83 51 324"/>
        <s v="096 39 78 063"/>
        <s v="035 33 66 627"/>
        <s v="039 58 21 239"/>
        <s v="039 57 93 120"/>
        <s v="039 78 82 851"/>
        <s v="037 85 86 220"/>
        <s v="090 95 74 717"/>
        <s v="034 86 16 516"/>
        <s v="035 79 79 215"/>
        <s v="098 44 37 527"/>
        <s v="039 88 26 113"/>
        <s v="096 26 58 028"/>
        <s v="097 50 49 423"/>
        <s v="036 87 61 003"/>
        <s v="035 58 87 010"/>
        <s v="033 67 70 292"/>
        <s v="033 41 41 134"/>
        <s v="097 79 65 756"/>
        <s v="096 68 64 691"/>
        <s v="098 67 48 351"/>
        <s v="039 35 01 164"/>
        <s v="096 50 64 876"/>
        <s v="096 40 45 199"/>
        <s v="039 37 03 559"/>
        <s v="037 91 63 407"/>
        <s v="099 58 75 290"/>
        <s v="097 48 25 203"/>
        <s v="035 63 80 266"/>
        <s v="038 30 31 542"/>
        <s v="090 58 86 624"/>
        <s v="038 84 29 691"/>
        <s v="097 43 63 098"/>
        <s v="038 50 37 550"/>
        <s v="035 60 50 635"/>
        <s v="037 91 80 173"/>
        <s v="081 31 48 567"/>
        <s v="096 54 49 749"/>
        <s v="033 50 20 388"/>
        <s v="090 52 22 372"/>
        <s v="090 54 00 925"/>
        <s v="038 56 04 621"/>
        <s v="034 87 68 190"/>
        <s v="097 86 45 026"/>
        <s v="098 56 01 743"/>
      </sharedItems>
    </cacheField>
    <cacheField name="Info7" numFmtId="0">
      <sharedItems containsBlank="1" count="183">
        <s v="tranminhphukt@gmail.com"/>
        <s v="Nhophan178@gmail.com"/>
        <s v="Quangloitsp@gmail.com"/>
        <s v="nmc2505@gmail.com"/>
        <s v="kimquyenkt1504@gmail.com"/>
        <s v="nguyenthituyet994@yahoo.com"/>
        <s v="tranhieuhlu@gmail.com"/>
        <s v="namlehvnh@gmail.com"/>
        <s v="vinhtruonghust@gmail.com"/>
        <s v="yentran2905@gmail.com"/>
        <s v="thangpv@ssi.com.vn"/>
        <s v="minhquanbrvt@gmail.com"/>
        <s v="minhthuan89gtvt@gmail.com"/>
        <s v="dinhhuulai@gmail.com"/>
        <s v="mekong89@gmail.com"/>
        <s v="hoathuytinh203@yahoo.com"/>
        <s v="nguyet.luu55@yahoo.com"/>
        <s v="hieukt33@yahoo.com.vn"/>
        <s v="ng.bichloc@gmail.com; bichloc.nguyen@gmail.com"/>
        <s v="ykk.minh@yahoo.com;_x000a_minhhs@pvdrilling.com.vn"/>
        <s v="thanhliem.tran.vn@gmail.com"/>
        <s v="hieu.trinhminh@yahoo.com"/>
        <s v="tinfxle@gmail.com"/>
        <s v="mienvanmaidt2@gmail.com"/>
        <s v="nguyenhuutho2408@gmail.com"/>
        <s v="quan260708@gmail.com"/>
        <s v="Thanhtampham11@gmail.com"/>
        <s v="thuytam_greendream@yahoo.com"/>
        <s v="huuthinh2206@gmail.com"/>
        <s v="caotruong196@gmail.com"/>
        <s v="quangluan2012@yahoo.com; quangluan2012@gmail.com"/>
        <s v="tien.ntan@gmail.com"/>
        <s v="tuongvy_jeanspears@yahoo.com"/>
        <s v="tranthanhmui91@gmail.com;_x000a_tttmui.lkh@vietcombank.com.vn"/>
        <s v="phamvantuan.pvt.2009@gmail.com"/>
        <s v="dtnlanvn@gmail.com"/>
        <s v="hungtruong1991@gmail.com"/>
        <s v="happy_funny0608@yahoo.com"/>
        <s v="paradise_ptht91@yahoo.com"/>
        <s v="nguoivetugiacmo_1991@yahoo.com"/>
        <s v="hongminh101091@yahoo.com"/>
        <s v="lethanhduydl25@gmail.com"/>
        <s v="msmai91@gmail.com"/>
        <s v="hung2109@gmail.com"/>
        <s v="phanvanphong_1991@yahoo.com"/>
        <s v="phuong9291@gmail.com"/>
        <s v="huynhthibichtuyen91@gmail.com"/>
        <s v="msnhung.trantc@gmail.com"/>
        <s v="tranmytien10@gmail.com"/>
        <s v="anhdung.sp@gmail.com"/>
        <s v="tranhongquan41@yahoo.com"/>
        <s v="lethuy_nganpho@yahoo.com"/>
        <s v="tramnguyen2nt@gmail.com"/>
        <s v="Nguyenvantien.kthcm@gmail.com"/>
        <s v="nguyenducman68@gmail.com"/>
        <s v="maihuynh1909@gmail.com"/>
        <s v="dangsen167@gmail.com"/>
        <s v="hangnga99x@gmail.com"/>
        <s v="tranmaianh.hcm@gmail.com"/>
        <s v="levanloi.dhl@gmail.com"/>
        <s v="letanphat1043@yahoo.com"/>
        <s v="trucchi1611@gmail.com"/>
        <s v="hongttt.event@gmail.com"/>
        <s v="maihong201192@yahoo.com.vn"/>
        <s v="dnmchau.haimi@gmail.com"/>
        <s v="nguyen.nx@gmail.com; y.nguyen@nielsen.com"/>
        <s v="myan_1812@yahoo.com.vn"/>
        <s v="thiensudianguc2@gmail.com"/>
        <s v="maison.vnu@gmail.com"/>
        <s v="nguyenquocdinh1990@gmail.com"/>
        <s v="ydsmedecin91@gmail.com"/>
        <s v="minhnguyencong92@gmail.com"/>
        <s v="phuongtb.hq@vietsov.com.vn"/>
        <s v="nguyenphuongnam.0512@gmail.com"/>
        <s v="lequanghieu28@gmail.com"/>
        <s v="tranphuc41092@gmail.com"/>
        <s v="hien9218@gmail.com"/>
        <s v="camthachk11bctt@gmail.com"/>
        <s v="lequy.bctt.ht@gmail.com"/>
        <s v="thinhtang.tp@gmail.com"/>
        <s v="ngocdiem2026@gmail.com"/>
        <s v="thuysuong.ueh@gmail.com"/>
        <s v="xuantruong761993@gmail.com"/>
        <s v="anhlutu.ier@gmail.com"/>
        <s v="huynhminhdong160893@gmail.com"/>
        <s v="hoonnym100@gmail.com"/>
        <s v="Nttrang.buh@gmail.com"/>
        <s v="haokhtn@gmail.com"/>
        <s v="contact@trinhngocdieu.com"/>
        <s v="vantaibank@gmail.com"/>
        <s v="tam.dinh1993.ueh@gmail.com"/>
        <s v="ntp3112@gmail.com"/>
        <s v="vinhtam92@gmail.com"/>
        <s v="nguyetdang267@gmail.com"/>
        <s v="thamlai1712@gmail.com"/>
        <s v="thanhson2401@gmail.com"/>
        <s v="81102227@hcmut.edu.vn"/>
        <s v="dangthicamhien@yahoo.com.vn"/>
        <s v="minhtambk84@gmail.com"/>
        <s v="nhuquynh22.bni@gmail.com"/>
        <s v="Nguyentanduy93@gmail.com"/>
        <m/>
        <s v="trinhloc39@gmail.com"/>
        <s v="trienlv01@gmail.com"/>
        <s v="giahien911@gmail.com"/>
        <s v="nguyenductri1993@gmail.com"/>
        <s v="truongvandung1220@gmail.com"/>
        <s v="huyendaklak@gmail.com"/>
        <s v="dttrucly1400@gmail.com"/>
        <s v="dangthitunglinh@gmail.com"/>
        <s v="hien.4.4.1994@gmail.com"/>
        <s v="thiennhonluong@gmail.com"/>
        <s v="nguyenthaiphong96@gmail.com"/>
        <s v="dongngoc2994@gmail.com"/>
        <s v="kimvan94kt@gmail.com"/>
        <s v="ybim.041094@gmail.com"/>
        <s v="p.tanlong@gmail.com"/>
        <s v="trdat94@gmail.com"/>
        <s v="mylinhhuynh1994@gmail.com"/>
        <s v="dainguyenngoc1993@gmail.com"/>
        <s v="datpv01@gmail.com"/>
        <s v="hungpx20@gmail.com"/>
        <s v="oanhvu2701@gmail.com"/>
        <s v="pttoan1710@gmail.com"/>
        <s v="vunv304@gmail.com"/>
        <s v="kieutrinhghm@gmail.com"/>
        <s v="huuanqn2010@yahoo.com"/>
        <s v="phamhien9x@gmail.com"/>
        <s v="loipham142@gmail.com"/>
        <s v="maininh1994@gmail.com"/>
        <s v="haitran@huynchi.com"/>
        <s v="nhungdang_94@yahoo.com"/>
        <s v="phankienminh100295@gmail.com"/>
        <s v="thanhthibcttk13@gmail.com "/>
        <s v="andylaomy@gmail.com"/>
        <s v="ueh.thuydung@gmail.com"/>
        <s v="nguyenthiminhhieu95@gmail.com"/>
        <s v="ngoctan2604@gmail.com"/>
        <s v="lvklvk1595@gmail.com"/>
        <s v="vuvanhung105@gmail.com"/>
        <s v="ngocson344@gmail.com"/>
        <s v="tmhoai.spk@gmail.com"/>
        <s v="nguyenthanhphongtp@gmail.com"/>
        <s v="phamthuylinh2095@gmail.com"/>
        <s v="huynhngocchieu95@gmail.com"/>
        <s v="honggiang.ueh95@gmail.com"/>
        <s v="lethidaitrang8795@gmail.com"/>
        <s v="ngconghau95@gmail.com"/>
        <s v="longnguyen476@gmail.com"/>
        <s v="Dieunt94@gmail.com"/>
        <s v="khainv02@pvu.edu.vn"/>
        <s v="thanglq02@pvu.edu.vn"/>
        <s v="luanht1994@gmail.com"/>
        <s v="thanhbinhnguyen051@gmail.com"/>
        <s v="lamdc223@gmail.com"/>
        <s v="letanhoan228@gmail.com"/>
        <s v="vkhoanguyen02@gmail.com"/>
        <s v="hagiangluuthi@gmail.com"/>
        <s v="htha96@gmail.com"/>
        <s v="thuhanguyenthi@gmail.com"/>
        <s v="haitt14407@st.uel.edu.vn"/>
        <s v="thachthihau.95@gmail.com"/>
        <s v="nguyennhuhieu1007@gmail.com"/>
        <s v="honghuong1018@gmail.com"/>
        <s v="tranngockim2810@gmail.com"/>
        <s v="nguyennuthanhlan@gmail.com"/>
        <s v="michikawa96@gmail.com"/>
        <s v="hongngoanngoan@gmail.com"/>
        <s v="ngocnguyen2001.ueh@gmail.com"/>
        <s v="hoainhan96.nguyen@gmail.com"/>
        <s v="phutran2204@gmail.com"/>
        <s v="luungocquyen96@gmail.com"/>
        <s v="tamnguyentrong1996@gmail.com"/>
        <s v="trongthai201096@gmail.com"/>
        <s v="lethihongtham.lt@gmail.com"/>
        <s v="Vothilethuy2012@gmail.com"/>
        <s v="planet96vx@gmail.com"/>
        <s v="Mail không gửi được:_x000a_thaovy3895@mail.com"/>
        <s v="vonguyentuongvy01101996@gmail.com"/>
        <s v="v2nhat@gmail.com"/>
        <s v="leekhiemkx1@gmail.com"/>
        <s v="Thuantran199517@gmail.com "/>
        <s v="dangvanhien158@gmail.com"/>
      </sharedItems>
    </cacheField>
    <cacheField name="Info8" numFmtId="0">
      <sharedItems/>
    </cacheField>
    <cacheField name="Info9" numFmtId="0">
      <sharedItems containsBlank="1" count="158">
        <s v="https://www.facebook.com/profile.php?id=100000744586458"/>
        <s v="https://www.facebook.com/phanthanh.nho.7"/>
        <s v="https://www.facebook.com/quangloi.pham.5"/>
        <s v="https://www.facebook.com/nguyenminhcanh2510"/>
        <s v="https://www.facebook.com/kim.quyen.77"/>
        <s v="https://www.facebook.com/ngaykhongmuaphun"/>
        <s v="https://www.facebook.com/tranhieuhlu"/>
        <s v="https://www.facebook.com/namleht,https://www.facebook.com/namletueduc"/>
        <s v="https://www.facebook.com/vinhtruong.nguyen.395"/>
        <s v="https://www.facebook.com/tran.yen.547"/>
        <s v="https://www.facebook.com/thangnhs"/>
        <s v="https://www.facebook.com/Cr8zy.Nguyen"/>
        <s v="https://www.facebook.com/buiminhthuan31051989"/>
        <s v="https://www.facebook.com/dinhhuulai"/>
        <s v="http://facebook.com/mekong89"/>
        <s v="https://www.facebook.com/duong.tuyen.3979?fref=ts"/>
        <s v="https://www.facebook.com/nguyet.luu.10?fref=ts"/>
        <s v="https://www.facebook.com/minhhieu.tran.129"/>
        <s v="https://www.facebook.com/ng.bichloc"/>
        <s v="https://www.facebook.com/ykk.minh"/>
        <s v="https://www.facebook.com/thanhliem.tran.vn,https://www.facebook.com/thanhliem.tran.395"/>
        <s v="https://www.facebook.com/cadocduoc"/>
        <s v="https://www.facebook.com/tin.l.thanh,https://www.facebook.com/tinlt135,"/>
        <s v="https://www.facebook.com/vien.mai.5"/>
        <s v="https://www.facebook.com/nguyenhuutho2408"/>
        <s v="https://www.facebook.com/quan.nguyenvan.54"/>
        <s v="https://www.facebook.com/sh.ga.71"/>
        <s v="https://www.facebook.com/profile.php?id=100010970883774"/>
        <s v="https://www.facebook.com/huuthinh.nguyen.7146"/>
        <s v="https://www.facebook.com/Truongcaox"/>
        <s v="https://www.facebook.com/quang.luan.102"/>
        <s v="https://www.facebook.com/ntantien"/>
        <s v="https://www.facebook.com/tuongvy.jeanspears"/>
        <s v="https://www.facebook.com/tranthanhmui"/>
        <s v="https://www.facebook.com/messages/phamvantuan.pvt.2009"/>
        <s v="https://www.facebook.com/profile.php?id=100000604110245&amp;fref=ts"/>
        <s v="https://www.facebook.com/hung.truong.98434"/>
        <s v="https://www.facebook.com/TrucThuy68"/>
        <s v="https://www.facebook.com/tham.pho"/>
        <s v="https://www.facebook.com/duy.luong.9"/>
        <s v="https://www.facebook.com/hongminh101091"/>
        <s v="https://www.facebook.com/UndeadLovedl25"/>
        <s v="https://www.facebook.com/mai.trinh.91"/>
        <s v="https://www.facebook.com/hung.q.vo"/>
        <m/>
        <s v="https://www.facebook.com/phuong.tuna.1"/>
        <s v="https://www.facebook.com/xanh.suoi"/>
        <s v="https://www.facebook.com/nhungtran.bibi"/>
        <s v="https://www.facebook.com/tran.tien.549"/>
        <s v="https://www.facebook.com/dung.phananh.1"/>
        <s v="Cập nhật sau"/>
        <s v="https://www.facebook.com/sum.sju"/>
        <s v="https://www.facebook.com/nguyenvantien.kt"/>
        <s v="https://www.facebook.com/man.nguyenduc"/>
        <s v="https://www.facebook.com/maihuynh1909"/>
        <s v="https://www.facebook.com/dangsen.pt"/>
        <s v="https://www.facebook.com/hang.nga.710"/>
        <s v="https://www.facebook.com/maianh.tran.731"/>
        <s v="https://www.facebook.com/nguoi.nhaque.7"/>
        <s v="https://www.facebook.com/ngon.doi.xanh"/>
        <s v="https://www.facebook.com/vanngoctrucchi;_x000a_https://www.facebook.com/trucchi.vanngoc"/>
        <s v="https://www.facebook.com/pe.ut.503"/>
        <s v="https://www.facebook.com/tranthi.hong.92"/>
        <s v="https://www.facebook.com/minh.chau.507464"/>
        <s v="https://www.facebook.com/nguyenys?fref=grp_mmbr_list"/>
        <s v="https://www.facebook.com/dumyan1992"/>
        <s v="https://www.facebook.com/ndhai2"/>
        <s v="https://www.facebook.com/son.soc.7"/>
        <s v="https://www.facebook.com/Nguyen.Quoc.Dinh"/>
        <s v="https://www.facebook.com/datquoc.dinh1"/>
        <s v="https://www.facebook.com/haohmaruru"/>
        <s v="https://www.facebook.com/bka.tran"/>
        <s v="https://www.facebook.com/nguyenphuongnam.1992"/>
        <s v="https://www.facebook.com/hieu.lequang.28"/>
        <s v="https://www.facebook.com/TranPhuc410"/>
        <s v="https://www.facebook.com/hien.le.395017"/>
        <s v="https://www.facebook.com/suu.trau.395"/>
        <s v="https://www.facebook.com/quyle.bctt"/>
        <s v="https://www.facebook.com/tnthinh92"/>
        <s v="https://www.facebook.com/ngoc.diem.7731"/>
        <s v="https://www.facebook.com/profile.php?id=100004464210726"/>
        <s v="https://www.facebook.com/nguyenxuantruong1993?fref=grp_mmbr_list"/>
        <s v="https://www.facebook.com/anh.lutu"/>
        <s v="https://www.facebook.com/hatbuichoivoi,https://www.facebook.com/profile.php?id=100003040713344"/>
        <s v="https://www.facebook.com/leo.thaods"/>
        <s v="https://www.facebook.com/profile.php?id=100003626460578"/>
        <s v="https://www.facebook.com/hdd.trinh"/>
        <s v="https://www.facebook.com/trinhngocdieu"/>
        <s v="https://www.facebook.com/caovan.tai.1"/>
        <s v="https://www.facebook.com/tam.dinhthithanh.1"/>
        <s v="https://www.facebook.com/ntp3112"/>
        <s v="https://www.facebook.com/tam.tan2"/>
        <s v="https://www.facebook.com/nguyet.dang.31"/>
        <s v="https://www.facebook.com/tham.lai.9"/>
        <s v="https://www.facebook.com/thanhson2401"/>
        <s v="https://www.facebook.com/nguyentrong.nghia.9674"/>
        <s v="https://www.facebook.com/dang.hien.549"/>
        <s v="https://www.facebook.com/minhtam.le.9465"/>
        <s v="https://www.facebook.com/nguyentanduytmt"/>
        <s v="https://www.facebook.com/JolieTRAN3011"/>
        <s v="https://www.facebook.com/trinh.loc.31"/>
        <s v="https://www.facebook.com/redpro.de?fref=ufi"/>
        <s v="https://www.facebook.com/thunder.lighting.3"/>
        <s v="https://www.facebook.com/dinh.g.hien.5,https://www.facebook.com/profile.php?id=100006565958965,"/>
        <s v="https://www.facebook.com/ndt192"/>
        <s v="https://www.facebook.com/profile.php?id=100009844418604"/>
        <s v="https://www.facebook.com/huyenac.huyen"/>
        <s v="https://www.facebook.com/trucly.keyny"/>
        <s v="https://www.facebook.com/profile.php?id=100004372628185"/>
        <s v="https://www.facebook.com/profile.php?id=100005151430996"/>
        <s v="https://www.facebook.com/thiennhon.luong"/>
        <s v="https://www.facebook.com/profile.php?id=100004442620084"/>
        <s v="https://www.facebook.com/ngocdvdptueduc,https://www.facebook.com/dong.ngoc.ftu2,"/>
        <s v="https://www.facebook.com/van.kim.7509"/>
        <s v="https://www.facebook.com/profile.php?id=100007703326571"/>
        <s v="https://www.facebook.com/tanlong.pham.75"/>
        <s v="https://www.facebook.com/trandat1994"/>
        <s v="https://www.facebook.com/mylinh.huynh.315"/>
        <s v="Nguyễn Ngọc Đại"/>
        <s v="Phạm Văn Đạt"/>
        <s v="Phạm Xuân Hưng"/>
        <s v="Oanh Vũ"/>
        <s v="Toản Phan Thanh"/>
        <s v="Vu Nguyen Van "/>
        <s v="https://www.facebook.com/kieutrinh.tran.98"/>
        <s v="https://www.facebook.com/nguyenhuuanyds"/>
        <s v="https://www.facebook.com/phamhien9x.hahn"/>
        <s v="https://www.facebook.com/loi.pham.124"/>
        <s v="https://www.facebook.com/maininh.vo"/>
        <s v="https://www.facebook.com/nho.anh.775,https://www.facebook.com/profile.php?id=100004491363652"/>
        <s v="https://www.facebook.com/kimkute59"/>
        <s v="https://www.facebook.com/profile.php?id=100004114350174"/>
        <s v="https://www.facebook.com/phankienminhdoremon"/>
        <s v="https://www.facebook.com/thanh.thi.9406"/>
        <s v="https://www.facebook.com/andylaomy"/>
        <s v="https://www.facebook.com/ueh.thuydung"/>
        <s v="https://www.facebook.com/nguyenthiminhhieu95"/>
        <s v="https://www.facebook.com/nguyenngoc.tan.9235"/>
        <s v="https://www.facebook.com/leviet.khang.7"/>
        <s v="https://www.facebook.com/hung.vuvan.12935756"/>
        <s v="https://www.facebook.com/sonpham95"/>
        <s v="https://www.facebook.com/hoai.tran26"/>
        <s v="https://www.facebook.com/nguyenthanhphongtp"/>
        <s v="https://www.facebook.com/LinhPham2095"/>
        <s v="https://www.facebook.com/huynh.ngocchieu.7"/>
        <s v="https://www.facebook.com/hong.giang.9828"/>
        <s v="https://www.facebook.com/trangheo.le"/>
        <s v="https://www.facebook.com/nguyencong.hau.967"/>
        <s v="https://www.facebook.com/hoang.long.5623293"/>
        <s v="https://www.facebook.com/nguyendieudcd?ref=br_rs"/>
        <s v="https://www.facebook.com/KONGTAMKONGKHAI"/>
        <s v="https://www.facebook.com/profile.php?id=100005000261821"/>
        <s v="https://www.facebook.com/luan.huynhtriluan"/>
        <s v="https://www.facebook.com/profile.php?id=100004129177106"/>
        <s v="https://www.facebook.com/v2nhat?fref=ts"/>
        <s v="https://www.facebook.com/O905400925"/>
        <s v="https://www.facebook.com/tran.ngocthuan.142"/>
        <s v="https://www.facebook.com/profile.php?id=100026797267244"/>
      </sharedItems>
    </cacheField>
    <cacheField name="Info10" numFmtId="0">
      <sharedItems containsBlank="1"/>
    </cacheField>
    <cacheField name="Info11" numFmtId="0">
      <sharedItems containsBlank="1"/>
    </cacheField>
    <cacheField name="Info12" numFmtId="166">
      <sharedItems containsNonDate="0" containsDate="1" containsString="0" containsBlank="1" minDate="1986-06-03T00:00:00" maxDate="1996-01-13T00:00:00" count="143">
        <d v="1989-06-24T00:00:00"/>
        <d v="1989-11-20T00:00:00"/>
        <d v="1992-09-20T00:00:00"/>
        <d v="1992-10-25T00:00:00"/>
        <d v="1993-04-15T00:00:00"/>
        <d v="1994-10-09T00:00:00"/>
        <d v="1992-08-15T00:00:00"/>
        <d v="1992-12-27T00:00:00"/>
        <d v="1990-01-01T00:00:00"/>
        <d v="1988-05-29T00:00:00"/>
        <d v="1989-04-02T00:00:00"/>
        <d v="1989-05-22T00:00:00"/>
        <d v="1989-05-31T00:00:00"/>
        <d v="1989-10-12T00:00:00"/>
        <d v="1989-10-25T00:00:00"/>
        <d v="1989-03-20T00:00:00"/>
        <d v="1990-04-24T00:00:00"/>
        <d v="1989-02-05T00:00:00"/>
        <d v="1989-02-19T00:00:00"/>
        <d v="1986-06-03T00:00:00"/>
        <d v="1989-03-21T00:00:00"/>
        <d v="1989-09-12T00:00:00"/>
        <d v="1990-05-13T00:00:00"/>
        <d v="1990-07-20T00:00:00"/>
        <d v="1990-08-24T00:00:00"/>
        <d v="1990-10-10T00:00:00"/>
        <d v="1990-11-01T00:00:00"/>
        <d v="1990-04-03T00:00:00"/>
        <d v="1990-06-20T00:00:00"/>
        <d v="1988-06-19T00:00:00"/>
        <d v="1990-04-10T00:00:00"/>
        <d v="1990-08-02T00:00:00"/>
        <d v="1991-04-08T00:00:00"/>
        <d v="1991-05-15T00:00:00"/>
        <d v="1991-05-26T00:00:00"/>
        <d v="1991-05-27T00:00:00"/>
        <d v="1991-06-01T00:00:00"/>
        <d v="1991-08-06T00:00:00"/>
        <d v="1991-08-13T00:00:00"/>
        <d v="1991-10-07T00:00:00"/>
        <d v="1991-10-10T00:00:00"/>
        <d v="1991-12-25T00:00:00"/>
        <d v="1991-07-20T00:00:00"/>
        <d v="1989-09-21T00:00:00"/>
        <d v="1991-10-23T00:00:00"/>
        <d v="1991-02-09T00:00:00"/>
        <d v="1991-01-20T00:00:00"/>
        <d v="1992-07-06T00:00:00"/>
        <d v="1990-02-20T00:00:00"/>
        <d v="1990-07-07T00:00:00"/>
        <d v="1992-01-10T00:00:00"/>
        <d v="1992-04-01T00:00:00"/>
        <d v="1992-06-12T00:00:00"/>
        <d v="1992-07-03T00:00:00"/>
        <d v="1992-07-15T00:00:00"/>
        <d v="1992-07-16T00:00:00"/>
        <d v="1992-07-20T00:00:00"/>
        <d v="1992-07-26T00:00:00"/>
        <d v="1992-07-28T00:00:00"/>
        <d v="1992-11-16T00:00:00"/>
        <d v="1992-11-18T00:00:00"/>
        <d v="1992-11-20T00:00:00"/>
        <d v="1992-11-21T00:00:00"/>
        <d v="1992-12-30T00:00:00"/>
        <d v="1992-12-18T00:00:00"/>
        <d v="1993-08-23T00:00:00"/>
        <d v="1991-01-31T00:00:00"/>
        <d v="1990-09-19T00:00:00"/>
        <d v="1992-07-05T00:00:00"/>
        <d v="1992-11-19T00:00:00"/>
        <d v="1992-12-05T00:00:00"/>
        <d v="1992-09-28T00:00:00"/>
        <d v="1992-10-04T00:00:00"/>
        <d v="1992-10-21T00:00:00"/>
        <d v="1993-01-20T00:00:00"/>
        <d v="1993-02-26T00:00:00"/>
        <d v="1993-04-20T00:00:00"/>
        <d v="1993-05-17T00:00:00"/>
        <d v="1993-06-07T00:00:00"/>
        <d v="1993-07-27T00:00:00"/>
        <d v="1993-08-16T00:00:00"/>
        <d v="1993-08-17T00:00:00"/>
        <d v="1993-09-02T00:00:00"/>
        <d v="1993-09-22T00:00:00"/>
        <d v="1993-10-11T00:00:00"/>
        <d v="1993-10-20T00:00:00"/>
        <d v="1993-11-27T00:00:00"/>
        <d v="1993-12-31T00:00:00"/>
        <d v="1992-01-01T00:00:00"/>
        <d v="1993-06-20T00:00:00"/>
        <d v="1992-12-17T00:00:00"/>
        <d v="1993-01-24T00:00:00"/>
        <d v="1993-02-16T00:00:00"/>
        <d v="1993-02-20T00:00:00"/>
        <d v="1993-04-08T00:00:00"/>
        <d v="1993-07-22T00:00:00"/>
        <d v="1993-10-29T00:00:00"/>
        <d v="1993-11-30T00:00:00"/>
        <d v="1993-12-05T00:00:00"/>
        <m/>
        <d v="1993-11-01T00:00:00"/>
        <d v="1991-09-09T00:00:00"/>
        <d v="1993-07-29T00:00:00"/>
        <d v="1994-01-10T00:00:00"/>
        <d v="1994-03-15T00:00:00"/>
        <d v="1994-04-03T00:00:00"/>
        <d v="1994-04-04T00:00:00"/>
        <d v="1994-04-24T00:00:00"/>
        <d v="1994-06-09T00:00:00"/>
        <d v="1994-09-02T00:00:00"/>
        <d v="1994-09-25T00:00:00"/>
        <d v="1994-10-04T00:00:00"/>
        <d v="1994-11-16T00:00:00"/>
        <d v="1994-11-18T00:00:00"/>
        <d v="1993-01-01T00:00:00"/>
        <d v="1993-05-05T00:00:00"/>
        <d v="1993-10-21T00:00:00"/>
        <d v="1994-02-14T00:00:00"/>
        <d v="1994-05-02T00:00:00"/>
        <d v="1994-07-23T00:00:00"/>
        <d v="1992-09-06T00:00:00"/>
        <d v="1994-09-09T00:00:00"/>
        <d v="1995-02-10T00:00:00"/>
        <d v="1995-02-28T00:00:00"/>
        <d v="1995-03-20T00:00:00"/>
        <d v="1995-03-21T00:00:00"/>
        <d v="1995-04-04T00:00:00"/>
        <d v="1995-04-26T00:00:00"/>
        <d v="1995-05-01T00:00:00"/>
        <d v="1995-05-10T00:00:00"/>
        <d v="1995-05-13T00:00:00"/>
        <d v="1995-06-02T00:00:00"/>
        <d v="1995-06-20T00:00:00"/>
        <d v="1995-06-21T00:00:00"/>
        <d v="1995-06-30T00:00:00"/>
        <d v="1995-07-08T00:00:00"/>
        <d v="1995-07-20T00:00:00"/>
        <d v="1995-12-15T00:00:00"/>
        <d v="1995-06-15T00:00:00"/>
        <d v="1992-05-30T00:00:00"/>
        <d v="1995-11-24T00:00:00"/>
        <d v="1994-08-15T00:00:00"/>
        <d v="1996-01-12T00:00:00"/>
      </sharedItems>
    </cacheField>
    <cacheField name="Info13" numFmtId="0">
      <sharedItems containsSemiMixedTypes="0" containsString="0" containsNumber="1" containsInteger="1" minValue="0" maxValue="31" count="32">
        <n v="24"/>
        <n v="20"/>
        <n v="25"/>
        <n v="15"/>
        <n v="9"/>
        <n v="27"/>
        <n v="1"/>
        <n v="29"/>
        <n v="2"/>
        <n v="22"/>
        <n v="31"/>
        <n v="12"/>
        <n v="5"/>
        <n v="19"/>
        <n v="3"/>
        <n v="21"/>
        <n v="13"/>
        <n v="10"/>
        <n v="8"/>
        <n v="26"/>
        <n v="6"/>
        <n v="7"/>
        <n v="23"/>
        <n v="16"/>
        <n v="28"/>
        <n v="18"/>
        <n v="30"/>
        <n v="4"/>
        <n v="17"/>
        <n v="11"/>
        <n v="0"/>
        <n v="14"/>
      </sharedItems>
    </cacheField>
    <cacheField name="Info14" numFmtId="0">
      <sharedItems containsSemiMixedTypes="0" containsString="0" containsNumber="1" containsInteger="1" minValue="1" maxValue="12" count="12">
        <n v="6"/>
        <n v="11"/>
        <n v="9"/>
        <n v="10"/>
        <n v="4"/>
        <n v="8"/>
        <n v="12"/>
        <n v="1"/>
        <n v="5"/>
        <n v="3"/>
        <n v="2"/>
        <n v="7"/>
      </sharedItems>
    </cacheField>
    <cacheField name="Info15" numFmtId="0">
      <sharedItems containsBlank="1" containsMixedTypes="1" containsNumber="1" containsInteger="1" minValue="0" maxValue="0"/>
    </cacheField>
    <cacheField name="Info16" numFmtId="0">
      <sharedItems containsBlank="1" count="52">
        <s v="Huế"/>
        <s v="Quảng Ngãi"/>
        <s v="Quảng Nam"/>
        <s v="Tiền Giang "/>
        <s v="Hà Tĩnh"/>
        <m/>
        <s v="Khánh Hoà"/>
        <s v="Đắc Nông"/>
        <s v="Bà Rịa Vũng Tàu"/>
        <s v="Đồng Nai"/>
        <s v="Hậu Giang"/>
        <s v="Ninh Thuận"/>
        <s v="Long An"/>
        <s v="Bình Dương"/>
        <s v="Nghệ An"/>
        <s v="HCM"/>
        <s v="Phú Yên"/>
        <s v="An Giang"/>
        <s v="Tiền Giang"/>
        <s v="Lâm Đồng"/>
        <s v="Gia Lai "/>
        <s v="Bình Thuận"/>
        <s v="Dak Lak"/>
        <s v="Quảng Trị"/>
        <s v="Thái Bình"/>
        <s v="Khánh Hòa"/>
        <s v="Trà Vinh"/>
        <s v="Quảng Bình"/>
        <s v="Cần Thơ"/>
        <s v="Thanh Hóa"/>
        <s v="Đăk Lăk"/>
        <s v="Tây Ninh"/>
        <s v="Thanh Hóa"/>
        <s v="Bình Định"/>
        <s v="Bến Tre"/>
        <s v="Sóc Trăng"/>
        <s v="Vĩnh Long"/>
        <s v="Gia Lai"/>
        <s v="Bình Phước"/>
        <s v="Đak Lak"/>
        <s v="Kon Tum"/>
        <s v="Phú Thọ"/>
        <s v="Đắk Lăk"/>
        <s v="BRVT"/>
        <s v="BếnTre"/>
        <s v="Thái Bình"/>
        <s v="Đắc Lắc"/>
        <s v="BR-VT"/>
        <s v="Quãng Ngãi"/>
        <s v="Vũng Tàu"/>
        <s v="Đồng Tháp"/>
        <s v="Quảng Trị"/>
      </sharedItems>
    </cacheField>
    <cacheField name="Info17" numFmtId="0">
      <sharedItems containsString="0" containsBlank="1" containsNumber="1" containsInteger="1" minValue="2007" maxValue="2014" count="9">
        <n v="2007"/>
        <n v="2010"/>
        <n v="2011"/>
        <n v="2012"/>
        <n v="2009"/>
        <n v="2008"/>
        <n v="2013"/>
        <n v="2014"/>
        <m/>
      </sharedItems>
    </cacheField>
    <cacheField name="Info18" numFmtId="0">
      <sharedItems containsString="0" containsBlank="1" containsNumber="1" containsInteger="1" minValue="2011" maxValue="2018" count="9">
        <n v="2011"/>
        <n v="2012"/>
        <n v="2014"/>
        <n v="2015"/>
        <n v="2016"/>
        <n v="2013"/>
        <n v="2017"/>
        <n v="2018"/>
        <m/>
      </sharedItems>
    </cacheField>
    <cacheField name="Info19" numFmtId="0">
      <sharedItems containsBlank="1" count="8">
        <s v="1-HCM"/>
        <s v="3-ĐN"/>
        <s v="2-HN"/>
        <s v="4-CT"/>
        <s v="5-Khác"/>
        <s v="1-VT"/>
        <s v="3-Huế"/>
        <m/>
      </sharedItems>
    </cacheField>
    <cacheField name="Info20" numFmtId="0">
      <sharedItems containsBlank="1" count="35">
        <s v="Đại học Ngân Hàng Thành phố Hồ Chí Minh"/>
        <s v="Đại học Bách Khoa Thành phố Hồ Chí Minh"/>
        <s v="Đại học Kinh tế Thành phố Hồ Chí Minh"/>
        <s v="Đại học Kinh Tế Đà Nẵng"/>
        <s v="Đại học Luật Hà Nội"/>
        <s v="Học Viện Ngân hàng Hà Nội"/>
        <m/>
        <s v="Đại học Quốc gia Thành phố Hồ Chí Minh (Khoa Kinh tế)"/>
        <s v="Đại học Giao thông vận tải Thành phố Hồ Chí Minh"/>
        <s v="Đại học Cần Thơ"/>
        <s v="Đại học Đà Lạt"/>
        <s v="Cao đẳng Sư Phạm Nha Trang"/>
        <s v="Đại học Sư phạm Kỹ Thuật Thành phố Hồ Chí Minh"/>
        <s v="Đại học Y Dược Thành phố Hồ Chí Minh"/>
        <s v="Đại học CN Bưu Chính Viễn Thông Thành phố Hồ Chí Minh"/>
        <s v="Đại học Ngoại Thương Thành phố Hồ Chí Minh"/>
        <s v="Học Viện Hàng Không Thành phố Hồ Chí Minh"/>
        <s v="Đại học Công Nghiệp Thành phố Hồ Chí Minh"/>
        <s v="Đại học Bách Khoa Hà Nội"/>
        <s v="Đại học Kinh tế-Luật Thành phố Hồ Chí Minh"/>
        <s v="Học viện Tài chính Hà Nội"/>
        <s v="Đại học Bách Khoa Đà Nẵng"/>
        <s v="Đại học Tây Nguyên"/>
        <s v="Cao đẳng Kinh tế đối ngoại Thành phố Hồ Chí Minh"/>
        <s v="Đại học Luật Thành phố Hồ Chí Minh"/>
        <s v="Đại học Quốc gia Hà Nội"/>
        <s v="Azerbaijan State Oil Academy"/>
        <s v="Đại học Dược Hà Nội"/>
        <s v="Đại học Khoa học Xã hội và Nhân văn Thành phố Hồ Chí Minh"/>
        <s v="Đại học Khoa học Tự nhiên Thành phố Hồ Chí Minh"/>
        <s v="Đại học Thủ Dầu Một Bình Dương"/>
        <s v="Trường Đại học Dầu khí Việt Nam"/>
        <s v="Cao đẳng Công Nghệ Thông Tin Thành phố Hồ Chí Minh"/>
        <s v="Đại học Tài chính-Marketing Thành phố Hồ Chí Minh"/>
        <s v="Đại học Sư Phạm Thành phố Hồ Chí Minh"/>
      </sharedItems>
    </cacheField>
    <cacheField name="Info21" numFmtId="0">
      <sharedItems containsBlank="1" count="61">
        <m/>
        <s v="Kiểm toán"/>
        <s v="Quản trị kinh doanh"/>
        <s v="Tài chính - Ngân hàng"/>
        <s v="Ngân hàng"/>
        <s v="Kinh tế đối ngoại"/>
        <s v="bác sĩ đa khoa"/>
        <s v="Khoa học máy tính"/>
        <s v="công nghệ thông tin"/>
        <s v="Quản trị kinh doanh  - Quản trị kinh doanh quốc tế"/>
        <s v="Báo chí và truyền thông"/>
        <s v="kế toán doanh nghiệp"/>
        <s v="Công nghệ sinh học"/>
        <s v="Quản Trị Kinh Doanh - Quản trị kinh doanh tổng hợp"/>
        <s v="Tài chính công"/>
        <s v="xây dựng dân dụng và công nghiệp"/>
        <s v="Dược"/>
        <s v="Tự động hóa"/>
        <s v="Tài chính ngân hàng"/>
        <s v="xây dựng và năng lượng"/>
        <s v="Luật Thương mại"/>
        <s v="Du lịch"/>
        <s v="Luật dân sự"/>
        <s v="Luật học"/>
        <s v="Kĩ thuật xây dựng"/>
        <s v="Kế Toán"/>
        <s v="Xã hội học"/>
        <s v="Tiếng Anh"/>
        <s v="Bác sĩ răng hàm mặt"/>
        <s v="Ngôn Ngữ Anh (chuyên ngành: Tiếng Anh Tài chính - Ngân hàng)"/>
        <s v="Kĩ thuật hóa học"/>
        <s v="Địa chất"/>
        <s v="Quản lý nguồn nhân lực"/>
        <s v="Cơ - Điện tử"/>
        <s v="Luật hình sự"/>
        <s v="Công nghệ kỹ thuật điều khiển và tự động hóa"/>
        <s v="Điện-điện tử"/>
        <s v="Luật thương mại QT"/>
        <s v="Marketing"/>
        <s v="Ngành Tài chính - Ngân hàng (Chuyên ngành Tài chính)"/>
        <s v="Kỹ thuật hạt nhân"/>
        <s v="Kĩ thuật XD"/>
        <s v="Địa chất khoáng sản"/>
        <s v="Điện -Điện tử"/>
        <s v="Điện- Điện tử"/>
        <s v="Luật TM"/>
        <s v="Ngôn ngữ Anh"/>
        <s v="KH máy tính"/>
        <s v="QTKD"/>
        <s v="Báo chí-Truyền thông"/>
        <s v="Hóa học"/>
        <s v="Chưa phân ngành"/>
        <s v="Sư phạm Sinh học"/>
        <s v="KDQT"/>
        <s v="Tâm lý học"/>
        <s v="Văn hóa học"/>
        <s v="Cơ- Điện tử"/>
        <s v="Đô thị"/>
        <s v="Cơ khí"/>
        <s v="CN thực phẩm"/>
        <s v="Giáo dục-Đào tạo"/>
      </sharedItems>
    </cacheField>
    <cacheField name="Info22" numFmtId="0">
      <sharedItems containsBlank="1" count="126">
        <s v="Cửa hàng trưởng"/>
        <s v="Lead operator"/>
        <s v="làm sale ở Đà Nẵng"/>
        <s v="Nhân viên Kế toán"/>
        <s v="Kế toán"/>
        <m/>
        <s v="Chuyên viên tư vấn pháp luật doanh nghiệp, đất đai, hôn nhân gia đình._x000a_"/>
        <s v="Kỹ thuật viên nuôi cấy mô"/>
        <s v="Kỹ sư"/>
        <s v="Giám đóc miền nam dự án Tpbank"/>
        <s v="Môi giới chứng khoán"/>
        <s v="Kiểm toán nội bộ"/>
        <s v="Trợ lý phòng kỹ thuật (điều hành công tác sửa chữa tàu)"/>
        <s v="Quản lý thị trường Vietnam"/>
        <s v="Automation Engineer"/>
        <s v="Giáo viên trường THCS Ngô Quyền "/>
        <s v="Giáo viên - THPT Khánh Sơn - Khánh Hòa"/>
        <s v="Kế toán trưởng"/>
        <s v="Kiểm soát nội bộ"/>
        <s v="Nhân viên bảo trì bảo dưỡng"/>
        <s v="chuyên viên KTCN"/>
        <s v="Chuyên viên điều phối dự án, chi nhánh ở Long An"/>
        <s v="Nhân viên"/>
        <s v="Du học Thạc sĩ ngành viễn thông tại Hàn Quốc"/>
        <s v="Phòng KHTH - BIDV"/>
        <s v="Chuyên viên kinh doanh ngoại tệ"/>
        <s v="Chuyên viên kinh doanh"/>
        <s v="chuyên viên kiểm soát nội bộ_x000a_Giáo dục-đào tạo"/>
        <s v="Kỹ sư vận hành"/>
        <s v="Kỹ sư hệ thống điện"/>
        <s v="Nhân viên Kiểm soát"/>
        <s v="PhD student"/>
        <s v="Chuyên viên Phòng HCSN"/>
        <s v="Chuyên viên tín dụng"/>
        <s v="Chuyên viên QHKH"/>
        <s v="Chuyên viên"/>
        <s v="Software Developer"/>
        <s v="Chuyên viên Khách hàng"/>
        <s v="Chuyên viên mua hàng"/>
        <s v="Kế toán tổng hợp"/>
        <s v="Process Engineer"/>
        <s v="HR Officer_x000a_Kinh doanh tự do"/>
        <s v="Marketing Executive"/>
        <s v="Thư ký Giám Đốc"/>
        <s v="Bác sỹ khoa Nội tổng quát- BV quận Thủ Đức"/>
        <s v="Bác sĩ liên chiểu Đà Nẵng, học cao học ở Huế"/>
        <s v="Kinh doanh, Customer service"/>
        <s v="Marketing"/>
        <s v="sale"/>
        <s v="Sales Supervisor"/>
        <s v="Chuyên Trách Quỹ k/v Phía Nam"/>
        <s v="Phòng Bồi Thường, Bảo Hiểm"/>
        <s v="NV XNK"/>
        <s v="Payment"/>
        <s v="Nhân Viên Pháp Chế"/>
        <s v="C&amp;B officer (Nhân viên lao động và tiền lương)"/>
        <s v="Customer Service"/>
        <s v="Kinh doanh nhà phân phối chung với anh chị ở Bà Rịa Vũng Tàu"/>
        <s v="Chuyên viên tín dụng"/>
        <s v="Kế toán xuất nhập khẩu "/>
        <s v="Data Analyst"/>
        <s v="Nhân viên trưng bày"/>
        <s v="Bác sĩ nội trú"/>
        <s v="Engineer"/>
        <s v="Trình dược viên"/>
        <s v="Nhân viên tín dụng"/>
        <s v="Senior Developer/ Team leader"/>
        <s v="Điều hành kinh doanh"/>
        <s v="Nhân viên hành chính nhân sự"/>
        <s v="Biên tập, phụ trách nội dung Website"/>
        <s v="QA"/>
        <s v="Tax consultant"/>
        <s v="Purchasing"/>
        <s v="Xuất nhập khẩu"/>
        <s v="Học cao học_x000a_- ngành kĩ thuật y sinh"/>
        <s v="Giao dịch viên"/>
        <s v="Lập trình"/>
        <s v="Software Engineer"/>
        <s v="tư vấn phần mềm"/>
        <s v="Nhân viên mua hàng"/>
        <s v="Nhân viên kỹ thuật"/>
        <s v="Lập trình viên"/>
        <s v="kiểm soát nguyên phụ liệu"/>
        <s v="Trình dược viên "/>
        <s v="Lắp máy bảo trì"/>
        <s v="Giám sát hoàn thiện_x000a_Kỹ sư xây dựng"/>
        <s v="Quản lí chất lượng "/>
        <s v="Developer (design for build tool)_x000a_kỹ sư phần mềm"/>
        <s v="Trình dược viên_x000a_Gia sư"/>
        <s v="Tư vấn công trình xanh + thiết kế kiến trúc"/>
        <s v="Thiết kế ghế ô tô_x000a_Nhân viên kinh doanh"/>
        <s v="Phòng Hành chính nhân sự"/>
        <s v="Học tiếp văn bằng 2"/>
        <s v="Nhân viên văn phòng"/>
        <s v="Điều hành tour du lịch,khối nội địa"/>
        <s v="Nhân viên kiểm soát chất lượng"/>
        <s v="KS TK"/>
        <s v="Chứng từ xuất khẩu-"/>
        <s v="Kinh doanh tự do"/>
        <s v="Nhân viên bán hàng đa dịch vụ: tư vấn lắp wifi, truyền hình, bán sim, số, dịch vụ 4G, chữ ký số…_x000a_Chuẩn bị đi NVQS"/>
        <s v="Nhân viên kinh doanh"/>
        <s v="Công ty Anseng Vietnam"/>
        <s v="Technical Service Sale"/>
        <s v="Nhân viên hành chính"/>
        <s v="KS vận hành "/>
        <s v="Kỹ thuật viên, "/>
        <s v="Nha sĩ"/>
        <s v="Điện"/>
        <s v="chưa"/>
        <s v="Senior Project Sales Executive"/>
        <s v="Trợ lý văn phòng, "/>
        <s v="NV marketing_x000a_CSKH"/>
        <s v="Truyền Thông"/>
        <s v="Freelancer"/>
        <s v="Kiểm nghiệm vi sinh"/>
        <s v="quản lí sản xuất"/>
        <s v="Developer"/>
        <s v="Nhân viên pháp lý_x000a_Nhân viên pháp lý, Công ty Đầu tư quốc tế HTC, 510 Võ Văn Kiệt, Phường Cầu Kho, quận 1. "/>
        <s v="Quản lý sản xuất "/>
        <s v="Giám sát cơ điện"/>
        <s v="Sĩ quan tập sự_x000a_Đang tìm việc"/>
        <s v="Nhân viên pháp lý"/>
        <s v="Thư ký"/>
        <s v="Sale BĐS"/>
        <s v="Deverlopment"/>
        <s v="IT"/>
      </sharedItems>
    </cacheField>
    <cacheField name="Info23" numFmtId="0">
      <sharedItems containsBlank="1" count="133">
        <s v="PV OIL- Huế"/>
        <s v="NSRP THANH HOA"/>
        <m/>
        <s v="PGD NH Chính sách xã hội huyện Gò Công Tây"/>
        <s v="Trường Anh ngữ Planet, Q9, TP HCM"/>
        <s v="Đoàn luật sư tỉnh Khánh Hòa"/>
        <s v="Công ty sâm Ngọc Linh, khu du lịch hồ Tuyền Lâm, p3, tp Đà Lạt"/>
        <s v="Công ty TNHH Cơ Nhiệt Á Châu, Số 10, Ấp 2, Xã Nhựt Chánh, Huyện Bến Lức, Tỉnh Long An._x000a_Công ty TNHH Cơ Nhiệt Quang Huy, 99/29 Đường Trần Quang Khải, Tx Dĩ An, Bình Dương_x000a_"/>
        <s v="Công ty Manulife"/>
        <s v="CTCP Chứng khoán Sài Gòn"/>
        <s v="Tập Đoàn Hoa Sen"/>
        <s v="Nhà máy X51-Cty TNHH MTV Hải Minh + 1042 huỳnh tấn phát, nhà bè, tphcm_x000a_(Công tác trong Vùng quân sự tại Cam Ranh-Khánh Hòa)"/>
        <s v="Sunrise Petroleum FZC"/>
        <s v="Trường THCS Tô Hạp, Khánh Sơn, khánh hoà "/>
        <s v="cty TNHH đầu tư và kinh doanh Bất Động Sản Khu Đông"/>
        <s v="Kiểm soát nội bộ Công ty Glomed (cty dược Việt Nam)_x000a_Kiểm soát nội bộ Công ty Duoc Lai"/>
        <s v="Nhân viên bảo trì bảo dưỡng, PVD Tech CN Vũng Tàu"/>
        <s v="Tổng công ty PV Oil"/>
        <s v="Công ty TNHH Servier, 81-83-85 Hàm Nghi, Quận 1"/>
        <s v="Ngân hàng TMCP Á Châu"/>
        <s v="BIDV Bắc Sài Gòn (290 Nam Kỳ Khởi Nghĩa, Phường 8, Quận 3, Tp.HCM)"/>
        <s v="VietBank"/>
        <s v="Công ty Miền Nam, 31 Nam Kỳ Khởi Nghĩa, Q. 1, TP. HCM"/>
        <s v="Công ty Thuận Thảo (Tỉnh Phú Yên)_x000a_ADVO, Quận 1, TP HCM"/>
        <s v="Công ty Nuplex Resins Vietnam"/>
        <s v="Trung tâm Điều độ HTĐ miền Nam"/>
        <s v="Cty thiết bị đo lường Đại Việt - Tân Bình, HCM"/>
        <s v="Sejong University"/>
        <s v="Sở Tài chính, Quận 3, TPHCM"/>
        <s v="Ngân hàng TMCP Ngoại thương Việt Nam - Chi nhánh Trảng Bom, tỉnh Đồng Nai"/>
        <s v="BIDV - Đồng Nai"/>
        <s v="Viettinbank - Thuận An BD"/>
        <s v="SCIC Tổng Công ty Đầu tư và Kinh doanh vốn Nhà nước"/>
        <s v="Công ty Tín Nghĩa - Đồng Nai"/>
        <s v="MB Long An"/>
        <s v="KMS Technology - HCM"/>
        <s v="Vietcombank Nam Bình Dương"/>
        <s v="Kinh đô - HCM"/>
        <s v="Công ty TNHH Hóa dược Quốc tế Phương Nam"/>
        <s v="ON Semiconductor Vietnam+ KCN Biên Hòa 2 - Đồng Nai"/>
        <s v="HCM"/>
        <s v="MB - HCM"/>
        <s v="Công ty TNHH Minh Long"/>
        <s v="Công ty TNHH MTV Đầu Tư SH, Phường 2, Quận Phú Nhuận"/>
        <s v="BV Quận Thủ Đức"/>
        <s v="Bureu Veritas (Kiểm định hàng tiêu dùng)"/>
        <s v="Cty Vinagame"/>
        <s v="cty GSA"/>
        <s v="Acecook Việt Nam, Tân Phú, HCM"/>
        <s v="Quỹ học bổng Thắp Sáng Niềm Tin k/v Phía Nam - 19 Phạm Ngọc Thạch, P6, Q3, TP.HCM"/>
        <s v="Cty bảo hiểm Daichi"/>
        <s v=" Công ty TNHH gỗ Hạnh Phúc"/>
        <s v="Ngân hàng ANZ"/>
        <s v="Ngân hàng Bản Việt"/>
        <s v="Chuyên viên tuyển dụng đặc biệt - Aden - Q3"/>
        <s v="Avery Dennison RBIS VietNam - Long Hau IP - Can Giuoc - Long An"/>
        <s v="Vũng Tàu"/>
        <s v="BIDV Bảo Lộc"/>
        <s v="Công ty TNHH MTV Quốc tế Hải Mi_x000a_1 Nguyễn Văn Đậu, 5, Phú Nhuận, Hồ Chí Minh"/>
        <s v="Công ty nghiên cứu thị trường_x000a_Nielsen Việt Nam, Phú Nhuận, Hồ Chí Minh"/>
        <s v="Ngân hàng Vietcombank Biên Hòa"/>
        <s v="Unilever BRVT"/>
        <s v="TMV GANGNAM"/>
        <s v="FPT quận 7"/>
        <s v="Vietsovpetro, 105 Lê Lợi, tp Vũng Tàu"/>
        <s v="Công ty Dược nước ngoài Sanofi - HCM "/>
        <s v="Ngân hàng Eximbank - 629-631 Xô Viết Nghệ Tĩnh, Phường 26, Quận Bình Thạnh, TPHCM"/>
        <s v="23 đường số 30, Bình An, Quận 2"/>
        <s v="Friesland Campina Việt Nam tại Cần Thơ"/>
        <s v="Prudential Việt Nam - VP Tổng đại lý 584 Nguyễn Thái Học, Quy Nhơn, Bình Định"/>
        <s v="Công ty Y tế, Phường 5, Quận 10"/>
        <s v="Esquel VietNam, VSIP 1"/>
        <s v="PVOil"/>
        <s v="KPMG, 115 Nguyễn Huệ, Quận 1, HCM"/>
        <s v="Samsung Electronics HCM CE Complex (SEHC) - Quận 9"/>
        <s v="Cty May ở Thủ Đức"/>
        <s v="OCB"/>
        <s v="Trung tâm thiết kế phần mềm ĐHQG HCM_x000a_P15, Quận Phú Nhuận"/>
        <s v="VNG_x000a_Zalo "/>
        <s v="Tập đoàn FPT (FPT IS)"/>
        <s v="VAS Thép An Hưng Tường"/>
        <s v="Công ty TNHH Thương mại Dịch vụ Lê Kim"/>
        <s v="Cty tnhh ap việt nam, 62a phạm ngọc thạch, quận 3"/>
        <s v="Dinsen_302 Hòa Bình, p. Hiệp Tân, q. Tân Phú, Tp. HCM"/>
        <s v="Công ty Astrazeneca"/>
        <s v="Teramar 123 Lê lợi quận 1_x000a_Đang tìm việc "/>
        <s v="Công ty coteccons_x000a_Công ty cổ phần xây dựng và kinh doanh địa ốc Hòa Bình - 123 Nguyễn Đình Chiểu, phường 6, quận 3."/>
        <s v="Hasan dermapharm"/>
        <s v="Công ty Renesas, đường Tân Thuận, kcx Tân Thuận 2 quận 7 HCM"/>
        <s v="Công ty ARDORECO SOLUTIONS, Nguyễn Văn Hưởng Quận 2"/>
        <s v="Tachi-s Engineering VietNam, Ngã Tư Hàng Xanh_x000a_Linkhouse, quận thủ đức, hồ chí minh"/>
        <s v="FDC_Coteccons Group"/>
        <s v="Công ty tnhh việt thăng long, Đồng Nai"/>
        <s v="IUH"/>
        <s v="Công ty cổ phần Lawsoft (17 Nguyễn Gia thiều- Quận 3 - Thành phố Hồ chí minh"/>
        <s v="Saigon tourist. 40,Lê Thánh Tôn,quận 1"/>
        <s v="Công ty TNHH Javi, KCN Xuyên Á, Đức Hòa, Long An"/>
        <s v="Cty Cổ Phần Tư Vấn Thiết Kế Pontech"/>
        <s v="Công ty TNHH DỆT ĐÔNG TIẾN HƯNG"/>
        <s v="Siêu Thị Big C Bình Dương"/>
        <s v="Viettel Telecom, P. Linh Tây, Thủ Đức"/>
        <s v="Công ty CP Địa ốc Nam Minh Land 144 Nguyễn Tất Thành, P.13, Q.4"/>
        <s v="Trường ĐH Ngoại thương Cơ sở II, số 15, D5, Phường 25, Q. Bình Thạnh, TP. HCM"/>
        <s v=" Công ty sơn Beckers"/>
        <s v=" XN Khí, Vietsovpetro"/>
        <s v="Công ty TNHH FAR EASTERN POLYTEX VIETNAM"/>
        <s v="Xưởng NPK, Nhà máy đạm Phú Mỹ"/>
        <s v="Phòng khám nha khoa Nhật Nam, Quận Bình Thạnh"/>
        <s v="ĐH Y dược"/>
        <s v="Công Ty TNHH Nha Khoa Thiên Bảo Q3 (Không muốn ghi thông tin này, chắc là đang có dự đinh gì)"/>
        <s v="CTY bina mat - Quận 9"/>
        <s v="Đang về quê"/>
        <s v="HUYNCHI khu Đại Quang Minh 72 Nguyễn Cơ Thạch, quận 2"/>
        <s v="Công ty hoá chất Maha Chemicals, 14 Nguyễn Văn Mại quận Tân Bình"/>
        <s v="Công ty banker viet nam, CMT8, Quận 3_x000a_Customer service, FE credit"/>
        <s v="Công Ty Thương Mại Kova. Địa chỉ 92 Nguyễn Hữu Cảnh, Quận Bình Thạnh"/>
        <s v="Quận 1"/>
        <s v="Công Ty TNHH Officience Vietnam - 161A Phan Đăng Lưu- Quận Phú Nhuận_x000a_Công Ty Royal Center, 235 Nguyễn Văn Cừ, Q1, TP HCM"/>
        <s v="CT CP Thực phẩm cát hải - Đường số 7, KCN Long Hậu mở rộng, xã Long Hậu, cần giuộc, long an"/>
        <s v="Công ty Hyosung, Tỉnh Đồng nai"/>
        <s v="Công ty smartlog 274 Ung Văn Khiêm - Bình Thạnh"/>
        <s v="75/27 Nguyễn Cửu Vân, Q. Bình thạnh"/>
        <s v="Công ty điện tử SAMSUNG khu Công nghệ cao Quận 9 - TP.HCM"/>
        <s v="Công ty Hưng Thịnh Việt, tầng 12 block D, chung cư Sunview, đường cây keo, Tam hà, Quận Thủ đức"/>
        <s v=" 479 tô ký, phường trung mỹ tây quận 12 "/>
        <s v="KCN Long Đức, xã An Phước, Huyện Long Thành, T. Đồng Nai"/>
        <s v="CTCP Xây dựng và kỹ thuật Sinh Hùng"/>
        <s v="Thiết bị Hàng Hải - MECOM - Mạc Thị Bưởi, Quận 1"/>
        <s v="ALIBABA - _x000a_353 Điện Biên Phủ, Phường 15, Quận Bình Thạnh"/>
        <s v="FPT SOFT, Quận 9"/>
        <s v="Công ty BDS Thaisonreal, 234 Ung Văn Khiêm, Bình Thạnh"/>
        <s v="Nhân viên kỹ thuật công ty FSC Việt Nam"/>
        <s v="Sentifi - 77 Trần Nhân Tôn, Quận 5"/>
      </sharedItems>
    </cacheField>
    <cacheField name="Info24" numFmtId="0">
      <sharedItems containsBlank="1" count="7">
        <s v="6-Quản lý, Nhân sự, Khác"/>
        <s v="2-Kỹ sư"/>
        <s v="5-Sales, Marketing, Logistic"/>
        <s v="4-Kế toán, Kiểm toán"/>
        <m/>
        <s v="3-Tài chính, Ngân hàng"/>
        <s v="1-Bác sĩ, Dược sĩ"/>
      </sharedItems>
    </cacheField>
    <cacheField name="Info25" numFmtId="0">
      <sharedItems containsBlank="1" count="6">
        <s v="3-Độc thân"/>
        <s v="2-Đã lập gia đình"/>
        <s v="1-Gia đình nhỏ có 1 cháu"/>
        <s v="0-Gia đình nhỏ có 2 cháu"/>
        <s v="2 - Làm đám hỏi"/>
        <m/>
      </sharedItems>
    </cacheField>
    <cacheField name="Info26" numFmtId="0">
      <sharedItems containsBlank="1" containsMixedTypes="1" containsNumber="1" containsInteger="1" minValue="43101" maxValue="43101" count="31">
        <m/>
        <s v="Tháng 10 năm 2017"/>
        <s v="Năm 2017"/>
        <s v="Tháng 9/2016_x000a_Chồng: Anh Quang Anh_x000a_Bé GÁI sinh năm 2017"/>
        <s v="Năm 2014_x000a_Vợ: Chị Phi_x000a_Bé GÁI sinh năm 2015"/>
        <s v="Tháng 12/2015_x000a_Vợ: Chị Ngân Hà_x000a_Bé GÁI sinh năm 2017"/>
        <s v="Năm 2016_x000a_Vợ: Chị Hiền"/>
        <s v="Bé Trai sinh năm 2013"/>
        <s v="Bé gái sinh năm"/>
        <s v="Tháng 11/2015_x000a_Vợ: Chị Thùy Dung - 1990 -_x000a_Bé GÁI sinh năm 2016"/>
        <s v="Năm 2014_x000a_Chồng: Anh_x000a_Bé GÁI sinh năm 2016"/>
        <s v="Tháng 12/2015_x000a_Vợ: Chị Lệ - 1992"/>
        <s v="Năm 2015_x000a_Vợ: Chị Hương"/>
        <s v="Năm 2015_x000a_Vợ: Chị _x000a_Bé TRAI sinh năm 2016_x000a_Bé GÁI sinh năm 2017"/>
        <s v="Tháng 5/2016_x000a_Vợ: Chị Hiếu - 1989 - "/>
        <s v="Năm 2017_x000a_Vợ: Chị Hằng"/>
        <s v="Tháng 7/2017_x000a_Vợ: Chị Đặng Thị Kim Cương - 1989 - Đà Nẵng"/>
        <s v="Năm 2016_x000a_Vợ"/>
        <n v="43101"/>
        <s v="Tháng 7/2017_x000a_Vợ: Nguyễn Thị Thanh - 1995 - Đak Lak_x000a_Bé Trai Tháng 01/2018"/>
        <s v="Tháng 02/2018_x000a_Chồng: Thiện Toàn"/>
        <s v="Năm 2017_x000a_Chồng: Anh Sử_x000a_Bé TRAI sinh tháng 11/2017"/>
        <s v="Tháng 7/2018_x000a_Chồng: Xuân Tuấn"/>
        <s v="Tháng 6/2017_x000a_Chồng: anh Dũng - 1992 - TPHCM"/>
        <s v="Tháng 4/2018_x000a_Vợ"/>
        <s v="Năm 2016_x000a_Chồng: Anh"/>
        <s v="Năm 2018_x000a_Chồng: Anh Đỗ Đức Hào"/>
        <s v="Năm 2018_x000a_Vợ: Chị Lế Thị Quý"/>
        <s v="Năm 2017_x000a_Chồng: Anh "/>
        <s v="Năm 2018_x000a_Bé trai 2018"/>
        <s v="Tháng 7/2017_x000a_Chồng: Anh Xuân Trường"/>
      </sharedItems>
    </cacheField>
    <cacheField name="C" numFmtId="167">
      <sharedItems containsSemiMixedTypes="0" containsString="0" containsNumber="1" containsInteger="1" minValue="0" maxValue="2500000" count="16">
        <n v="0"/>
        <n v="500000"/>
        <n v="1000000"/>
        <n v="1500000"/>
        <n v="2500000"/>
        <n v="600000"/>
        <n v="200000"/>
        <n v="1300000"/>
        <n v="2000000"/>
        <n v="700000"/>
        <n v="300000"/>
        <n v="1200000"/>
        <n v="800000"/>
        <n v="1100000"/>
        <n v="100000"/>
        <n v="400000"/>
      </sharedItems>
    </cacheField>
    <cacheField name="A2017" numFmtId="167">
      <sharedItems containsString="0" containsBlank="1" containsNumber="1" containsInteger="1" minValue="0" maxValue="500000"/>
    </cacheField>
    <cacheField name="B2017" numFmtId="166">
      <sharedItems containsNonDate="0" containsDate="1" containsString="0" containsBlank="1" minDate="2017-02-12T00:00:00" maxDate="2019-02-26T00:00:00" count="59">
        <m/>
        <d v="2017-09-22T00:00:00"/>
        <d v="2017-10-26T00:00:00"/>
        <d v="2017-05-24T00:00:00"/>
        <d v="2017-09-25T00:00:00"/>
        <d v="2017-08-23T00:00:00"/>
        <d v="2018-01-26T00:00:00"/>
        <d v="2017-07-20T00:00:00"/>
        <d v="2017-06-30T00:00:00"/>
        <d v="2017-03-27T00:00:00"/>
        <d v="2017-07-24T00:00:00"/>
        <d v="2017-03-30T00:00:00"/>
        <d v="2017-09-26T00:00:00"/>
        <d v="2017-04-05T00:00:00"/>
        <d v="2017-06-29T00:00:00"/>
        <d v="2017-11-17T00:00:00"/>
        <d v="2017-06-26T00:00:00"/>
        <d v="2019-02-20T00:00:00"/>
        <d v="2017-03-16T00:00:00"/>
        <d v="2017-12-08T00:00:00"/>
        <d v="2017-08-08T00:00:00"/>
        <d v="2017-10-07T00:00:00"/>
        <d v="2017-12-11T00:00:00"/>
        <d v="2017-08-30T00:00:00"/>
        <d v="2017-12-10T00:00:00"/>
        <d v="2017-10-02T00:00:00"/>
        <d v="2017-11-28T00:00:00"/>
        <d v="2017-12-21T00:00:00"/>
        <d v="2017-12-12T00:00:00"/>
        <d v="2017-09-27T00:00:00"/>
        <d v="2017-12-27T00:00:00"/>
        <d v="2018-03-19T00:00:00"/>
        <d v="2017-02-24T00:00:00"/>
        <d v="2017-06-02T00:00:00"/>
        <d v="2017-05-15T00:00:00"/>
        <d v="2017-12-15T00:00:00"/>
        <d v="2018-01-27T00:00:00"/>
        <d v="2017-02-27T00:00:00"/>
        <d v="2017-07-03T00:00:00"/>
        <d v="2017-04-17T00:00:00"/>
        <d v="2017-04-19T00:00:00"/>
        <d v="2017-02-22T00:00:00"/>
        <d v="2017-10-16T00:00:00"/>
        <d v="2018-04-12T00:00:00"/>
        <d v="2017-02-12T00:00:00"/>
        <d v="2017-11-12T00:00:00"/>
        <d v="2018-01-03T00:00:00"/>
        <d v="2017-12-07T00:00:00"/>
        <d v="2017-09-24T00:00:00"/>
        <d v="2017-12-13T00:00:00"/>
        <d v="2017-12-20T00:00:00"/>
        <d v="2017-11-21T00:00:00"/>
        <d v="2017-12-06T00:00:00"/>
        <d v="2018-01-10T00:00:00"/>
        <d v="2017-04-06T00:00:00"/>
        <d v="2019-02-21T00:00:00"/>
        <d v="2019-02-25T00:00:00"/>
        <d v="2017-12-18T00:00:00"/>
        <d v="2017-12-04T00:00:00"/>
      </sharedItems>
    </cacheField>
    <cacheField name="C2017" numFmtId="167">
      <sharedItems containsString="0" containsBlank="1" containsNumber="1" containsInteger="1" minValue="100000" maxValue="500000" count="5">
        <m/>
        <n v="500000"/>
        <n v="200000"/>
        <n v="300000"/>
        <n v="100000"/>
      </sharedItems>
    </cacheField>
    <cacheField name="D2017" numFmtId="167">
      <sharedItems containsBlank="1"/>
    </cacheField>
    <cacheField name="A2018" numFmtId="167">
      <sharedItems containsString="0" containsBlank="1" containsNumber="1" containsInteger="1" minValue="0" maxValue="500000"/>
    </cacheField>
    <cacheField name="B2018" numFmtId="166">
      <sharedItems containsNonDate="0" containsDate="1" containsString="0" containsBlank="1" minDate="2017-05-15T00:00:00" maxDate="2019-03-10T00:00:00" count="40">
        <m/>
        <d v="2017-10-26T00:00:00"/>
        <d v="2018-08-18T00:00:00"/>
        <d v="2019-02-19T00:00:00"/>
        <d v="2018-09-05T00:00:00"/>
        <d v="2017-12-10T00:00:00"/>
        <d v="2017-09-22T00:00:00"/>
        <d v="2018-08-20T00:00:00"/>
        <d v="2017-12-07T00:00:00"/>
        <d v="2018-03-20T00:00:00"/>
        <d v="2019-02-20T00:00:00"/>
        <d v="2019-02-03T00:00:00"/>
        <d v="2018-04-03T00:00:00"/>
        <d v="2017-11-17T00:00:00"/>
        <d v="2017-12-30T00:00:00"/>
        <d v="2018-08-28T00:00:00"/>
        <d v="2018-11-24T00:00:00"/>
        <d v="2018-10-01T00:00:00"/>
        <d v="2018-04-04T00:00:00"/>
        <d v="2019-03-09T00:00:00"/>
        <d v="2018-10-12T00:00:00"/>
        <d v="2018-03-19T00:00:00"/>
        <d v="2018-01-26T00:00:00"/>
        <d v="2017-11-28T00:00:00"/>
        <d v="2017-05-15T00:00:00"/>
        <d v="2018-01-27T00:00:00"/>
        <d v="2018-03-14T00:00:00"/>
        <d v="2019-01-16T00:00:00"/>
        <d v="2018-12-09T00:00:00"/>
        <d v="2018-04-10T00:00:00"/>
        <d v="2017-11-21T00:00:00"/>
        <d v="2017-12-15T00:00:00"/>
        <d v="2017-12-06T00:00:00"/>
        <d v="2018-01-10T00:00:00"/>
        <d v="2017-06-29T00:00:00"/>
        <d v="2019-02-21T00:00:00"/>
        <d v="2019-02-25T00:00:00"/>
        <d v="2017-12-18T00:00:00"/>
        <d v="2017-10-23T00:00:00"/>
        <d v="2018-04-22T00:00:00"/>
      </sharedItems>
    </cacheField>
    <cacheField name="C2018" numFmtId="167">
      <sharedItems containsString="0" containsBlank="1" containsNumber="1" containsInteger="1" minValue="100000" maxValue="1200000" count="6">
        <m/>
        <n v="500000"/>
        <n v="300000"/>
        <n v="200000"/>
        <n v="1200000"/>
        <n v="100000"/>
      </sharedItems>
    </cacheField>
    <cacheField name="D2018" numFmtId="167">
      <sharedItems containsBlank="1"/>
    </cacheField>
    <cacheField name="A2019" numFmtId="167">
      <sharedItems containsString="0" containsBlank="1" containsNumber="1" containsInteger="1" minValue="100000" maxValue="500000"/>
    </cacheField>
    <cacheField name="B2019" numFmtId="166">
      <sharedItems containsNonDate="0" containsDate="1" containsString="0" containsBlank="1" minDate="2018-12-11T00:00:00" maxDate="2019-03-21T00:00:00" count="18">
        <m/>
        <d v="2019-02-19T00:00:00"/>
        <d v="2019-01-07T00:00:00"/>
        <d v="2019-01-20T00:00:00"/>
        <d v="2019-01-14T00:00:00"/>
        <d v="2019-02-20T00:00:00"/>
        <d v="2019-02-03T00:00:00"/>
        <d v="2019-02-01T00:00:00"/>
        <d v="2019-03-09T00:00:00"/>
        <d v="2019-02-21T00:00:00"/>
        <d v="2019-01-16T00:00:00"/>
        <d v="2019-02-14T00:00:00"/>
        <d v="2018-12-11T00:00:00"/>
        <d v="2019-02-25T00:00:00"/>
        <d v="2019-01-08T00:00:00"/>
        <d v="2019-01-10T00:00:00"/>
        <d v="2019-03-05T00:00:00"/>
        <d v="2019-03-20T00:00:00"/>
      </sharedItems>
    </cacheField>
    <cacheField name="C2019" numFmtId="167">
      <sharedItems containsBlank="1" containsMixedTypes="1" containsNumber="1" containsInteger="1" minValue="100000" maxValue="1000000" count="9">
        <m/>
        <n v="500000"/>
        <n v="1000000"/>
        <n v="200000"/>
        <n v="300000"/>
        <n v="700000"/>
        <s v=" "/>
        <n v="400000"/>
        <n v="100000"/>
      </sharedItems>
    </cacheField>
    <cacheField name="D2019" numFmtId="167">
      <sharedItems containsBlank="1"/>
    </cacheField>
    <cacheField name="A2020" numFmtId="167">
      <sharedItems containsString="0" containsBlank="1" containsNumber="1" containsInteger="1" minValue="100000" maxValue="500000"/>
    </cacheField>
    <cacheField name="B2020" numFmtId="166">
      <sharedItems containsNonDate="0" containsDate="1" containsString="0" containsBlank="1" minDate="2018-12-11T00:00:00" maxDate="2019-02-21T00:00:00" count="4">
        <m/>
        <d v="2019-02-03T00:00:00"/>
        <d v="2019-02-20T00:00:00"/>
        <d v="2018-12-11T00:00:00"/>
      </sharedItems>
    </cacheField>
    <cacheField name="C2020" numFmtId="167">
      <sharedItems containsBlank="1" containsMixedTypes="1" containsNumber="1" containsInteger="1" minValue="100000" maxValue="500000" count="4">
        <m/>
        <n v="500000"/>
        <n v="100000"/>
        <s v=" "/>
      </sharedItems>
    </cacheField>
    <cacheField name="D2020" numFmtId="167">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8">
  <r>
    <x v="0"/>
    <x v="0"/>
    <x v="0"/>
    <x v="0"/>
    <x v="0"/>
    <x v="0"/>
    <x v="0"/>
    <x v="0"/>
    <s v=";"/>
    <x v="0"/>
    <m/>
    <s v="x"/>
    <x v="0"/>
    <x v="0"/>
    <x v="0"/>
    <s v="Huế"/>
    <x v="0"/>
    <x v="0"/>
    <x v="0"/>
    <x v="0"/>
    <x v="0"/>
    <x v="0"/>
    <x v="0"/>
    <x v="0"/>
    <x v="0"/>
    <x v="0"/>
    <x v="0"/>
    <x v="0"/>
    <m/>
    <x v="0"/>
    <x v="0"/>
    <m/>
    <m/>
    <x v="0"/>
    <x v="0"/>
    <m/>
    <m/>
    <x v="0"/>
    <x v="0"/>
    <m/>
    <m/>
    <x v="0"/>
    <x v="0"/>
    <m/>
  </r>
  <r>
    <x v="0"/>
    <x v="0"/>
    <x v="0"/>
    <x v="1"/>
    <x v="1"/>
    <x v="1"/>
    <x v="1"/>
    <x v="1"/>
    <s v=";"/>
    <x v="1"/>
    <s v=" @Phan Thanh Nho,"/>
    <s v="x"/>
    <x v="1"/>
    <x v="1"/>
    <x v="1"/>
    <s v="Thanh Hoá"/>
    <x v="1"/>
    <x v="0"/>
    <x v="1"/>
    <x v="0"/>
    <x v="1"/>
    <x v="0"/>
    <x v="1"/>
    <x v="1"/>
    <x v="1"/>
    <x v="1"/>
    <x v="1"/>
    <x v="0"/>
    <m/>
    <x v="0"/>
    <x v="0"/>
    <m/>
    <m/>
    <x v="0"/>
    <x v="0"/>
    <m/>
    <m/>
    <x v="0"/>
    <x v="0"/>
    <m/>
    <m/>
    <x v="0"/>
    <x v="0"/>
    <m/>
  </r>
  <r>
    <x v="0"/>
    <x v="0"/>
    <x v="0"/>
    <x v="2"/>
    <x v="2"/>
    <x v="2"/>
    <x v="2"/>
    <x v="2"/>
    <s v=";"/>
    <x v="2"/>
    <s v=" @Phạm Quang Lợi, "/>
    <s v="x"/>
    <x v="2"/>
    <x v="1"/>
    <x v="2"/>
    <s v="Đà Nẵng"/>
    <x v="2"/>
    <x v="1"/>
    <x v="2"/>
    <x v="0"/>
    <x v="2"/>
    <x v="0"/>
    <x v="2"/>
    <x v="2"/>
    <x v="2"/>
    <x v="0"/>
    <x v="0"/>
    <x v="0"/>
    <m/>
    <x v="0"/>
    <x v="0"/>
    <m/>
    <m/>
    <x v="0"/>
    <x v="0"/>
    <m/>
    <m/>
    <x v="0"/>
    <x v="0"/>
    <m/>
    <m/>
    <x v="0"/>
    <x v="0"/>
    <m/>
  </r>
  <r>
    <x v="0"/>
    <x v="0"/>
    <x v="0"/>
    <x v="3"/>
    <x v="3"/>
    <x v="3"/>
    <x v="3"/>
    <x v="3"/>
    <s v=";"/>
    <x v="3"/>
    <m/>
    <m/>
    <x v="3"/>
    <x v="2"/>
    <x v="3"/>
    <s v="ấp Trại Ngang, xã Tăng Hòa, huyện Gò Công Đông, tỉnh Tiền Giang"/>
    <x v="3"/>
    <x v="1"/>
    <x v="2"/>
    <x v="0"/>
    <x v="0"/>
    <x v="0"/>
    <x v="3"/>
    <x v="3"/>
    <x v="3"/>
    <x v="0"/>
    <x v="0"/>
    <x v="0"/>
    <n v="500000"/>
    <x v="0"/>
    <x v="0"/>
    <m/>
    <n v="500000"/>
    <x v="0"/>
    <x v="0"/>
    <m/>
    <n v="500000"/>
    <x v="0"/>
    <x v="0"/>
    <m/>
    <n v="500000"/>
    <x v="0"/>
    <x v="0"/>
    <m/>
  </r>
  <r>
    <x v="0"/>
    <x v="0"/>
    <x v="1"/>
    <x v="4"/>
    <x v="4"/>
    <x v="4"/>
    <x v="4"/>
    <x v="4"/>
    <s v=";"/>
    <x v="4"/>
    <s v=" @Kim Quyền,"/>
    <m/>
    <x v="4"/>
    <x v="3"/>
    <x v="4"/>
    <s v="Thủ Đức"/>
    <x v="2"/>
    <x v="2"/>
    <x v="3"/>
    <x v="1"/>
    <x v="3"/>
    <x v="0"/>
    <x v="4"/>
    <x v="4"/>
    <x v="3"/>
    <x v="0"/>
    <x v="0"/>
    <x v="0"/>
    <n v="300000"/>
    <x v="0"/>
    <x v="0"/>
    <m/>
    <n v="500000"/>
    <x v="0"/>
    <x v="0"/>
    <m/>
    <n v="500000"/>
    <x v="0"/>
    <x v="0"/>
    <m/>
    <n v="500000"/>
    <x v="0"/>
    <x v="0"/>
    <m/>
  </r>
  <r>
    <x v="0"/>
    <x v="0"/>
    <x v="1"/>
    <x v="5"/>
    <x v="5"/>
    <x v="5"/>
    <x v="5"/>
    <x v="5"/>
    <s v=";"/>
    <x v="5"/>
    <s v=" @Tẹt Nguyễn,"/>
    <s v="x"/>
    <x v="5"/>
    <x v="4"/>
    <x v="3"/>
    <m/>
    <x v="4"/>
    <x v="3"/>
    <x v="4"/>
    <x v="2"/>
    <x v="4"/>
    <x v="0"/>
    <x v="5"/>
    <x v="2"/>
    <x v="4"/>
    <x v="0"/>
    <x v="0"/>
    <x v="0"/>
    <n v="300000"/>
    <x v="0"/>
    <x v="0"/>
    <m/>
    <n v="300000"/>
    <x v="0"/>
    <x v="0"/>
    <m/>
    <n v="300000"/>
    <x v="0"/>
    <x v="0"/>
    <m/>
    <n v="300000"/>
    <x v="0"/>
    <x v="0"/>
    <m/>
  </r>
  <r>
    <x v="0"/>
    <x v="0"/>
    <x v="1"/>
    <x v="6"/>
    <x v="6"/>
    <x v="6"/>
    <x v="6"/>
    <x v="6"/>
    <s v=";"/>
    <x v="6"/>
    <s v=" @Hiểu Trần, "/>
    <s v="x"/>
    <x v="6"/>
    <x v="3"/>
    <x v="5"/>
    <s v="70 Phòng Không, TP Nha trang, Khánh Hòa"/>
    <x v="4"/>
    <x v="1"/>
    <x v="2"/>
    <x v="2"/>
    <x v="4"/>
    <x v="0"/>
    <x v="6"/>
    <x v="5"/>
    <x v="0"/>
    <x v="1"/>
    <x v="2"/>
    <x v="0"/>
    <n v="500000"/>
    <x v="0"/>
    <x v="0"/>
    <m/>
    <n v="500000"/>
    <x v="0"/>
    <x v="0"/>
    <m/>
    <n v="500000"/>
    <x v="0"/>
    <x v="0"/>
    <m/>
    <n v="500000"/>
    <x v="0"/>
    <x v="0"/>
    <m/>
  </r>
  <r>
    <x v="0"/>
    <x v="0"/>
    <x v="0"/>
    <x v="7"/>
    <x v="7"/>
    <x v="7"/>
    <x v="7"/>
    <x v="7"/>
    <s v=";"/>
    <x v="7"/>
    <s v=" @Nam Lê,"/>
    <s v="x"/>
    <x v="7"/>
    <x v="5"/>
    <x v="6"/>
    <s v="Khu du lịch Hồ Tuyền Lâm,p3,tp Đà Lạt"/>
    <x v="4"/>
    <x v="1"/>
    <x v="2"/>
    <x v="2"/>
    <x v="5"/>
    <x v="0"/>
    <x v="7"/>
    <x v="6"/>
    <x v="0"/>
    <x v="0"/>
    <x v="0"/>
    <x v="0"/>
    <n v="500000"/>
    <x v="0"/>
    <x v="0"/>
    <m/>
    <n v="500000"/>
    <x v="0"/>
    <x v="0"/>
    <m/>
    <n v="500000"/>
    <x v="0"/>
    <x v="0"/>
    <m/>
    <n v="500000"/>
    <x v="0"/>
    <x v="0"/>
    <m/>
  </r>
  <r>
    <x v="0"/>
    <x v="0"/>
    <x v="0"/>
    <x v="8"/>
    <x v="8"/>
    <x v="8"/>
    <x v="8"/>
    <x v="8"/>
    <s v=";"/>
    <x v="8"/>
    <s v=" @Nguyễn Vĩnh Trường,"/>
    <s v="x"/>
    <x v="8"/>
    <x v="6"/>
    <x v="7"/>
    <s v="Số 301, Nguyễn Hữu Thọ, KP2, Thị trấn Bến Lức, Huyện Bến Lức, Tĩnh Long An"/>
    <x v="5"/>
    <x v="0"/>
    <x v="5"/>
    <x v="2"/>
    <x v="6"/>
    <x v="0"/>
    <x v="8"/>
    <x v="7"/>
    <x v="1"/>
    <x v="0"/>
    <x v="0"/>
    <x v="1"/>
    <n v="500000"/>
    <x v="1"/>
    <x v="1"/>
    <m/>
    <n v="500000"/>
    <x v="0"/>
    <x v="0"/>
    <m/>
    <n v="500000"/>
    <x v="0"/>
    <x v="0"/>
    <m/>
    <n v="500000"/>
    <x v="0"/>
    <x v="0"/>
    <m/>
  </r>
  <r>
    <x v="1"/>
    <x v="0"/>
    <x v="1"/>
    <x v="9"/>
    <x v="9"/>
    <x v="9"/>
    <x v="9"/>
    <x v="9"/>
    <s v=";"/>
    <x v="9"/>
    <s v=" @Tran Yen,"/>
    <s v="x"/>
    <x v="9"/>
    <x v="7"/>
    <x v="8"/>
    <s v="TP. Hồ Chí Minh"/>
    <x v="6"/>
    <x v="0"/>
    <x v="0"/>
    <x v="0"/>
    <x v="7"/>
    <x v="0"/>
    <x v="9"/>
    <x v="8"/>
    <x v="5"/>
    <x v="2"/>
    <x v="3"/>
    <x v="2"/>
    <n v="500000"/>
    <x v="2"/>
    <x v="1"/>
    <m/>
    <n v="500000"/>
    <x v="1"/>
    <x v="1"/>
    <m/>
    <n v="500000"/>
    <x v="0"/>
    <x v="0"/>
    <m/>
    <n v="500000"/>
    <x v="0"/>
    <x v="0"/>
    <m/>
  </r>
  <r>
    <x v="1"/>
    <x v="0"/>
    <x v="0"/>
    <x v="10"/>
    <x v="10"/>
    <x v="10"/>
    <x v="10"/>
    <x v="10"/>
    <s v=";"/>
    <x v="10"/>
    <s v=" @Pham Thang,"/>
    <s v="x"/>
    <x v="10"/>
    <x v="8"/>
    <x v="4"/>
    <s v="Thủ Đức TPTP. Hồ Chí Minh"/>
    <x v="7"/>
    <x v="0"/>
    <x v="0"/>
    <x v="0"/>
    <x v="0"/>
    <x v="0"/>
    <x v="10"/>
    <x v="9"/>
    <x v="5"/>
    <x v="2"/>
    <x v="4"/>
    <x v="2"/>
    <n v="500000"/>
    <x v="1"/>
    <x v="1"/>
    <m/>
    <n v="500000"/>
    <x v="2"/>
    <x v="1"/>
    <s v="cash"/>
    <n v="500000"/>
    <x v="0"/>
    <x v="0"/>
    <m/>
    <n v="500000"/>
    <x v="0"/>
    <x v="0"/>
    <m/>
  </r>
  <r>
    <x v="1"/>
    <x v="0"/>
    <x v="0"/>
    <x v="3"/>
    <x v="11"/>
    <x v="11"/>
    <x v="11"/>
    <x v="11"/>
    <s v=";"/>
    <x v="11"/>
    <s v=" @Cu Uân Nguyen,"/>
    <s v="x"/>
    <x v="11"/>
    <x v="9"/>
    <x v="8"/>
    <s v="TP. Hồ Chí Minh"/>
    <x v="8"/>
    <x v="0"/>
    <x v="0"/>
    <x v="0"/>
    <x v="7"/>
    <x v="1"/>
    <x v="11"/>
    <x v="10"/>
    <x v="3"/>
    <x v="0"/>
    <x v="0"/>
    <x v="3"/>
    <n v="500000"/>
    <x v="3"/>
    <x v="1"/>
    <m/>
    <n v="500000"/>
    <x v="3"/>
    <x v="1"/>
    <m/>
    <n v="500000"/>
    <x v="1"/>
    <x v="1"/>
    <m/>
    <n v="500000"/>
    <x v="0"/>
    <x v="0"/>
    <m/>
  </r>
  <r>
    <x v="1"/>
    <x v="0"/>
    <x v="0"/>
    <x v="11"/>
    <x v="12"/>
    <x v="12"/>
    <x v="12"/>
    <x v="12"/>
    <s v=";"/>
    <x v="12"/>
    <s v=" @Minh Thuan,"/>
    <s v="x"/>
    <x v="12"/>
    <x v="10"/>
    <x v="8"/>
    <s v="Huỳnh tấn Phát, quận 7, TPTP. Hồ Chí Minh"/>
    <x v="9"/>
    <x v="0"/>
    <x v="0"/>
    <x v="0"/>
    <x v="8"/>
    <x v="0"/>
    <x v="12"/>
    <x v="11"/>
    <x v="1"/>
    <x v="2"/>
    <x v="5"/>
    <x v="1"/>
    <n v="500000"/>
    <x v="4"/>
    <x v="1"/>
    <m/>
    <n v="500000"/>
    <x v="0"/>
    <x v="0"/>
    <m/>
    <n v="500000"/>
    <x v="0"/>
    <x v="0"/>
    <m/>
    <n v="500000"/>
    <x v="0"/>
    <x v="0"/>
    <m/>
  </r>
  <r>
    <x v="1"/>
    <x v="0"/>
    <x v="0"/>
    <x v="12"/>
    <x v="13"/>
    <x v="13"/>
    <x v="13"/>
    <x v="13"/>
    <s v=";"/>
    <x v="13"/>
    <s v=" @Dinh Huu Lai,"/>
    <s v="x"/>
    <x v="13"/>
    <x v="11"/>
    <x v="3"/>
    <s v="TP. Hồ Chí Minh"/>
    <x v="4"/>
    <x v="0"/>
    <x v="0"/>
    <x v="0"/>
    <x v="7"/>
    <x v="2"/>
    <x v="13"/>
    <x v="12"/>
    <x v="0"/>
    <x v="1"/>
    <x v="6"/>
    <x v="2"/>
    <n v="500000"/>
    <x v="5"/>
    <x v="1"/>
    <s v="cash"/>
    <n v="500000"/>
    <x v="2"/>
    <x v="1"/>
    <m/>
    <n v="500000"/>
    <x v="0"/>
    <x v="0"/>
    <m/>
    <n v="500000"/>
    <x v="0"/>
    <x v="0"/>
    <m/>
  </r>
  <r>
    <x v="1"/>
    <x v="1"/>
    <x v="0"/>
    <x v="13"/>
    <x v="14"/>
    <x v="14"/>
    <x v="14"/>
    <x v="14"/>
    <s v=";"/>
    <x v="14"/>
    <s v=" @Mekong Tám Chín"/>
    <s v="x"/>
    <x v="14"/>
    <x v="2"/>
    <x v="3"/>
    <s v="TP. Hồ Chí Minh"/>
    <x v="10"/>
    <x v="0"/>
    <x v="0"/>
    <x v="3"/>
    <x v="9"/>
    <x v="0"/>
    <x v="14"/>
    <x v="2"/>
    <x v="1"/>
    <x v="0"/>
    <x v="0"/>
    <x v="1"/>
    <n v="500000"/>
    <x v="6"/>
    <x v="1"/>
    <m/>
    <n v="500000"/>
    <x v="0"/>
    <x v="0"/>
    <m/>
    <n v="500000"/>
    <x v="0"/>
    <x v="0"/>
    <m/>
    <n v="500000"/>
    <x v="0"/>
    <x v="0"/>
    <m/>
  </r>
  <r>
    <x v="1"/>
    <x v="1"/>
    <x v="1"/>
    <x v="14"/>
    <x v="15"/>
    <x v="15"/>
    <x v="15"/>
    <x v="15"/>
    <s v=";"/>
    <x v="15"/>
    <m/>
    <m/>
    <x v="15"/>
    <x v="1"/>
    <x v="9"/>
    <s v=" Đà Lạt"/>
    <x v="11"/>
    <x v="0"/>
    <x v="0"/>
    <x v="4"/>
    <x v="10"/>
    <x v="0"/>
    <x v="15"/>
    <x v="2"/>
    <x v="0"/>
    <x v="2"/>
    <x v="7"/>
    <x v="0"/>
    <n v="200000"/>
    <x v="0"/>
    <x v="0"/>
    <m/>
    <n v="200000"/>
    <x v="0"/>
    <x v="0"/>
    <m/>
    <n v="200000"/>
    <x v="0"/>
    <x v="0"/>
    <m/>
    <n v="200000"/>
    <x v="0"/>
    <x v="0"/>
    <m/>
  </r>
  <r>
    <x v="1"/>
    <x v="1"/>
    <x v="1"/>
    <x v="15"/>
    <x v="16"/>
    <x v="16"/>
    <x v="16"/>
    <x v="16"/>
    <s v=";"/>
    <x v="16"/>
    <m/>
    <m/>
    <x v="16"/>
    <x v="0"/>
    <x v="4"/>
    <s v="Khánh Hòa"/>
    <x v="6"/>
    <x v="0"/>
    <x v="0"/>
    <x v="4"/>
    <x v="11"/>
    <x v="0"/>
    <x v="16"/>
    <x v="13"/>
    <x v="0"/>
    <x v="2"/>
    <x v="8"/>
    <x v="0"/>
    <n v="200000"/>
    <x v="0"/>
    <x v="0"/>
    <m/>
    <n v="200000"/>
    <x v="0"/>
    <x v="0"/>
    <m/>
    <n v="200000"/>
    <x v="0"/>
    <x v="0"/>
    <m/>
    <n v="200000"/>
    <x v="0"/>
    <x v="0"/>
    <m/>
  </r>
  <r>
    <x v="1"/>
    <x v="0"/>
    <x v="0"/>
    <x v="0"/>
    <x v="17"/>
    <x v="17"/>
    <x v="17"/>
    <x v="17"/>
    <s v=";"/>
    <x v="17"/>
    <s v=" @Minh Hiếu Trần,"/>
    <s v="x"/>
    <x v="17"/>
    <x v="12"/>
    <x v="10"/>
    <s v="Hiệp Bình Chánh, Thủ Đức"/>
    <x v="12"/>
    <x v="4"/>
    <x v="0"/>
    <x v="0"/>
    <x v="2"/>
    <x v="0"/>
    <x v="17"/>
    <x v="14"/>
    <x v="3"/>
    <x v="2"/>
    <x v="9"/>
    <x v="2"/>
    <n v="500000"/>
    <x v="7"/>
    <x v="1"/>
    <m/>
    <n v="500000"/>
    <x v="4"/>
    <x v="1"/>
    <m/>
    <n v="500000"/>
    <x v="0"/>
    <x v="0"/>
    <m/>
    <n v="500000"/>
    <x v="0"/>
    <x v="0"/>
    <m/>
  </r>
  <r>
    <x v="1"/>
    <x v="0"/>
    <x v="1"/>
    <x v="16"/>
    <x v="18"/>
    <x v="18"/>
    <x v="18"/>
    <x v="18"/>
    <s v=";"/>
    <x v="18"/>
    <s v=" @Lộc Nguyễn,"/>
    <s v="x"/>
    <x v="18"/>
    <x v="13"/>
    <x v="10"/>
    <s v="Bình Dương"/>
    <x v="13"/>
    <x v="4"/>
    <x v="0"/>
    <x v="0"/>
    <x v="2"/>
    <x v="0"/>
    <x v="18"/>
    <x v="15"/>
    <x v="3"/>
    <x v="2"/>
    <x v="10"/>
    <x v="0"/>
    <n v="500000"/>
    <x v="0"/>
    <x v="0"/>
    <m/>
    <n v="500000"/>
    <x v="0"/>
    <x v="0"/>
    <m/>
    <n v="500000"/>
    <x v="0"/>
    <x v="0"/>
    <m/>
    <n v="500000"/>
    <x v="0"/>
    <x v="0"/>
    <m/>
  </r>
  <r>
    <x v="1"/>
    <x v="0"/>
    <x v="0"/>
    <x v="17"/>
    <x v="19"/>
    <x v="19"/>
    <x v="19"/>
    <x v="19"/>
    <s v=";"/>
    <x v="19"/>
    <s v=" @Ykk Minh,"/>
    <s v="x"/>
    <x v="19"/>
    <x v="14"/>
    <x v="0"/>
    <s v="310/6 Quốc lộ 51, Kp Núi Dinh, Phường Kim Dinh, Tp. Bà Rịa"/>
    <x v="14"/>
    <x v="0"/>
    <x v="1"/>
    <x v="0"/>
    <x v="12"/>
    <x v="0"/>
    <x v="19"/>
    <x v="16"/>
    <x v="1"/>
    <x v="1"/>
    <x v="11"/>
    <x v="2"/>
    <n v="500000"/>
    <x v="8"/>
    <x v="1"/>
    <m/>
    <n v="500000"/>
    <x v="5"/>
    <x v="1"/>
    <s v="cash"/>
    <n v="500000"/>
    <x v="0"/>
    <x v="0"/>
    <m/>
    <n v="500000"/>
    <x v="0"/>
    <x v="0"/>
    <m/>
  </r>
  <r>
    <x v="1"/>
    <x v="0"/>
    <x v="0"/>
    <x v="18"/>
    <x v="20"/>
    <x v="20"/>
    <x v="20"/>
    <x v="20"/>
    <s v=";"/>
    <x v="20"/>
    <s v=" @Trần Thanh Liêm, @Thanh Liem Tran,"/>
    <s v="x"/>
    <x v="20"/>
    <x v="15"/>
    <x v="9"/>
    <s v="TP. Hồ Chí Minh"/>
    <x v="15"/>
    <x v="0"/>
    <x v="1"/>
    <x v="0"/>
    <x v="1"/>
    <x v="0"/>
    <x v="20"/>
    <x v="17"/>
    <x v="1"/>
    <x v="1"/>
    <x v="12"/>
    <x v="3"/>
    <n v="500000"/>
    <x v="9"/>
    <x v="1"/>
    <s v="cash"/>
    <n v="500000"/>
    <x v="6"/>
    <x v="1"/>
    <m/>
    <n v="500000"/>
    <x v="2"/>
    <x v="1"/>
    <m/>
    <n v="500000"/>
    <x v="0"/>
    <x v="0"/>
    <m/>
  </r>
  <r>
    <x v="1"/>
    <x v="0"/>
    <x v="0"/>
    <x v="19"/>
    <x v="17"/>
    <x v="21"/>
    <x v="21"/>
    <x v="21"/>
    <s v=";"/>
    <x v="21"/>
    <s v=" @Trịnh Minh Hiếu,"/>
    <s v="x"/>
    <x v="21"/>
    <x v="11"/>
    <x v="2"/>
    <s v="263/3, Bình Lương 2, Bình Thạnh, Thủ Thừa, Long An"/>
    <x v="12"/>
    <x v="0"/>
    <x v="1"/>
    <x v="0"/>
    <x v="13"/>
    <x v="0"/>
    <x v="21"/>
    <x v="18"/>
    <x v="6"/>
    <x v="3"/>
    <x v="13"/>
    <x v="3"/>
    <n v="500000"/>
    <x v="10"/>
    <x v="1"/>
    <m/>
    <n v="500000"/>
    <x v="7"/>
    <x v="1"/>
    <s v="cash"/>
    <n v="500000"/>
    <x v="3"/>
    <x v="1"/>
    <m/>
    <n v="500000"/>
    <x v="0"/>
    <x v="0"/>
    <m/>
  </r>
  <r>
    <x v="1"/>
    <x v="0"/>
    <x v="0"/>
    <x v="20"/>
    <x v="21"/>
    <x v="22"/>
    <x v="22"/>
    <x v="22"/>
    <s v=";"/>
    <x v="22"/>
    <s v=" @Thành Tín ,"/>
    <s v="x"/>
    <x v="22"/>
    <x v="16"/>
    <x v="8"/>
    <s v="Đường T5, Tây Thạnh, Tân Phú, TP. Hồ Chí Minh"/>
    <x v="16"/>
    <x v="5"/>
    <x v="1"/>
    <x v="0"/>
    <x v="2"/>
    <x v="0"/>
    <x v="22"/>
    <x v="19"/>
    <x v="5"/>
    <x v="1"/>
    <x v="14"/>
    <x v="3"/>
    <n v="500000"/>
    <x v="11"/>
    <x v="1"/>
    <m/>
    <n v="500000"/>
    <x v="8"/>
    <x v="1"/>
    <m/>
    <n v="500000"/>
    <x v="4"/>
    <x v="1"/>
    <m/>
    <n v="500000"/>
    <x v="0"/>
    <x v="0"/>
    <m/>
  </r>
  <r>
    <x v="1"/>
    <x v="0"/>
    <x v="0"/>
    <x v="21"/>
    <x v="22"/>
    <x v="23"/>
    <x v="23"/>
    <x v="23"/>
    <s v=";"/>
    <x v="23"/>
    <s v=" @Vien Mai,"/>
    <s v="x"/>
    <x v="23"/>
    <x v="1"/>
    <x v="11"/>
    <s v="Stockhom, Thụy Điển"/>
    <x v="2"/>
    <x v="5"/>
    <x v="1"/>
    <x v="0"/>
    <x v="14"/>
    <x v="0"/>
    <x v="23"/>
    <x v="2"/>
    <x v="1"/>
    <x v="1"/>
    <x v="15"/>
    <x v="0"/>
    <n v="200000"/>
    <x v="0"/>
    <x v="0"/>
    <m/>
    <n v="200000"/>
    <x v="0"/>
    <x v="0"/>
    <m/>
    <n v="200000"/>
    <x v="0"/>
    <x v="0"/>
    <m/>
    <n v="200000"/>
    <x v="0"/>
    <x v="0"/>
    <m/>
  </r>
  <r>
    <x v="1"/>
    <x v="0"/>
    <x v="0"/>
    <x v="22"/>
    <x v="23"/>
    <x v="24"/>
    <x v="24"/>
    <x v="24"/>
    <s v=";"/>
    <x v="24"/>
    <s v=" @Thọ Nguyễn Hữu,"/>
    <s v="x"/>
    <x v="24"/>
    <x v="0"/>
    <x v="5"/>
    <s v="09 Hoa Sứ, Phường 7, Phú Nhuận"/>
    <x v="17"/>
    <x v="5"/>
    <x v="1"/>
    <x v="0"/>
    <x v="0"/>
    <x v="0"/>
    <x v="24"/>
    <x v="20"/>
    <x v="5"/>
    <x v="1"/>
    <x v="16"/>
    <x v="2"/>
    <n v="500000"/>
    <x v="12"/>
    <x v="1"/>
    <m/>
    <n v="500000"/>
    <x v="9"/>
    <x v="1"/>
    <m/>
    <n v="500000"/>
    <x v="0"/>
    <x v="0"/>
    <m/>
    <n v="500000"/>
    <x v="0"/>
    <x v="0"/>
    <m/>
  </r>
  <r>
    <x v="1"/>
    <x v="0"/>
    <x v="0"/>
    <x v="23"/>
    <x v="24"/>
    <x v="25"/>
    <x v="25"/>
    <x v="25"/>
    <s v=";"/>
    <x v="25"/>
    <s v=" @Quan Nguyen Van,"/>
    <s v="x"/>
    <x v="25"/>
    <x v="17"/>
    <x v="3"/>
    <s v="TP. Hồ Chí Minh"/>
    <x v="18"/>
    <x v="5"/>
    <x v="1"/>
    <x v="0"/>
    <x v="2"/>
    <x v="0"/>
    <x v="25"/>
    <x v="21"/>
    <x v="5"/>
    <x v="0"/>
    <x v="0"/>
    <x v="3"/>
    <n v="500000"/>
    <x v="1"/>
    <x v="1"/>
    <m/>
    <n v="500000"/>
    <x v="10"/>
    <x v="1"/>
    <m/>
    <n v="500000"/>
    <x v="5"/>
    <x v="1"/>
    <m/>
    <n v="500000"/>
    <x v="0"/>
    <x v="0"/>
    <m/>
  </r>
  <r>
    <x v="1"/>
    <x v="0"/>
    <x v="0"/>
    <x v="24"/>
    <x v="25"/>
    <x v="26"/>
    <x v="26"/>
    <x v="26"/>
    <s v=";"/>
    <x v="26"/>
    <s v=" @SH Gà,"/>
    <s v="x"/>
    <x v="26"/>
    <x v="6"/>
    <x v="1"/>
    <s v="53/2/7 Bình Lợi, P. 13, Q. Bình Thạnh, TP. TP. Hồ Chí Minh"/>
    <x v="16"/>
    <x v="5"/>
    <x v="1"/>
    <x v="0"/>
    <x v="15"/>
    <x v="0"/>
    <x v="26"/>
    <x v="22"/>
    <x v="5"/>
    <x v="1"/>
    <x v="17"/>
    <x v="4"/>
    <n v="500000"/>
    <x v="13"/>
    <x v="1"/>
    <m/>
    <n v="500000"/>
    <x v="11"/>
    <x v="1"/>
    <m/>
    <n v="500000"/>
    <x v="6"/>
    <x v="2"/>
    <s v="Đóng tiền tiệc 500k, nhưng không đi nên không tính, cấn trừ vào quỹ năm tiếp theo"/>
    <n v="500000"/>
    <x v="1"/>
    <x v="1"/>
    <s v="Đóng tiền tiệc 500k, nhưng không đi nên không tính, cấn trừ vào quỹ năm tiếp theo"/>
  </r>
  <r>
    <x v="1"/>
    <x v="0"/>
    <x v="1"/>
    <x v="25"/>
    <x v="25"/>
    <x v="27"/>
    <x v="27"/>
    <x v="27"/>
    <s v=";"/>
    <x v="27"/>
    <s v=" @Pham Thuy Tam,  @Thùy Tâm,"/>
    <s v="x"/>
    <x v="27"/>
    <x v="14"/>
    <x v="4"/>
    <s v="Phú Yên"/>
    <x v="16"/>
    <x v="4"/>
    <x v="1"/>
    <x v="0"/>
    <x v="16"/>
    <x v="0"/>
    <x v="27"/>
    <x v="23"/>
    <x v="3"/>
    <x v="1"/>
    <x v="18"/>
    <x v="2"/>
    <n v="500000"/>
    <x v="14"/>
    <x v="1"/>
    <m/>
    <n v="500000"/>
    <x v="12"/>
    <x v="1"/>
    <m/>
    <n v="500000"/>
    <x v="0"/>
    <x v="0"/>
    <m/>
    <n v="500000"/>
    <x v="0"/>
    <x v="0"/>
    <m/>
  </r>
  <r>
    <x v="1"/>
    <x v="0"/>
    <x v="0"/>
    <x v="22"/>
    <x v="26"/>
    <x v="28"/>
    <x v="28"/>
    <x v="28"/>
    <s v=";"/>
    <x v="28"/>
    <s v=" @Nguyễn Thịnh,"/>
    <m/>
    <x v="28"/>
    <x v="1"/>
    <x v="0"/>
    <s v="TP. Hồ Chí Minh"/>
    <x v="19"/>
    <x v="4"/>
    <x v="1"/>
    <x v="0"/>
    <x v="17"/>
    <x v="0"/>
    <x v="28"/>
    <x v="24"/>
    <x v="1"/>
    <x v="0"/>
    <x v="0"/>
    <x v="1"/>
    <n v="200000"/>
    <x v="15"/>
    <x v="2"/>
    <m/>
    <n v="200000"/>
    <x v="13"/>
    <x v="2"/>
    <s v="Dư 100k do cấn từ 500k"/>
    <n v="200000"/>
    <x v="0"/>
    <x v="0"/>
    <m/>
    <n v="200000"/>
    <x v="0"/>
    <x v="0"/>
    <m/>
  </r>
  <r>
    <x v="1"/>
    <x v="1"/>
    <x v="0"/>
    <x v="26"/>
    <x v="8"/>
    <x v="29"/>
    <x v="29"/>
    <x v="29"/>
    <s v=";"/>
    <x v="29"/>
    <s v=" @Truong Cao,"/>
    <s v="x"/>
    <x v="29"/>
    <x v="13"/>
    <x v="0"/>
    <s v="Phạm Văn Đồng - Q. Thủ Đức - tp. Hồ Chí Minh"/>
    <x v="14"/>
    <x v="5"/>
    <x v="5"/>
    <x v="2"/>
    <x v="18"/>
    <x v="0"/>
    <x v="29"/>
    <x v="25"/>
    <x v="1"/>
    <x v="2"/>
    <x v="19"/>
    <x v="1"/>
    <n v="500000"/>
    <x v="16"/>
    <x v="1"/>
    <m/>
    <n v="500000"/>
    <x v="0"/>
    <x v="0"/>
    <m/>
    <n v="500000"/>
    <x v="0"/>
    <x v="0"/>
    <m/>
    <n v="500000"/>
    <x v="0"/>
    <x v="0"/>
    <m/>
  </r>
  <r>
    <x v="1"/>
    <x v="0"/>
    <x v="0"/>
    <x v="2"/>
    <x v="27"/>
    <x v="30"/>
    <x v="30"/>
    <x v="30"/>
    <s v=";"/>
    <x v="30"/>
    <s v=" @Quang Luan, "/>
    <s v="x"/>
    <x v="30"/>
    <x v="17"/>
    <x v="4"/>
    <s v="Quy Nhơn, Bình Định"/>
    <x v="20"/>
    <x v="4"/>
    <x v="5"/>
    <x v="0"/>
    <x v="0"/>
    <x v="0"/>
    <x v="30"/>
    <x v="26"/>
    <x v="2"/>
    <x v="0"/>
    <x v="0"/>
    <x v="1"/>
    <n v="500000"/>
    <x v="1"/>
    <x v="1"/>
    <m/>
    <n v="500000"/>
    <x v="0"/>
    <x v="0"/>
    <m/>
    <n v="500000"/>
    <x v="0"/>
    <x v="0"/>
    <m/>
    <n v="500000"/>
    <x v="0"/>
    <x v="0"/>
    <m/>
  </r>
  <r>
    <x v="1"/>
    <x v="0"/>
    <x v="0"/>
    <x v="27"/>
    <x v="28"/>
    <x v="31"/>
    <x v="31"/>
    <x v="31"/>
    <s v=";"/>
    <x v="31"/>
    <s v=" @Nguyen Tan Tien,"/>
    <s v="x"/>
    <x v="31"/>
    <x v="8"/>
    <x v="5"/>
    <s v="Seoul, South Korea"/>
    <x v="21"/>
    <x v="4"/>
    <x v="5"/>
    <x v="0"/>
    <x v="1"/>
    <x v="0"/>
    <x v="31"/>
    <x v="27"/>
    <x v="1"/>
    <x v="0"/>
    <x v="0"/>
    <x v="5"/>
    <n v="200000"/>
    <x v="17"/>
    <x v="2"/>
    <m/>
    <n v="200000"/>
    <x v="10"/>
    <x v="3"/>
    <m/>
    <n v="200000"/>
    <x v="5"/>
    <x v="3"/>
    <m/>
    <n v="200000"/>
    <x v="0"/>
    <x v="0"/>
    <m/>
  </r>
  <r>
    <x v="1"/>
    <x v="0"/>
    <x v="1"/>
    <x v="28"/>
    <x v="29"/>
    <x v="32"/>
    <x v="32"/>
    <x v="32"/>
    <s v=";"/>
    <x v="32"/>
    <s v=" @Vy Tường Đỗ , "/>
    <s v="x"/>
    <x v="32"/>
    <x v="18"/>
    <x v="4"/>
    <s v="Phường 8, Quận 8, TPTP. Hồ Chí Minh"/>
    <x v="15"/>
    <x v="4"/>
    <x v="5"/>
    <x v="0"/>
    <x v="2"/>
    <x v="3"/>
    <x v="32"/>
    <x v="28"/>
    <x v="0"/>
    <x v="0"/>
    <x v="0"/>
    <x v="3"/>
    <n v="500000"/>
    <x v="18"/>
    <x v="1"/>
    <s v="cash"/>
    <n v="500000"/>
    <x v="14"/>
    <x v="1"/>
    <s v="cash"/>
    <n v="500000"/>
    <x v="7"/>
    <x v="1"/>
    <s v="cash"/>
    <n v="500000"/>
    <x v="0"/>
    <x v="0"/>
    <m/>
  </r>
  <r>
    <x v="1"/>
    <x v="0"/>
    <x v="1"/>
    <x v="29"/>
    <x v="30"/>
    <x v="33"/>
    <x v="33"/>
    <x v="33"/>
    <s v=";"/>
    <x v="33"/>
    <s v=" @Mùi Thanh Trần, "/>
    <s v="x"/>
    <x v="33"/>
    <x v="3"/>
    <x v="8"/>
    <s v="710/2, khu 2, ấp Bàu Cá, xã Trung Hòa, huyện Trảng Bom, tỉnh Đồng Nai"/>
    <x v="9"/>
    <x v="4"/>
    <x v="5"/>
    <x v="0"/>
    <x v="0"/>
    <x v="0"/>
    <x v="33"/>
    <x v="29"/>
    <x v="5"/>
    <x v="0"/>
    <x v="0"/>
    <x v="6"/>
    <n v="200000"/>
    <x v="19"/>
    <x v="2"/>
    <m/>
    <n v="200000"/>
    <x v="0"/>
    <x v="0"/>
    <m/>
    <n v="200000"/>
    <x v="0"/>
    <x v="0"/>
    <m/>
    <n v="200000"/>
    <x v="0"/>
    <x v="0"/>
    <m/>
  </r>
  <r>
    <x v="1"/>
    <x v="0"/>
    <x v="0"/>
    <x v="10"/>
    <x v="31"/>
    <x v="34"/>
    <x v="34"/>
    <x v="34"/>
    <s v=";"/>
    <x v="34"/>
    <s v=" @Tuấn Phạm,"/>
    <s v="x"/>
    <x v="34"/>
    <x v="19"/>
    <x v="8"/>
    <s v="Đồng Nai"/>
    <x v="8"/>
    <x v="4"/>
    <x v="5"/>
    <x v="0"/>
    <x v="2"/>
    <x v="0"/>
    <x v="34"/>
    <x v="30"/>
    <x v="5"/>
    <x v="0"/>
    <x v="0"/>
    <x v="0"/>
    <n v="200000"/>
    <x v="0"/>
    <x v="0"/>
    <m/>
    <n v="200000"/>
    <x v="0"/>
    <x v="0"/>
    <m/>
    <n v="200000"/>
    <x v="0"/>
    <x v="0"/>
    <m/>
    <n v="200000"/>
    <x v="0"/>
    <x v="0"/>
    <m/>
  </r>
  <r>
    <x v="1"/>
    <x v="0"/>
    <x v="1"/>
    <x v="30"/>
    <x v="32"/>
    <x v="35"/>
    <x v="35"/>
    <x v="35"/>
    <s v=";"/>
    <x v="35"/>
    <s v=" @Ngọc Lan Đào,"/>
    <s v="x"/>
    <x v="35"/>
    <x v="5"/>
    <x v="8"/>
    <s v="TP. Hồ Chí Minh"/>
    <x v="22"/>
    <x v="4"/>
    <x v="5"/>
    <x v="0"/>
    <x v="0"/>
    <x v="0"/>
    <x v="33"/>
    <x v="31"/>
    <x v="5"/>
    <x v="1"/>
    <x v="20"/>
    <x v="2"/>
    <n v="500000"/>
    <x v="20"/>
    <x v="1"/>
    <m/>
    <n v="500000"/>
    <x v="15"/>
    <x v="1"/>
    <m/>
    <n v="500000"/>
    <x v="0"/>
    <x v="0"/>
    <m/>
    <n v="500000"/>
    <x v="0"/>
    <x v="0"/>
    <m/>
  </r>
  <r>
    <x v="1"/>
    <x v="0"/>
    <x v="0"/>
    <x v="31"/>
    <x v="33"/>
    <x v="36"/>
    <x v="36"/>
    <x v="36"/>
    <s v=";"/>
    <x v="36"/>
    <s v=" @Hung Truong,"/>
    <s v="x"/>
    <x v="36"/>
    <x v="6"/>
    <x v="0"/>
    <s v="TP. Hồ Chí Minh"/>
    <x v="2"/>
    <x v="4"/>
    <x v="5"/>
    <x v="0"/>
    <x v="2"/>
    <x v="0"/>
    <x v="35"/>
    <x v="32"/>
    <x v="5"/>
    <x v="0"/>
    <x v="0"/>
    <x v="2"/>
    <n v="500000"/>
    <x v="12"/>
    <x v="1"/>
    <m/>
    <n v="500000"/>
    <x v="16"/>
    <x v="1"/>
    <s v="cash"/>
    <n v="500000"/>
    <x v="0"/>
    <x v="0"/>
    <m/>
    <n v="500000"/>
    <x v="0"/>
    <x v="0"/>
    <m/>
  </r>
  <r>
    <x v="1"/>
    <x v="0"/>
    <x v="1"/>
    <x v="32"/>
    <x v="34"/>
    <x v="37"/>
    <x v="37"/>
    <x v="37"/>
    <s v=";"/>
    <x v="37"/>
    <s v=" @Trúc Thủy, @Pé Tutu, "/>
    <s v="x"/>
    <x v="37"/>
    <x v="20"/>
    <x v="5"/>
    <s v="Biên Hòa"/>
    <x v="9"/>
    <x v="4"/>
    <x v="5"/>
    <x v="0"/>
    <x v="0"/>
    <x v="0"/>
    <x v="4"/>
    <x v="33"/>
    <x v="5"/>
    <x v="0"/>
    <x v="0"/>
    <x v="0"/>
    <n v="200000"/>
    <x v="0"/>
    <x v="0"/>
    <m/>
    <n v="200000"/>
    <x v="0"/>
    <x v="0"/>
    <m/>
    <n v="200000"/>
    <x v="0"/>
    <x v="0"/>
    <m/>
    <n v="200000"/>
    <x v="0"/>
    <x v="0"/>
    <m/>
  </r>
  <r>
    <x v="1"/>
    <x v="0"/>
    <x v="1"/>
    <x v="33"/>
    <x v="35"/>
    <x v="38"/>
    <x v="38"/>
    <x v="38"/>
    <s v=";"/>
    <x v="38"/>
    <s v=" @Tham Pho,"/>
    <s v="x"/>
    <x v="38"/>
    <x v="16"/>
    <x v="5"/>
    <s v="Long An"/>
    <x v="12"/>
    <x v="4"/>
    <x v="5"/>
    <x v="0"/>
    <x v="0"/>
    <x v="0"/>
    <x v="5"/>
    <x v="34"/>
    <x v="5"/>
    <x v="0"/>
    <x v="0"/>
    <x v="0"/>
    <n v="200000"/>
    <x v="0"/>
    <x v="0"/>
    <m/>
    <n v="200000"/>
    <x v="0"/>
    <x v="0"/>
    <m/>
    <n v="200000"/>
    <x v="0"/>
    <x v="0"/>
    <m/>
    <n v="200000"/>
    <x v="0"/>
    <x v="0"/>
    <m/>
  </r>
  <r>
    <x v="1"/>
    <x v="0"/>
    <x v="0"/>
    <x v="34"/>
    <x v="36"/>
    <x v="39"/>
    <x v="39"/>
    <x v="39"/>
    <s v=";"/>
    <x v="39"/>
    <s v=" @Duy Luong,"/>
    <s v="x"/>
    <x v="39"/>
    <x v="21"/>
    <x v="3"/>
    <s v="TP. Hồ Chí Minh"/>
    <x v="23"/>
    <x v="4"/>
    <x v="5"/>
    <x v="0"/>
    <x v="1"/>
    <x v="0"/>
    <x v="36"/>
    <x v="35"/>
    <x v="1"/>
    <x v="0"/>
    <x v="0"/>
    <x v="7"/>
    <n v="500000"/>
    <x v="21"/>
    <x v="1"/>
    <m/>
    <n v="500000"/>
    <x v="17"/>
    <x v="1"/>
    <s v="cash"/>
    <n v="500000"/>
    <x v="3"/>
    <x v="4"/>
    <s v="Đóng tiền tiệc 300k, nhưng không đi nên không tính, cấn trừ vào mức góp quỹ"/>
    <n v="500000"/>
    <x v="0"/>
    <x v="0"/>
    <m/>
  </r>
  <r>
    <x v="1"/>
    <x v="0"/>
    <x v="1"/>
    <x v="35"/>
    <x v="19"/>
    <x v="40"/>
    <x v="40"/>
    <x v="40"/>
    <s v=";"/>
    <x v="40"/>
    <s v=" @Minh Minh, "/>
    <s v="x"/>
    <x v="40"/>
    <x v="17"/>
    <x v="3"/>
    <s v="Bình Dương"/>
    <x v="15"/>
    <x v="4"/>
    <x v="5"/>
    <x v="0"/>
    <x v="2"/>
    <x v="4"/>
    <x v="37"/>
    <x v="36"/>
    <x v="5"/>
    <x v="0"/>
    <x v="0"/>
    <x v="2"/>
    <n v="500000"/>
    <x v="12"/>
    <x v="1"/>
    <m/>
    <n v="500000"/>
    <x v="4"/>
    <x v="1"/>
    <m/>
    <n v="500000"/>
    <x v="0"/>
    <x v="0"/>
    <m/>
    <n v="500000"/>
    <x v="0"/>
    <x v="0"/>
    <m/>
  </r>
  <r>
    <x v="1"/>
    <x v="0"/>
    <x v="0"/>
    <x v="20"/>
    <x v="36"/>
    <x v="41"/>
    <x v="41"/>
    <x v="41"/>
    <s v=";"/>
    <x v="41"/>
    <s v=" @Duy Le Thanh, "/>
    <s v="x"/>
    <x v="41"/>
    <x v="2"/>
    <x v="6"/>
    <s v="TP. Hồ Chí Minh"/>
    <x v="19"/>
    <x v="4"/>
    <x v="5"/>
    <x v="0"/>
    <x v="19"/>
    <x v="5"/>
    <x v="38"/>
    <x v="37"/>
    <x v="2"/>
    <x v="0"/>
    <x v="0"/>
    <x v="2"/>
    <n v="500000"/>
    <x v="12"/>
    <x v="1"/>
    <m/>
    <n v="500000"/>
    <x v="18"/>
    <x v="1"/>
    <m/>
    <n v="500000"/>
    <x v="0"/>
    <x v="0"/>
    <m/>
    <n v="500000"/>
    <x v="0"/>
    <x v="0"/>
    <m/>
  </r>
  <r>
    <x v="1"/>
    <x v="1"/>
    <x v="1"/>
    <x v="36"/>
    <x v="37"/>
    <x v="42"/>
    <x v="42"/>
    <x v="42"/>
    <s v=";"/>
    <x v="42"/>
    <s v=" @Mai,"/>
    <m/>
    <x v="42"/>
    <x v="1"/>
    <x v="11"/>
    <s v="TP. Hồ Chí Minh"/>
    <x v="4"/>
    <x v="4"/>
    <x v="5"/>
    <x v="2"/>
    <x v="20"/>
    <x v="0"/>
    <x v="39"/>
    <x v="38"/>
    <x v="3"/>
    <x v="0"/>
    <x v="0"/>
    <x v="1"/>
    <n v="500000"/>
    <x v="22"/>
    <x v="1"/>
    <m/>
    <n v="500000"/>
    <x v="0"/>
    <x v="0"/>
    <m/>
    <n v="500000"/>
    <x v="0"/>
    <x v="0"/>
    <m/>
    <n v="500000"/>
    <x v="0"/>
    <x v="0"/>
    <m/>
  </r>
  <r>
    <x v="1"/>
    <x v="1"/>
    <x v="0"/>
    <x v="37"/>
    <x v="33"/>
    <x v="43"/>
    <x v="43"/>
    <x v="43"/>
    <s v=";"/>
    <x v="43"/>
    <s v=" @Hung Quang Vo"/>
    <s v="x"/>
    <x v="43"/>
    <x v="15"/>
    <x v="2"/>
    <s v="Ấp 6 'An Phước - Long Thành - Đồng Nai"/>
    <x v="23"/>
    <x v="4"/>
    <x v="5"/>
    <x v="1"/>
    <x v="21"/>
    <x v="0"/>
    <x v="40"/>
    <x v="39"/>
    <x v="1"/>
    <x v="0"/>
    <x v="0"/>
    <x v="5"/>
    <n v="200000"/>
    <x v="19"/>
    <x v="2"/>
    <m/>
    <n v="200000"/>
    <x v="19"/>
    <x v="3"/>
    <m/>
    <n v="200000"/>
    <x v="8"/>
    <x v="3"/>
    <m/>
    <n v="200000"/>
    <x v="0"/>
    <x v="0"/>
    <m/>
  </r>
  <r>
    <x v="1"/>
    <x v="1"/>
    <x v="0"/>
    <x v="38"/>
    <x v="38"/>
    <x v="44"/>
    <x v="44"/>
    <x v="44"/>
    <s v=";"/>
    <x v="44"/>
    <m/>
    <m/>
    <x v="44"/>
    <x v="22"/>
    <x v="3"/>
    <m/>
    <x v="24"/>
    <x v="4"/>
    <x v="5"/>
    <x v="4"/>
    <x v="22"/>
    <x v="0"/>
    <x v="5"/>
    <x v="2"/>
    <x v="4"/>
    <x v="0"/>
    <x v="0"/>
    <x v="0"/>
    <n v="200000"/>
    <x v="0"/>
    <x v="0"/>
    <m/>
    <n v="200000"/>
    <x v="0"/>
    <x v="0"/>
    <m/>
    <n v="200000"/>
    <x v="0"/>
    <x v="0"/>
    <m/>
    <n v="200000"/>
    <x v="0"/>
    <x v="0"/>
    <m/>
  </r>
  <r>
    <x v="1"/>
    <x v="0"/>
    <x v="1"/>
    <x v="39"/>
    <x v="39"/>
    <x v="45"/>
    <x v="45"/>
    <x v="45"/>
    <s v=";"/>
    <x v="45"/>
    <s v=" @Anna Phuong, "/>
    <s v="x"/>
    <x v="45"/>
    <x v="4"/>
    <x v="10"/>
    <s v="KP. Thắng Lợi 2, Dĩ An, Bình Dương"/>
    <x v="13"/>
    <x v="1"/>
    <x v="5"/>
    <x v="0"/>
    <x v="19"/>
    <x v="5"/>
    <x v="41"/>
    <x v="40"/>
    <x v="0"/>
    <x v="0"/>
    <x v="0"/>
    <x v="3"/>
    <n v="500000"/>
    <x v="23"/>
    <x v="1"/>
    <m/>
    <n v="500000"/>
    <x v="20"/>
    <x v="1"/>
    <m/>
    <n v="500000"/>
    <x v="5"/>
    <x v="1"/>
    <m/>
    <n v="500000"/>
    <x v="0"/>
    <x v="0"/>
    <m/>
  </r>
  <r>
    <x v="1"/>
    <x v="0"/>
    <x v="1"/>
    <x v="40"/>
    <x v="40"/>
    <x v="46"/>
    <x v="46"/>
    <x v="46"/>
    <s v=";"/>
    <x v="46"/>
    <m/>
    <m/>
    <x v="46"/>
    <x v="1"/>
    <x v="7"/>
    <s v="TP. Hồ Chí Minh"/>
    <x v="25"/>
    <x v="2"/>
    <x v="5"/>
    <x v="0"/>
    <x v="0"/>
    <x v="0"/>
    <x v="34"/>
    <x v="41"/>
    <x v="5"/>
    <x v="0"/>
    <x v="0"/>
    <x v="8"/>
    <n v="500000"/>
    <x v="17"/>
    <x v="1"/>
    <m/>
    <n v="500000"/>
    <x v="10"/>
    <x v="1"/>
    <m/>
    <n v="500000"/>
    <x v="5"/>
    <x v="1"/>
    <m/>
    <n v="500000"/>
    <x v="2"/>
    <x v="1"/>
    <m/>
  </r>
  <r>
    <x v="1"/>
    <x v="0"/>
    <x v="1"/>
    <x v="41"/>
    <x v="41"/>
    <x v="47"/>
    <x v="47"/>
    <x v="47"/>
    <s v=";"/>
    <x v="47"/>
    <s v=" @Nhung Tran , "/>
    <s v="x"/>
    <x v="35"/>
    <x v="5"/>
    <x v="8"/>
    <s v="316 Phạm Văn Đồng, Thủ Đức, Hồ Chí Minh"/>
    <x v="18"/>
    <x v="2"/>
    <x v="5"/>
    <x v="0"/>
    <x v="19"/>
    <x v="5"/>
    <x v="42"/>
    <x v="42"/>
    <x v="2"/>
    <x v="0"/>
    <x v="0"/>
    <x v="9"/>
    <n v="500000"/>
    <x v="19"/>
    <x v="1"/>
    <m/>
    <n v="500000"/>
    <x v="20"/>
    <x v="3"/>
    <m/>
    <n v="500000"/>
    <x v="0"/>
    <x v="0"/>
    <m/>
    <n v="500000"/>
    <x v="0"/>
    <x v="0"/>
    <m/>
  </r>
  <r>
    <x v="1"/>
    <x v="0"/>
    <x v="1"/>
    <x v="9"/>
    <x v="28"/>
    <x v="48"/>
    <x v="48"/>
    <x v="48"/>
    <s v=";"/>
    <x v="48"/>
    <s v=" @Mỹ Tiên,"/>
    <s v="x"/>
    <x v="47"/>
    <x v="20"/>
    <x v="11"/>
    <s v="TP. Hồ Chí Minh"/>
    <x v="26"/>
    <x v="2"/>
    <x v="5"/>
    <x v="0"/>
    <x v="23"/>
    <x v="0"/>
    <x v="43"/>
    <x v="43"/>
    <x v="3"/>
    <x v="0"/>
    <x v="0"/>
    <x v="1"/>
    <n v="500000"/>
    <x v="24"/>
    <x v="1"/>
    <s v="cash"/>
    <n v="500000"/>
    <x v="0"/>
    <x v="0"/>
    <m/>
    <n v="500000"/>
    <x v="0"/>
    <x v="0"/>
    <m/>
    <n v="500000"/>
    <x v="0"/>
    <x v="0"/>
    <m/>
  </r>
  <r>
    <x v="1"/>
    <x v="0"/>
    <x v="0"/>
    <x v="42"/>
    <x v="42"/>
    <x v="49"/>
    <x v="49"/>
    <x v="49"/>
    <s v=";"/>
    <x v="49"/>
    <s v=" @Phan Anh Dũng,"/>
    <s v="x"/>
    <x v="48"/>
    <x v="1"/>
    <x v="10"/>
    <s v="Quận 9-TP.TP. Hồ Chí Minh"/>
    <x v="1"/>
    <x v="5"/>
    <x v="2"/>
    <x v="0"/>
    <x v="13"/>
    <x v="0"/>
    <x v="44"/>
    <x v="44"/>
    <x v="6"/>
    <x v="0"/>
    <x v="0"/>
    <x v="1"/>
    <n v="500000"/>
    <x v="25"/>
    <x v="1"/>
    <m/>
    <n v="500000"/>
    <x v="0"/>
    <x v="0"/>
    <m/>
    <n v="500000"/>
    <x v="0"/>
    <x v="0"/>
    <m/>
    <n v="500000"/>
    <x v="0"/>
    <x v="0"/>
    <m/>
  </r>
  <r>
    <x v="1"/>
    <x v="1"/>
    <x v="0"/>
    <x v="43"/>
    <x v="11"/>
    <x v="50"/>
    <x v="50"/>
    <x v="50"/>
    <s v=";"/>
    <x v="50"/>
    <m/>
    <m/>
    <x v="49"/>
    <x v="21"/>
    <x v="11"/>
    <s v="Đà Nẵng"/>
    <x v="27"/>
    <x v="5"/>
    <x v="2"/>
    <x v="4"/>
    <x v="22"/>
    <x v="0"/>
    <x v="45"/>
    <x v="2"/>
    <x v="4"/>
    <x v="0"/>
    <x v="0"/>
    <x v="0"/>
    <n v="200000"/>
    <x v="0"/>
    <x v="0"/>
    <m/>
    <n v="200000"/>
    <x v="0"/>
    <x v="0"/>
    <m/>
    <n v="200000"/>
    <x v="0"/>
    <x v="0"/>
    <m/>
    <n v="200000"/>
    <x v="0"/>
    <x v="0"/>
    <m/>
  </r>
  <r>
    <x v="1"/>
    <x v="0"/>
    <x v="1"/>
    <x v="44"/>
    <x v="34"/>
    <x v="51"/>
    <x v="51"/>
    <x v="51"/>
    <s v=";"/>
    <x v="44"/>
    <m/>
    <m/>
    <x v="50"/>
    <x v="17"/>
    <x v="7"/>
    <s v="Phường Tăng Nhơn Phú B, Quận 9-TP.TP. Hồ Chí Minh"/>
    <x v="4"/>
    <x v="1"/>
    <x v="2"/>
    <x v="0"/>
    <x v="19"/>
    <x v="0"/>
    <x v="46"/>
    <x v="45"/>
    <x v="2"/>
    <x v="0"/>
    <x v="0"/>
    <x v="0"/>
    <n v="500000"/>
    <x v="0"/>
    <x v="0"/>
    <m/>
    <n v="500000"/>
    <x v="0"/>
    <x v="0"/>
    <m/>
    <n v="500000"/>
    <x v="0"/>
    <x v="0"/>
    <m/>
    <n v="500000"/>
    <x v="0"/>
    <x v="0"/>
    <m/>
  </r>
  <r>
    <x v="1"/>
    <x v="0"/>
    <x v="1"/>
    <x v="45"/>
    <x v="43"/>
    <x v="52"/>
    <x v="52"/>
    <x v="52"/>
    <s v=";"/>
    <x v="51"/>
    <s v=" @Nguyễn Trâm, "/>
    <s v="x"/>
    <x v="51"/>
    <x v="6"/>
    <x v="4"/>
    <s v="TP. Hồ Chí Minh"/>
    <x v="11"/>
    <x v="1"/>
    <x v="2"/>
    <x v="0"/>
    <x v="2"/>
    <x v="0"/>
    <x v="47"/>
    <x v="46"/>
    <x v="2"/>
    <x v="0"/>
    <x v="0"/>
    <x v="1"/>
    <n v="500000"/>
    <x v="26"/>
    <x v="1"/>
    <s v="Thiếu 200k, Nạp thêm ngày 12/2/2018: 200k R"/>
    <n v="500000"/>
    <x v="0"/>
    <x v="0"/>
    <m/>
    <n v="500000"/>
    <x v="0"/>
    <x v="0"/>
    <m/>
    <n v="500000"/>
    <x v="0"/>
    <x v="0"/>
    <m/>
  </r>
  <r>
    <x v="1"/>
    <x v="0"/>
    <x v="0"/>
    <x v="23"/>
    <x v="44"/>
    <x v="53"/>
    <x v="53"/>
    <x v="53"/>
    <s v=";"/>
    <x v="52"/>
    <s v=" @Nguyễn Văn Tiến,"/>
    <s v="x"/>
    <x v="52"/>
    <x v="11"/>
    <x v="0"/>
    <s v="TP. Hồ Chí Minh"/>
    <x v="19"/>
    <x v="1"/>
    <x v="2"/>
    <x v="0"/>
    <x v="2"/>
    <x v="0"/>
    <x v="48"/>
    <x v="47"/>
    <x v="2"/>
    <x v="0"/>
    <x v="0"/>
    <x v="1"/>
    <n v="500000"/>
    <x v="27"/>
    <x v="1"/>
    <m/>
    <n v="500000"/>
    <x v="0"/>
    <x v="0"/>
    <m/>
    <n v="500000"/>
    <x v="0"/>
    <x v="0"/>
    <m/>
    <n v="500000"/>
    <x v="0"/>
    <x v="0"/>
    <m/>
  </r>
  <r>
    <x v="1"/>
    <x v="0"/>
    <x v="0"/>
    <x v="46"/>
    <x v="45"/>
    <x v="54"/>
    <x v="54"/>
    <x v="54"/>
    <s v=";"/>
    <x v="53"/>
    <s v=" @Man Nguyen Duc,"/>
    <s v="x"/>
    <x v="53"/>
    <x v="14"/>
    <x v="11"/>
    <s v="Đường Nguyễn Văn Đậu, Phường 6, Quận Bình Thạnh"/>
    <x v="1"/>
    <x v="1"/>
    <x v="2"/>
    <x v="0"/>
    <x v="19"/>
    <x v="2"/>
    <x v="49"/>
    <x v="48"/>
    <x v="2"/>
    <x v="0"/>
    <x v="0"/>
    <x v="1"/>
    <n v="500000"/>
    <x v="28"/>
    <x v="1"/>
    <m/>
    <n v="500000"/>
    <x v="0"/>
    <x v="0"/>
    <m/>
    <n v="500000"/>
    <x v="0"/>
    <x v="0"/>
    <m/>
    <n v="500000"/>
    <x v="0"/>
    <x v="0"/>
    <m/>
  </r>
  <r>
    <x v="1"/>
    <x v="0"/>
    <x v="1"/>
    <x v="47"/>
    <x v="37"/>
    <x v="55"/>
    <x v="55"/>
    <x v="55"/>
    <s v=";"/>
    <x v="54"/>
    <s v=" @Mai Aya,"/>
    <s v="x"/>
    <x v="54"/>
    <x v="3"/>
    <x v="11"/>
    <s v="239/1 Nguyễn Công Hoan, P3, Q. Phú Nhuận, TP. TP. Hồ Chí Minh"/>
    <x v="28"/>
    <x v="1"/>
    <x v="2"/>
    <x v="0"/>
    <x v="9"/>
    <x v="0"/>
    <x v="50"/>
    <x v="49"/>
    <x v="0"/>
    <x v="2"/>
    <x v="21"/>
    <x v="3"/>
    <n v="500000"/>
    <x v="11"/>
    <x v="1"/>
    <m/>
    <n v="500000"/>
    <x v="21"/>
    <x v="1"/>
    <s v="Dư 200k do cấn trừ từ 700k của năm 2018"/>
    <n v="500000"/>
    <x v="3"/>
    <x v="1"/>
    <m/>
    <n v="500000"/>
    <x v="0"/>
    <x v="0"/>
    <m/>
  </r>
  <r>
    <x v="1"/>
    <x v="0"/>
    <x v="1"/>
    <x v="48"/>
    <x v="46"/>
    <x v="56"/>
    <x v="56"/>
    <x v="56"/>
    <s v=";"/>
    <x v="55"/>
    <s v=" @Sen Dang,"/>
    <s v="x"/>
    <x v="55"/>
    <x v="23"/>
    <x v="11"/>
    <s v="TP. Hồ Chí Minh"/>
    <x v="21"/>
    <x v="1"/>
    <x v="2"/>
    <x v="0"/>
    <x v="19"/>
    <x v="5"/>
    <x v="51"/>
    <x v="50"/>
    <x v="5"/>
    <x v="0"/>
    <x v="0"/>
    <x v="1"/>
    <n v="500000"/>
    <x v="29"/>
    <x v="1"/>
    <m/>
    <n v="500000"/>
    <x v="0"/>
    <x v="0"/>
    <m/>
    <n v="500000"/>
    <x v="0"/>
    <x v="0"/>
    <m/>
    <n v="500000"/>
    <x v="0"/>
    <x v="0"/>
    <m/>
  </r>
  <r>
    <x v="1"/>
    <x v="0"/>
    <x v="1"/>
    <x v="49"/>
    <x v="47"/>
    <x v="57"/>
    <x v="57"/>
    <x v="57"/>
    <s v=";"/>
    <x v="56"/>
    <s v=" @Hằng Nga, "/>
    <s v="x"/>
    <x v="56"/>
    <x v="1"/>
    <x v="11"/>
    <s v="Biên Hòa, Đồng Nai"/>
    <x v="4"/>
    <x v="1"/>
    <x v="2"/>
    <x v="0"/>
    <x v="2"/>
    <x v="0"/>
    <x v="52"/>
    <x v="51"/>
    <x v="2"/>
    <x v="1"/>
    <x v="22"/>
    <x v="1"/>
    <n v="500000"/>
    <x v="22"/>
    <x v="1"/>
    <m/>
    <n v="500000"/>
    <x v="0"/>
    <x v="0"/>
    <m/>
    <n v="500000"/>
    <x v="0"/>
    <x v="0"/>
    <m/>
    <n v="500000"/>
    <x v="0"/>
    <x v="0"/>
    <m/>
  </r>
  <r>
    <x v="1"/>
    <x v="0"/>
    <x v="1"/>
    <x v="50"/>
    <x v="48"/>
    <x v="58"/>
    <x v="58"/>
    <x v="58"/>
    <s v=";"/>
    <x v="57"/>
    <s v=" @Anh Tran,"/>
    <s v="x"/>
    <x v="57"/>
    <x v="19"/>
    <x v="11"/>
    <s v="TP. Hồ Chí Minh"/>
    <x v="4"/>
    <x v="1"/>
    <x v="2"/>
    <x v="0"/>
    <x v="15"/>
    <x v="0"/>
    <x v="53"/>
    <x v="52"/>
    <x v="5"/>
    <x v="0"/>
    <x v="0"/>
    <x v="2"/>
    <n v="500000"/>
    <x v="12"/>
    <x v="1"/>
    <m/>
    <n v="500000"/>
    <x v="10"/>
    <x v="1"/>
    <m/>
    <n v="500000"/>
    <x v="0"/>
    <x v="0"/>
    <m/>
    <n v="500000"/>
    <x v="0"/>
    <x v="0"/>
    <m/>
  </r>
  <r>
    <x v="1"/>
    <x v="0"/>
    <x v="0"/>
    <x v="51"/>
    <x v="2"/>
    <x v="59"/>
    <x v="59"/>
    <x v="59"/>
    <s v=";"/>
    <x v="58"/>
    <s v=" @Người Nhà Quê, "/>
    <s v="x"/>
    <x v="58"/>
    <x v="24"/>
    <x v="11"/>
    <s v="TP. Hồ Chí Minh"/>
    <x v="2"/>
    <x v="1"/>
    <x v="2"/>
    <x v="0"/>
    <x v="24"/>
    <x v="0"/>
    <x v="54"/>
    <x v="53"/>
    <x v="0"/>
    <x v="0"/>
    <x v="0"/>
    <x v="1"/>
    <n v="500000"/>
    <x v="30"/>
    <x v="1"/>
    <m/>
    <n v="500000"/>
    <x v="0"/>
    <x v="0"/>
    <m/>
    <n v="500000"/>
    <x v="0"/>
    <x v="0"/>
    <m/>
    <n v="500000"/>
    <x v="0"/>
    <x v="0"/>
    <m/>
  </r>
  <r>
    <x v="1"/>
    <x v="0"/>
    <x v="0"/>
    <x v="52"/>
    <x v="49"/>
    <x v="60"/>
    <x v="60"/>
    <x v="60"/>
    <s v=";"/>
    <x v="59"/>
    <s v=" @Phát Lê Tấn, "/>
    <s v="x"/>
    <x v="2"/>
    <x v="1"/>
    <x v="2"/>
    <s v="TP. Hồ Chí Minh"/>
    <x v="19"/>
    <x v="1"/>
    <x v="2"/>
    <x v="0"/>
    <x v="2"/>
    <x v="0"/>
    <x v="55"/>
    <x v="54"/>
    <x v="0"/>
    <x v="0"/>
    <x v="0"/>
    <x v="1"/>
    <n v="500000"/>
    <x v="31"/>
    <x v="1"/>
    <m/>
    <n v="500000"/>
    <x v="0"/>
    <x v="0"/>
    <m/>
    <n v="500000"/>
    <x v="0"/>
    <x v="0"/>
    <m/>
    <n v="500000"/>
    <x v="0"/>
    <x v="0"/>
    <m/>
  </r>
  <r>
    <x v="1"/>
    <x v="0"/>
    <x v="1"/>
    <x v="53"/>
    <x v="50"/>
    <x v="61"/>
    <x v="61"/>
    <x v="61"/>
    <s v=";"/>
    <x v="60"/>
    <s v=" @Trúc Chi, "/>
    <s v="x"/>
    <x v="59"/>
    <x v="23"/>
    <x v="1"/>
    <s v="50/14 Nhất Chi Mai - P13 - Q. TB"/>
    <x v="21"/>
    <x v="1"/>
    <x v="2"/>
    <x v="0"/>
    <x v="15"/>
    <x v="0"/>
    <x v="56"/>
    <x v="55"/>
    <x v="2"/>
    <x v="1"/>
    <x v="23"/>
    <x v="10"/>
    <n v="500000"/>
    <x v="32"/>
    <x v="3"/>
    <m/>
    <n v="500000"/>
    <x v="0"/>
    <x v="0"/>
    <m/>
    <n v="500000"/>
    <x v="0"/>
    <x v="0"/>
    <m/>
    <n v="500000"/>
    <x v="0"/>
    <x v="0"/>
    <m/>
  </r>
  <r>
    <x v="1"/>
    <x v="0"/>
    <x v="1"/>
    <x v="54"/>
    <x v="51"/>
    <x v="62"/>
    <x v="62"/>
    <x v="62"/>
    <s v=";"/>
    <x v="61"/>
    <s v=" @Hồng Trần, "/>
    <s v="x"/>
    <x v="60"/>
    <x v="25"/>
    <x v="1"/>
    <s v="Vũng Tàu"/>
    <x v="8"/>
    <x v="1"/>
    <x v="2"/>
    <x v="0"/>
    <x v="2"/>
    <x v="0"/>
    <x v="57"/>
    <x v="56"/>
    <x v="2"/>
    <x v="0"/>
    <x v="0"/>
    <x v="1"/>
    <n v="500000"/>
    <x v="6"/>
    <x v="2"/>
    <m/>
    <n v="500000"/>
    <x v="22"/>
    <x v="2"/>
    <s v="Dư 100k do cấn từ 500k"/>
    <n v="500000"/>
    <x v="0"/>
    <x v="0"/>
    <m/>
    <n v="500000"/>
    <x v="0"/>
    <x v="0"/>
    <m/>
  </r>
  <r>
    <x v="1"/>
    <x v="0"/>
    <x v="1"/>
    <x v="6"/>
    <x v="51"/>
    <x v="63"/>
    <x v="63"/>
    <x v="63"/>
    <s v=";"/>
    <x v="62"/>
    <s v=" @Trần Thị Hồng,"/>
    <s v="x"/>
    <x v="61"/>
    <x v="1"/>
    <x v="1"/>
    <m/>
    <x v="19"/>
    <x v="1"/>
    <x v="2"/>
    <x v="0"/>
    <x v="0"/>
    <x v="0"/>
    <x v="58"/>
    <x v="57"/>
    <x v="5"/>
    <x v="0"/>
    <x v="0"/>
    <x v="1"/>
    <n v="500000"/>
    <x v="26"/>
    <x v="2"/>
    <m/>
    <n v="500000"/>
    <x v="23"/>
    <x v="2"/>
    <s v="Dư 100k do cấn từ 500k"/>
    <n v="500000"/>
    <x v="0"/>
    <x v="0"/>
    <m/>
    <n v="500000"/>
    <x v="0"/>
    <x v="0"/>
    <m/>
  </r>
  <r>
    <x v="1"/>
    <x v="0"/>
    <x v="1"/>
    <x v="55"/>
    <x v="52"/>
    <x v="64"/>
    <x v="64"/>
    <x v="64"/>
    <s v=";"/>
    <x v="63"/>
    <s v=" @Minh Châu Đỗ,"/>
    <s v="x"/>
    <x v="62"/>
    <x v="15"/>
    <x v="1"/>
    <s v="Quận Tân Bình, TP. Hồ Chí Minh"/>
    <x v="8"/>
    <x v="1"/>
    <x v="2"/>
    <x v="0"/>
    <x v="2"/>
    <x v="0"/>
    <x v="59"/>
    <x v="58"/>
    <x v="3"/>
    <x v="0"/>
    <x v="0"/>
    <x v="1"/>
    <n v="500000"/>
    <x v="33"/>
    <x v="1"/>
    <m/>
    <n v="500000"/>
    <x v="0"/>
    <x v="0"/>
    <m/>
    <n v="500000"/>
    <x v="0"/>
    <x v="0"/>
    <m/>
    <n v="500000"/>
    <x v="0"/>
    <x v="0"/>
    <m/>
  </r>
  <r>
    <x v="1"/>
    <x v="0"/>
    <x v="0"/>
    <x v="56"/>
    <x v="53"/>
    <x v="65"/>
    <x v="65"/>
    <x v="65"/>
    <s v=";"/>
    <x v="64"/>
    <s v=" @Sama Nguyen,"/>
    <s v="x"/>
    <x v="63"/>
    <x v="26"/>
    <x v="6"/>
    <s v="Quận Tân Bình, TP. Hồ Chí Minh"/>
    <x v="2"/>
    <x v="1"/>
    <x v="2"/>
    <x v="0"/>
    <x v="15"/>
    <x v="0"/>
    <x v="60"/>
    <x v="59"/>
    <x v="0"/>
    <x v="1"/>
    <x v="24"/>
    <x v="0"/>
    <n v="500000"/>
    <x v="0"/>
    <x v="0"/>
    <m/>
    <n v="500000"/>
    <x v="0"/>
    <x v="0"/>
    <m/>
    <n v="500000"/>
    <x v="0"/>
    <x v="0"/>
    <m/>
    <n v="500000"/>
    <x v="0"/>
    <x v="0"/>
    <m/>
  </r>
  <r>
    <x v="1"/>
    <x v="0"/>
    <x v="1"/>
    <x v="57"/>
    <x v="54"/>
    <x v="66"/>
    <x v="66"/>
    <x v="66"/>
    <s v=";"/>
    <x v="65"/>
    <s v=" @Dư Mỹ An,"/>
    <s v="x"/>
    <x v="64"/>
    <x v="25"/>
    <x v="6"/>
    <s v="Biên Hòa, Đồng Nai"/>
    <x v="8"/>
    <x v="2"/>
    <x v="2"/>
    <x v="0"/>
    <x v="2"/>
    <x v="4"/>
    <x v="5"/>
    <x v="60"/>
    <x v="5"/>
    <x v="0"/>
    <x v="0"/>
    <x v="1"/>
    <n v="200000"/>
    <x v="34"/>
    <x v="2"/>
    <m/>
    <n v="200000"/>
    <x v="24"/>
    <x v="2"/>
    <s v="Dư 100k do cấn trừ từ 500k"/>
    <n v="200000"/>
    <x v="0"/>
    <x v="0"/>
    <m/>
    <n v="200000"/>
    <x v="0"/>
    <x v="0"/>
    <m/>
  </r>
  <r>
    <x v="1"/>
    <x v="1"/>
    <x v="0"/>
    <x v="58"/>
    <x v="55"/>
    <x v="67"/>
    <x v="67"/>
    <x v="67"/>
    <s v=";"/>
    <x v="66"/>
    <s v=" @Nguyễn Duy Hải,"/>
    <m/>
    <x v="65"/>
    <x v="22"/>
    <x v="5"/>
    <s v="TP. Hồ Chí Minh"/>
    <x v="14"/>
    <x v="2"/>
    <x v="2"/>
    <x v="2"/>
    <x v="15"/>
    <x v="0"/>
    <x v="5"/>
    <x v="2"/>
    <x v="2"/>
    <x v="0"/>
    <x v="0"/>
    <x v="1"/>
    <n v="500000"/>
    <x v="35"/>
    <x v="1"/>
    <m/>
    <n v="500000"/>
    <x v="0"/>
    <x v="0"/>
    <m/>
    <n v="500000"/>
    <x v="0"/>
    <x v="0"/>
    <m/>
    <n v="500000"/>
    <x v="0"/>
    <x v="0"/>
    <m/>
  </r>
  <r>
    <x v="1"/>
    <x v="1"/>
    <x v="0"/>
    <x v="59"/>
    <x v="56"/>
    <x v="68"/>
    <x v="68"/>
    <x v="68"/>
    <s v=";"/>
    <x v="67"/>
    <s v=" @Mai Sơn,"/>
    <s v="x"/>
    <x v="66"/>
    <x v="10"/>
    <x v="7"/>
    <s v="Bà rịa"/>
    <x v="29"/>
    <x v="3"/>
    <x v="2"/>
    <x v="5"/>
    <x v="25"/>
    <x v="0"/>
    <x v="61"/>
    <x v="61"/>
    <x v="2"/>
    <x v="0"/>
    <x v="0"/>
    <x v="6"/>
    <n v="200000"/>
    <x v="24"/>
    <x v="2"/>
    <s v="cash"/>
    <n v="200000"/>
    <x v="0"/>
    <x v="0"/>
    <m/>
    <n v="200000"/>
    <x v="0"/>
    <x v="0"/>
    <m/>
    <n v="200000"/>
    <x v="0"/>
    <x v="0"/>
    <m/>
  </r>
  <r>
    <x v="1"/>
    <x v="0"/>
    <x v="0"/>
    <x v="60"/>
    <x v="57"/>
    <x v="69"/>
    <x v="69"/>
    <x v="69"/>
    <s v=";"/>
    <x v="68"/>
    <s v=" @Nguyễn Quốc Định, "/>
    <s v="x"/>
    <x v="67"/>
    <x v="13"/>
    <x v="2"/>
    <s v="Trần Xuân Soạn, Quận 7, TP.TP. Hồ Chí Minh"/>
    <x v="30"/>
    <x v="4"/>
    <x v="3"/>
    <x v="0"/>
    <x v="13"/>
    <x v="6"/>
    <x v="5"/>
    <x v="62"/>
    <x v="6"/>
    <x v="0"/>
    <x v="0"/>
    <x v="2"/>
    <n v="300000"/>
    <x v="36"/>
    <x v="1"/>
    <m/>
    <n v="500000"/>
    <x v="25"/>
    <x v="1"/>
    <s v="cash"/>
    <n v="500000"/>
    <x v="0"/>
    <x v="0"/>
    <m/>
    <n v="500000"/>
    <x v="0"/>
    <x v="0"/>
    <m/>
  </r>
  <r>
    <x v="1"/>
    <x v="0"/>
    <x v="0"/>
    <x v="61"/>
    <x v="58"/>
    <x v="70"/>
    <x v="70"/>
    <x v="70"/>
    <s v=";"/>
    <x v="69"/>
    <s v=" @Đinh Quốc Đạt,"/>
    <s v="x"/>
    <x v="40"/>
    <x v="17"/>
    <x v="3"/>
    <s v="373/23 Lý Thường Kiệt, Quận Tân Bình, TP.TP. Hồ Chí Minh"/>
    <x v="31"/>
    <x v="1"/>
    <x v="3"/>
    <x v="0"/>
    <x v="13"/>
    <x v="6"/>
    <x v="62"/>
    <x v="2"/>
    <x v="6"/>
    <x v="0"/>
    <x v="0"/>
    <x v="0"/>
    <n v="300000"/>
    <x v="0"/>
    <x v="0"/>
    <m/>
    <n v="500000"/>
    <x v="0"/>
    <x v="0"/>
    <m/>
    <n v="500000"/>
    <x v="0"/>
    <x v="0"/>
    <m/>
    <n v="500000"/>
    <x v="0"/>
    <x v="0"/>
    <m/>
  </r>
  <r>
    <x v="1"/>
    <x v="0"/>
    <x v="0"/>
    <x v="62"/>
    <x v="19"/>
    <x v="71"/>
    <x v="71"/>
    <x v="71"/>
    <s v=";"/>
    <x v="70"/>
    <s v=" @Mèo Lười,"/>
    <s v="x"/>
    <x v="68"/>
    <x v="12"/>
    <x v="11"/>
    <s v="đường số 12, Hiệp Bình Chánh, quận Thủ Đức, TP.TP. Hồ Chí Minh"/>
    <x v="21"/>
    <x v="1"/>
    <x v="3"/>
    <x v="0"/>
    <x v="1"/>
    <x v="7"/>
    <x v="5"/>
    <x v="63"/>
    <x v="1"/>
    <x v="0"/>
    <x v="0"/>
    <x v="10"/>
    <n v="300000"/>
    <x v="25"/>
    <x v="3"/>
    <m/>
    <n v="500000"/>
    <x v="0"/>
    <x v="0"/>
    <m/>
    <n v="500000"/>
    <x v="0"/>
    <x v="0"/>
    <m/>
    <n v="500000"/>
    <x v="0"/>
    <x v="0"/>
    <m/>
  </r>
  <r>
    <x v="1"/>
    <x v="0"/>
    <x v="0"/>
    <x v="63"/>
    <x v="39"/>
    <x v="72"/>
    <x v="72"/>
    <x v="72"/>
    <s v=";"/>
    <x v="71"/>
    <s v=" @Bka Tran,"/>
    <s v="x"/>
    <x v="69"/>
    <x v="13"/>
    <x v="1"/>
    <s v="Bacu, tp Vũng tàu"/>
    <x v="29"/>
    <x v="1"/>
    <x v="3"/>
    <x v="5"/>
    <x v="26"/>
    <x v="0"/>
    <x v="63"/>
    <x v="64"/>
    <x v="1"/>
    <x v="0"/>
    <x v="0"/>
    <x v="11"/>
    <n v="200000"/>
    <x v="37"/>
    <x v="2"/>
    <m/>
    <n v="200000"/>
    <x v="26"/>
    <x v="3"/>
    <m/>
    <n v="200000"/>
    <x v="9"/>
    <x v="5"/>
    <s v="Dư 100k do cấn trừ từ 500k, nạp thêm 13/4/2018 200k"/>
    <n v="200000"/>
    <x v="0"/>
    <x v="2"/>
    <s v="Dư 100k do cấn trừ từ 500k, nạp thêm 13/4/2018 200k"/>
  </r>
  <r>
    <x v="1"/>
    <x v="1"/>
    <x v="0"/>
    <x v="64"/>
    <x v="7"/>
    <x v="73"/>
    <x v="73"/>
    <x v="73"/>
    <s v=";"/>
    <x v="72"/>
    <s v=" @Nguyễn Phương Nam,"/>
    <s v="x"/>
    <x v="70"/>
    <x v="12"/>
    <x v="6"/>
    <s v="Đường số 6, khu Phố 6, P. Hiệp Bình Phước, Q. Thủ Đức"/>
    <x v="32"/>
    <x v="1"/>
    <x v="3"/>
    <x v="2"/>
    <x v="27"/>
    <x v="0"/>
    <x v="64"/>
    <x v="65"/>
    <x v="6"/>
    <x v="1"/>
    <x v="2"/>
    <x v="0"/>
    <n v="300000"/>
    <x v="0"/>
    <x v="0"/>
    <m/>
    <n v="500000"/>
    <x v="0"/>
    <x v="0"/>
    <m/>
    <n v="500000"/>
    <x v="0"/>
    <x v="0"/>
    <m/>
    <n v="500000"/>
    <x v="0"/>
    <x v="0"/>
    <m/>
  </r>
  <r>
    <x v="1"/>
    <x v="0"/>
    <x v="0"/>
    <x v="65"/>
    <x v="17"/>
    <x v="74"/>
    <x v="74"/>
    <x v="74"/>
    <s v=";"/>
    <x v="73"/>
    <s v=" @Lê Quang Hiếu,"/>
    <s v="x"/>
    <x v="71"/>
    <x v="24"/>
    <x v="2"/>
    <s v="78/23 Trương Văn Thành, Phường Hiệp Phú, Quận 9, TPTP. Hồ Chí Minh"/>
    <x v="1"/>
    <x v="2"/>
    <x v="3"/>
    <x v="0"/>
    <x v="2"/>
    <x v="4"/>
    <x v="65"/>
    <x v="66"/>
    <x v="5"/>
    <x v="0"/>
    <x v="0"/>
    <x v="10"/>
    <n v="300000"/>
    <x v="38"/>
    <x v="3"/>
    <m/>
    <n v="500000"/>
    <x v="0"/>
    <x v="0"/>
    <m/>
    <n v="500000"/>
    <x v="0"/>
    <x v="0"/>
    <m/>
    <n v="500000"/>
    <x v="0"/>
    <x v="0"/>
    <m/>
  </r>
  <r>
    <x v="1"/>
    <x v="0"/>
    <x v="0"/>
    <x v="66"/>
    <x v="59"/>
    <x v="75"/>
    <x v="75"/>
    <x v="75"/>
    <s v=";"/>
    <x v="74"/>
    <s v=" @Trần Phúc, "/>
    <s v="x"/>
    <x v="72"/>
    <x v="27"/>
    <x v="3"/>
    <s v="Hẻm 235 Đường Bạch Đằng, Phường 15, Quận Bình Thạnh, TP. TP. Hồ Chí Minh"/>
    <x v="23"/>
    <x v="2"/>
    <x v="3"/>
    <x v="0"/>
    <x v="1"/>
    <x v="8"/>
    <x v="66"/>
    <x v="67"/>
    <x v="1"/>
    <x v="0"/>
    <x v="0"/>
    <x v="7"/>
    <n v="300000"/>
    <x v="12"/>
    <x v="3"/>
    <s v="cash"/>
    <n v="500000"/>
    <x v="27"/>
    <x v="1"/>
    <s v="cash"/>
    <n v="500000"/>
    <x v="10"/>
    <x v="1"/>
    <m/>
    <n v="500000"/>
    <x v="0"/>
    <x v="0"/>
    <m/>
  </r>
  <r>
    <x v="1"/>
    <x v="0"/>
    <x v="1"/>
    <x v="67"/>
    <x v="60"/>
    <x v="76"/>
    <x v="76"/>
    <x v="76"/>
    <s v=";"/>
    <x v="75"/>
    <s v=" @Lê Thị Hiền,"/>
    <s v="x"/>
    <x v="73"/>
    <x v="15"/>
    <x v="3"/>
    <s v="Đường số 5, P. An Khánh, Cần Thơ"/>
    <x v="1"/>
    <x v="2"/>
    <x v="3"/>
    <x v="0"/>
    <x v="15"/>
    <x v="9"/>
    <x v="67"/>
    <x v="68"/>
    <x v="2"/>
    <x v="0"/>
    <x v="0"/>
    <x v="0"/>
    <n v="300000"/>
    <x v="0"/>
    <x v="0"/>
    <m/>
    <n v="500000"/>
    <x v="0"/>
    <x v="0"/>
    <m/>
    <n v="500000"/>
    <x v="0"/>
    <x v="0"/>
    <m/>
    <n v="500000"/>
    <x v="0"/>
    <x v="0"/>
    <m/>
  </r>
  <r>
    <x v="1"/>
    <x v="0"/>
    <x v="1"/>
    <x v="68"/>
    <x v="61"/>
    <x v="77"/>
    <x v="77"/>
    <x v="77"/>
    <s v=";"/>
    <x v="76"/>
    <s v=" @Phan Thach, "/>
    <s v="x"/>
    <x v="74"/>
    <x v="1"/>
    <x v="7"/>
    <s v="70/2 Hàn Mặc Tử - Quy Nhơn - Bình Định"/>
    <x v="33"/>
    <x v="2"/>
    <x v="3"/>
    <x v="0"/>
    <x v="28"/>
    <x v="10"/>
    <x v="68"/>
    <x v="69"/>
    <x v="0"/>
    <x v="1"/>
    <x v="25"/>
    <x v="0"/>
    <n v="300000"/>
    <x v="0"/>
    <x v="0"/>
    <m/>
    <n v="500000"/>
    <x v="0"/>
    <x v="0"/>
    <m/>
    <n v="500000"/>
    <x v="0"/>
    <x v="0"/>
    <m/>
    <n v="500000"/>
    <x v="0"/>
    <x v="0"/>
    <m/>
  </r>
  <r>
    <x v="1"/>
    <x v="0"/>
    <x v="1"/>
    <x v="67"/>
    <x v="62"/>
    <x v="78"/>
    <x v="78"/>
    <x v="78"/>
    <s v=";"/>
    <x v="77"/>
    <s v=" @Quý Lê, @Quy Le, "/>
    <s v="x"/>
    <x v="75"/>
    <x v="19"/>
    <x v="10"/>
    <s v="Linh Trung, Thủ Đức, TP. Hồ Chí Minh"/>
    <x v="4"/>
    <x v="2"/>
    <x v="3"/>
    <x v="0"/>
    <x v="28"/>
    <x v="10"/>
    <x v="69"/>
    <x v="70"/>
    <x v="0"/>
    <x v="1"/>
    <x v="26"/>
    <x v="10"/>
    <n v="300000"/>
    <x v="39"/>
    <x v="3"/>
    <m/>
    <n v="500000"/>
    <x v="0"/>
    <x v="0"/>
    <m/>
    <n v="500000"/>
    <x v="0"/>
    <x v="0"/>
    <m/>
    <n v="500000"/>
    <x v="0"/>
    <x v="0"/>
    <m/>
  </r>
  <r>
    <x v="1"/>
    <x v="0"/>
    <x v="0"/>
    <x v="69"/>
    <x v="26"/>
    <x v="79"/>
    <x v="79"/>
    <x v="79"/>
    <s v=";"/>
    <x v="78"/>
    <s v=" @Thịnh Tăng,"/>
    <s v="x"/>
    <x v="76"/>
    <x v="1"/>
    <x v="4"/>
    <s v="TP. Hồ Chí Minh"/>
    <x v="2"/>
    <x v="2"/>
    <x v="3"/>
    <x v="0"/>
    <x v="15"/>
    <x v="2"/>
    <x v="5"/>
    <x v="2"/>
    <x v="4"/>
    <x v="0"/>
    <x v="0"/>
    <x v="0"/>
    <n v="300000"/>
    <x v="0"/>
    <x v="0"/>
    <m/>
    <n v="500000"/>
    <x v="0"/>
    <x v="0"/>
    <m/>
    <n v="500000"/>
    <x v="0"/>
    <x v="0"/>
    <m/>
    <n v="500000"/>
    <x v="0"/>
    <x v="0"/>
    <m/>
  </r>
  <r>
    <x v="1"/>
    <x v="0"/>
    <x v="1"/>
    <x v="45"/>
    <x v="63"/>
    <x v="80"/>
    <x v="80"/>
    <x v="80"/>
    <s v=";"/>
    <x v="79"/>
    <s v=" @Allison Nguyen,"/>
    <s v="x"/>
    <x v="77"/>
    <x v="28"/>
    <x v="8"/>
    <s v="duong Luong Khai Sieu, quan Thu Duc"/>
    <x v="34"/>
    <x v="2"/>
    <x v="3"/>
    <x v="0"/>
    <x v="19"/>
    <x v="2"/>
    <x v="70"/>
    <x v="71"/>
    <x v="0"/>
    <x v="4"/>
    <x v="0"/>
    <x v="3"/>
    <n v="300000"/>
    <x v="40"/>
    <x v="3"/>
    <m/>
    <n v="500000"/>
    <x v="0"/>
    <x v="4"/>
    <s v="Do cấn trừ 500k-300k của 2017, nạp thêm ngày 4/4/2018 1.000k "/>
    <n v="500000"/>
    <x v="0"/>
    <x v="0"/>
    <m/>
    <n v="500000"/>
    <x v="0"/>
    <x v="0"/>
    <m/>
  </r>
  <r>
    <x v="1"/>
    <x v="0"/>
    <x v="1"/>
    <x v="70"/>
    <x v="64"/>
    <x v="81"/>
    <x v="81"/>
    <x v="81"/>
    <s v=";"/>
    <x v="80"/>
    <s v=" @Sương Sương, "/>
    <s v="x"/>
    <x v="78"/>
    <x v="21"/>
    <x v="0"/>
    <s v="TP. Hồ Chí Minh"/>
    <x v="1"/>
    <x v="2"/>
    <x v="3"/>
    <x v="0"/>
    <x v="2"/>
    <x v="11"/>
    <x v="4"/>
    <x v="72"/>
    <x v="3"/>
    <x v="0"/>
    <x v="0"/>
    <x v="10"/>
    <n v="300000"/>
    <x v="0"/>
    <x v="3"/>
    <m/>
    <n v="500000"/>
    <x v="0"/>
    <x v="0"/>
    <m/>
    <n v="500000"/>
    <x v="0"/>
    <x v="0"/>
    <m/>
    <n v="500000"/>
    <x v="0"/>
    <x v="0"/>
    <m/>
  </r>
  <r>
    <x v="1"/>
    <x v="0"/>
    <x v="0"/>
    <x v="71"/>
    <x v="8"/>
    <x v="82"/>
    <x v="82"/>
    <x v="82"/>
    <s v=";"/>
    <x v="81"/>
    <s v=" @Xuân Trường,"/>
    <s v="x"/>
    <x v="78"/>
    <x v="21"/>
    <x v="0"/>
    <s v="9/3A đường 10, khu phố 2, Hiệp Bình Chánh, Thủ Đức"/>
    <x v="9"/>
    <x v="2"/>
    <x v="3"/>
    <x v="0"/>
    <x v="15"/>
    <x v="5"/>
    <x v="71"/>
    <x v="73"/>
    <x v="3"/>
    <x v="0"/>
    <x v="0"/>
    <x v="0"/>
    <n v="300000"/>
    <x v="0"/>
    <x v="0"/>
    <m/>
    <n v="500000"/>
    <x v="0"/>
    <x v="0"/>
    <m/>
    <n v="500000"/>
    <x v="0"/>
    <x v="0"/>
    <m/>
    <n v="500000"/>
    <x v="0"/>
    <x v="0"/>
    <m/>
  </r>
  <r>
    <x v="1"/>
    <x v="0"/>
    <x v="0"/>
    <x v="72"/>
    <x v="48"/>
    <x v="83"/>
    <x v="83"/>
    <x v="83"/>
    <s v=";"/>
    <x v="82"/>
    <s v=" @Lưu Anh,"/>
    <s v="x"/>
    <x v="79"/>
    <x v="5"/>
    <x v="11"/>
    <s v="Thủ Đức TPTP. Hồ Chí Minh"/>
    <x v="35"/>
    <x v="2"/>
    <x v="3"/>
    <x v="0"/>
    <x v="19"/>
    <x v="5"/>
    <x v="72"/>
    <x v="74"/>
    <x v="2"/>
    <x v="0"/>
    <x v="0"/>
    <x v="1"/>
    <n v="300000"/>
    <x v="24"/>
    <x v="3"/>
    <m/>
    <n v="500000"/>
    <x v="5"/>
    <x v="3"/>
    <s v="Thiếu 100k do cấn từ 500k"/>
    <n v="500000"/>
    <x v="0"/>
    <x v="0"/>
    <m/>
    <n v="500000"/>
    <x v="0"/>
    <x v="0"/>
    <m/>
  </r>
  <r>
    <x v="1"/>
    <x v="0"/>
    <x v="0"/>
    <x v="73"/>
    <x v="65"/>
    <x v="84"/>
    <x v="84"/>
    <x v="84"/>
    <s v=";"/>
    <x v="83"/>
    <s v=" @Henry Huynh,"/>
    <s v="x"/>
    <x v="80"/>
    <x v="23"/>
    <x v="5"/>
    <s v="Thủ Đức TPTP. Hồ Chí Minh"/>
    <x v="28"/>
    <x v="2"/>
    <x v="3"/>
    <x v="0"/>
    <x v="2"/>
    <x v="2"/>
    <x v="73"/>
    <x v="75"/>
    <x v="2"/>
    <x v="0"/>
    <x v="0"/>
    <x v="0"/>
    <n v="300000"/>
    <x v="0"/>
    <x v="0"/>
    <m/>
    <n v="500000"/>
    <x v="0"/>
    <x v="0"/>
    <m/>
    <n v="500000"/>
    <x v="0"/>
    <x v="0"/>
    <m/>
    <n v="500000"/>
    <x v="0"/>
    <x v="0"/>
    <m/>
  </r>
  <r>
    <x v="1"/>
    <x v="0"/>
    <x v="1"/>
    <x v="74"/>
    <x v="66"/>
    <x v="85"/>
    <x v="85"/>
    <x v="85"/>
    <s v=";"/>
    <x v="84"/>
    <s v=" @Phù Thủy Nghiêm Túc,"/>
    <s v="x"/>
    <x v="81"/>
    <x v="28"/>
    <x v="5"/>
    <s v="Thủ Đức TPTP. Hồ Chí Minh"/>
    <x v="36"/>
    <x v="2"/>
    <x v="3"/>
    <x v="0"/>
    <x v="29"/>
    <x v="12"/>
    <x v="74"/>
    <x v="2"/>
    <x v="1"/>
    <x v="0"/>
    <x v="0"/>
    <x v="0"/>
    <n v="300000"/>
    <x v="0"/>
    <x v="0"/>
    <m/>
    <n v="500000"/>
    <x v="0"/>
    <x v="0"/>
    <m/>
    <n v="500000"/>
    <x v="0"/>
    <x v="0"/>
    <m/>
    <n v="500000"/>
    <x v="0"/>
    <x v="0"/>
    <m/>
  </r>
  <r>
    <x v="1"/>
    <x v="0"/>
    <x v="1"/>
    <x v="5"/>
    <x v="67"/>
    <x v="86"/>
    <x v="86"/>
    <x v="86"/>
    <s v=";"/>
    <x v="85"/>
    <s v=" @Stella Nguyen,"/>
    <s v="x"/>
    <x v="82"/>
    <x v="8"/>
    <x v="2"/>
    <s v="Lãnh Binh Thăng, Quận 11, TPTP. Hồ Chí Minh"/>
    <x v="29"/>
    <x v="2"/>
    <x v="3"/>
    <x v="0"/>
    <x v="0"/>
    <x v="3"/>
    <x v="75"/>
    <x v="76"/>
    <x v="5"/>
    <x v="0"/>
    <x v="0"/>
    <x v="7"/>
    <n v="300000"/>
    <x v="41"/>
    <x v="3"/>
    <m/>
    <n v="500000"/>
    <x v="12"/>
    <x v="1"/>
    <m/>
    <n v="500000"/>
    <x v="11"/>
    <x v="1"/>
    <m/>
    <n v="500000"/>
    <x v="0"/>
    <x v="0"/>
    <m/>
  </r>
  <r>
    <x v="1"/>
    <x v="0"/>
    <x v="0"/>
    <x v="75"/>
    <x v="68"/>
    <x v="87"/>
    <x v="87"/>
    <x v="87"/>
    <s v=";"/>
    <x v="86"/>
    <s v=" @Hao Do Duc,"/>
    <s v="x"/>
    <x v="83"/>
    <x v="9"/>
    <x v="2"/>
    <s v="TP. Hồ Chí Minh"/>
    <x v="21"/>
    <x v="2"/>
    <x v="3"/>
    <x v="0"/>
    <x v="29"/>
    <x v="8"/>
    <x v="76"/>
    <x v="77"/>
    <x v="1"/>
    <x v="1"/>
    <x v="27"/>
    <x v="0"/>
    <n v="300000"/>
    <x v="0"/>
    <x v="0"/>
    <m/>
    <n v="500000"/>
    <x v="0"/>
    <x v="0"/>
    <m/>
    <n v="500000"/>
    <x v="0"/>
    <x v="0"/>
    <m/>
    <n v="500000"/>
    <x v="0"/>
    <x v="0"/>
    <m/>
  </r>
  <r>
    <x v="1"/>
    <x v="0"/>
    <x v="0"/>
    <x v="76"/>
    <x v="69"/>
    <x v="88"/>
    <x v="88"/>
    <x v="88"/>
    <s v=";"/>
    <x v="87"/>
    <s v=" @Trinh Ngoc Dieu,"/>
    <s v="x"/>
    <x v="84"/>
    <x v="29"/>
    <x v="3"/>
    <s v="45 đường C27, phường 12, Quận Tân Bình TP TP. Hồ Chí Minh"/>
    <x v="4"/>
    <x v="2"/>
    <x v="3"/>
    <x v="0"/>
    <x v="29"/>
    <x v="8"/>
    <x v="77"/>
    <x v="78"/>
    <x v="1"/>
    <x v="0"/>
    <x v="0"/>
    <x v="10"/>
    <n v="300000"/>
    <x v="42"/>
    <x v="3"/>
    <m/>
    <n v="500000"/>
    <x v="0"/>
    <x v="0"/>
    <m/>
    <n v="500000"/>
    <x v="0"/>
    <x v="0"/>
    <m/>
    <n v="500000"/>
    <x v="0"/>
    <x v="0"/>
    <m/>
  </r>
  <r>
    <x v="1"/>
    <x v="0"/>
    <x v="0"/>
    <x v="77"/>
    <x v="70"/>
    <x v="89"/>
    <x v="89"/>
    <x v="89"/>
    <s v=";"/>
    <x v="88"/>
    <s v=" @Cao Văn Tài,"/>
    <s v="x"/>
    <x v="85"/>
    <x v="1"/>
    <x v="3"/>
    <s v="1132 Kha Vạn Cân, Linh Chiểu, Thủ Đức"/>
    <x v="1"/>
    <x v="2"/>
    <x v="3"/>
    <x v="0"/>
    <x v="0"/>
    <x v="13"/>
    <x v="78"/>
    <x v="79"/>
    <x v="2"/>
    <x v="0"/>
    <x v="0"/>
    <x v="10"/>
    <n v="300000"/>
    <x v="26"/>
    <x v="3"/>
    <m/>
    <n v="500000"/>
    <x v="0"/>
    <x v="0"/>
    <m/>
    <n v="500000"/>
    <x v="0"/>
    <x v="0"/>
    <m/>
    <n v="500000"/>
    <x v="0"/>
    <x v="0"/>
    <m/>
  </r>
  <r>
    <x v="1"/>
    <x v="0"/>
    <x v="1"/>
    <x v="78"/>
    <x v="25"/>
    <x v="90"/>
    <x v="90"/>
    <x v="90"/>
    <s v=";"/>
    <x v="89"/>
    <s v=" @Tam Dinh, "/>
    <s v="x"/>
    <x v="86"/>
    <x v="5"/>
    <x v="1"/>
    <s v="Đường Liên Phường, Q9"/>
    <x v="37"/>
    <x v="2"/>
    <x v="3"/>
    <x v="0"/>
    <x v="2"/>
    <x v="14"/>
    <x v="79"/>
    <x v="80"/>
    <x v="2"/>
    <x v="0"/>
    <x v="0"/>
    <x v="10"/>
    <n v="300000"/>
    <x v="43"/>
    <x v="3"/>
    <m/>
    <n v="500000"/>
    <x v="0"/>
    <x v="0"/>
    <m/>
    <n v="500000"/>
    <x v="0"/>
    <x v="0"/>
    <m/>
    <n v="500000"/>
    <x v="0"/>
    <x v="0"/>
    <m/>
  </r>
  <r>
    <x v="1"/>
    <x v="0"/>
    <x v="0"/>
    <x v="79"/>
    <x v="38"/>
    <x v="91"/>
    <x v="91"/>
    <x v="91"/>
    <s v=";"/>
    <x v="90"/>
    <s v=" @Nguyễn Thanh Phong,"/>
    <s v="x"/>
    <x v="87"/>
    <x v="10"/>
    <x v="6"/>
    <s v="82 Nguyễn Văn Thủ, Đakao, Quận 1, TP.TP. Hồ Chí Minh"/>
    <x v="9"/>
    <x v="2"/>
    <x v="3"/>
    <x v="0"/>
    <x v="2"/>
    <x v="2"/>
    <x v="80"/>
    <x v="81"/>
    <x v="2"/>
    <x v="0"/>
    <x v="0"/>
    <x v="1"/>
    <n v="300000"/>
    <x v="44"/>
    <x v="1"/>
    <m/>
    <n v="500000"/>
    <x v="0"/>
    <x v="0"/>
    <m/>
    <n v="500000"/>
    <x v="0"/>
    <x v="0"/>
    <m/>
    <n v="500000"/>
    <x v="0"/>
    <x v="0"/>
    <m/>
  </r>
  <r>
    <x v="1"/>
    <x v="1"/>
    <x v="0"/>
    <x v="80"/>
    <x v="25"/>
    <x v="92"/>
    <x v="92"/>
    <x v="92"/>
    <s v=";"/>
    <x v="91"/>
    <s v=" @Tân Vĩnh Tâm,"/>
    <s v="x"/>
    <x v="88"/>
    <x v="6"/>
    <x v="7"/>
    <s v="TP.HCM"/>
    <x v="2"/>
    <x v="1"/>
    <x v="3"/>
    <x v="1"/>
    <x v="21"/>
    <x v="0"/>
    <x v="81"/>
    <x v="82"/>
    <x v="1"/>
    <x v="0"/>
    <x v="0"/>
    <x v="12"/>
    <n v="300000"/>
    <x v="45"/>
    <x v="3"/>
    <m/>
    <n v="500000"/>
    <x v="28"/>
    <x v="1"/>
    <s v="cash"/>
    <n v="500000"/>
    <x v="0"/>
    <x v="0"/>
    <m/>
    <n v="500000"/>
    <x v="0"/>
    <x v="0"/>
    <m/>
  </r>
  <r>
    <x v="1"/>
    <x v="1"/>
    <x v="1"/>
    <x v="48"/>
    <x v="16"/>
    <x v="93"/>
    <x v="93"/>
    <x v="93"/>
    <s v=";"/>
    <x v="92"/>
    <s v=" @Nguyet Dang,"/>
    <s v="x"/>
    <x v="89"/>
    <x v="1"/>
    <x v="0"/>
    <s v="Thoại Ngọc Hầu, P. Phú Thạnh, q. Tân Phú, Tp. TP. Hồ Chí Minh"/>
    <x v="2"/>
    <x v="2"/>
    <x v="3"/>
    <x v="1"/>
    <x v="3"/>
    <x v="0"/>
    <x v="82"/>
    <x v="83"/>
    <x v="0"/>
    <x v="0"/>
    <x v="0"/>
    <x v="1"/>
    <n v="300000"/>
    <x v="46"/>
    <x v="3"/>
    <m/>
    <n v="500000"/>
    <x v="4"/>
    <x v="3"/>
    <m/>
    <n v="500000"/>
    <x v="0"/>
    <x v="0"/>
    <m/>
    <n v="500000"/>
    <x v="0"/>
    <x v="0"/>
    <m/>
  </r>
  <r>
    <x v="1"/>
    <x v="1"/>
    <x v="1"/>
    <x v="81"/>
    <x v="35"/>
    <x v="94"/>
    <x v="94"/>
    <x v="94"/>
    <s v=";"/>
    <x v="93"/>
    <s v="@Tham Lai,"/>
    <s v="x"/>
    <x v="90"/>
    <x v="28"/>
    <x v="6"/>
    <s v="248/14/18 Nguyễn Thái Bình, P12, Quận Tân Bình, TP HCM"/>
    <x v="29"/>
    <x v="1"/>
    <x v="3"/>
    <x v="2"/>
    <x v="27"/>
    <x v="0"/>
    <x v="83"/>
    <x v="84"/>
    <x v="6"/>
    <x v="0"/>
    <x v="0"/>
    <x v="10"/>
    <n v="300000"/>
    <x v="4"/>
    <x v="3"/>
    <m/>
    <n v="500000"/>
    <x v="0"/>
    <x v="0"/>
    <m/>
    <n v="500000"/>
    <x v="0"/>
    <x v="0"/>
    <m/>
    <n v="500000"/>
    <x v="0"/>
    <x v="0"/>
    <m/>
  </r>
  <r>
    <x v="1"/>
    <x v="0"/>
    <x v="0"/>
    <x v="82"/>
    <x v="56"/>
    <x v="95"/>
    <x v="95"/>
    <x v="95"/>
    <s v=";"/>
    <x v="94"/>
    <s v=" @Phạm Thanh Sơn, "/>
    <s v="x"/>
    <x v="91"/>
    <x v="0"/>
    <x v="7"/>
    <s v="Kha vạn cân, q. Thủ Đức. TP.TP. Hồ Chí Minh"/>
    <x v="1"/>
    <x v="2"/>
    <x v="4"/>
    <x v="0"/>
    <x v="12"/>
    <x v="0"/>
    <x v="84"/>
    <x v="85"/>
    <x v="1"/>
    <x v="0"/>
    <x v="0"/>
    <x v="12"/>
    <n v="300000"/>
    <x v="22"/>
    <x v="3"/>
    <s v="cash"/>
    <n v="300000"/>
    <x v="16"/>
    <x v="1"/>
    <s v="Dư 200k"/>
    <n v="500000"/>
    <x v="0"/>
    <x v="6"/>
    <m/>
    <n v="500000"/>
    <x v="0"/>
    <x v="3"/>
    <m/>
  </r>
  <r>
    <x v="1"/>
    <x v="0"/>
    <x v="0"/>
    <x v="83"/>
    <x v="71"/>
    <x v="96"/>
    <x v="96"/>
    <x v="96"/>
    <s v=";"/>
    <x v="95"/>
    <s v=" @Nguyễn Trọng Nghĩa,"/>
    <s v="x"/>
    <x v="92"/>
    <x v="23"/>
    <x v="10"/>
    <s v="86/6/16 Âu Cơ, Quận Tân Bình"/>
    <x v="7"/>
    <x v="2"/>
    <x v="4"/>
    <x v="0"/>
    <x v="1"/>
    <x v="15"/>
    <x v="85"/>
    <x v="86"/>
    <x v="1"/>
    <x v="0"/>
    <x v="0"/>
    <x v="10"/>
    <n v="300000"/>
    <x v="47"/>
    <x v="3"/>
    <m/>
    <n v="300000"/>
    <x v="0"/>
    <x v="0"/>
    <m/>
    <n v="300000"/>
    <x v="0"/>
    <x v="0"/>
    <m/>
    <n v="300000"/>
    <x v="0"/>
    <x v="0"/>
    <m/>
  </r>
  <r>
    <x v="1"/>
    <x v="0"/>
    <x v="1"/>
    <x v="84"/>
    <x v="60"/>
    <x v="97"/>
    <x v="97"/>
    <x v="97"/>
    <s v=";"/>
    <x v="96"/>
    <s v=" @Đặng Thị Cẩm Hiền,"/>
    <s v="x"/>
    <x v="93"/>
    <x v="1"/>
    <x v="10"/>
    <s v="Đường số 8, phường linh trung, thủ Đức"/>
    <x v="33"/>
    <x v="2"/>
    <x v="4"/>
    <x v="0"/>
    <x v="13"/>
    <x v="16"/>
    <x v="86"/>
    <x v="87"/>
    <x v="6"/>
    <x v="0"/>
    <x v="0"/>
    <x v="10"/>
    <n v="300000"/>
    <x v="25"/>
    <x v="3"/>
    <m/>
    <n v="300000"/>
    <x v="0"/>
    <x v="0"/>
    <m/>
    <n v="300000"/>
    <x v="0"/>
    <x v="0"/>
    <m/>
    <n v="300000"/>
    <x v="0"/>
    <x v="0"/>
    <m/>
  </r>
  <r>
    <x v="1"/>
    <x v="0"/>
    <x v="1"/>
    <x v="85"/>
    <x v="25"/>
    <x v="98"/>
    <x v="98"/>
    <x v="98"/>
    <s v=";"/>
    <x v="97"/>
    <s v=" @Minh Tam Le, "/>
    <s v="x"/>
    <x v="94"/>
    <x v="18"/>
    <x v="4"/>
    <s v="Huỳnh Tấn Phát, p Tân Thuận Tây, Quận 7, TP. Hồ Chí Minh"/>
    <x v="23"/>
    <x v="2"/>
    <x v="4"/>
    <x v="0"/>
    <x v="1"/>
    <x v="17"/>
    <x v="87"/>
    <x v="88"/>
    <x v="1"/>
    <x v="0"/>
    <x v="0"/>
    <x v="5"/>
    <n v="300000"/>
    <x v="48"/>
    <x v="3"/>
    <s v="cash"/>
    <n v="300000"/>
    <x v="27"/>
    <x v="2"/>
    <m/>
    <n v="300000"/>
    <x v="0"/>
    <x v="0"/>
    <m/>
    <n v="300000"/>
    <x v="0"/>
    <x v="0"/>
    <m/>
  </r>
  <r>
    <x v="1"/>
    <x v="0"/>
    <x v="1"/>
    <x v="86"/>
    <x v="72"/>
    <x v="99"/>
    <x v="99"/>
    <x v="99"/>
    <s v=";"/>
    <x v="44"/>
    <m/>
    <m/>
    <x v="95"/>
    <x v="9"/>
    <x v="11"/>
    <s v="Phường Linh Tây, Thủ Đức, TP. Hồ Chí Minh"/>
    <x v="38"/>
    <x v="2"/>
    <x v="4"/>
    <x v="0"/>
    <x v="15"/>
    <x v="18"/>
    <x v="5"/>
    <x v="2"/>
    <x v="4"/>
    <x v="0"/>
    <x v="0"/>
    <x v="0"/>
    <n v="300000"/>
    <x v="0"/>
    <x v="0"/>
    <m/>
    <n v="300000"/>
    <x v="0"/>
    <x v="0"/>
    <m/>
    <n v="300000"/>
    <x v="0"/>
    <x v="0"/>
    <m/>
    <n v="300000"/>
    <x v="0"/>
    <x v="0"/>
    <m/>
  </r>
  <r>
    <x v="1"/>
    <x v="0"/>
    <x v="0"/>
    <x v="27"/>
    <x v="36"/>
    <x v="100"/>
    <x v="100"/>
    <x v="100"/>
    <s v=";"/>
    <x v="98"/>
    <s v=" @Nguyễn Tấn Duy,"/>
    <s v="x"/>
    <x v="96"/>
    <x v="7"/>
    <x v="3"/>
    <s v="Phan Huy Ích, phường 12, quận Gò Vấp, Tp.TP. Hồ Chí Minh"/>
    <x v="31"/>
    <x v="2"/>
    <x v="4"/>
    <x v="0"/>
    <x v="13"/>
    <x v="16"/>
    <x v="88"/>
    <x v="2"/>
    <x v="6"/>
    <x v="0"/>
    <x v="0"/>
    <x v="5"/>
    <n v="300000"/>
    <x v="49"/>
    <x v="3"/>
    <m/>
    <n v="300000"/>
    <x v="29"/>
    <x v="2"/>
    <m/>
    <n v="300000"/>
    <x v="0"/>
    <x v="0"/>
    <m/>
    <n v="300000"/>
    <x v="0"/>
    <x v="0"/>
    <m/>
  </r>
  <r>
    <x v="1"/>
    <x v="0"/>
    <x v="1"/>
    <x v="87"/>
    <x v="73"/>
    <x v="101"/>
    <x v="101"/>
    <x v="101"/>
    <s v=";"/>
    <x v="99"/>
    <s v=" @Kim Xinh,"/>
    <s v="x"/>
    <x v="97"/>
    <x v="26"/>
    <x v="1"/>
    <m/>
    <x v="2"/>
    <x v="2"/>
    <x v="4"/>
    <x v="0"/>
    <x v="13"/>
    <x v="0"/>
    <x v="5"/>
    <x v="2"/>
    <x v="6"/>
    <x v="0"/>
    <x v="0"/>
    <x v="0"/>
    <n v="300000"/>
    <x v="0"/>
    <x v="0"/>
    <m/>
    <n v="300000"/>
    <x v="0"/>
    <x v="0"/>
    <m/>
    <n v="300000"/>
    <x v="0"/>
    <x v="0"/>
    <m/>
    <n v="300000"/>
    <x v="0"/>
    <x v="0"/>
    <m/>
  </r>
  <r>
    <x v="1"/>
    <x v="0"/>
    <x v="0"/>
    <x v="88"/>
    <x v="18"/>
    <x v="102"/>
    <x v="102"/>
    <x v="102"/>
    <s v=";"/>
    <x v="100"/>
    <s v=" @Trinh Loc,"/>
    <s v="x"/>
    <x v="98"/>
    <x v="12"/>
    <x v="6"/>
    <s v="497 Hòa Hảo, quận 10, TP.TP. Hồ Chí Minh"/>
    <x v="21"/>
    <x v="2"/>
    <x v="4"/>
    <x v="0"/>
    <x v="1"/>
    <x v="19"/>
    <x v="89"/>
    <x v="89"/>
    <x v="1"/>
    <x v="0"/>
    <x v="0"/>
    <x v="10"/>
    <n v="300000"/>
    <x v="50"/>
    <x v="3"/>
    <m/>
    <n v="300000"/>
    <x v="0"/>
    <x v="0"/>
    <m/>
    <n v="300000"/>
    <x v="0"/>
    <x v="0"/>
    <m/>
    <n v="300000"/>
    <x v="0"/>
    <x v="0"/>
    <m/>
  </r>
  <r>
    <x v="1"/>
    <x v="0"/>
    <x v="0"/>
    <x v="89"/>
    <x v="74"/>
    <x v="103"/>
    <x v="103"/>
    <x v="103"/>
    <s v=";"/>
    <x v="101"/>
    <s v=" @Lương Văn Triển,"/>
    <s v="x"/>
    <x v="99"/>
    <x v="30"/>
    <x v="7"/>
    <s v="Ngã tư Bình Thái, Quận Thủ Đức, TP Hồ Chí Minh"/>
    <x v="5"/>
    <x v="2"/>
    <x v="4"/>
    <x v="5"/>
    <x v="6"/>
    <x v="0"/>
    <x v="90"/>
    <x v="90"/>
    <x v="2"/>
    <x v="0"/>
    <x v="0"/>
    <x v="13"/>
    <n v="300000"/>
    <x v="51"/>
    <x v="3"/>
    <m/>
    <n v="300000"/>
    <x v="30"/>
    <x v="2"/>
    <s v="Thiếu 100k do cấn từ 500k"/>
    <n v="300000"/>
    <x v="12"/>
    <x v="7"/>
    <s v="dư 100k"/>
    <n v="300000"/>
    <x v="3"/>
    <x v="2"/>
    <m/>
  </r>
  <r>
    <x v="1"/>
    <x v="1"/>
    <x v="0"/>
    <x v="90"/>
    <x v="75"/>
    <x v="104"/>
    <x v="104"/>
    <x v="101"/>
    <s v=";"/>
    <x v="102"/>
    <s v=" @Đình Cường,"/>
    <m/>
    <x v="100"/>
    <x v="6"/>
    <x v="1"/>
    <s v="TP. Hồ Chí Minh"/>
    <x v="2"/>
    <x v="2"/>
    <x v="4"/>
    <x v="1"/>
    <x v="21"/>
    <x v="15"/>
    <x v="5"/>
    <x v="91"/>
    <x v="1"/>
    <x v="1"/>
    <x v="0"/>
    <x v="10"/>
    <n v="300000"/>
    <x v="47"/>
    <x v="3"/>
    <m/>
    <n v="300000"/>
    <x v="0"/>
    <x v="0"/>
    <m/>
    <n v="300000"/>
    <x v="0"/>
    <x v="0"/>
    <m/>
    <n v="300000"/>
    <x v="0"/>
    <x v="0"/>
    <m/>
  </r>
  <r>
    <x v="1"/>
    <x v="0"/>
    <x v="0"/>
    <x v="91"/>
    <x v="60"/>
    <x v="105"/>
    <x v="105"/>
    <x v="104"/>
    <s v=";"/>
    <x v="103"/>
    <s v=" @Đinh Gia Hiền, @đinh hiền,"/>
    <s v="x"/>
    <x v="101"/>
    <x v="4"/>
    <x v="2"/>
    <s v="131 Bùi Viện, P.Phạm Ngũ Lão, Quận 1"/>
    <x v="4"/>
    <x v="3"/>
    <x v="4"/>
    <x v="0"/>
    <x v="24"/>
    <x v="20"/>
    <x v="91"/>
    <x v="92"/>
    <x v="0"/>
    <x v="0"/>
    <x v="0"/>
    <x v="0"/>
    <n v="300000"/>
    <x v="0"/>
    <x v="0"/>
    <m/>
    <n v="300000"/>
    <x v="0"/>
    <x v="0"/>
    <m/>
    <n v="300000"/>
    <x v="0"/>
    <x v="0"/>
    <m/>
    <n v="300000"/>
    <x v="0"/>
    <x v="0"/>
    <m/>
  </r>
  <r>
    <x v="1"/>
    <x v="0"/>
    <x v="0"/>
    <x v="46"/>
    <x v="76"/>
    <x v="106"/>
    <x v="106"/>
    <x v="105"/>
    <s v=";"/>
    <x v="104"/>
    <s v=" @Nguyễn Đức Tri,"/>
    <m/>
    <x v="102"/>
    <x v="7"/>
    <x v="11"/>
    <s v="12 Nguyễn Văn Bảo, F4, Gò Vấp"/>
    <x v="26"/>
    <x v="3"/>
    <x v="4"/>
    <x v="0"/>
    <x v="17"/>
    <x v="2"/>
    <x v="92"/>
    <x v="93"/>
    <x v="0"/>
    <x v="0"/>
    <x v="0"/>
    <x v="0"/>
    <n v="300000"/>
    <x v="0"/>
    <x v="0"/>
    <m/>
    <n v="300000"/>
    <x v="0"/>
    <x v="0"/>
    <m/>
    <n v="300000"/>
    <x v="0"/>
    <x v="0"/>
    <m/>
    <n v="300000"/>
    <x v="0"/>
    <x v="0"/>
    <m/>
  </r>
  <r>
    <x v="1"/>
    <x v="0"/>
    <x v="0"/>
    <x v="92"/>
    <x v="42"/>
    <x v="107"/>
    <x v="107"/>
    <x v="106"/>
    <s v=";"/>
    <x v="105"/>
    <s v=" @Dũng Trương Văn,"/>
    <s v="x"/>
    <x v="80"/>
    <x v="23"/>
    <x v="5"/>
    <s v="183.KP3 Huỳnh Tấn Phát -Tân Thuận Đông - Quận 7 -Thành Phố Hồ Chí Minh"/>
    <x v="33"/>
    <x v="3"/>
    <x v="4"/>
    <x v="0"/>
    <x v="24"/>
    <x v="20"/>
    <x v="93"/>
    <x v="94"/>
    <x v="0"/>
    <x v="0"/>
    <x v="0"/>
    <x v="1"/>
    <n v="300000"/>
    <x v="35"/>
    <x v="3"/>
    <m/>
    <n v="300000"/>
    <x v="31"/>
    <x v="3"/>
    <s v="Thiếu 100k do cấn từ 500k"/>
    <n v="300000"/>
    <x v="0"/>
    <x v="0"/>
    <m/>
    <n v="300000"/>
    <x v="0"/>
    <x v="0"/>
    <m/>
  </r>
  <r>
    <x v="1"/>
    <x v="0"/>
    <x v="1"/>
    <x v="5"/>
    <x v="77"/>
    <x v="108"/>
    <x v="108"/>
    <x v="107"/>
    <s v=";"/>
    <x v="106"/>
    <s v=" @Nguyễn Huyền,"/>
    <s v="x"/>
    <x v="103"/>
    <x v="17"/>
    <x v="7"/>
    <s v="Quốc lộ 13,phường 6,quận Bình Thạnh"/>
    <x v="39"/>
    <x v="3"/>
    <x v="4"/>
    <x v="0"/>
    <x v="28"/>
    <x v="21"/>
    <x v="94"/>
    <x v="95"/>
    <x v="2"/>
    <x v="0"/>
    <x v="0"/>
    <x v="1"/>
    <n v="300000"/>
    <x v="52"/>
    <x v="3"/>
    <m/>
    <n v="300000"/>
    <x v="32"/>
    <x v="3"/>
    <s v="Thiếu 100k do cấn từ 500k"/>
    <n v="300000"/>
    <x v="0"/>
    <x v="0"/>
    <m/>
    <n v="300000"/>
    <x v="0"/>
    <x v="0"/>
    <m/>
  </r>
  <r>
    <x v="1"/>
    <x v="0"/>
    <x v="1"/>
    <x v="93"/>
    <x v="78"/>
    <x v="109"/>
    <x v="109"/>
    <x v="108"/>
    <s v=";"/>
    <x v="107"/>
    <s v=" @Trúc Ly,"/>
    <s v="x"/>
    <x v="104"/>
    <x v="3"/>
    <x v="9"/>
    <s v="KCN Xuyên Á, Huyện Đức Hòa, tỉnh Long An"/>
    <x v="8"/>
    <x v="3"/>
    <x v="4"/>
    <x v="0"/>
    <x v="29"/>
    <x v="12"/>
    <x v="95"/>
    <x v="96"/>
    <x v="0"/>
    <x v="0"/>
    <x v="0"/>
    <x v="0"/>
    <n v="300000"/>
    <x v="0"/>
    <x v="0"/>
    <m/>
    <n v="300000"/>
    <x v="0"/>
    <x v="0"/>
    <m/>
    <n v="300000"/>
    <x v="0"/>
    <x v="0"/>
    <m/>
    <n v="300000"/>
    <x v="0"/>
    <x v="0"/>
    <m/>
  </r>
  <r>
    <x v="1"/>
    <x v="0"/>
    <x v="1"/>
    <x v="94"/>
    <x v="79"/>
    <x v="110"/>
    <x v="110"/>
    <x v="109"/>
    <s v=";"/>
    <x v="108"/>
    <s v=" @Đặng Tùng Linh,"/>
    <s v="x"/>
    <x v="105"/>
    <x v="14"/>
    <x v="4"/>
    <s v="91/2C Tôn Thất Thuyết, P.16, Q,4"/>
    <x v="38"/>
    <x v="3"/>
    <x v="4"/>
    <x v="0"/>
    <x v="24"/>
    <x v="22"/>
    <x v="5"/>
    <x v="2"/>
    <x v="0"/>
    <x v="0"/>
    <x v="0"/>
    <x v="0"/>
    <n v="300000"/>
    <x v="0"/>
    <x v="0"/>
    <m/>
    <n v="300000"/>
    <x v="0"/>
    <x v="0"/>
    <m/>
    <n v="300000"/>
    <x v="0"/>
    <x v="0"/>
    <m/>
    <n v="300000"/>
    <x v="0"/>
    <x v="0"/>
    <m/>
  </r>
  <r>
    <x v="1"/>
    <x v="0"/>
    <x v="1"/>
    <x v="95"/>
    <x v="60"/>
    <x v="111"/>
    <x v="111"/>
    <x v="110"/>
    <s v=";"/>
    <x v="109"/>
    <s v=" @Hien Bui,"/>
    <s v="x"/>
    <x v="106"/>
    <x v="27"/>
    <x v="4"/>
    <s v="56D đường số 6, khu phố 2, phường Hiệp Bình Chánh, Quận Thủ đức"/>
    <x v="4"/>
    <x v="3"/>
    <x v="4"/>
    <x v="0"/>
    <x v="24"/>
    <x v="23"/>
    <x v="5"/>
    <x v="2"/>
    <x v="0"/>
    <x v="0"/>
    <x v="0"/>
    <x v="0"/>
    <n v="300000"/>
    <x v="0"/>
    <x v="0"/>
    <m/>
    <n v="300000"/>
    <x v="0"/>
    <x v="0"/>
    <m/>
    <n v="300000"/>
    <x v="0"/>
    <x v="0"/>
    <m/>
    <n v="300000"/>
    <x v="0"/>
    <x v="0"/>
    <m/>
  </r>
  <r>
    <x v="1"/>
    <x v="0"/>
    <x v="0"/>
    <x v="96"/>
    <x v="80"/>
    <x v="112"/>
    <x v="112"/>
    <x v="111"/>
    <s v=";"/>
    <x v="110"/>
    <s v=" @Lương Thiện Nhơn,"/>
    <s v="x"/>
    <x v="107"/>
    <x v="0"/>
    <x v="4"/>
    <s v="ktx Bách Khoa, 497 Hòa Hảo, Phường 7, Quận 10, TP TP. Hồ Chí Minh"/>
    <x v="18"/>
    <x v="3"/>
    <x v="4"/>
    <x v="0"/>
    <x v="1"/>
    <x v="24"/>
    <x v="96"/>
    <x v="97"/>
    <x v="1"/>
    <x v="0"/>
    <x v="0"/>
    <x v="5"/>
    <n v="300000"/>
    <x v="53"/>
    <x v="3"/>
    <m/>
    <n v="300000"/>
    <x v="33"/>
    <x v="2"/>
    <m/>
    <n v="300000"/>
    <x v="0"/>
    <x v="0"/>
    <m/>
    <n v="300000"/>
    <x v="0"/>
    <x v="0"/>
    <m/>
  </r>
  <r>
    <x v="1"/>
    <x v="0"/>
    <x v="0"/>
    <x v="97"/>
    <x v="38"/>
    <x v="113"/>
    <x v="113"/>
    <x v="112"/>
    <s v=";"/>
    <x v="111"/>
    <s v=" @Nguyễn Thái Phong, "/>
    <s v="x"/>
    <x v="108"/>
    <x v="4"/>
    <x v="0"/>
    <s v="11/78 Nguyễn Hữu Tiến, Tây Thạnh, Tân Phú, TP. Hồ Chí Minh"/>
    <x v="12"/>
    <x v="3"/>
    <x v="4"/>
    <x v="0"/>
    <x v="19"/>
    <x v="5"/>
    <x v="97"/>
    <x v="98"/>
    <x v="2"/>
    <x v="0"/>
    <x v="0"/>
    <x v="5"/>
    <n v="300000"/>
    <x v="14"/>
    <x v="3"/>
    <m/>
    <n v="300000"/>
    <x v="34"/>
    <x v="2"/>
    <s v="cash 100 + CK 200 ngày 24/10/2018"/>
    <n v="300000"/>
    <x v="0"/>
    <x v="0"/>
    <m/>
    <n v="300000"/>
    <x v="0"/>
    <x v="0"/>
    <m/>
  </r>
  <r>
    <x v="1"/>
    <x v="0"/>
    <x v="0"/>
    <x v="98"/>
    <x v="81"/>
    <x v="114"/>
    <x v="114"/>
    <x v="113"/>
    <s v=";"/>
    <x v="112"/>
    <s v=" @Đồng Ngọc,"/>
    <s v="x"/>
    <x v="109"/>
    <x v="8"/>
    <x v="2"/>
    <s v="Điện Biên Phủ, p22, quận Bình Thạnh, TP. Hồ Chí Minh."/>
    <x v="29"/>
    <x v="3"/>
    <x v="4"/>
    <x v="0"/>
    <x v="15"/>
    <x v="5"/>
    <x v="5"/>
    <x v="2"/>
    <x v="2"/>
    <x v="0"/>
    <x v="0"/>
    <x v="0"/>
    <n v="300000"/>
    <x v="0"/>
    <x v="0"/>
    <m/>
    <n v="300000"/>
    <x v="0"/>
    <x v="0"/>
    <m/>
    <n v="300000"/>
    <x v="0"/>
    <x v="0"/>
    <m/>
    <n v="300000"/>
    <x v="0"/>
    <x v="0"/>
    <m/>
  </r>
  <r>
    <x v="1"/>
    <x v="0"/>
    <x v="1"/>
    <x v="99"/>
    <x v="82"/>
    <x v="115"/>
    <x v="115"/>
    <x v="114"/>
    <s v=";"/>
    <x v="113"/>
    <s v=" @Kim Vân,"/>
    <s v="x"/>
    <x v="110"/>
    <x v="2"/>
    <x v="2"/>
    <s v="KP 8, P. Phú Hòa, TP. Thủ Dầu Một, BD"/>
    <x v="37"/>
    <x v="3"/>
    <x v="4"/>
    <x v="0"/>
    <x v="30"/>
    <x v="25"/>
    <x v="3"/>
    <x v="99"/>
    <x v="3"/>
    <x v="0"/>
    <x v="0"/>
    <x v="0"/>
    <n v="300000"/>
    <x v="0"/>
    <x v="0"/>
    <m/>
    <n v="300000"/>
    <x v="0"/>
    <x v="0"/>
    <m/>
    <n v="300000"/>
    <x v="0"/>
    <x v="0"/>
    <m/>
    <n v="300000"/>
    <x v="0"/>
    <x v="0"/>
    <m/>
  </r>
  <r>
    <x v="1"/>
    <x v="0"/>
    <x v="1"/>
    <x v="100"/>
    <x v="83"/>
    <x v="116"/>
    <x v="116"/>
    <x v="115"/>
    <s v=";"/>
    <x v="114"/>
    <s v=" @Bim,"/>
    <s v="x"/>
    <x v="111"/>
    <x v="27"/>
    <x v="3"/>
    <s v="Kon Tum"/>
    <x v="40"/>
    <x v="3"/>
    <x v="4"/>
    <x v="0"/>
    <x v="28"/>
    <x v="26"/>
    <x v="98"/>
    <x v="2"/>
    <x v="0"/>
    <x v="2"/>
    <x v="28"/>
    <x v="0"/>
    <n v="300000"/>
    <x v="0"/>
    <x v="0"/>
    <m/>
    <n v="300000"/>
    <x v="0"/>
    <x v="0"/>
    <m/>
    <n v="300000"/>
    <x v="0"/>
    <x v="0"/>
    <m/>
    <n v="300000"/>
    <x v="0"/>
    <x v="0"/>
    <m/>
  </r>
  <r>
    <x v="1"/>
    <x v="0"/>
    <x v="0"/>
    <x v="101"/>
    <x v="84"/>
    <x v="117"/>
    <x v="117"/>
    <x v="116"/>
    <s v=";"/>
    <x v="115"/>
    <s v=" @Tấn Long Phạm,"/>
    <s v="x"/>
    <x v="112"/>
    <x v="23"/>
    <x v="1"/>
    <s v="KTX Khu B"/>
    <x v="33"/>
    <x v="3"/>
    <x v="4"/>
    <x v="0"/>
    <x v="19"/>
    <x v="2"/>
    <x v="99"/>
    <x v="100"/>
    <x v="2"/>
    <x v="0"/>
    <x v="0"/>
    <x v="0"/>
    <n v="300000"/>
    <x v="0"/>
    <x v="0"/>
    <m/>
    <n v="300000"/>
    <x v="0"/>
    <x v="0"/>
    <m/>
    <n v="300000"/>
    <x v="0"/>
    <x v="0"/>
    <m/>
    <n v="300000"/>
    <x v="0"/>
    <x v="0"/>
    <m/>
  </r>
  <r>
    <x v="1"/>
    <x v="0"/>
    <x v="0"/>
    <x v="102"/>
    <x v="58"/>
    <x v="118"/>
    <x v="118"/>
    <x v="117"/>
    <s v=";"/>
    <x v="116"/>
    <s v=" @Tran Dat, "/>
    <s v="x"/>
    <x v="113"/>
    <x v="25"/>
    <x v="1"/>
    <s v="89B Thạnh Mỹ Lợi, p Thạnh Mỹ Lợi, Q2"/>
    <x v="21"/>
    <x v="3"/>
    <x v="4"/>
    <x v="0"/>
    <x v="2"/>
    <x v="4"/>
    <x v="100"/>
    <x v="101"/>
    <x v="2"/>
    <x v="0"/>
    <x v="0"/>
    <x v="14"/>
    <n v="300000"/>
    <x v="54"/>
    <x v="4"/>
    <m/>
    <n v="300000"/>
    <x v="0"/>
    <x v="0"/>
    <m/>
    <n v="300000"/>
    <x v="0"/>
    <x v="0"/>
    <m/>
    <n v="300000"/>
    <x v="0"/>
    <x v="0"/>
    <m/>
  </r>
  <r>
    <x v="1"/>
    <x v="1"/>
    <x v="1"/>
    <x v="103"/>
    <x v="79"/>
    <x v="119"/>
    <x v="119"/>
    <x v="118"/>
    <s v=";"/>
    <x v="117"/>
    <s v=" @Mylinh Huynh,"/>
    <s v="x"/>
    <x v="99"/>
    <x v="30"/>
    <x v="7"/>
    <m/>
    <x v="35"/>
    <x v="3"/>
    <x v="4"/>
    <x v="3"/>
    <x v="9"/>
    <x v="27"/>
    <x v="5"/>
    <x v="102"/>
    <x v="0"/>
    <x v="0"/>
    <x v="0"/>
    <x v="13"/>
    <n v="300000"/>
    <x v="55"/>
    <x v="3"/>
    <m/>
    <n v="300000"/>
    <x v="35"/>
    <x v="2"/>
    <m/>
    <n v="300000"/>
    <x v="9"/>
    <x v="1"/>
    <m/>
    <n v="300000"/>
    <x v="0"/>
    <x v="0"/>
    <m/>
  </r>
  <r>
    <x v="1"/>
    <x v="0"/>
    <x v="0"/>
    <x v="104"/>
    <x v="85"/>
    <x v="120"/>
    <x v="120"/>
    <x v="119"/>
    <s v=";"/>
    <x v="118"/>
    <m/>
    <m/>
    <x v="99"/>
    <x v="30"/>
    <x v="7"/>
    <s v="Bình Dương"/>
    <x v="29"/>
    <x v="2"/>
    <x v="4"/>
    <x v="5"/>
    <x v="31"/>
    <x v="0"/>
    <x v="101"/>
    <x v="2"/>
    <x v="4"/>
    <x v="0"/>
    <x v="0"/>
    <x v="5"/>
    <n v="200000"/>
    <x v="56"/>
    <x v="2"/>
    <m/>
    <n v="200000"/>
    <x v="36"/>
    <x v="3"/>
    <m/>
    <n v="200000"/>
    <x v="13"/>
    <x v="3"/>
    <m/>
    <n v="200000"/>
    <x v="0"/>
    <x v="0"/>
    <m/>
  </r>
  <r>
    <x v="1"/>
    <x v="0"/>
    <x v="0"/>
    <x v="105"/>
    <x v="58"/>
    <x v="121"/>
    <x v="121"/>
    <x v="120"/>
    <s v=";"/>
    <x v="119"/>
    <m/>
    <m/>
    <x v="99"/>
    <x v="30"/>
    <x v="7"/>
    <n v="0"/>
    <x v="16"/>
    <x v="2"/>
    <x v="4"/>
    <x v="5"/>
    <x v="31"/>
    <x v="0"/>
    <x v="5"/>
    <x v="2"/>
    <x v="4"/>
    <x v="0"/>
    <x v="0"/>
    <x v="0"/>
    <n v="200000"/>
    <x v="0"/>
    <x v="0"/>
    <m/>
    <n v="200000"/>
    <x v="0"/>
    <x v="0"/>
    <m/>
    <n v="200000"/>
    <x v="0"/>
    <x v="0"/>
    <m/>
    <n v="200000"/>
    <x v="0"/>
    <x v="0"/>
    <m/>
  </r>
  <r>
    <x v="1"/>
    <x v="0"/>
    <x v="0"/>
    <x v="106"/>
    <x v="86"/>
    <x v="122"/>
    <x v="122"/>
    <x v="121"/>
    <s v=";"/>
    <x v="120"/>
    <m/>
    <m/>
    <x v="99"/>
    <x v="30"/>
    <x v="7"/>
    <s v="Bình Dương"/>
    <x v="41"/>
    <x v="2"/>
    <x v="4"/>
    <x v="5"/>
    <x v="31"/>
    <x v="0"/>
    <x v="102"/>
    <x v="103"/>
    <x v="4"/>
    <x v="0"/>
    <x v="0"/>
    <x v="0"/>
    <n v="200000"/>
    <x v="0"/>
    <x v="0"/>
    <m/>
    <n v="200000"/>
    <x v="0"/>
    <x v="0"/>
    <m/>
    <n v="200000"/>
    <x v="0"/>
    <x v="0"/>
    <m/>
    <n v="200000"/>
    <x v="0"/>
    <x v="0"/>
    <m/>
  </r>
  <r>
    <x v="1"/>
    <x v="0"/>
    <x v="1"/>
    <x v="107"/>
    <x v="87"/>
    <x v="123"/>
    <x v="123"/>
    <x v="122"/>
    <s v=";"/>
    <x v="121"/>
    <m/>
    <m/>
    <x v="99"/>
    <x v="30"/>
    <x v="7"/>
    <s v="TP Vũng Tàu"/>
    <x v="29"/>
    <x v="2"/>
    <x v="4"/>
    <x v="5"/>
    <x v="31"/>
    <x v="0"/>
    <x v="103"/>
    <x v="104"/>
    <x v="4"/>
    <x v="1"/>
    <x v="0"/>
    <x v="15"/>
    <n v="200000"/>
    <x v="24"/>
    <x v="2"/>
    <m/>
    <n v="200000"/>
    <x v="2"/>
    <x v="3"/>
    <s v="cash"/>
    <n v="200000"/>
    <x v="0"/>
    <x v="0"/>
    <m/>
    <n v="200000"/>
    <x v="0"/>
    <x v="0"/>
    <m/>
  </r>
  <r>
    <x v="1"/>
    <x v="0"/>
    <x v="0"/>
    <x v="108"/>
    <x v="88"/>
    <x v="124"/>
    <x v="124"/>
    <x v="123"/>
    <s v=";"/>
    <x v="122"/>
    <m/>
    <m/>
    <x v="99"/>
    <x v="30"/>
    <x v="7"/>
    <s v="Đang Training tại Đài Loan"/>
    <x v="11"/>
    <x v="2"/>
    <x v="4"/>
    <x v="5"/>
    <x v="31"/>
    <x v="0"/>
    <x v="104"/>
    <x v="105"/>
    <x v="4"/>
    <x v="0"/>
    <x v="0"/>
    <x v="10"/>
    <n v="200000"/>
    <x v="57"/>
    <x v="2"/>
    <m/>
    <n v="200000"/>
    <x v="37"/>
    <x v="5"/>
    <s v="Thiếu 100k do cấn từ 300k"/>
    <n v="200000"/>
    <x v="0"/>
    <x v="0"/>
    <m/>
    <n v="200000"/>
    <x v="0"/>
    <x v="0"/>
    <m/>
  </r>
  <r>
    <x v="1"/>
    <x v="0"/>
    <x v="0"/>
    <x v="109"/>
    <x v="89"/>
    <x v="125"/>
    <x v="125"/>
    <x v="124"/>
    <s v=";"/>
    <x v="123"/>
    <m/>
    <m/>
    <x v="99"/>
    <x v="30"/>
    <x v="7"/>
    <s v="TPTP. Hồ Chí Minh"/>
    <x v="33"/>
    <x v="2"/>
    <x v="4"/>
    <x v="5"/>
    <x v="31"/>
    <x v="0"/>
    <x v="105"/>
    <x v="106"/>
    <x v="4"/>
    <x v="0"/>
    <x v="0"/>
    <x v="0"/>
    <n v="200000"/>
    <x v="0"/>
    <x v="0"/>
    <m/>
    <n v="200000"/>
    <x v="0"/>
    <x v="0"/>
    <m/>
    <n v="200000"/>
    <x v="0"/>
    <x v="0"/>
    <m/>
    <n v="200000"/>
    <x v="0"/>
    <x v="0"/>
    <m/>
  </r>
  <r>
    <x v="1"/>
    <x v="0"/>
    <x v="1"/>
    <x v="110"/>
    <x v="90"/>
    <x v="126"/>
    <x v="126"/>
    <x v="125"/>
    <s v=";"/>
    <x v="124"/>
    <s v=" @Kiều Trinh Trần,"/>
    <s v="x"/>
    <x v="114"/>
    <x v="6"/>
    <x v="7"/>
    <s v="Chu Văn An, P.12, Q. BT"/>
    <x v="1"/>
    <x v="2"/>
    <x v="6"/>
    <x v="0"/>
    <x v="13"/>
    <x v="28"/>
    <x v="106"/>
    <x v="107"/>
    <x v="6"/>
    <x v="0"/>
    <x v="0"/>
    <x v="0"/>
    <n v="0"/>
    <x v="0"/>
    <x v="0"/>
    <m/>
    <n v="100000"/>
    <x v="0"/>
    <x v="0"/>
    <m/>
    <n v="300000"/>
    <x v="0"/>
    <x v="0"/>
    <m/>
    <n v="300000"/>
    <x v="0"/>
    <x v="0"/>
    <m/>
  </r>
  <r>
    <x v="1"/>
    <x v="0"/>
    <x v="0"/>
    <x v="22"/>
    <x v="91"/>
    <x v="127"/>
    <x v="127"/>
    <x v="126"/>
    <s v=";"/>
    <x v="125"/>
    <s v=" @Huu An Nguyen,"/>
    <s v="x"/>
    <x v="115"/>
    <x v="12"/>
    <x v="8"/>
    <s v="49/7C đường 22 phường Phước Long B quận 9"/>
    <x v="1"/>
    <x v="2"/>
    <x v="6"/>
    <x v="0"/>
    <x v="13"/>
    <x v="6"/>
    <x v="62"/>
    <x v="108"/>
    <x v="6"/>
    <x v="0"/>
    <x v="0"/>
    <x v="0"/>
    <n v="0"/>
    <x v="0"/>
    <x v="0"/>
    <m/>
    <n v="100000"/>
    <x v="0"/>
    <x v="0"/>
    <m/>
    <n v="300000"/>
    <x v="0"/>
    <x v="0"/>
    <m/>
    <n v="300000"/>
    <x v="0"/>
    <x v="0"/>
    <m/>
  </r>
  <r>
    <x v="1"/>
    <x v="0"/>
    <x v="0"/>
    <x v="10"/>
    <x v="92"/>
    <x v="128"/>
    <x v="128"/>
    <x v="127"/>
    <s v=";"/>
    <x v="126"/>
    <s v=" @Hiển Phạm,"/>
    <s v="x"/>
    <x v="116"/>
    <x v="15"/>
    <x v="3"/>
    <s v="Tống Văn Trân, Quận 11"/>
    <x v="9"/>
    <x v="2"/>
    <x v="6"/>
    <x v="0"/>
    <x v="13"/>
    <x v="28"/>
    <x v="106"/>
    <x v="109"/>
    <x v="6"/>
    <x v="0"/>
    <x v="0"/>
    <x v="0"/>
    <n v="0"/>
    <x v="0"/>
    <x v="0"/>
    <m/>
    <n v="100000"/>
    <x v="0"/>
    <x v="0"/>
    <m/>
    <n v="300000"/>
    <x v="0"/>
    <x v="0"/>
    <m/>
    <n v="300000"/>
    <x v="0"/>
    <x v="0"/>
    <m/>
  </r>
  <r>
    <x v="1"/>
    <x v="0"/>
    <x v="0"/>
    <x v="10"/>
    <x v="2"/>
    <x v="129"/>
    <x v="129"/>
    <x v="128"/>
    <s v=";"/>
    <x v="127"/>
    <s v=" @Phạm Văn Lợi,"/>
    <s v="x"/>
    <x v="117"/>
    <x v="31"/>
    <x v="10"/>
    <s v="24 đường số 19 , kp 5, phường Bình Chiểu, quận Thủ Đức, Tp TP. Hồ Chí Minh"/>
    <x v="4"/>
    <x v="3"/>
    <x v="6"/>
    <x v="0"/>
    <x v="1"/>
    <x v="17"/>
    <x v="107"/>
    <x v="110"/>
    <x v="1"/>
    <x v="0"/>
    <x v="0"/>
    <x v="0"/>
    <n v="0"/>
    <x v="0"/>
    <x v="0"/>
    <m/>
    <n v="100000"/>
    <x v="0"/>
    <x v="0"/>
    <m/>
    <n v="300000"/>
    <x v="0"/>
    <x v="0"/>
    <m/>
    <n v="300000"/>
    <x v="0"/>
    <x v="0"/>
    <m/>
  </r>
  <r>
    <x v="1"/>
    <x v="0"/>
    <x v="1"/>
    <x v="111"/>
    <x v="93"/>
    <x v="130"/>
    <x v="130"/>
    <x v="129"/>
    <s v=";"/>
    <x v="128"/>
    <s v=" @Mai Ninh Võ,"/>
    <s v="x"/>
    <x v="118"/>
    <x v="8"/>
    <x v="8"/>
    <s v="6/4 đường số 6, linh tây, thủ đức"/>
    <x v="1"/>
    <x v="3"/>
    <x v="6"/>
    <x v="0"/>
    <x v="13"/>
    <x v="16"/>
    <x v="108"/>
    <x v="111"/>
    <x v="6"/>
    <x v="2"/>
    <x v="29"/>
    <x v="0"/>
    <n v="0"/>
    <x v="0"/>
    <x v="0"/>
    <m/>
    <n v="100000"/>
    <x v="0"/>
    <x v="0"/>
    <m/>
    <n v="300000"/>
    <x v="0"/>
    <x v="0"/>
    <m/>
    <n v="300000"/>
    <x v="0"/>
    <x v="0"/>
    <m/>
  </r>
  <r>
    <x v="1"/>
    <x v="0"/>
    <x v="0"/>
    <x v="112"/>
    <x v="55"/>
    <x v="131"/>
    <x v="131"/>
    <x v="130"/>
    <s v=";"/>
    <x v="129"/>
    <s v=" @Hải Tôn Trần, @Kiến Bạc,"/>
    <s v="x"/>
    <x v="119"/>
    <x v="22"/>
    <x v="11"/>
    <s v="Hoàng Diệu 2, Thủ Đức"/>
    <x v="14"/>
    <x v="3"/>
    <x v="6"/>
    <x v="0"/>
    <x v="0"/>
    <x v="29"/>
    <x v="109"/>
    <x v="112"/>
    <x v="2"/>
    <x v="0"/>
    <x v="0"/>
    <x v="0"/>
    <n v="0"/>
    <x v="0"/>
    <x v="0"/>
    <m/>
    <n v="100000"/>
    <x v="0"/>
    <x v="0"/>
    <m/>
    <n v="300000"/>
    <x v="0"/>
    <x v="0"/>
    <m/>
    <n v="300000"/>
    <x v="0"/>
    <x v="0"/>
    <m/>
  </r>
  <r>
    <x v="1"/>
    <x v="0"/>
    <x v="1"/>
    <x v="113"/>
    <x v="94"/>
    <x v="132"/>
    <x v="132"/>
    <x v="101"/>
    <s v=";"/>
    <x v="130"/>
    <s v=" @Kim Hồ,"/>
    <s v="x"/>
    <x v="120"/>
    <x v="20"/>
    <x v="2"/>
    <m/>
    <x v="14"/>
    <x v="6"/>
    <x v="6"/>
    <x v="0"/>
    <x v="15"/>
    <x v="5"/>
    <x v="5"/>
    <x v="2"/>
    <x v="4"/>
    <x v="0"/>
    <x v="0"/>
    <x v="0"/>
    <n v="0"/>
    <x v="0"/>
    <x v="0"/>
    <m/>
    <n v="100000"/>
    <x v="0"/>
    <x v="0"/>
    <m/>
    <n v="300000"/>
    <x v="0"/>
    <x v="0"/>
    <m/>
    <n v="300000"/>
    <x v="0"/>
    <x v="0"/>
    <m/>
  </r>
  <r>
    <x v="1"/>
    <x v="0"/>
    <x v="1"/>
    <x v="114"/>
    <x v="41"/>
    <x v="133"/>
    <x v="133"/>
    <x v="131"/>
    <s v=";"/>
    <x v="131"/>
    <s v=" @Đặng Hồng Nhung,"/>
    <s v="x"/>
    <x v="121"/>
    <x v="4"/>
    <x v="2"/>
    <s v="18 Khuông Việt, Quận Tân Phú, TP.TP. Hồ Chí Minh"/>
    <x v="19"/>
    <x v="6"/>
    <x v="6"/>
    <x v="0"/>
    <x v="1"/>
    <x v="30"/>
    <x v="110"/>
    <x v="113"/>
    <x v="0"/>
    <x v="0"/>
    <x v="0"/>
    <x v="10"/>
    <n v="0"/>
    <x v="0"/>
    <x v="0"/>
    <m/>
    <n v="100000"/>
    <x v="38"/>
    <x v="2"/>
    <m/>
    <n v="300000"/>
    <x v="0"/>
    <x v="0"/>
    <m/>
    <n v="300000"/>
    <x v="0"/>
    <x v="0"/>
    <m/>
  </r>
  <r>
    <x v="1"/>
    <x v="0"/>
    <x v="0"/>
    <x v="23"/>
    <x v="7"/>
    <x v="134"/>
    <x v="134"/>
    <x v="132"/>
    <s v=";"/>
    <x v="132"/>
    <s v=" @Nguyễn Nam,"/>
    <s v="x"/>
    <x v="122"/>
    <x v="17"/>
    <x v="10"/>
    <m/>
    <x v="30"/>
    <x v="6"/>
    <x v="6"/>
    <x v="0"/>
    <x v="29"/>
    <x v="31"/>
    <x v="111"/>
    <x v="114"/>
    <x v="2"/>
    <x v="0"/>
    <x v="0"/>
    <x v="0"/>
    <n v="0"/>
    <x v="0"/>
    <x v="0"/>
    <m/>
    <n v="100000"/>
    <x v="0"/>
    <x v="0"/>
    <m/>
    <n v="300000"/>
    <x v="0"/>
    <x v="0"/>
    <m/>
    <n v="300000"/>
    <x v="0"/>
    <x v="0"/>
    <m/>
  </r>
  <r>
    <x v="1"/>
    <x v="0"/>
    <x v="1"/>
    <x v="5"/>
    <x v="95"/>
    <x v="135"/>
    <x v="135"/>
    <x v="133"/>
    <s v=";"/>
    <x v="133"/>
    <s v=" @Thanh Thi,"/>
    <s v="x"/>
    <x v="123"/>
    <x v="24"/>
    <x v="10"/>
    <s v="Chung cư Linh Đông Gia Phúc, số 1168 Phạm Văn Đồng, phường Linh Trung,quận Thủ Đức"/>
    <x v="30"/>
    <x v="6"/>
    <x v="6"/>
    <x v="0"/>
    <x v="28"/>
    <x v="10"/>
    <x v="112"/>
    <x v="115"/>
    <x v="0"/>
    <x v="2"/>
    <x v="30"/>
    <x v="0"/>
    <n v="0"/>
    <x v="0"/>
    <x v="0"/>
    <m/>
    <n v="100000"/>
    <x v="0"/>
    <x v="0"/>
    <m/>
    <n v="300000"/>
    <x v="0"/>
    <x v="0"/>
    <m/>
    <n v="300000"/>
    <x v="0"/>
    <x v="0"/>
    <m/>
  </r>
  <r>
    <x v="1"/>
    <x v="0"/>
    <x v="0"/>
    <x v="115"/>
    <x v="96"/>
    <x v="136"/>
    <x v="136"/>
    <x v="134"/>
    <s v=";"/>
    <x v="134"/>
    <s v=" @Trần Anh Mỹ,"/>
    <s v="x"/>
    <x v="124"/>
    <x v="1"/>
    <x v="9"/>
    <s v="1041 Hồng Bàng, P.12, Q6"/>
    <x v="17"/>
    <x v="6"/>
    <x v="6"/>
    <x v="0"/>
    <x v="2"/>
    <x v="2"/>
    <x v="113"/>
    <x v="116"/>
    <x v="2"/>
    <x v="0"/>
    <x v="0"/>
    <x v="0"/>
    <n v="0"/>
    <x v="0"/>
    <x v="0"/>
    <m/>
    <n v="100000"/>
    <x v="0"/>
    <x v="0"/>
    <m/>
    <n v="300000"/>
    <x v="0"/>
    <x v="0"/>
    <m/>
    <n v="300000"/>
    <x v="0"/>
    <x v="0"/>
    <m/>
  </r>
  <r>
    <x v="1"/>
    <x v="0"/>
    <x v="1"/>
    <x v="116"/>
    <x v="97"/>
    <x v="137"/>
    <x v="137"/>
    <x v="135"/>
    <s v=";"/>
    <x v="135"/>
    <s v=" @Thùy Dung,"/>
    <s v="x"/>
    <x v="125"/>
    <x v="15"/>
    <x v="9"/>
    <s v="421/8/29/2 Kha Vạn Cân, Hiệp Bình Chánh, Thủ Đức, TPTP. Hồ Chí Minh"/>
    <x v="37"/>
    <x v="6"/>
    <x v="6"/>
    <x v="0"/>
    <x v="2"/>
    <x v="32"/>
    <x v="60"/>
    <x v="117"/>
    <x v="0"/>
    <x v="0"/>
    <x v="0"/>
    <x v="0"/>
    <n v="0"/>
    <x v="0"/>
    <x v="0"/>
    <m/>
    <n v="100000"/>
    <x v="0"/>
    <x v="0"/>
    <m/>
    <n v="300000"/>
    <x v="0"/>
    <x v="0"/>
    <m/>
    <n v="300000"/>
    <x v="0"/>
    <x v="0"/>
    <m/>
  </r>
  <r>
    <x v="1"/>
    <x v="0"/>
    <x v="1"/>
    <x v="117"/>
    <x v="17"/>
    <x v="138"/>
    <x v="138"/>
    <x v="136"/>
    <s v=";"/>
    <x v="136"/>
    <s v=" @Minh Hiếu Thị Nguyễn,"/>
    <s v="x"/>
    <x v="126"/>
    <x v="27"/>
    <x v="4"/>
    <s v="đuờng N5, ấp 3, long hậu, cần giuộc, long an"/>
    <x v="18"/>
    <x v="6"/>
    <x v="6"/>
    <x v="0"/>
    <x v="29"/>
    <x v="12"/>
    <x v="114"/>
    <x v="118"/>
    <x v="0"/>
    <x v="0"/>
    <x v="0"/>
    <x v="0"/>
    <n v="0"/>
    <x v="0"/>
    <x v="0"/>
    <m/>
    <n v="100000"/>
    <x v="0"/>
    <x v="0"/>
    <m/>
    <n v="300000"/>
    <x v="0"/>
    <x v="0"/>
    <m/>
    <n v="300000"/>
    <x v="0"/>
    <x v="0"/>
    <m/>
  </r>
  <r>
    <x v="1"/>
    <x v="0"/>
    <x v="0"/>
    <x v="118"/>
    <x v="98"/>
    <x v="139"/>
    <x v="139"/>
    <x v="137"/>
    <s v=";"/>
    <x v="137"/>
    <s v=" @Nguyễn Ngọc Tấn,"/>
    <s v="x"/>
    <x v="127"/>
    <x v="19"/>
    <x v="4"/>
    <s v="long thành, đồng nai"/>
    <x v="21"/>
    <x v="6"/>
    <x v="6"/>
    <x v="0"/>
    <x v="12"/>
    <x v="33"/>
    <x v="115"/>
    <x v="119"/>
    <x v="1"/>
    <x v="0"/>
    <x v="0"/>
    <x v="14"/>
    <n v="0"/>
    <x v="0"/>
    <x v="0"/>
    <m/>
    <n v="100000"/>
    <x v="39"/>
    <x v="5"/>
    <m/>
    <n v="300000"/>
    <x v="0"/>
    <x v="0"/>
    <m/>
    <n v="300000"/>
    <x v="0"/>
    <x v="0"/>
    <m/>
  </r>
  <r>
    <x v="1"/>
    <x v="0"/>
    <x v="0"/>
    <x v="119"/>
    <x v="99"/>
    <x v="140"/>
    <x v="140"/>
    <x v="138"/>
    <s v=";"/>
    <x v="138"/>
    <s v=" @Khang Le,"/>
    <s v="x"/>
    <x v="128"/>
    <x v="6"/>
    <x v="8"/>
    <s v="SN 642-ấp đông ba, khu phố bình hòa, thị xã thuận an, tỉnh bình dương"/>
    <x v="29"/>
    <x v="6"/>
    <x v="6"/>
    <x v="0"/>
    <x v="29"/>
    <x v="8"/>
    <x v="116"/>
    <x v="120"/>
    <x v="1"/>
    <x v="0"/>
    <x v="0"/>
    <x v="10"/>
    <n v="0"/>
    <x v="0"/>
    <x v="0"/>
    <m/>
    <n v="100000"/>
    <x v="13"/>
    <x v="2"/>
    <s v="Dư 200k"/>
    <n v="300000"/>
    <x v="0"/>
    <x v="0"/>
    <m/>
    <n v="300000"/>
    <x v="0"/>
    <x v="0"/>
    <m/>
  </r>
  <r>
    <x v="1"/>
    <x v="0"/>
    <x v="0"/>
    <x v="120"/>
    <x v="33"/>
    <x v="141"/>
    <x v="141"/>
    <x v="139"/>
    <s v=";"/>
    <x v="139"/>
    <s v=" @Vũ Văn Hùng,"/>
    <s v="x"/>
    <x v="129"/>
    <x v="17"/>
    <x v="8"/>
    <s v="Thủ Đức"/>
    <x v="42"/>
    <x v="6"/>
    <x v="6"/>
    <x v="0"/>
    <x v="24"/>
    <x v="34"/>
    <x v="117"/>
    <x v="121"/>
    <x v="0"/>
    <x v="0"/>
    <x v="0"/>
    <x v="0"/>
    <n v="0"/>
    <x v="0"/>
    <x v="0"/>
    <m/>
    <n v="100000"/>
    <x v="0"/>
    <x v="0"/>
    <m/>
    <n v="300000"/>
    <x v="0"/>
    <x v="0"/>
    <m/>
    <n v="300000"/>
    <x v="0"/>
    <x v="0"/>
    <m/>
  </r>
  <r>
    <x v="1"/>
    <x v="0"/>
    <x v="0"/>
    <x v="121"/>
    <x v="56"/>
    <x v="142"/>
    <x v="142"/>
    <x v="140"/>
    <s v=";"/>
    <x v="140"/>
    <s v=" @Sơn Phạm,"/>
    <s v="x"/>
    <x v="130"/>
    <x v="16"/>
    <x v="8"/>
    <s v="39/30 đường 102, phường Tăng Nhơn Phú A, Quận 9"/>
    <x v="33"/>
    <x v="6"/>
    <x v="6"/>
    <x v="0"/>
    <x v="12"/>
    <x v="35"/>
    <x v="118"/>
    <x v="122"/>
    <x v="1"/>
    <x v="1"/>
    <x v="2"/>
    <x v="0"/>
    <n v="0"/>
    <x v="0"/>
    <x v="0"/>
    <m/>
    <n v="100000"/>
    <x v="0"/>
    <x v="0"/>
    <m/>
    <n v="300000"/>
    <x v="0"/>
    <x v="0"/>
    <m/>
    <n v="300000"/>
    <x v="0"/>
    <x v="0"/>
    <m/>
  </r>
  <r>
    <x v="1"/>
    <x v="0"/>
    <x v="0"/>
    <x v="0"/>
    <x v="100"/>
    <x v="143"/>
    <x v="143"/>
    <x v="141"/>
    <s v=";"/>
    <x v="141"/>
    <s v=" @Trần Minh Hoài,"/>
    <s v="x"/>
    <x v="131"/>
    <x v="8"/>
    <x v="0"/>
    <s v="5/3 Chân Lý, Bình Thọ, Thủ đức"/>
    <x v="43"/>
    <x v="6"/>
    <x v="6"/>
    <x v="0"/>
    <x v="12"/>
    <x v="36"/>
    <x v="119"/>
    <x v="123"/>
    <x v="1"/>
    <x v="0"/>
    <x v="0"/>
    <x v="10"/>
    <n v="0"/>
    <x v="0"/>
    <x v="0"/>
    <m/>
    <n v="100000"/>
    <x v="21"/>
    <x v="2"/>
    <s v="Lấy 200 ghi qua 2019"/>
    <n v="300000"/>
    <x v="0"/>
    <x v="0"/>
    <m/>
    <n v="300000"/>
    <x v="0"/>
    <x v="0"/>
    <m/>
  </r>
  <r>
    <x v="1"/>
    <x v="0"/>
    <x v="0"/>
    <x v="79"/>
    <x v="38"/>
    <x v="91"/>
    <x v="144"/>
    <x v="142"/>
    <s v=";"/>
    <x v="142"/>
    <s v=" @Phong Nguyễn,"/>
    <s v="x"/>
    <x v="131"/>
    <x v="8"/>
    <x v="0"/>
    <s v="hẻm 110 đường Tân Lập 2, Quận 9"/>
    <x v="33"/>
    <x v="6"/>
    <x v="6"/>
    <x v="0"/>
    <x v="24"/>
    <x v="22"/>
    <x v="120"/>
    <x v="124"/>
    <x v="0"/>
    <x v="0"/>
    <x v="0"/>
    <x v="0"/>
    <n v="0"/>
    <x v="0"/>
    <x v="0"/>
    <m/>
    <n v="100000"/>
    <x v="0"/>
    <x v="0"/>
    <m/>
    <n v="300000"/>
    <x v="0"/>
    <x v="0"/>
    <m/>
    <n v="300000"/>
    <x v="0"/>
    <x v="0"/>
    <m/>
  </r>
  <r>
    <x v="1"/>
    <x v="0"/>
    <x v="0"/>
    <x v="122"/>
    <x v="79"/>
    <x v="144"/>
    <x v="145"/>
    <x v="143"/>
    <s v=";"/>
    <x v="143"/>
    <s v=" @Linh Pham,"/>
    <s v="x"/>
    <x v="132"/>
    <x v="1"/>
    <x v="0"/>
    <s v="65/5C, 339 Đỗ Xuân Hợp, P. Phước Long B, Q.9"/>
    <x v="9"/>
    <x v="6"/>
    <x v="6"/>
    <x v="0"/>
    <x v="19"/>
    <x v="37"/>
    <x v="121"/>
    <x v="125"/>
    <x v="0"/>
    <x v="0"/>
    <x v="0"/>
    <x v="0"/>
    <n v="0"/>
    <x v="0"/>
    <x v="0"/>
    <m/>
    <n v="100000"/>
    <x v="0"/>
    <x v="0"/>
    <m/>
    <n v="300000"/>
    <x v="0"/>
    <x v="0"/>
    <m/>
    <n v="300000"/>
    <x v="0"/>
    <x v="0"/>
    <m/>
  </r>
  <r>
    <x v="1"/>
    <x v="0"/>
    <x v="0"/>
    <x v="123"/>
    <x v="101"/>
    <x v="145"/>
    <x v="146"/>
    <x v="144"/>
    <s v=";"/>
    <x v="144"/>
    <s v=" @Huỳnh Ngọc Chiêu,"/>
    <s v="x"/>
    <x v="133"/>
    <x v="15"/>
    <x v="0"/>
    <s v="234/31 phan văn hân, phường 17, bình thạnh"/>
    <x v="44"/>
    <x v="6"/>
    <x v="6"/>
    <x v="0"/>
    <x v="19"/>
    <x v="3"/>
    <x v="122"/>
    <x v="126"/>
    <x v="0"/>
    <x v="0"/>
    <x v="0"/>
    <x v="14"/>
    <n v="0"/>
    <x v="0"/>
    <x v="0"/>
    <m/>
    <n v="100000"/>
    <x v="29"/>
    <x v="5"/>
    <m/>
    <n v="300000"/>
    <x v="0"/>
    <x v="0"/>
    <m/>
    <n v="300000"/>
    <x v="0"/>
    <x v="0"/>
    <m/>
  </r>
  <r>
    <x v="1"/>
    <x v="0"/>
    <x v="1"/>
    <x v="35"/>
    <x v="102"/>
    <x v="146"/>
    <x v="147"/>
    <x v="145"/>
    <s v=";"/>
    <x v="145"/>
    <s v=" @Hồng Giang,"/>
    <s v="x"/>
    <x v="134"/>
    <x v="26"/>
    <x v="0"/>
    <s v="76/4 Nguyễn Văn Qùy, Quận, TP.TP. Hồ Chí Minh"/>
    <x v="4"/>
    <x v="6"/>
    <x v="6"/>
    <x v="0"/>
    <x v="2"/>
    <x v="38"/>
    <x v="47"/>
    <x v="127"/>
    <x v="2"/>
    <x v="0"/>
    <x v="0"/>
    <x v="0"/>
    <n v="0"/>
    <x v="0"/>
    <x v="0"/>
    <m/>
    <n v="100000"/>
    <x v="0"/>
    <x v="0"/>
    <m/>
    <n v="300000"/>
    <x v="0"/>
    <x v="0"/>
    <m/>
    <n v="300000"/>
    <x v="0"/>
    <x v="0"/>
    <m/>
  </r>
  <r>
    <x v="1"/>
    <x v="0"/>
    <x v="1"/>
    <x v="124"/>
    <x v="67"/>
    <x v="147"/>
    <x v="148"/>
    <x v="146"/>
    <s v=";"/>
    <x v="146"/>
    <s v=" @Rei Katsue,"/>
    <s v="x"/>
    <x v="135"/>
    <x v="18"/>
    <x v="11"/>
    <s v="36/2 ĐS 5, KP5, P.Linh Chiểu, Q.Thủ Đức"/>
    <x v="23"/>
    <x v="6"/>
    <x v="6"/>
    <x v="0"/>
    <x v="0"/>
    <x v="39"/>
    <x v="123"/>
    <x v="128"/>
    <x v="5"/>
    <x v="0"/>
    <x v="0"/>
    <x v="0"/>
    <n v="0"/>
    <x v="0"/>
    <x v="0"/>
    <m/>
    <n v="100000"/>
    <x v="0"/>
    <x v="0"/>
    <m/>
    <n v="300000"/>
    <x v="0"/>
    <x v="0"/>
    <m/>
    <n v="300000"/>
    <x v="0"/>
    <x v="0"/>
    <m/>
  </r>
  <r>
    <x v="1"/>
    <x v="0"/>
    <x v="0"/>
    <x v="62"/>
    <x v="103"/>
    <x v="148"/>
    <x v="149"/>
    <x v="147"/>
    <s v=";"/>
    <x v="147"/>
    <s v=" @Nguyen Cong Hau,"/>
    <s v="x"/>
    <x v="136"/>
    <x v="1"/>
    <x v="11"/>
    <s v="TP.Hồ Chí Minh"/>
    <x v="31"/>
    <x v="6"/>
    <x v="6"/>
    <x v="0"/>
    <x v="29"/>
    <x v="40"/>
    <x v="5"/>
    <x v="2"/>
    <x v="4"/>
    <x v="0"/>
    <x v="0"/>
    <x v="0"/>
    <n v="0"/>
    <x v="0"/>
    <x v="0"/>
    <m/>
    <n v="100000"/>
    <x v="0"/>
    <x v="0"/>
    <m/>
    <n v="300000"/>
    <x v="0"/>
    <x v="0"/>
    <m/>
    <n v="300000"/>
    <x v="0"/>
    <x v="0"/>
    <m/>
  </r>
  <r>
    <x v="1"/>
    <x v="0"/>
    <x v="0"/>
    <x v="125"/>
    <x v="84"/>
    <x v="149"/>
    <x v="150"/>
    <x v="148"/>
    <s v=";"/>
    <x v="148"/>
    <s v=" @Nguyễn Long,"/>
    <s v="x"/>
    <x v="137"/>
    <x v="3"/>
    <x v="6"/>
    <s v="87 Bùi Thị Xuân. P2. Tân Bình"/>
    <x v="30"/>
    <x v="7"/>
    <x v="6"/>
    <x v="0"/>
    <x v="32"/>
    <x v="8"/>
    <x v="124"/>
    <x v="129"/>
    <x v="1"/>
    <x v="0"/>
    <x v="0"/>
    <x v="14"/>
    <n v="0"/>
    <x v="0"/>
    <x v="0"/>
    <m/>
    <n v="100000"/>
    <x v="0"/>
    <x v="5"/>
    <m/>
    <n v="300000"/>
    <x v="0"/>
    <x v="0"/>
    <m/>
    <n v="300000"/>
    <x v="0"/>
    <x v="0"/>
    <m/>
  </r>
  <r>
    <x v="1"/>
    <x v="0"/>
    <x v="1"/>
    <x v="126"/>
    <x v="69"/>
    <x v="150"/>
    <x v="151"/>
    <x v="149"/>
    <s v=";"/>
    <x v="149"/>
    <m/>
    <s v="x"/>
    <x v="99"/>
    <x v="30"/>
    <x v="7"/>
    <m/>
    <x v="45"/>
    <x v="3"/>
    <x v="6"/>
    <x v="5"/>
    <x v="31"/>
    <x v="0"/>
    <x v="100"/>
    <x v="130"/>
    <x v="4"/>
    <x v="0"/>
    <x v="0"/>
    <x v="0"/>
    <n v="0"/>
    <x v="0"/>
    <x v="0"/>
    <m/>
    <n v="100000"/>
    <x v="0"/>
    <x v="0"/>
    <m/>
    <n v="300000"/>
    <x v="0"/>
    <x v="0"/>
    <m/>
    <n v="300000"/>
    <x v="0"/>
    <x v="0"/>
    <m/>
  </r>
  <r>
    <x v="1"/>
    <x v="0"/>
    <x v="0"/>
    <x v="109"/>
    <x v="104"/>
    <x v="151"/>
    <x v="152"/>
    <x v="150"/>
    <s v=";"/>
    <x v="150"/>
    <m/>
    <s v="x"/>
    <x v="99"/>
    <x v="30"/>
    <x v="7"/>
    <m/>
    <x v="14"/>
    <x v="3"/>
    <x v="6"/>
    <x v="5"/>
    <x v="31"/>
    <x v="0"/>
    <x v="80"/>
    <x v="131"/>
    <x v="4"/>
    <x v="0"/>
    <x v="0"/>
    <x v="0"/>
    <n v="0"/>
    <x v="0"/>
    <x v="0"/>
    <m/>
    <n v="100000"/>
    <x v="0"/>
    <x v="0"/>
    <m/>
    <n v="300000"/>
    <x v="0"/>
    <x v="0"/>
    <m/>
    <n v="300000"/>
    <x v="0"/>
    <x v="0"/>
    <m/>
  </r>
  <r>
    <x v="1"/>
    <x v="0"/>
    <x v="0"/>
    <x v="127"/>
    <x v="105"/>
    <x v="152"/>
    <x v="153"/>
    <x v="151"/>
    <s v=";"/>
    <x v="151"/>
    <m/>
    <s v="x"/>
    <x v="99"/>
    <x v="30"/>
    <x v="7"/>
    <m/>
    <x v="2"/>
    <x v="3"/>
    <x v="6"/>
    <x v="5"/>
    <x v="31"/>
    <x v="0"/>
    <x v="5"/>
    <x v="2"/>
    <x v="4"/>
    <x v="0"/>
    <x v="0"/>
    <x v="10"/>
    <n v="0"/>
    <x v="0"/>
    <x v="0"/>
    <m/>
    <n v="100000"/>
    <x v="15"/>
    <x v="2"/>
    <m/>
    <n v="300000"/>
    <x v="0"/>
    <x v="0"/>
    <m/>
    <n v="300000"/>
    <x v="0"/>
    <x v="0"/>
    <m/>
  </r>
  <r>
    <x v="1"/>
    <x v="0"/>
    <x v="0"/>
    <x v="128"/>
    <x v="10"/>
    <x v="153"/>
    <x v="154"/>
    <x v="152"/>
    <s v=";"/>
    <x v="152"/>
    <m/>
    <s v="x"/>
    <x v="99"/>
    <x v="30"/>
    <x v="7"/>
    <m/>
    <x v="38"/>
    <x v="3"/>
    <x v="6"/>
    <x v="5"/>
    <x v="31"/>
    <x v="0"/>
    <x v="5"/>
    <x v="2"/>
    <x v="4"/>
    <x v="0"/>
    <x v="0"/>
    <x v="0"/>
    <n v="0"/>
    <x v="0"/>
    <x v="0"/>
    <m/>
    <n v="100000"/>
    <x v="0"/>
    <x v="0"/>
    <m/>
    <n v="300000"/>
    <x v="0"/>
    <x v="0"/>
    <m/>
    <n v="300000"/>
    <x v="0"/>
    <x v="0"/>
    <m/>
  </r>
  <r>
    <x v="1"/>
    <x v="0"/>
    <x v="0"/>
    <x v="129"/>
    <x v="80"/>
    <x v="154"/>
    <x v="112"/>
    <x v="153"/>
    <s v=";"/>
    <x v="44"/>
    <m/>
    <m/>
    <x v="99"/>
    <x v="30"/>
    <x v="7"/>
    <m/>
    <x v="18"/>
    <x v="3"/>
    <x v="7"/>
    <x v="0"/>
    <x v="1"/>
    <x v="41"/>
    <x v="5"/>
    <x v="2"/>
    <x v="4"/>
    <x v="0"/>
    <x v="0"/>
    <x v="0"/>
    <n v="0"/>
    <x v="0"/>
    <x v="0"/>
    <m/>
    <n v="0"/>
    <x v="0"/>
    <x v="0"/>
    <m/>
    <n v="100000"/>
    <x v="0"/>
    <x v="0"/>
    <m/>
    <n v="100000"/>
    <x v="0"/>
    <x v="0"/>
    <m/>
  </r>
  <r>
    <x v="1"/>
    <x v="0"/>
    <x v="0"/>
    <x v="98"/>
    <x v="106"/>
    <x v="155"/>
    <x v="155"/>
    <x v="154"/>
    <s v=";"/>
    <x v="153"/>
    <s v=" @Đồng Lâm,"/>
    <s v="x"/>
    <x v="138"/>
    <x v="3"/>
    <x v="0"/>
    <s v="Học 5 năm (chưa TN, đang làm khóa luận)"/>
    <x v="29"/>
    <x v="6"/>
    <x v="7"/>
    <x v="0"/>
    <x v="1"/>
    <x v="42"/>
    <x v="5"/>
    <x v="2"/>
    <x v="1"/>
    <x v="0"/>
    <x v="0"/>
    <x v="0"/>
    <n v="0"/>
    <x v="0"/>
    <x v="0"/>
    <m/>
    <n v="0"/>
    <x v="0"/>
    <x v="0"/>
    <m/>
    <n v="100000"/>
    <x v="0"/>
    <x v="0"/>
    <m/>
    <n v="100000"/>
    <x v="0"/>
    <x v="0"/>
    <m/>
  </r>
  <r>
    <x v="1"/>
    <x v="0"/>
    <x v="0"/>
    <x v="130"/>
    <x v="107"/>
    <x v="156"/>
    <x v="156"/>
    <x v="155"/>
    <s v=";"/>
    <x v="44"/>
    <m/>
    <m/>
    <x v="99"/>
    <x v="30"/>
    <x v="7"/>
    <m/>
    <x v="18"/>
    <x v="6"/>
    <x v="7"/>
    <x v="0"/>
    <x v="1"/>
    <x v="43"/>
    <x v="5"/>
    <x v="2"/>
    <x v="4"/>
    <x v="0"/>
    <x v="0"/>
    <x v="0"/>
    <n v="0"/>
    <x v="0"/>
    <x v="0"/>
    <m/>
    <n v="0"/>
    <x v="0"/>
    <x v="0"/>
    <m/>
    <n v="100000"/>
    <x v="0"/>
    <x v="0"/>
    <m/>
    <n v="100000"/>
    <x v="0"/>
    <x v="0"/>
    <m/>
  </r>
  <r>
    <x v="1"/>
    <x v="0"/>
    <x v="0"/>
    <x v="131"/>
    <x v="108"/>
    <x v="157"/>
    <x v="157"/>
    <x v="111"/>
    <s v=";"/>
    <x v="44"/>
    <m/>
    <m/>
    <x v="99"/>
    <x v="30"/>
    <x v="7"/>
    <m/>
    <x v="12"/>
    <x v="6"/>
    <x v="7"/>
    <x v="0"/>
    <x v="1"/>
    <x v="30"/>
    <x v="5"/>
    <x v="2"/>
    <x v="4"/>
    <x v="0"/>
    <x v="0"/>
    <x v="0"/>
    <n v="0"/>
    <x v="0"/>
    <x v="0"/>
    <m/>
    <n v="0"/>
    <x v="0"/>
    <x v="0"/>
    <m/>
    <n v="100000"/>
    <x v="0"/>
    <x v="0"/>
    <m/>
    <n v="100000"/>
    <x v="0"/>
    <x v="0"/>
    <m/>
  </r>
  <r>
    <x v="1"/>
    <x v="0"/>
    <x v="0"/>
    <x v="132"/>
    <x v="109"/>
    <x v="158"/>
    <x v="158"/>
    <x v="156"/>
    <s v=";"/>
    <x v="44"/>
    <m/>
    <m/>
    <x v="99"/>
    <x v="30"/>
    <x v="7"/>
    <m/>
    <x v="18"/>
    <x v="6"/>
    <x v="7"/>
    <x v="0"/>
    <x v="1"/>
    <x v="44"/>
    <x v="5"/>
    <x v="2"/>
    <x v="4"/>
    <x v="0"/>
    <x v="0"/>
    <x v="0"/>
    <n v="0"/>
    <x v="0"/>
    <x v="0"/>
    <m/>
    <n v="0"/>
    <x v="0"/>
    <x v="0"/>
    <m/>
    <n v="100000"/>
    <x v="0"/>
    <x v="0"/>
    <m/>
    <n v="100000"/>
    <x v="0"/>
    <x v="0"/>
    <m/>
  </r>
  <r>
    <x v="1"/>
    <x v="0"/>
    <x v="1"/>
    <x v="133"/>
    <x v="102"/>
    <x v="159"/>
    <x v="159"/>
    <x v="157"/>
    <s v=";"/>
    <x v="44"/>
    <m/>
    <m/>
    <x v="99"/>
    <x v="30"/>
    <x v="7"/>
    <m/>
    <x v="1"/>
    <x v="7"/>
    <x v="7"/>
    <x v="0"/>
    <x v="24"/>
    <x v="45"/>
    <x v="5"/>
    <x v="2"/>
    <x v="4"/>
    <x v="0"/>
    <x v="0"/>
    <x v="0"/>
    <n v="0"/>
    <x v="0"/>
    <x v="0"/>
    <m/>
    <n v="0"/>
    <x v="0"/>
    <x v="0"/>
    <m/>
    <n v="100000"/>
    <x v="0"/>
    <x v="0"/>
    <m/>
    <n v="100000"/>
    <x v="0"/>
    <x v="0"/>
    <m/>
  </r>
  <r>
    <x v="1"/>
    <x v="0"/>
    <x v="1"/>
    <x v="134"/>
    <x v="110"/>
    <x v="160"/>
    <x v="160"/>
    <x v="158"/>
    <s v=";"/>
    <x v="44"/>
    <m/>
    <m/>
    <x v="99"/>
    <x v="30"/>
    <x v="7"/>
    <m/>
    <x v="46"/>
    <x v="7"/>
    <x v="7"/>
    <x v="0"/>
    <x v="28"/>
    <x v="46"/>
    <x v="5"/>
    <x v="2"/>
    <x v="4"/>
    <x v="0"/>
    <x v="0"/>
    <x v="14"/>
    <n v="0"/>
    <x v="0"/>
    <x v="0"/>
    <m/>
    <n v="0"/>
    <x v="0"/>
    <x v="0"/>
    <m/>
    <n v="100000"/>
    <x v="4"/>
    <x v="8"/>
    <m/>
    <n v="100000"/>
    <x v="0"/>
    <x v="0"/>
    <m/>
  </r>
  <r>
    <x v="1"/>
    <x v="0"/>
    <x v="1"/>
    <x v="135"/>
    <x v="110"/>
    <x v="161"/>
    <x v="161"/>
    <x v="159"/>
    <s v=";"/>
    <x v="44"/>
    <m/>
    <m/>
    <x v="99"/>
    <x v="30"/>
    <x v="7"/>
    <m/>
    <x v="37"/>
    <x v="7"/>
    <x v="7"/>
    <x v="0"/>
    <x v="1"/>
    <x v="47"/>
    <x v="5"/>
    <x v="2"/>
    <x v="4"/>
    <x v="0"/>
    <x v="0"/>
    <x v="14"/>
    <n v="0"/>
    <x v="0"/>
    <x v="0"/>
    <m/>
    <n v="0"/>
    <x v="0"/>
    <x v="0"/>
    <m/>
    <n v="100000"/>
    <x v="10"/>
    <x v="8"/>
    <m/>
    <n v="100000"/>
    <x v="0"/>
    <x v="0"/>
    <m/>
  </r>
  <r>
    <x v="1"/>
    <x v="0"/>
    <x v="1"/>
    <x v="136"/>
    <x v="55"/>
    <x v="162"/>
    <x v="162"/>
    <x v="160"/>
    <s v=";"/>
    <x v="44"/>
    <m/>
    <m/>
    <x v="99"/>
    <x v="30"/>
    <x v="7"/>
    <m/>
    <x v="47"/>
    <x v="7"/>
    <x v="7"/>
    <x v="0"/>
    <x v="19"/>
    <x v="48"/>
    <x v="5"/>
    <x v="2"/>
    <x v="4"/>
    <x v="0"/>
    <x v="0"/>
    <x v="0"/>
    <n v="0"/>
    <x v="0"/>
    <x v="0"/>
    <m/>
    <n v="0"/>
    <x v="0"/>
    <x v="0"/>
    <m/>
    <n v="100000"/>
    <x v="0"/>
    <x v="0"/>
    <m/>
    <n v="100000"/>
    <x v="0"/>
    <x v="0"/>
    <m/>
  </r>
  <r>
    <x v="1"/>
    <x v="0"/>
    <x v="1"/>
    <x v="137"/>
    <x v="103"/>
    <x v="163"/>
    <x v="163"/>
    <x v="161"/>
    <s v=";"/>
    <x v="44"/>
    <m/>
    <m/>
    <x v="99"/>
    <x v="30"/>
    <x v="7"/>
    <m/>
    <x v="36"/>
    <x v="7"/>
    <x v="7"/>
    <x v="0"/>
    <x v="28"/>
    <x v="49"/>
    <x v="5"/>
    <x v="2"/>
    <x v="4"/>
    <x v="0"/>
    <x v="0"/>
    <x v="0"/>
    <n v="0"/>
    <x v="0"/>
    <x v="0"/>
    <m/>
    <n v="0"/>
    <x v="0"/>
    <x v="0"/>
    <m/>
    <n v="100000"/>
    <x v="0"/>
    <x v="0"/>
    <m/>
    <n v="100000"/>
    <x v="0"/>
    <x v="0"/>
    <m/>
  </r>
  <r>
    <x v="1"/>
    <x v="0"/>
    <x v="1"/>
    <x v="138"/>
    <x v="17"/>
    <x v="164"/>
    <x v="164"/>
    <x v="162"/>
    <s v=";"/>
    <x v="44"/>
    <m/>
    <m/>
    <x v="99"/>
    <x v="30"/>
    <x v="7"/>
    <m/>
    <x v="48"/>
    <x v="7"/>
    <x v="7"/>
    <x v="0"/>
    <x v="1"/>
    <x v="30"/>
    <x v="5"/>
    <x v="2"/>
    <x v="4"/>
    <x v="0"/>
    <x v="0"/>
    <x v="14"/>
    <n v="0"/>
    <x v="0"/>
    <x v="0"/>
    <m/>
    <n v="0"/>
    <x v="0"/>
    <x v="0"/>
    <m/>
    <n v="100000"/>
    <x v="9"/>
    <x v="8"/>
    <m/>
    <n v="100000"/>
    <x v="0"/>
    <x v="0"/>
    <m/>
  </r>
  <r>
    <x v="1"/>
    <x v="0"/>
    <x v="1"/>
    <x v="139"/>
    <x v="111"/>
    <x v="165"/>
    <x v="165"/>
    <x v="163"/>
    <s v=";"/>
    <x v="44"/>
    <m/>
    <m/>
    <x v="99"/>
    <x v="30"/>
    <x v="7"/>
    <m/>
    <x v="2"/>
    <x v="7"/>
    <x v="7"/>
    <x v="0"/>
    <x v="24"/>
    <x v="20"/>
    <x v="5"/>
    <x v="2"/>
    <x v="4"/>
    <x v="0"/>
    <x v="0"/>
    <x v="0"/>
    <n v="0"/>
    <x v="0"/>
    <x v="0"/>
    <m/>
    <n v="0"/>
    <x v="0"/>
    <x v="0"/>
    <m/>
    <n v="100000"/>
    <x v="0"/>
    <x v="0"/>
    <m/>
    <n v="100000"/>
    <x v="0"/>
    <x v="0"/>
    <m/>
  </r>
  <r>
    <x v="1"/>
    <x v="0"/>
    <x v="1"/>
    <x v="140"/>
    <x v="94"/>
    <x v="166"/>
    <x v="166"/>
    <x v="164"/>
    <s v=";"/>
    <x v="44"/>
    <m/>
    <m/>
    <x v="99"/>
    <x v="30"/>
    <x v="7"/>
    <m/>
    <x v="18"/>
    <x v="7"/>
    <x v="7"/>
    <x v="0"/>
    <x v="29"/>
    <x v="50"/>
    <x v="5"/>
    <x v="2"/>
    <x v="4"/>
    <x v="0"/>
    <x v="0"/>
    <x v="0"/>
    <n v="0"/>
    <x v="0"/>
    <x v="0"/>
    <m/>
    <n v="0"/>
    <x v="0"/>
    <x v="0"/>
    <m/>
    <n v="100000"/>
    <x v="0"/>
    <x v="0"/>
    <m/>
    <n v="100000"/>
    <x v="0"/>
    <x v="0"/>
    <m/>
  </r>
  <r>
    <x v="1"/>
    <x v="0"/>
    <x v="1"/>
    <x v="141"/>
    <x v="32"/>
    <x v="167"/>
    <x v="167"/>
    <x v="165"/>
    <s v=";"/>
    <x v="44"/>
    <m/>
    <m/>
    <x v="99"/>
    <x v="30"/>
    <x v="7"/>
    <m/>
    <x v="9"/>
    <x v="7"/>
    <x v="7"/>
    <x v="0"/>
    <x v="2"/>
    <x v="51"/>
    <x v="5"/>
    <x v="2"/>
    <x v="4"/>
    <x v="0"/>
    <x v="0"/>
    <x v="0"/>
    <n v="0"/>
    <x v="0"/>
    <x v="0"/>
    <m/>
    <n v="0"/>
    <x v="0"/>
    <x v="0"/>
    <m/>
    <n v="100000"/>
    <x v="0"/>
    <x v="0"/>
    <m/>
    <n v="100000"/>
    <x v="0"/>
    <x v="0"/>
    <m/>
  </r>
  <r>
    <x v="1"/>
    <x v="0"/>
    <x v="1"/>
    <x v="142"/>
    <x v="112"/>
    <x v="168"/>
    <x v="168"/>
    <x v="166"/>
    <s v=";"/>
    <x v="44"/>
    <m/>
    <m/>
    <x v="99"/>
    <x v="30"/>
    <x v="7"/>
    <m/>
    <x v="49"/>
    <x v="7"/>
    <x v="7"/>
    <x v="0"/>
    <x v="33"/>
    <x v="38"/>
    <x v="5"/>
    <x v="2"/>
    <x v="4"/>
    <x v="0"/>
    <x v="0"/>
    <x v="0"/>
    <n v="0"/>
    <x v="0"/>
    <x v="0"/>
    <m/>
    <n v="0"/>
    <x v="0"/>
    <x v="0"/>
    <m/>
    <n v="100000"/>
    <x v="0"/>
    <x v="0"/>
    <m/>
    <n v="100000"/>
    <x v="0"/>
    <x v="0"/>
    <m/>
  </r>
  <r>
    <x v="1"/>
    <x v="0"/>
    <x v="1"/>
    <x v="143"/>
    <x v="113"/>
    <x v="169"/>
    <x v="169"/>
    <x v="167"/>
    <s v=";"/>
    <x v="44"/>
    <m/>
    <m/>
    <x v="99"/>
    <x v="30"/>
    <x v="7"/>
    <m/>
    <x v="12"/>
    <x v="7"/>
    <x v="7"/>
    <x v="0"/>
    <x v="34"/>
    <x v="52"/>
    <x v="5"/>
    <x v="2"/>
    <x v="4"/>
    <x v="0"/>
    <x v="0"/>
    <x v="0"/>
    <n v="0"/>
    <x v="0"/>
    <x v="0"/>
    <m/>
    <n v="0"/>
    <x v="0"/>
    <x v="0"/>
    <m/>
    <n v="100000"/>
    <x v="0"/>
    <x v="0"/>
    <m/>
    <n v="100000"/>
    <x v="0"/>
    <x v="0"/>
    <m/>
  </r>
  <r>
    <x v="1"/>
    <x v="0"/>
    <x v="1"/>
    <x v="126"/>
    <x v="81"/>
    <x v="170"/>
    <x v="170"/>
    <x v="168"/>
    <s v=";"/>
    <x v="44"/>
    <m/>
    <m/>
    <x v="99"/>
    <x v="30"/>
    <x v="7"/>
    <m/>
    <x v="19"/>
    <x v="7"/>
    <x v="7"/>
    <x v="0"/>
    <x v="2"/>
    <x v="53"/>
    <x v="5"/>
    <x v="2"/>
    <x v="4"/>
    <x v="0"/>
    <x v="0"/>
    <x v="0"/>
    <n v="0"/>
    <x v="0"/>
    <x v="0"/>
    <m/>
    <n v="0"/>
    <x v="0"/>
    <x v="0"/>
    <m/>
    <n v="100000"/>
    <x v="0"/>
    <x v="0"/>
    <m/>
    <n v="100000"/>
    <x v="0"/>
    <x v="0"/>
    <m/>
  </r>
  <r>
    <x v="1"/>
    <x v="0"/>
    <x v="0"/>
    <x v="144"/>
    <x v="14"/>
    <x v="171"/>
    <x v="171"/>
    <x v="169"/>
    <s v=";"/>
    <x v="44"/>
    <m/>
    <m/>
    <x v="99"/>
    <x v="30"/>
    <x v="7"/>
    <m/>
    <x v="18"/>
    <x v="7"/>
    <x v="7"/>
    <x v="0"/>
    <x v="29"/>
    <x v="50"/>
    <x v="5"/>
    <x v="2"/>
    <x v="4"/>
    <x v="0"/>
    <x v="0"/>
    <x v="0"/>
    <n v="0"/>
    <x v="0"/>
    <x v="0"/>
    <m/>
    <n v="0"/>
    <x v="0"/>
    <x v="0"/>
    <m/>
    <n v="100000"/>
    <x v="0"/>
    <x v="0"/>
    <m/>
    <n v="100000"/>
    <x v="0"/>
    <x v="0"/>
    <m/>
  </r>
  <r>
    <x v="1"/>
    <x v="0"/>
    <x v="0"/>
    <x v="145"/>
    <x v="0"/>
    <x v="172"/>
    <x v="172"/>
    <x v="170"/>
    <s v=";"/>
    <x v="44"/>
    <m/>
    <m/>
    <x v="99"/>
    <x v="30"/>
    <x v="7"/>
    <m/>
    <x v="16"/>
    <x v="7"/>
    <x v="7"/>
    <x v="0"/>
    <x v="28"/>
    <x v="54"/>
    <x v="5"/>
    <x v="2"/>
    <x v="4"/>
    <x v="0"/>
    <x v="0"/>
    <x v="0"/>
    <n v="0"/>
    <x v="0"/>
    <x v="0"/>
    <m/>
    <n v="0"/>
    <x v="0"/>
    <x v="0"/>
    <m/>
    <n v="100000"/>
    <x v="0"/>
    <x v="0"/>
    <m/>
    <n v="100000"/>
    <x v="0"/>
    <x v="0"/>
    <m/>
  </r>
  <r>
    <x v="1"/>
    <x v="0"/>
    <x v="1"/>
    <x v="146"/>
    <x v="4"/>
    <x v="173"/>
    <x v="173"/>
    <x v="171"/>
    <s v=";"/>
    <x v="44"/>
    <m/>
    <m/>
    <x v="99"/>
    <x v="30"/>
    <x v="7"/>
    <m/>
    <x v="35"/>
    <x v="7"/>
    <x v="7"/>
    <x v="0"/>
    <x v="28"/>
    <x v="55"/>
    <x v="5"/>
    <x v="2"/>
    <x v="4"/>
    <x v="0"/>
    <x v="0"/>
    <x v="14"/>
    <n v="0"/>
    <x v="0"/>
    <x v="0"/>
    <m/>
    <n v="0"/>
    <x v="0"/>
    <x v="0"/>
    <m/>
    <n v="100000"/>
    <x v="14"/>
    <x v="8"/>
    <m/>
    <n v="100000"/>
    <x v="0"/>
    <x v="0"/>
    <m/>
  </r>
  <r>
    <x v="1"/>
    <x v="0"/>
    <x v="0"/>
    <x v="147"/>
    <x v="25"/>
    <x v="174"/>
    <x v="174"/>
    <x v="172"/>
    <s v=";"/>
    <x v="44"/>
    <m/>
    <m/>
    <x v="99"/>
    <x v="30"/>
    <x v="7"/>
    <m/>
    <x v="31"/>
    <x v="7"/>
    <x v="7"/>
    <x v="0"/>
    <x v="24"/>
    <x v="22"/>
    <x v="5"/>
    <x v="2"/>
    <x v="4"/>
    <x v="0"/>
    <x v="0"/>
    <x v="0"/>
    <n v="0"/>
    <x v="0"/>
    <x v="0"/>
    <m/>
    <n v="0"/>
    <x v="0"/>
    <x v="0"/>
    <m/>
    <n v="100000"/>
    <x v="0"/>
    <x v="0"/>
    <m/>
    <n v="100000"/>
    <x v="0"/>
    <x v="0"/>
    <m/>
  </r>
  <r>
    <x v="1"/>
    <x v="0"/>
    <x v="0"/>
    <x v="83"/>
    <x v="114"/>
    <x v="175"/>
    <x v="175"/>
    <x v="173"/>
    <s v=";"/>
    <x v="44"/>
    <m/>
    <m/>
    <x v="99"/>
    <x v="30"/>
    <x v="7"/>
    <m/>
    <x v="38"/>
    <x v="7"/>
    <x v="7"/>
    <x v="0"/>
    <x v="12"/>
    <x v="56"/>
    <x v="5"/>
    <x v="2"/>
    <x v="4"/>
    <x v="0"/>
    <x v="0"/>
    <x v="0"/>
    <n v="0"/>
    <x v="0"/>
    <x v="0"/>
    <m/>
    <n v="0"/>
    <x v="0"/>
    <x v="0"/>
    <m/>
    <n v="100000"/>
    <x v="0"/>
    <x v="0"/>
    <m/>
    <n v="100000"/>
    <x v="0"/>
    <x v="0"/>
    <m/>
  </r>
  <r>
    <x v="1"/>
    <x v="0"/>
    <x v="1"/>
    <x v="148"/>
    <x v="35"/>
    <x v="176"/>
    <x v="176"/>
    <x v="174"/>
    <s v=";"/>
    <x v="44"/>
    <m/>
    <m/>
    <x v="99"/>
    <x v="30"/>
    <x v="7"/>
    <m/>
    <x v="50"/>
    <x v="7"/>
    <x v="7"/>
    <x v="0"/>
    <x v="28"/>
    <x v="57"/>
    <x v="5"/>
    <x v="2"/>
    <x v="4"/>
    <x v="0"/>
    <x v="0"/>
    <x v="0"/>
    <n v="0"/>
    <x v="0"/>
    <x v="0"/>
    <m/>
    <n v="0"/>
    <x v="0"/>
    <x v="0"/>
    <m/>
    <n v="100000"/>
    <x v="0"/>
    <x v="0"/>
    <m/>
    <n v="100000"/>
    <x v="0"/>
    <x v="0"/>
    <m/>
  </r>
  <r>
    <x v="1"/>
    <x v="0"/>
    <x v="1"/>
    <x v="149"/>
    <x v="115"/>
    <x v="177"/>
    <x v="177"/>
    <x v="175"/>
    <s v=";"/>
    <x v="44"/>
    <m/>
    <m/>
    <x v="99"/>
    <x v="30"/>
    <x v="7"/>
    <m/>
    <x v="48"/>
    <x v="7"/>
    <x v="7"/>
    <x v="0"/>
    <x v="24"/>
    <x v="22"/>
    <x v="5"/>
    <x v="2"/>
    <x v="4"/>
    <x v="0"/>
    <x v="0"/>
    <x v="6"/>
    <n v="0"/>
    <x v="0"/>
    <x v="0"/>
    <m/>
    <n v="0"/>
    <x v="0"/>
    <x v="0"/>
    <m/>
    <n v="200000"/>
    <x v="15"/>
    <x v="3"/>
    <m/>
    <n v="200000"/>
    <x v="0"/>
    <x v="0"/>
    <m/>
  </r>
  <r>
    <x v="1"/>
    <x v="0"/>
    <x v="0"/>
    <x v="150"/>
    <x v="116"/>
    <x v="178"/>
    <x v="178"/>
    <x v="176"/>
    <s v=";"/>
    <x v="44"/>
    <m/>
    <m/>
    <x v="99"/>
    <x v="30"/>
    <x v="7"/>
    <m/>
    <x v="12"/>
    <x v="7"/>
    <x v="7"/>
    <x v="0"/>
    <x v="1"/>
    <x v="58"/>
    <x v="5"/>
    <x v="2"/>
    <x v="4"/>
    <x v="0"/>
    <x v="0"/>
    <x v="14"/>
    <n v="0"/>
    <x v="0"/>
    <x v="0"/>
    <m/>
    <n v="0"/>
    <x v="0"/>
    <x v="0"/>
    <m/>
    <n v="100000"/>
    <x v="13"/>
    <x v="8"/>
    <m/>
    <n v="100000"/>
    <x v="0"/>
    <x v="0"/>
    <m/>
  </r>
  <r>
    <x v="1"/>
    <x v="0"/>
    <x v="1"/>
    <x v="151"/>
    <x v="29"/>
    <x v="179"/>
    <x v="179"/>
    <x v="177"/>
    <s v=";"/>
    <x v="44"/>
    <m/>
    <m/>
    <x v="99"/>
    <x v="30"/>
    <x v="7"/>
    <m/>
    <x v="38"/>
    <x v="7"/>
    <x v="7"/>
    <x v="0"/>
    <x v="15"/>
    <x v="5"/>
    <x v="5"/>
    <x v="2"/>
    <x v="4"/>
    <x v="0"/>
    <x v="0"/>
    <x v="0"/>
    <n v="0"/>
    <x v="0"/>
    <x v="0"/>
    <m/>
    <n v="0"/>
    <x v="0"/>
    <x v="0"/>
    <m/>
    <n v="100000"/>
    <x v="0"/>
    <x v="0"/>
    <m/>
    <n v="100000"/>
    <x v="0"/>
    <x v="0"/>
    <m/>
  </r>
  <r>
    <x v="1"/>
    <x v="0"/>
    <x v="1"/>
    <x v="152"/>
    <x v="29"/>
    <x v="180"/>
    <x v="180"/>
    <x v="178"/>
    <s v=";"/>
    <x v="44"/>
    <m/>
    <m/>
    <x v="99"/>
    <x v="30"/>
    <x v="7"/>
    <m/>
    <x v="25"/>
    <x v="7"/>
    <x v="7"/>
    <x v="0"/>
    <x v="12"/>
    <x v="59"/>
    <x v="5"/>
    <x v="2"/>
    <x v="4"/>
    <x v="0"/>
    <x v="0"/>
    <x v="14"/>
    <n v="0"/>
    <x v="0"/>
    <x v="0"/>
    <m/>
    <n v="0"/>
    <x v="0"/>
    <x v="0"/>
    <m/>
    <n v="100000"/>
    <x v="16"/>
    <x v="8"/>
    <m/>
    <n v="100000"/>
    <x v="0"/>
    <x v="0"/>
    <m/>
  </r>
  <r>
    <x v="1"/>
    <x v="1"/>
    <x v="0"/>
    <x v="153"/>
    <x v="117"/>
    <x v="181"/>
    <x v="181"/>
    <x v="179"/>
    <s v=";"/>
    <x v="154"/>
    <m/>
    <m/>
    <x v="46"/>
    <x v="1"/>
    <x v="7"/>
    <m/>
    <x v="51"/>
    <x v="4"/>
    <x v="2"/>
    <x v="1"/>
    <x v="21"/>
    <x v="0"/>
    <x v="125"/>
    <x v="132"/>
    <x v="1"/>
    <x v="0"/>
    <x v="0"/>
    <x v="1"/>
    <n v="500000"/>
    <x v="58"/>
    <x v="1"/>
    <m/>
    <n v="500000"/>
    <x v="0"/>
    <x v="0"/>
    <m/>
    <n v="500000"/>
    <x v="0"/>
    <x v="0"/>
    <m/>
    <n v="500000"/>
    <x v="0"/>
    <x v="0"/>
    <m/>
  </r>
  <r>
    <x v="1"/>
    <x v="1"/>
    <x v="0"/>
    <x v="128"/>
    <x v="118"/>
    <x v="182"/>
    <x v="182"/>
    <x v="180"/>
    <s v=";"/>
    <x v="155"/>
    <m/>
    <m/>
    <x v="139"/>
    <x v="26"/>
    <x v="8"/>
    <m/>
    <x v="2"/>
    <x v="1"/>
    <x v="3"/>
    <x v="1"/>
    <x v="6"/>
    <x v="0"/>
    <x v="5"/>
    <x v="2"/>
    <x v="4"/>
    <x v="0"/>
    <x v="0"/>
    <x v="0"/>
    <n v="300000"/>
    <x v="0"/>
    <x v="0"/>
    <m/>
    <n v="500000"/>
    <x v="0"/>
    <x v="0"/>
    <m/>
    <n v="500000"/>
    <x v="0"/>
    <x v="0"/>
    <m/>
    <n v="500000"/>
    <x v="0"/>
    <x v="0"/>
    <m/>
  </r>
  <r>
    <x v="1"/>
    <x v="1"/>
    <x v="0"/>
    <x v="154"/>
    <x v="119"/>
    <x v="183"/>
    <x v="183"/>
    <x v="181"/>
    <s v=";"/>
    <x v="156"/>
    <m/>
    <m/>
    <x v="140"/>
    <x v="0"/>
    <x v="1"/>
    <s v="Quận 12"/>
    <x v="0"/>
    <x v="6"/>
    <x v="6"/>
    <x v="6"/>
    <x v="6"/>
    <x v="60"/>
    <x v="5"/>
    <x v="2"/>
    <x v="4"/>
    <x v="0"/>
    <x v="0"/>
    <x v="10"/>
    <m/>
    <x v="0"/>
    <x v="0"/>
    <m/>
    <m/>
    <x v="0"/>
    <x v="0"/>
    <m/>
    <m/>
    <x v="17"/>
    <x v="4"/>
    <m/>
    <m/>
    <x v="0"/>
    <x v="0"/>
    <m/>
  </r>
  <r>
    <x v="1"/>
    <x v="1"/>
    <x v="0"/>
    <x v="155"/>
    <x v="60"/>
    <x v="184"/>
    <x v="184"/>
    <x v="182"/>
    <s v=";"/>
    <x v="44"/>
    <m/>
    <m/>
    <x v="141"/>
    <x v="3"/>
    <x v="5"/>
    <s v="Quận 7"/>
    <x v="4"/>
    <x v="3"/>
    <x v="4"/>
    <x v="2"/>
    <x v="6"/>
    <x v="8"/>
    <x v="5"/>
    <x v="2"/>
    <x v="4"/>
    <x v="0"/>
    <x v="0"/>
    <x v="10"/>
    <m/>
    <x v="0"/>
    <x v="0"/>
    <m/>
    <m/>
    <x v="0"/>
    <x v="0"/>
    <m/>
    <m/>
    <x v="3"/>
    <x v="4"/>
    <m/>
    <m/>
    <x v="0"/>
    <x v="0"/>
    <m/>
  </r>
  <r>
    <x v="1"/>
    <x v="1"/>
    <x v="1"/>
    <x v="156"/>
    <x v="110"/>
    <x v="185"/>
    <x v="185"/>
    <x v="101"/>
    <s v=";"/>
    <x v="157"/>
    <m/>
    <m/>
    <x v="142"/>
    <x v="11"/>
    <x v="7"/>
    <m/>
    <x v="5"/>
    <x v="8"/>
    <x v="8"/>
    <x v="7"/>
    <x v="6"/>
    <x v="0"/>
    <x v="5"/>
    <x v="2"/>
    <x v="4"/>
    <x v="5"/>
    <x v="0"/>
    <x v="0"/>
    <m/>
    <x v="0"/>
    <x v="0"/>
    <m/>
    <m/>
    <x v="0"/>
    <x v="0"/>
    <m/>
    <m/>
    <x v="0"/>
    <x v="0"/>
    <m/>
    <m/>
    <x v="0"/>
    <x v="0"/>
    <m/>
  </r>
  <r>
    <x v="1"/>
    <x v="1"/>
    <x v="0"/>
    <x v="157"/>
    <x v="25"/>
    <x v="186"/>
    <x v="186"/>
    <x v="101"/>
    <s v=";"/>
    <x v="44"/>
    <m/>
    <m/>
    <x v="99"/>
    <x v="30"/>
    <x v="7"/>
    <m/>
    <x v="5"/>
    <x v="8"/>
    <x v="8"/>
    <x v="7"/>
    <x v="6"/>
    <x v="0"/>
    <x v="5"/>
    <x v="2"/>
    <x v="4"/>
    <x v="5"/>
    <x v="0"/>
    <x v="0"/>
    <m/>
    <x v="0"/>
    <x v="0"/>
    <m/>
    <m/>
    <x v="0"/>
    <x v="0"/>
    <m/>
    <m/>
    <x v="0"/>
    <x v="0"/>
    <m/>
    <m/>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0" applyNumberFormats="0" applyBorderFormats="0" applyFontFormats="0" applyPatternFormats="0" applyAlignmentFormats="0" applyWidthHeightFormats="1" dataCaption="Values" updatedVersion="4" minRefreshableVersion="3" showDrill="0" itemPrintTitles="1" createdVersion="4" indent="0" compact="0" compactData="0" multipleFieldFilters="0">
  <location ref="A3:D192" firstHeaderRow="1" firstDataRow="1" firstDataCol="3"/>
  <pivotFields count="44">
    <pivotField name="Chuyển đi" compact="0" outline="0" showAll="0" defaultSubtotal="0">
      <items count="2">
        <item h="1" x="0"/>
        <item x="1"/>
      </items>
    </pivotField>
    <pivotField name="Chuyển đến" compact="0" outline="0" showAll="0" defaultSubtotal="0">
      <items count="2">
        <item x="1"/>
        <item x="0"/>
      </items>
    </pivotField>
    <pivotField compact="0" outline="0" showAll="0" defaultSubtotal="0"/>
    <pivotField name="HỌ" compact="0" outline="0" showAll="0" defaultSubtotal="0">
      <items count="158">
        <item x="156"/>
        <item x="11"/>
        <item x="95"/>
        <item x="142"/>
        <item x="77"/>
        <item x="26"/>
        <item x="39"/>
        <item x="48"/>
        <item x="84"/>
        <item x="114"/>
        <item x="94"/>
        <item x="155"/>
        <item x="30"/>
        <item x="12"/>
        <item x="61"/>
        <item x="78"/>
        <item x="70"/>
        <item x="91"/>
        <item x="75"/>
        <item x="55"/>
        <item x="93"/>
        <item x="28"/>
        <item x="98"/>
        <item x="57"/>
        <item x="14"/>
        <item x="151"/>
        <item x="86"/>
        <item x="17"/>
        <item x="113"/>
        <item x="4"/>
        <item x="134"/>
        <item x="157"/>
        <item x="150"/>
        <item x="73"/>
        <item x="123"/>
        <item x="40"/>
        <item x="103"/>
        <item x="127"/>
        <item x="81"/>
        <item x="7"/>
        <item x="65"/>
        <item x="128"/>
        <item x="52"/>
        <item x="131"/>
        <item x="20"/>
        <item x="67"/>
        <item x="124"/>
        <item x="148"/>
        <item x="44"/>
        <item x="85"/>
        <item x="51"/>
        <item x="119"/>
        <item x="34"/>
        <item x="99"/>
        <item x="13"/>
        <item x="96"/>
        <item x="129"/>
        <item x="89"/>
        <item x="146"/>
        <item x="15"/>
        <item x="133"/>
        <item x="72"/>
        <item x="59"/>
        <item x="21"/>
        <item x="62"/>
        <item x="46"/>
        <item x="58"/>
        <item x="144"/>
        <item x="125"/>
        <item x="32"/>
        <item x="22"/>
        <item x="3"/>
        <item x="118"/>
        <item x="104"/>
        <item x="141"/>
        <item x="64"/>
        <item x="60"/>
        <item x="27"/>
        <item x="97"/>
        <item x="79"/>
        <item x="130"/>
        <item x="5"/>
        <item x="126"/>
        <item x="16"/>
        <item x="35"/>
        <item x="139"/>
        <item x="117"/>
        <item x="45"/>
        <item x="138"/>
        <item x="74"/>
        <item x="135"/>
        <item x="83"/>
        <item x="147"/>
        <item x="23"/>
        <item x="109"/>
        <item x="132"/>
        <item x="8"/>
        <item x="71"/>
        <item x="56"/>
        <item x="121"/>
        <item x="2"/>
        <item x="101"/>
        <item x="82"/>
        <item x="24"/>
        <item x="49"/>
        <item x="143"/>
        <item x="25"/>
        <item x="122"/>
        <item x="10"/>
        <item x="105"/>
        <item x="106"/>
        <item x="42"/>
        <item x="1"/>
        <item x="108"/>
        <item x="68"/>
        <item x="38"/>
        <item x="33"/>
        <item x="80"/>
        <item x="69"/>
        <item x="137"/>
        <item x="102"/>
        <item x="145"/>
        <item x="115"/>
        <item x="63"/>
        <item x="43"/>
        <item x="0"/>
        <item x="154"/>
        <item x="18"/>
        <item x="6"/>
        <item x="136"/>
        <item x="41"/>
        <item x="110"/>
        <item x="87"/>
        <item x="50"/>
        <item x="9"/>
        <item x="140"/>
        <item x="29"/>
        <item x="54"/>
        <item x="112"/>
        <item x="66"/>
        <item x="19"/>
        <item x="76"/>
        <item x="88"/>
        <item x="36"/>
        <item x="90"/>
        <item x="31"/>
        <item x="47"/>
        <item x="92"/>
        <item x="53"/>
        <item x="152"/>
        <item x="37"/>
        <item x="149"/>
        <item x="111"/>
        <item x="153"/>
        <item x="107"/>
        <item x="116"/>
        <item x="120"/>
        <item x="100"/>
      </items>
    </pivotField>
    <pivotField name="TÊN" dataField="1" compact="0" outline="0" showAll="0" defaultSubtotal="0">
      <items count="120">
        <item x="54"/>
        <item x="91"/>
        <item x="48"/>
        <item x="83"/>
        <item x="107"/>
        <item x="3"/>
        <item x="52"/>
        <item x="50"/>
        <item x="101"/>
        <item x="75"/>
        <item x="85"/>
        <item x="58"/>
        <item x="63"/>
        <item x="69"/>
        <item x="57"/>
        <item x="65"/>
        <item x="97"/>
        <item x="42"/>
        <item x="36"/>
        <item x="102"/>
        <item x="110"/>
        <item x="55"/>
        <item x="68"/>
        <item x="103"/>
        <item x="60"/>
        <item x="92"/>
        <item x="17"/>
        <item x="6"/>
        <item x="100"/>
        <item x="108"/>
        <item x="51"/>
        <item x="33"/>
        <item x="86"/>
        <item x="111"/>
        <item x="77"/>
        <item x="104"/>
        <item x="99"/>
        <item x="118"/>
        <item x="109"/>
        <item x="94"/>
        <item x="13"/>
        <item x="106"/>
        <item x="32"/>
        <item x="20"/>
        <item x="79"/>
        <item x="18"/>
        <item x="2"/>
        <item x="84"/>
        <item x="27"/>
        <item x="105"/>
        <item x="78"/>
        <item x="37"/>
        <item x="45"/>
        <item x="19"/>
        <item x="30"/>
        <item x="112"/>
        <item x="96"/>
        <item x="7"/>
        <item x="47"/>
        <item x="71"/>
        <item x="113"/>
        <item x="81"/>
        <item x="16"/>
        <item x="14"/>
        <item x="117"/>
        <item x="1"/>
        <item x="80"/>
        <item x="41"/>
        <item x="93"/>
        <item x="87"/>
        <item x="49"/>
        <item x="38"/>
        <item x="0"/>
        <item x="59"/>
        <item x="39"/>
        <item x="24"/>
        <item x="11"/>
        <item x="62"/>
        <item x="4"/>
        <item x="72"/>
        <item x="46"/>
        <item x="56"/>
        <item x="64"/>
        <item x="70"/>
        <item x="25"/>
        <item x="98"/>
        <item x="61"/>
        <item x="114"/>
        <item x="35"/>
        <item x="10"/>
        <item x="95"/>
        <item x="66"/>
        <item x="26"/>
        <item x="23"/>
        <item x="119"/>
        <item x="12"/>
        <item x="115"/>
        <item x="34"/>
        <item x="28"/>
        <item x="44"/>
        <item x="21"/>
        <item x="88"/>
        <item x="43"/>
        <item x="67"/>
        <item x="76"/>
        <item x="74"/>
        <item x="90"/>
        <item x="8"/>
        <item x="31"/>
        <item x="15"/>
        <item x="40"/>
        <item x="5"/>
        <item x="82"/>
        <item x="22"/>
        <item x="116"/>
        <item x="89"/>
        <item x="29"/>
        <item x="73"/>
        <item x="53"/>
        <item x="9"/>
      </items>
    </pivotField>
    <pivotField name="Họ và Tên" axis="axisRow" compact="0" outline="0" showAll="0" defaultSubtotal="0">
      <items count="187">
        <item x="12"/>
        <item x="111"/>
        <item x="168"/>
        <item x="89"/>
        <item x="29"/>
        <item x="45"/>
        <item x="97"/>
        <item x="133"/>
        <item x="93"/>
        <item x="56"/>
        <item x="110"/>
        <item x="184"/>
        <item x="35"/>
        <item x="13"/>
        <item x="70"/>
        <item x="90"/>
        <item x="81"/>
        <item x="105"/>
        <item x="87"/>
        <item x="64"/>
        <item x="109"/>
        <item x="32"/>
        <item x="155"/>
        <item x="114"/>
        <item x="66"/>
        <item x="15"/>
        <item x="179"/>
        <item x="99"/>
        <item x="19"/>
        <item x="132"/>
        <item x="4"/>
        <item x="160"/>
        <item x="186"/>
        <item x="178"/>
        <item x="84"/>
        <item x="145"/>
        <item x="46"/>
        <item x="119"/>
        <item x="152"/>
        <item x="94"/>
        <item x="7"/>
        <item x="74"/>
        <item x="182"/>
        <item x="153"/>
        <item x="157"/>
        <item x="60"/>
        <item x="41"/>
        <item x="22"/>
        <item x="147"/>
        <item x="76"/>
        <item x="176"/>
        <item x="51"/>
        <item x="98"/>
        <item x="78"/>
        <item x="59"/>
        <item x="140"/>
        <item x="39"/>
        <item x="115"/>
        <item x="14"/>
        <item x="154"/>
        <item x="112"/>
        <item x="103"/>
        <item x="173"/>
        <item x="16"/>
        <item x="159"/>
        <item x="83"/>
        <item x="68"/>
        <item x="23"/>
        <item x="148"/>
        <item x="71"/>
        <item x="54"/>
        <item x="106"/>
        <item x="67"/>
        <item x="171"/>
        <item x="149"/>
        <item x="37"/>
        <item x="127"/>
        <item x="28"/>
        <item x="24"/>
        <item x="3"/>
        <item x="11"/>
        <item x="120"/>
        <item x="139"/>
        <item x="167"/>
        <item x="73"/>
        <item x="69"/>
        <item x="100"/>
        <item x="31"/>
        <item x="113"/>
        <item x="156"/>
        <item x="91"/>
        <item x="150"/>
        <item x="170"/>
        <item x="18"/>
        <item x="165"/>
        <item x="146"/>
        <item x="40"/>
        <item x="108"/>
        <item x="138"/>
        <item x="80"/>
        <item x="52"/>
        <item x="164"/>
        <item x="85"/>
        <item x="135"/>
        <item x="161"/>
        <item x="86"/>
        <item x="5"/>
        <item x="174"/>
        <item x="96"/>
        <item x="175"/>
        <item x="151"/>
        <item x="125"/>
        <item x="134"/>
        <item x="25"/>
        <item x="53"/>
        <item x="158"/>
        <item x="8"/>
        <item x="65"/>
        <item x="82"/>
        <item x="142"/>
        <item x="2"/>
        <item x="30"/>
        <item x="117"/>
        <item x="95"/>
        <item x="26"/>
        <item x="57"/>
        <item x="169"/>
        <item x="27"/>
        <item x="144"/>
        <item x="121"/>
        <item x="128"/>
        <item x="129"/>
        <item x="10"/>
        <item x="34"/>
        <item x="122"/>
        <item x="49"/>
        <item x="124"/>
        <item x="1"/>
        <item x="77"/>
        <item x="44"/>
        <item x="38"/>
        <item x="92"/>
        <item x="79"/>
        <item x="163"/>
        <item x="185"/>
        <item x="172"/>
        <item x="136"/>
        <item x="72"/>
        <item x="118"/>
        <item x="50"/>
        <item x="17"/>
        <item x="143"/>
        <item x="0"/>
        <item x="183"/>
        <item x="20"/>
        <item x="162"/>
        <item x="47"/>
        <item x="6"/>
        <item x="63"/>
        <item x="126"/>
        <item x="101"/>
        <item x="58"/>
        <item x="48"/>
        <item x="9"/>
        <item x="166"/>
        <item x="33"/>
        <item x="62"/>
        <item x="131"/>
        <item x="75"/>
        <item x="21"/>
        <item x="88"/>
        <item x="102"/>
        <item x="42"/>
        <item x="104"/>
        <item x="36"/>
        <item x="55"/>
        <item x="107"/>
        <item x="61"/>
        <item x="180"/>
        <item x="43"/>
        <item x="177"/>
        <item x="130"/>
        <item x="181"/>
        <item x="123"/>
        <item x="137"/>
        <item x="141"/>
        <item x="1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Năm nhận học bổng" axis="axisRow" compact="0" outline="0" showAll="0" defaultSubtotal="0">
      <items count="9">
        <item x="0"/>
        <item x="5"/>
        <item x="4"/>
        <item x="1"/>
        <item x="2"/>
        <item x="3"/>
        <item x="6"/>
        <item x="7"/>
        <item x="8"/>
      </items>
    </pivotField>
    <pivotField name="Năm tốt nghiệp" axis="axisRow" compact="0" outline="0" showAll="0">
      <items count="10">
        <item x="0"/>
        <item x="1"/>
        <item x="5"/>
        <item x="2"/>
        <item x="3"/>
        <item x="4"/>
        <item x="6"/>
        <item x="7"/>
        <item x="8"/>
        <item t="default"/>
      </items>
    </pivotField>
    <pivotField name="Cộng đồng sinh viên từng sinh hoạt" compact="0" outline="0" showAll="0" defaultSubtotal="0">
      <items count="8">
        <item x="0"/>
        <item x="5"/>
        <item x="2"/>
        <item x="1"/>
        <item x="6"/>
        <item x="3"/>
        <item x="4"/>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18"/>
    <field x="17"/>
    <field x="5"/>
  </rowFields>
  <rowItems count="189">
    <i>
      <x/>
      <x/>
      <x/>
    </i>
    <i r="2">
      <x v="13"/>
    </i>
    <i r="2">
      <x v="25"/>
    </i>
    <i r="2">
      <x v="58"/>
    </i>
    <i r="2">
      <x v="63"/>
    </i>
    <i r="2">
      <x v="80"/>
    </i>
    <i r="2">
      <x v="132"/>
    </i>
    <i r="2">
      <x v="163"/>
    </i>
    <i r="1">
      <x v="2"/>
      <x v="93"/>
    </i>
    <i r="2">
      <x v="150"/>
    </i>
    <i t="default">
      <x/>
    </i>
    <i>
      <x v="1"/>
      <x/>
      <x v="28"/>
    </i>
    <i r="2">
      <x v="154"/>
    </i>
    <i r="2">
      <x v="169"/>
    </i>
    <i r="1">
      <x v="1"/>
      <x v="47"/>
    </i>
    <i r="2">
      <x v="67"/>
    </i>
    <i r="2">
      <x v="78"/>
    </i>
    <i r="2">
      <x v="113"/>
    </i>
    <i r="2">
      <x v="124"/>
    </i>
    <i r="1">
      <x v="2"/>
      <x v="77"/>
    </i>
    <i r="2">
      <x v="127"/>
    </i>
    <i t="default">
      <x v="1"/>
    </i>
    <i>
      <x v="2"/>
      <x v="1"/>
      <x v="4"/>
    </i>
    <i r="1">
      <x v="2"/>
      <x v="12"/>
    </i>
    <i r="2">
      <x v="21"/>
    </i>
    <i r="2">
      <x v="46"/>
    </i>
    <i r="2">
      <x v="56"/>
    </i>
    <i r="2">
      <x v="75"/>
    </i>
    <i r="2">
      <x v="87"/>
    </i>
    <i r="2">
      <x v="96"/>
    </i>
    <i r="2">
      <x v="121"/>
    </i>
    <i r="2">
      <x v="133"/>
    </i>
    <i r="2">
      <x v="139"/>
    </i>
    <i r="2">
      <x v="140"/>
    </i>
    <i r="2">
      <x v="165"/>
    </i>
    <i r="2">
      <x v="172"/>
    </i>
    <i r="2">
      <x v="174"/>
    </i>
    <i r="2">
      <x v="179"/>
    </i>
    <i r="1">
      <x v="3"/>
      <x v="5"/>
    </i>
    <i r="1">
      <x v="4"/>
      <x v="36"/>
    </i>
    <i r="2">
      <x v="156"/>
    </i>
    <i r="2">
      <x v="162"/>
    </i>
    <i t="default">
      <x v="2"/>
    </i>
    <i>
      <x v="3"/>
      <x v="1"/>
      <x v="135"/>
    </i>
    <i r="2">
      <x v="149"/>
    </i>
    <i r="1">
      <x v="2"/>
      <x v="182"/>
    </i>
    <i r="1">
      <x v="3"/>
      <x v="9"/>
    </i>
    <i r="2">
      <x v="19"/>
    </i>
    <i r="2">
      <x v="45"/>
    </i>
    <i r="2">
      <x v="51"/>
    </i>
    <i r="2">
      <x v="54"/>
    </i>
    <i r="2">
      <x v="70"/>
    </i>
    <i r="2">
      <x v="100"/>
    </i>
    <i r="2">
      <x v="114"/>
    </i>
    <i r="2">
      <x v="117"/>
    </i>
    <i r="2">
      <x v="125"/>
    </i>
    <i r="2">
      <x v="158"/>
    </i>
    <i r="2">
      <x v="161"/>
    </i>
    <i r="2">
      <x v="166"/>
    </i>
    <i r="2">
      <x v="175"/>
    </i>
    <i r="2">
      <x v="177"/>
    </i>
    <i r="1">
      <x v="4"/>
      <x v="24"/>
    </i>
    <i r="2">
      <x v="72"/>
    </i>
    <i r="1">
      <x v="5"/>
      <x v="66"/>
    </i>
    <i t="default">
      <x v="3"/>
    </i>
    <i>
      <x v="4"/>
      <x v="2"/>
      <x v="85"/>
    </i>
    <i r="1">
      <x v="3"/>
      <x v="14"/>
    </i>
    <i r="2">
      <x v="39"/>
    </i>
    <i r="2">
      <x v="42"/>
    </i>
    <i r="2">
      <x v="69"/>
    </i>
    <i r="2">
      <x v="84"/>
    </i>
    <i r="2">
      <x v="141"/>
    </i>
    <i r="2">
      <x v="147"/>
    </i>
    <i r="1">
      <x v="4"/>
      <x v="3"/>
    </i>
    <i r="2">
      <x v="8"/>
    </i>
    <i r="2">
      <x v="15"/>
    </i>
    <i r="2">
      <x v="16"/>
    </i>
    <i r="2">
      <x v="18"/>
    </i>
    <i r="2">
      <x v="34"/>
    </i>
    <i r="2">
      <x v="41"/>
    </i>
    <i r="2">
      <x v="49"/>
    </i>
    <i r="2">
      <x v="53"/>
    </i>
    <i r="2">
      <x v="65"/>
    </i>
    <i r="2">
      <x v="90"/>
    </i>
    <i r="2">
      <x v="99"/>
    </i>
    <i r="2">
      <x v="102"/>
    </i>
    <i r="2">
      <x v="105"/>
    </i>
    <i r="2">
      <x v="118"/>
    </i>
    <i r="2">
      <x v="138"/>
    </i>
    <i r="2">
      <x v="142"/>
    </i>
    <i r="2">
      <x v="168"/>
    </i>
    <i r="2">
      <x v="170"/>
    </i>
    <i t="default">
      <x v="4"/>
    </i>
    <i>
      <x v="5"/>
      <x v="4"/>
      <x v="6"/>
    </i>
    <i r="2">
      <x v="27"/>
    </i>
    <i r="2">
      <x v="52"/>
    </i>
    <i r="2">
      <x v="61"/>
    </i>
    <i r="2">
      <x v="81"/>
    </i>
    <i r="2">
      <x v="86"/>
    </i>
    <i r="2">
      <x v="108"/>
    </i>
    <i r="2">
      <x v="111"/>
    </i>
    <i r="2">
      <x v="123"/>
    </i>
    <i r="2">
      <x v="129"/>
    </i>
    <i r="2">
      <x v="134"/>
    </i>
    <i r="2">
      <x v="136"/>
    </i>
    <i r="2">
      <x v="160"/>
    </i>
    <i r="2">
      <x v="171"/>
    </i>
    <i r="2">
      <x v="173"/>
    </i>
    <i r="2">
      <x v="183"/>
    </i>
    <i r="1">
      <x v="5"/>
      <x v="1"/>
    </i>
    <i r="2">
      <x v="10"/>
    </i>
    <i r="2">
      <x v="11"/>
    </i>
    <i r="2">
      <x v="17"/>
    </i>
    <i r="2">
      <x v="20"/>
    </i>
    <i r="2">
      <x v="23"/>
    </i>
    <i r="2">
      <x v="37"/>
    </i>
    <i r="2">
      <x v="57"/>
    </i>
    <i r="2">
      <x v="60"/>
    </i>
    <i r="2">
      <x v="71"/>
    </i>
    <i r="2">
      <x v="88"/>
    </i>
    <i r="2">
      <x v="97"/>
    </i>
    <i r="2">
      <x v="122"/>
    </i>
    <i r="2">
      <x v="148"/>
    </i>
    <i r="2">
      <x v="176"/>
    </i>
    <i r="2">
      <x v="186"/>
    </i>
    <i t="default">
      <x v="5"/>
    </i>
    <i>
      <x v="6"/>
      <x v="4"/>
      <x v="76"/>
    </i>
    <i r="2">
      <x v="130"/>
    </i>
    <i r="2">
      <x v="159"/>
    </i>
    <i r="1">
      <x v="5"/>
      <x v="38"/>
    </i>
    <i r="2">
      <x v="43"/>
    </i>
    <i r="2">
      <x v="91"/>
    </i>
    <i r="2">
      <x v="110"/>
    </i>
    <i r="2">
      <x v="131"/>
    </i>
    <i r="2">
      <x v="167"/>
    </i>
    <i r="2">
      <x v="181"/>
    </i>
    <i r="1">
      <x v="6"/>
      <x v="7"/>
    </i>
    <i r="2">
      <x v="29"/>
    </i>
    <i r="2">
      <x v="35"/>
    </i>
    <i r="2">
      <x v="48"/>
    </i>
    <i r="2">
      <x v="55"/>
    </i>
    <i r="2">
      <x v="68"/>
    </i>
    <i r="2">
      <x v="82"/>
    </i>
    <i r="2">
      <x v="90"/>
    </i>
    <i r="2">
      <x v="95"/>
    </i>
    <i r="2">
      <x v="98"/>
    </i>
    <i r="2">
      <x v="103"/>
    </i>
    <i r="2">
      <x v="112"/>
    </i>
    <i r="2">
      <x v="119"/>
    </i>
    <i r="2">
      <x v="128"/>
    </i>
    <i r="2">
      <x v="146"/>
    </i>
    <i r="2">
      <x v="151"/>
    </i>
    <i r="2">
      <x v="153"/>
    </i>
    <i r="2">
      <x v="184"/>
    </i>
    <i r="2">
      <x v="185"/>
    </i>
    <i r="1">
      <x v="7"/>
      <x v="74"/>
    </i>
    <i t="default">
      <x v="6"/>
    </i>
    <i>
      <x v="7"/>
      <x v="5"/>
      <x v="59"/>
    </i>
    <i r="1">
      <x v="6"/>
      <x v="22"/>
    </i>
    <i r="2">
      <x v="44"/>
    </i>
    <i r="2">
      <x v="89"/>
    </i>
    <i r="2">
      <x v="115"/>
    </i>
    <i r="1">
      <x v="7"/>
      <x v="2"/>
    </i>
    <i r="2">
      <x v="26"/>
    </i>
    <i r="2">
      <x v="31"/>
    </i>
    <i r="2">
      <x v="33"/>
    </i>
    <i r="2">
      <x v="50"/>
    </i>
    <i r="2">
      <x v="62"/>
    </i>
    <i r="2">
      <x v="64"/>
    </i>
    <i r="2">
      <x v="73"/>
    </i>
    <i r="2">
      <x v="83"/>
    </i>
    <i r="2">
      <x v="92"/>
    </i>
    <i r="2">
      <x v="94"/>
    </i>
    <i r="2">
      <x v="101"/>
    </i>
    <i r="2">
      <x v="104"/>
    </i>
    <i r="2">
      <x v="107"/>
    </i>
    <i r="2">
      <x v="109"/>
    </i>
    <i r="2">
      <x v="126"/>
    </i>
    <i r="2">
      <x v="143"/>
    </i>
    <i r="2">
      <x v="145"/>
    </i>
    <i r="2">
      <x v="155"/>
    </i>
    <i r="2">
      <x v="164"/>
    </i>
    <i r="2">
      <x v="178"/>
    </i>
    <i r="2">
      <x v="180"/>
    </i>
    <i t="default">
      <x v="7"/>
    </i>
    <i>
      <x v="8"/>
      <x v="8"/>
      <x v="32"/>
    </i>
    <i r="2">
      <x v="144"/>
    </i>
    <i t="default">
      <x v="8"/>
    </i>
    <i t="grand">
      <x/>
    </i>
  </rowItems>
  <colItems count="1">
    <i/>
  </colItems>
  <dataFields count="1">
    <dataField name="Đếm" fld="4" subtotal="count" baseField="5" baseItem="0"/>
  </dataFields>
  <formats count="14">
    <format dxfId="2271">
      <pivotArea type="all" dataOnly="0" outline="0" fieldPosition="0"/>
    </format>
    <format dxfId="2270">
      <pivotArea type="all" dataOnly="0" outline="0" fieldPosition="0"/>
    </format>
    <format dxfId="2269">
      <pivotArea type="all" dataOnly="0" outline="0" fieldPosition="0"/>
    </format>
    <format dxfId="2268">
      <pivotArea field="17" type="button" dataOnly="0" labelOnly="1" outline="0" axis="axisRow" fieldPosition="1"/>
    </format>
    <format dxfId="2267">
      <pivotArea field="18" type="button" dataOnly="0" labelOnly="1" outline="0" axis="axisRow" fieldPosition="0"/>
    </format>
    <format dxfId="2266">
      <pivotArea dataOnly="0" labelOnly="1" grandRow="1" outline="0" fieldPosition="0"/>
    </format>
    <format dxfId="2265">
      <pivotArea field="3" type="button" dataOnly="0" labelOnly="1" outline="0"/>
    </format>
    <format dxfId="2264">
      <pivotArea type="topRight" dataOnly="0" labelOnly="1" outline="0" fieldPosition="0"/>
    </format>
    <format dxfId="2263">
      <pivotArea field="19" type="button" dataOnly="0" labelOnly="1" outline="0"/>
    </format>
    <format dxfId="2262">
      <pivotArea field="19" type="button" dataOnly="0" labelOnly="1" outline="0"/>
    </format>
    <format dxfId="2261">
      <pivotArea field="3" type="button" dataOnly="0" labelOnly="1" outline="0"/>
    </format>
    <format dxfId="2260">
      <pivotArea field="4" type="button" dataOnly="0" labelOnly="1" outline="0"/>
    </format>
    <format dxfId="2259">
      <pivotArea dataOnly="0" labelOnly="1" outline="0" axis="axisValues" fieldPosition="0"/>
    </format>
    <format dxfId="2258">
      <pivotArea field="5" type="button" dataOnly="0" labelOnly="1" outline="0" axis="axisRow" fieldPosition="2"/>
    </format>
  </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70" applyNumberFormats="0" applyBorderFormats="0" applyFontFormats="0" applyPatternFormats="0" applyAlignmentFormats="0" applyWidthHeightFormats="1" dataCaption="Values" updatedVersion="4" minRefreshableVersion="3" showDrill="0" itemPrintTitles="1" createdVersion="4" indent="0" compact="0" compactData="0" multipleFieldFilters="0">
  <location ref="A3:I21" firstHeaderRow="1" firstDataRow="1" firstDataCol="8"/>
  <pivotFields count="44">
    <pivotField compact="0" outline="0" showAll="0" defaultSubtotal="0"/>
    <pivotField compact="0" outline="0" showAll="0" defaultSubtotal="0"/>
    <pivotField axis="axisRow" compact="0" outline="0" showAll="0" defaultSubtotal="0">
      <items count="2">
        <item x="0"/>
        <item x="1"/>
      </items>
    </pivotField>
    <pivotField compact="0" outline="0" showAll="0" defaultSubtotal="0"/>
    <pivotField dataField="1" compact="0" outline="0" showAll="0" defaultSubtotal="0"/>
    <pivotField name="Họ và Tên" axis="axisRow" compact="0" outline="0" showAll="0" defaultSubtotal="0">
      <items count="187">
        <item x="12"/>
        <item x="111"/>
        <item x="168"/>
        <item x="89"/>
        <item x="29"/>
        <item x="45"/>
        <item x="97"/>
        <item x="133"/>
        <item x="93"/>
        <item x="56"/>
        <item x="110"/>
        <item x="184"/>
        <item x="35"/>
        <item x="13"/>
        <item x="70"/>
        <item x="90"/>
        <item x="81"/>
        <item x="105"/>
        <item x="87"/>
        <item x="64"/>
        <item x="109"/>
        <item x="32"/>
        <item x="155"/>
        <item x="114"/>
        <item x="66"/>
        <item x="15"/>
        <item x="179"/>
        <item x="99"/>
        <item x="19"/>
        <item x="132"/>
        <item x="4"/>
        <item x="160"/>
        <item x="186"/>
        <item x="178"/>
        <item x="84"/>
        <item x="145"/>
        <item x="46"/>
        <item x="119"/>
        <item x="152"/>
        <item x="94"/>
        <item x="7"/>
        <item x="74"/>
        <item x="182"/>
        <item x="153"/>
        <item x="157"/>
        <item x="60"/>
        <item x="41"/>
        <item x="22"/>
        <item x="147"/>
        <item x="76"/>
        <item x="176"/>
        <item x="51"/>
        <item x="98"/>
        <item x="78"/>
        <item x="59"/>
        <item x="140"/>
        <item x="39"/>
        <item x="115"/>
        <item x="14"/>
        <item x="154"/>
        <item x="112"/>
        <item x="103"/>
        <item x="173"/>
        <item x="16"/>
        <item x="159"/>
        <item x="83"/>
        <item x="68"/>
        <item x="23"/>
        <item x="148"/>
        <item x="71"/>
        <item x="54"/>
        <item x="106"/>
        <item x="67"/>
        <item x="171"/>
        <item x="149"/>
        <item x="37"/>
        <item x="127"/>
        <item x="28"/>
        <item x="24"/>
        <item x="3"/>
        <item x="11"/>
        <item x="120"/>
        <item x="139"/>
        <item x="167"/>
        <item x="73"/>
        <item x="69"/>
        <item x="100"/>
        <item x="31"/>
        <item x="113"/>
        <item x="156"/>
        <item x="91"/>
        <item x="150"/>
        <item x="170"/>
        <item x="18"/>
        <item x="165"/>
        <item x="146"/>
        <item x="40"/>
        <item x="108"/>
        <item x="138"/>
        <item x="80"/>
        <item x="52"/>
        <item x="164"/>
        <item x="85"/>
        <item x="135"/>
        <item x="161"/>
        <item x="86"/>
        <item x="5"/>
        <item x="174"/>
        <item x="96"/>
        <item x="175"/>
        <item x="151"/>
        <item x="125"/>
        <item x="134"/>
        <item x="25"/>
        <item x="53"/>
        <item x="158"/>
        <item x="8"/>
        <item x="65"/>
        <item x="82"/>
        <item x="142"/>
        <item x="2"/>
        <item x="30"/>
        <item x="117"/>
        <item x="95"/>
        <item x="26"/>
        <item x="57"/>
        <item x="169"/>
        <item x="27"/>
        <item x="144"/>
        <item x="121"/>
        <item x="128"/>
        <item x="129"/>
        <item x="10"/>
        <item x="34"/>
        <item x="122"/>
        <item x="49"/>
        <item x="124"/>
        <item x="1"/>
        <item x="77"/>
        <item x="44"/>
        <item x="38"/>
        <item x="92"/>
        <item x="79"/>
        <item x="163"/>
        <item x="185"/>
        <item x="172"/>
        <item x="136"/>
        <item x="72"/>
        <item x="118"/>
        <item x="50"/>
        <item x="17"/>
        <item x="143"/>
        <item x="0"/>
        <item x="183"/>
        <item x="20"/>
        <item x="162"/>
        <item x="47"/>
        <item x="6"/>
        <item x="63"/>
        <item x="126"/>
        <item x="101"/>
        <item x="58"/>
        <item x="48"/>
        <item x="9"/>
        <item x="166"/>
        <item x="33"/>
        <item x="62"/>
        <item x="131"/>
        <item x="75"/>
        <item x="21"/>
        <item x="88"/>
        <item x="102"/>
        <item x="42"/>
        <item x="104"/>
        <item x="36"/>
        <item x="55"/>
        <item x="107"/>
        <item x="61"/>
        <item x="180"/>
        <item x="43"/>
        <item x="177"/>
        <item x="130"/>
        <item x="181"/>
        <item x="123"/>
        <item x="137"/>
        <item x="141"/>
        <item x="116"/>
      </items>
    </pivotField>
    <pivotField name="Số điện thoại" axis="axisRow" compact="0" outline="0" showAll="0" defaultSubtotal="0">
      <items count="187">
        <item x="83"/>
        <item x="159"/>
        <item x="121"/>
        <item x="180"/>
        <item x="158"/>
        <item x="44"/>
        <item x="117"/>
        <item x="81"/>
        <item x="120"/>
        <item x="130"/>
        <item x="67"/>
        <item x="105"/>
        <item x="142"/>
        <item x="129"/>
        <item x="150"/>
        <item x="184"/>
        <item x="125"/>
        <item x="64"/>
        <item x="88"/>
        <item x="70"/>
        <item x="144"/>
        <item x="115"/>
        <item x="110"/>
        <item x="157"/>
        <item x="176"/>
        <item x="170"/>
        <item x="128"/>
        <item x="151"/>
        <item x="87"/>
        <item x="107"/>
        <item x="84"/>
        <item x="78"/>
        <item x="2"/>
        <item x="16"/>
        <item x="126"/>
        <item x="24"/>
        <item x="57"/>
        <item x="62"/>
        <item x="60"/>
        <item x="82"/>
        <item x="138"/>
        <item x="156"/>
        <item x="116"/>
        <item x="86"/>
        <item x="98"/>
        <item x="95"/>
        <item x="106"/>
        <item x="111"/>
        <item x="80"/>
        <item x="89"/>
        <item x="148"/>
        <item x="167"/>
        <item x="177"/>
        <item x="25"/>
        <item x="112"/>
        <item x="171"/>
        <item x="113"/>
        <item x="56"/>
        <item x="32"/>
        <item x="136"/>
        <item x="175"/>
        <item x="102"/>
        <item x="183"/>
        <item x="101"/>
        <item x="133"/>
        <item x="52"/>
        <item x="173"/>
        <item x="63"/>
        <item x="124"/>
        <item x="75"/>
        <item x="134"/>
        <item x="27"/>
        <item x="69"/>
        <item x="163"/>
        <item x="141"/>
        <item x="166"/>
        <item x="91"/>
        <item x="146"/>
        <item x="145"/>
        <item x="1"/>
        <item x="147"/>
        <item x="3"/>
        <item x="36"/>
        <item x="153"/>
        <item x="58"/>
        <item x="92"/>
        <item x="17"/>
        <item x="38"/>
        <item x="59"/>
        <item x="65"/>
        <item x="11"/>
        <item x="71"/>
        <item x="66"/>
        <item x="178"/>
        <item x="55"/>
        <item x="100"/>
        <item x="96"/>
        <item x="42"/>
        <item x="47"/>
        <item x="108"/>
        <item x="22"/>
        <item x="181"/>
        <item x="182"/>
        <item x="4"/>
        <item x="172"/>
        <item x="19"/>
        <item x="13"/>
        <item x="79"/>
        <item x="23"/>
        <item x="21"/>
        <item x="31"/>
        <item x="149"/>
        <item x="74"/>
        <item x="15"/>
        <item x="49"/>
        <item x="123"/>
        <item x="40"/>
        <item x="90"/>
        <item x="9"/>
        <item x="39"/>
        <item x="10"/>
        <item x="53"/>
        <item x="33"/>
        <item x="12"/>
        <item x="132"/>
        <item x="93"/>
        <item x="0"/>
        <item x="18"/>
        <item x="45"/>
        <item x="35"/>
        <item x="97"/>
        <item x="34"/>
        <item x="37"/>
        <item x="154"/>
        <item x="99"/>
        <item x="77"/>
        <item x="131"/>
        <item x="143"/>
        <item x="165"/>
        <item x="140"/>
        <item x="164"/>
        <item x="41"/>
        <item x="72"/>
        <item x="179"/>
        <item x="161"/>
        <item x="137"/>
        <item x="68"/>
        <item x="103"/>
        <item x="61"/>
        <item x="43"/>
        <item x="76"/>
        <item x="7"/>
        <item x="14"/>
        <item x="8"/>
        <item x="29"/>
        <item x="174"/>
        <item x="104"/>
        <item x="169"/>
        <item x="114"/>
        <item x="155"/>
        <item x="127"/>
        <item x="118"/>
        <item x="122"/>
        <item x="160"/>
        <item x="139"/>
        <item x="185"/>
        <item x="30"/>
        <item x="26"/>
        <item x="28"/>
        <item x="50"/>
        <item x="20"/>
        <item x="94"/>
        <item x="152"/>
        <item x="48"/>
        <item x="186"/>
        <item x="109"/>
        <item x="51"/>
        <item x="135"/>
        <item x="162"/>
        <item x="54"/>
        <item x="85"/>
        <item x="6"/>
        <item x="119"/>
        <item x="5"/>
        <item x="73"/>
        <item x="46"/>
        <item x="168"/>
      </items>
    </pivotField>
    <pivotField name="Email" axis="axisRow" compact="0" outline="0" showAll="0" defaultSubtotal="0">
      <items count="183">
        <item x="96"/>
        <item x="134"/>
        <item x="49"/>
        <item x="83"/>
        <item x="77"/>
        <item x="29"/>
        <item x="88"/>
        <item x="119"/>
        <item x="56"/>
        <item x="97"/>
        <item x="109"/>
        <item x="182"/>
        <item x="120"/>
        <item x="149"/>
        <item x="13"/>
        <item x="64"/>
        <item x="113"/>
        <item x="35"/>
        <item x="108"/>
        <item x="104"/>
        <item x="157"/>
        <item x="130"/>
        <item x="160"/>
        <item x="57"/>
        <item x="87"/>
        <item x="37"/>
        <item x="110"/>
        <item x="76"/>
        <item x="21"/>
        <item x="17"/>
        <item x="169"/>
        <item x="15"/>
        <item x="145"/>
        <item x="163"/>
        <item x="40"/>
        <item x="167"/>
        <item x="62"/>
        <item x="85"/>
        <item x="158"/>
        <item x="43"/>
        <item x="121"/>
        <item x="36"/>
        <item x="126"/>
        <item x="28"/>
        <item x="107"/>
        <item x="84"/>
        <item x="144"/>
        <item x="46"/>
        <item x="150"/>
        <item x="125"/>
        <item x="4"/>
        <item x="114"/>
        <item x="154"/>
        <item x="180"/>
        <item x="74"/>
        <item x="78"/>
        <item x="155"/>
        <item x="60"/>
        <item x="41"/>
        <item x="146"/>
        <item x="174"/>
        <item x="51"/>
        <item x="59"/>
        <item x="128"/>
        <item x="148"/>
        <item x="152"/>
        <item x="171"/>
        <item x="138"/>
        <item x="63"/>
        <item x="55"/>
        <item x="177"/>
        <item x="129"/>
        <item x="68"/>
        <item x="14"/>
        <item x="166"/>
        <item x="23"/>
        <item x="71"/>
        <item x="11"/>
        <item x="98"/>
        <item x="12"/>
        <item x="42"/>
        <item x="47"/>
        <item x="66"/>
        <item x="118"/>
        <item x="7"/>
        <item x="18"/>
        <item x="147"/>
        <item x="80"/>
        <item x="168"/>
        <item x="140"/>
        <item x="137"/>
        <item x="39"/>
        <item x="65"/>
        <item x="54"/>
        <item x="105"/>
        <item x="24"/>
        <item x="162"/>
        <item x="165"/>
        <item x="73"/>
        <item x="69"/>
        <item x="100"/>
        <item x="112"/>
        <item x="142"/>
        <item x="136"/>
        <item x="5"/>
        <item x="53"/>
        <item x="16"/>
        <item x="93"/>
        <item x="1"/>
        <item x="131"/>
        <item x="99"/>
        <item x="3"/>
        <item x="91"/>
        <item x="86"/>
        <item x="122"/>
        <item x="116"/>
        <item x="38"/>
        <item x="127"/>
        <item x="143"/>
        <item x="34"/>
        <item x="132"/>
        <item x="44"/>
        <item x="45"/>
        <item x="72"/>
        <item x="170"/>
        <item x="176"/>
        <item x="123"/>
        <item x="25"/>
        <item x="2"/>
        <item x="30"/>
        <item x="90"/>
        <item x="172"/>
        <item x="161"/>
        <item x="94"/>
        <item x="151"/>
        <item x="10"/>
        <item x="153"/>
        <item x="20"/>
        <item x="95"/>
        <item x="26"/>
        <item x="133"/>
        <item x="111"/>
        <item x="67"/>
        <item x="79"/>
        <item x="181"/>
        <item x="159"/>
        <item x="81"/>
        <item x="27"/>
        <item x="31"/>
        <item x="22"/>
        <item x="141"/>
        <item x="52"/>
        <item x="6"/>
        <item x="50"/>
        <item x="58"/>
        <item x="0"/>
        <item x="48"/>
        <item x="164"/>
        <item x="75"/>
        <item x="33"/>
        <item x="117"/>
        <item x="103"/>
        <item x="102"/>
        <item x="173"/>
        <item x="61"/>
        <item x="106"/>
        <item x="32"/>
        <item x="135"/>
        <item x="179"/>
        <item x="89"/>
        <item x="92"/>
        <item x="8"/>
        <item x="156"/>
        <item x="178"/>
        <item x="175"/>
        <item x="124"/>
        <item x="139"/>
        <item x="82"/>
        <item x="115"/>
        <item x="70"/>
        <item x="9"/>
        <item x="19"/>
        <item x="101"/>
      </items>
    </pivotField>
    <pivotField compact="0" outline="0" showAll="0" defaultSubtotal="0"/>
    <pivotField compact="0" outline="0" showAll="0" defaultSubtotal="0"/>
    <pivotField compact="0" outline="0" showAll="0" defaultSubtotal="0"/>
    <pivotField compact="0" outline="0" showAll="0" defaultSubtotal="0"/>
    <pivotField name="Ngày sinh" axis="axisRow" compact="0" outline="0" showAll="0" defaultSubtotal="0">
      <items count="143">
        <item x="19"/>
        <item x="9"/>
        <item x="29"/>
        <item x="17"/>
        <item x="18"/>
        <item x="15"/>
        <item x="20"/>
        <item x="10"/>
        <item x="11"/>
        <item x="12"/>
        <item x="0"/>
        <item x="21"/>
        <item x="43"/>
        <item x="13"/>
        <item x="14"/>
        <item x="1"/>
        <item x="8"/>
        <item x="48"/>
        <item x="27"/>
        <item x="30"/>
        <item x="16"/>
        <item x="22"/>
        <item x="28"/>
        <item x="49"/>
        <item x="23"/>
        <item x="31"/>
        <item x="24"/>
        <item x="67"/>
        <item x="25"/>
        <item x="26"/>
        <item x="46"/>
        <item x="66"/>
        <item x="45"/>
        <item x="32"/>
        <item x="33"/>
        <item x="34"/>
        <item x="35"/>
        <item x="36"/>
        <item x="42"/>
        <item x="37"/>
        <item x="38"/>
        <item x="101"/>
        <item x="39"/>
        <item x="40"/>
        <item x="44"/>
        <item x="41"/>
        <item x="88"/>
        <item x="50"/>
        <item x="51"/>
        <item x="139"/>
        <item x="52"/>
        <item x="53"/>
        <item x="68"/>
        <item x="47"/>
        <item x="54"/>
        <item x="55"/>
        <item x="56"/>
        <item x="57"/>
        <item x="58"/>
        <item x="6"/>
        <item x="120"/>
        <item x="2"/>
        <item x="71"/>
        <item x="72"/>
        <item x="73"/>
        <item x="3"/>
        <item x="59"/>
        <item x="60"/>
        <item x="69"/>
        <item x="61"/>
        <item x="62"/>
        <item x="70"/>
        <item x="90"/>
        <item x="64"/>
        <item x="7"/>
        <item x="63"/>
        <item x="114"/>
        <item x="74"/>
        <item x="91"/>
        <item x="92"/>
        <item x="93"/>
        <item x="75"/>
        <item x="94"/>
        <item x="4"/>
        <item x="76"/>
        <item x="115"/>
        <item x="77"/>
        <item x="78"/>
        <item x="89"/>
        <item x="95"/>
        <item x="79"/>
        <item x="102"/>
        <item x="80"/>
        <item x="81"/>
        <item x="65"/>
        <item x="82"/>
        <item x="83"/>
        <item x="84"/>
        <item x="85"/>
        <item x="116"/>
        <item x="96"/>
        <item x="100"/>
        <item x="86"/>
        <item x="97"/>
        <item x="98"/>
        <item x="87"/>
        <item x="103"/>
        <item x="117"/>
        <item x="104"/>
        <item x="105"/>
        <item x="106"/>
        <item x="107"/>
        <item x="118"/>
        <item x="108"/>
        <item x="119"/>
        <item x="141"/>
        <item x="109"/>
        <item x="121"/>
        <item x="110"/>
        <item x="111"/>
        <item x="5"/>
        <item x="112"/>
        <item x="113"/>
        <item x="122"/>
        <item x="123"/>
        <item x="124"/>
        <item x="125"/>
        <item x="126"/>
        <item x="127"/>
        <item x="128"/>
        <item x="129"/>
        <item x="130"/>
        <item x="131"/>
        <item x="138"/>
        <item x="132"/>
        <item x="133"/>
        <item x="134"/>
        <item x="135"/>
        <item x="136"/>
        <item x="140"/>
        <item x="137"/>
        <item x="142"/>
        <item x="99"/>
      </items>
    </pivotField>
    <pivotField name="Ngày" axis="axisRow" compact="0" outline="0" showAll="0" sortType="ascending" defaultSubtotal="0">
      <items count="32">
        <item x="30"/>
        <item x="6"/>
        <item x="8"/>
        <item x="14"/>
        <item x="27"/>
        <item x="12"/>
        <item x="20"/>
        <item x="21"/>
        <item x="18"/>
        <item x="4"/>
        <item x="17"/>
        <item x="29"/>
        <item x="11"/>
        <item x="16"/>
        <item x="31"/>
        <item x="3"/>
        <item x="23"/>
        <item x="28"/>
        <item x="25"/>
        <item x="13"/>
        <item x="1"/>
        <item x="15"/>
        <item x="9"/>
        <item x="22"/>
        <item x="0"/>
        <item x="2"/>
        <item x="19"/>
        <item x="5"/>
        <item x="24"/>
        <item x="7"/>
        <item x="26"/>
        <item x="10"/>
      </items>
    </pivotField>
    <pivotField name="Tháng sinh" compact="0" outline="0" showAll="0" defaultSubtotal="0">
      <items count="12">
        <item h="1" x="7"/>
        <item h="1" x="10"/>
        <item h="1" x="9"/>
        <item h="1" x="4"/>
        <item h="1" x="8"/>
        <item h="1" x="0"/>
        <item x="11"/>
        <item h="1" x="5"/>
        <item h="1" x="2"/>
        <item h="1" x="3"/>
        <item h="1" x="1"/>
        <item h="1" x="6"/>
      </items>
    </pivotField>
    <pivotField compact="0" outline="0" showAll="0" defaultSubtotal="0"/>
    <pivotField name="Quê quán" axis="axisRow" compact="0" outline="0" showAll="0" defaultSubtotal="0">
      <items count="52">
        <item x="17"/>
        <item x="8"/>
        <item x="34"/>
        <item x="44"/>
        <item x="33"/>
        <item x="13"/>
        <item x="38"/>
        <item x="21"/>
        <item x="43"/>
        <item x="47"/>
        <item x="28"/>
        <item x="46"/>
        <item x="7"/>
        <item x="22"/>
        <item x="39"/>
        <item x="30"/>
        <item x="42"/>
        <item x="9"/>
        <item x="50"/>
        <item x="37"/>
        <item x="20"/>
        <item x="4"/>
        <item x="10"/>
        <item x="15"/>
        <item x="0"/>
        <item x="6"/>
        <item x="25"/>
        <item x="40"/>
        <item x="19"/>
        <item x="12"/>
        <item x="14"/>
        <item x="11"/>
        <item x="41"/>
        <item x="16"/>
        <item x="27"/>
        <item x="2"/>
        <item x="48"/>
        <item x="1"/>
        <item x="23"/>
        <item x="51"/>
        <item x="35"/>
        <item x="31"/>
        <item x="45"/>
        <item x="24"/>
        <item x="29"/>
        <item x="32"/>
        <item x="18"/>
        <item x="3"/>
        <item x="26"/>
        <item x="36"/>
        <item x="49"/>
        <item x="5"/>
      </items>
    </pivotField>
    <pivotField name="Năm nhận học bổng" compact="0" outline="0" showAll="0" defaultSubtotal="0">
      <items count="9">
        <item x="0"/>
        <item x="5"/>
        <item x="4"/>
        <item x="1"/>
        <item x="2"/>
        <item x="3"/>
        <item x="6"/>
        <item x="7"/>
        <item x="8"/>
      </items>
    </pivotField>
    <pivotField name="Năm tốt nghiệp" axis="axisRow" compact="0" outline="0" showAll="0" defaultSubtotal="0">
      <items count="9">
        <item x="0"/>
        <item x="1"/>
        <item x="5"/>
        <item x="2"/>
        <item x="3"/>
        <item x="4"/>
        <item x="6"/>
        <item x="7"/>
        <item x="8"/>
      </items>
    </pivotField>
    <pivotField compact="0" outline="0" showAll="0" defaultSubtotal="0"/>
    <pivotField name="Trường Đại học" compact="0" outline="0" showAll="0" defaultSubtotal="0">
      <items count="35">
        <item x="26"/>
        <item x="32"/>
        <item x="23"/>
        <item x="11"/>
        <item x="21"/>
        <item x="18"/>
        <item x="1"/>
        <item x="9"/>
        <item x="14"/>
        <item x="17"/>
        <item x="10"/>
        <item x="27"/>
        <item x="8"/>
        <item x="29"/>
        <item x="28"/>
        <item x="3"/>
        <item x="2"/>
        <item x="19"/>
        <item x="4"/>
        <item x="24"/>
        <item x="0"/>
        <item x="15"/>
        <item x="25"/>
        <item x="7"/>
        <item x="12"/>
        <item x="34"/>
        <item x="33"/>
        <item x="22"/>
        <item x="30"/>
        <item x="13"/>
        <item x="16"/>
        <item x="5"/>
        <item x="20"/>
        <item x="31"/>
        <item x="6"/>
      </items>
    </pivotField>
    <pivotField name="Ngành - chuyên ngành"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8">
    <field x="13"/>
    <field x="18"/>
    <field x="2"/>
    <field x="5"/>
    <field x="16"/>
    <field x="12"/>
    <field x="6"/>
    <field x="7"/>
  </rowFields>
  <rowItems count="18">
    <i>
      <x v="3"/>
      <x v="3"/>
      <x/>
      <x v="70"/>
      <x v="37"/>
      <x v="51"/>
      <x v="179"/>
      <x v="93"/>
    </i>
    <i>
      <x v="5"/>
      <x v="4"/>
      <x/>
      <x v="69"/>
      <x v="7"/>
      <x v="52"/>
      <x v="91"/>
      <x v="76"/>
    </i>
    <i>
      <x v="6"/>
      <x v="2"/>
      <x v="1"/>
      <x v="162"/>
      <x v="48"/>
      <x v="53"/>
      <x v="173"/>
      <x v="156"/>
    </i>
    <i>
      <x v="7"/>
      <x v="3"/>
      <x/>
      <x v="149"/>
      <x v="34"/>
      <x v="23"/>
      <x v="169"/>
      <x v="153"/>
    </i>
    <i>
      <x v="8"/>
      <x v="6"/>
      <x v="1"/>
      <x v="48"/>
      <x v="38"/>
      <x v="137"/>
      <x v="50"/>
      <x v="59"/>
    </i>
    <i>
      <x v="15"/>
      <x v="3"/>
      <x v="1"/>
      <x v="175"/>
      <x v="10"/>
      <x v="54"/>
      <x v="94"/>
      <x v="69"/>
    </i>
    <i>
      <x v="16"/>
      <x v="3"/>
      <x v="1"/>
      <x v="9"/>
      <x v="7"/>
      <x v="55"/>
      <x v="57"/>
      <x v="8"/>
    </i>
    <i>
      <x v="20"/>
      <x v="1"/>
      <x/>
      <x v="67"/>
      <x v="35"/>
      <x v="24"/>
      <x v="108"/>
      <x v="75"/>
    </i>
    <i r="1">
      <x v="2"/>
      <x v="1"/>
      <x v="172"/>
      <x v="21"/>
      <x v="38"/>
      <x v="97"/>
      <x v="80"/>
    </i>
    <i r="1">
      <x v="3"/>
      <x v="1"/>
      <x v="125"/>
      <x v="21"/>
      <x v="56"/>
      <x v="36"/>
      <x v="23"/>
    </i>
    <i r="1">
      <x v="6"/>
      <x/>
      <x v="68"/>
      <x v="41"/>
      <x v="138"/>
      <x v="111"/>
      <x v="86"/>
    </i>
    <i>
      <x v="22"/>
      <x v="5"/>
      <x v="1"/>
      <x v="27"/>
      <x v="6"/>
      <x v="89"/>
      <x v="134"/>
      <x v="110"/>
    </i>
    <i>
      <x v="23"/>
      <x v="6"/>
      <x/>
      <x v="167"/>
      <x v="30"/>
      <x v="114"/>
      <x v="136"/>
      <x v="21"/>
    </i>
    <i>
      <x v="26"/>
      <x v="3"/>
      <x v="1"/>
      <x v="161"/>
      <x v="21"/>
      <x v="57"/>
      <x v="84"/>
      <x v="154"/>
    </i>
    <i>
      <x v="27"/>
      <x v="4"/>
      <x/>
      <x v="65"/>
      <x v="40"/>
      <x v="90"/>
      <x/>
      <x v="3"/>
    </i>
    <i>
      <x v="28"/>
      <x v="3"/>
      <x/>
      <x v="54"/>
      <x v="35"/>
      <x v="58"/>
      <x v="88"/>
      <x v="62"/>
    </i>
    <i>
      <x v="29"/>
      <x v="5"/>
      <x/>
      <x v="71"/>
      <x v="48"/>
      <x v="91"/>
      <x v="46"/>
      <x v="94"/>
    </i>
    <i t="grand">
      <x/>
    </i>
  </rowItems>
  <colItems count="1">
    <i/>
  </colItems>
  <dataFields count="1">
    <dataField name="Đếm" fld="4" subtotal="count" baseField="7" baseItem="98"/>
  </dataFields>
  <formats count="776">
    <format dxfId="2257">
      <pivotArea type="all" dataOnly="0" outline="0" fieldPosition="0"/>
    </format>
    <format dxfId="2256">
      <pivotArea dataOnly="0" labelOnly="1" outline="0" fieldPosition="0">
        <references count="1">
          <reference field="5" count="1" defaultSubtotal="1">
            <x v="0"/>
          </reference>
        </references>
      </pivotArea>
    </format>
    <format dxfId="2255">
      <pivotArea dataOnly="0" labelOnly="1" outline="0" fieldPosition="0">
        <references count="1">
          <reference field="5" count="1" defaultSubtotal="1">
            <x v="1"/>
          </reference>
        </references>
      </pivotArea>
    </format>
    <format dxfId="2254">
      <pivotArea dataOnly="0" labelOnly="1" outline="0" fieldPosition="0">
        <references count="1">
          <reference field="5" count="1" defaultSubtotal="1">
            <x v="2"/>
          </reference>
        </references>
      </pivotArea>
    </format>
    <format dxfId="2253">
      <pivotArea dataOnly="0" labelOnly="1" outline="0" fieldPosition="0">
        <references count="1">
          <reference field="5" count="1" defaultSubtotal="1">
            <x v="3"/>
          </reference>
        </references>
      </pivotArea>
    </format>
    <format dxfId="2252">
      <pivotArea dataOnly="0" labelOnly="1" outline="0" fieldPosition="0">
        <references count="1">
          <reference field="5" count="1" defaultSubtotal="1">
            <x v="4"/>
          </reference>
        </references>
      </pivotArea>
    </format>
    <format dxfId="2251">
      <pivotArea dataOnly="0" labelOnly="1" outline="0" fieldPosition="0">
        <references count="1">
          <reference field="5" count="1" defaultSubtotal="1">
            <x v="5"/>
          </reference>
        </references>
      </pivotArea>
    </format>
    <format dxfId="2250">
      <pivotArea dataOnly="0" labelOnly="1" outline="0" fieldPosition="0">
        <references count="1">
          <reference field="5" count="1" defaultSubtotal="1">
            <x v="6"/>
          </reference>
        </references>
      </pivotArea>
    </format>
    <format dxfId="2249">
      <pivotArea dataOnly="0" labelOnly="1" outline="0" fieldPosition="0">
        <references count="1">
          <reference field="5" count="1" defaultSubtotal="1">
            <x v="7"/>
          </reference>
        </references>
      </pivotArea>
    </format>
    <format dxfId="2248">
      <pivotArea dataOnly="0" labelOnly="1" outline="0" fieldPosition="0">
        <references count="1">
          <reference field="5" count="1" defaultSubtotal="1">
            <x v="8"/>
          </reference>
        </references>
      </pivotArea>
    </format>
    <format dxfId="2247">
      <pivotArea dataOnly="0" labelOnly="1" outline="0" fieldPosition="0">
        <references count="1">
          <reference field="5" count="1" defaultSubtotal="1">
            <x v="9"/>
          </reference>
        </references>
      </pivotArea>
    </format>
    <format dxfId="2246">
      <pivotArea dataOnly="0" labelOnly="1" outline="0" fieldPosition="0">
        <references count="1">
          <reference field="5" count="1" defaultSubtotal="1">
            <x v="10"/>
          </reference>
        </references>
      </pivotArea>
    </format>
    <format dxfId="2245">
      <pivotArea dataOnly="0" labelOnly="1" outline="0" fieldPosition="0">
        <references count="1">
          <reference field="5" count="1" defaultSubtotal="1">
            <x v="11"/>
          </reference>
        </references>
      </pivotArea>
    </format>
    <format dxfId="2244">
      <pivotArea dataOnly="0" labelOnly="1" outline="0" fieldPosition="0">
        <references count="1">
          <reference field="5" count="1" defaultSubtotal="1">
            <x v="12"/>
          </reference>
        </references>
      </pivotArea>
    </format>
    <format dxfId="2243">
      <pivotArea dataOnly="0" labelOnly="1" outline="0" fieldPosition="0">
        <references count="1">
          <reference field="5" count="1" defaultSubtotal="1">
            <x v="13"/>
          </reference>
        </references>
      </pivotArea>
    </format>
    <format dxfId="2242">
      <pivotArea dataOnly="0" labelOnly="1" outline="0" fieldPosition="0">
        <references count="1">
          <reference field="5" count="1" defaultSubtotal="1">
            <x v="14"/>
          </reference>
        </references>
      </pivotArea>
    </format>
    <format dxfId="2241">
      <pivotArea dataOnly="0" labelOnly="1" outline="0" fieldPosition="0">
        <references count="1">
          <reference field="5" count="1" defaultSubtotal="1">
            <x v="15"/>
          </reference>
        </references>
      </pivotArea>
    </format>
    <format dxfId="2240">
      <pivotArea dataOnly="0" labelOnly="1" outline="0" fieldPosition="0">
        <references count="1">
          <reference field="5" count="1" defaultSubtotal="1">
            <x v="16"/>
          </reference>
        </references>
      </pivotArea>
    </format>
    <format dxfId="2239">
      <pivotArea dataOnly="0" labelOnly="1" outline="0" fieldPosition="0">
        <references count="1">
          <reference field="5" count="1" defaultSubtotal="1">
            <x v="17"/>
          </reference>
        </references>
      </pivotArea>
    </format>
    <format dxfId="2238">
      <pivotArea dataOnly="0" labelOnly="1" outline="0" fieldPosition="0">
        <references count="1">
          <reference field="5" count="1" defaultSubtotal="1">
            <x v="18"/>
          </reference>
        </references>
      </pivotArea>
    </format>
    <format dxfId="2237">
      <pivotArea dataOnly="0" labelOnly="1" outline="0" fieldPosition="0">
        <references count="1">
          <reference field="5" count="1" defaultSubtotal="1">
            <x v="19"/>
          </reference>
        </references>
      </pivotArea>
    </format>
    <format dxfId="2236">
      <pivotArea dataOnly="0" labelOnly="1" outline="0" fieldPosition="0">
        <references count="1">
          <reference field="5" count="1" defaultSubtotal="1">
            <x v="20"/>
          </reference>
        </references>
      </pivotArea>
    </format>
    <format dxfId="2235">
      <pivotArea dataOnly="0" labelOnly="1" outline="0" fieldPosition="0">
        <references count="1">
          <reference field="5" count="1" defaultSubtotal="1">
            <x v="21"/>
          </reference>
        </references>
      </pivotArea>
    </format>
    <format dxfId="2234">
      <pivotArea dataOnly="0" labelOnly="1" outline="0" fieldPosition="0">
        <references count="1">
          <reference field="5" count="1" defaultSubtotal="1">
            <x v="22"/>
          </reference>
        </references>
      </pivotArea>
    </format>
    <format dxfId="2233">
      <pivotArea dataOnly="0" labelOnly="1" outline="0" fieldPosition="0">
        <references count="1">
          <reference field="5" count="1" defaultSubtotal="1">
            <x v="23"/>
          </reference>
        </references>
      </pivotArea>
    </format>
    <format dxfId="2232">
      <pivotArea dataOnly="0" labelOnly="1" outline="0" fieldPosition="0">
        <references count="1">
          <reference field="5" count="1" defaultSubtotal="1">
            <x v="24"/>
          </reference>
        </references>
      </pivotArea>
    </format>
    <format dxfId="2231">
      <pivotArea dataOnly="0" labelOnly="1" outline="0" fieldPosition="0">
        <references count="1">
          <reference field="5" count="1" defaultSubtotal="1">
            <x v="25"/>
          </reference>
        </references>
      </pivotArea>
    </format>
    <format dxfId="2230">
      <pivotArea dataOnly="0" labelOnly="1" outline="0" fieldPosition="0">
        <references count="1">
          <reference field="5" count="1" defaultSubtotal="1">
            <x v="26"/>
          </reference>
        </references>
      </pivotArea>
    </format>
    <format dxfId="2229">
      <pivotArea dataOnly="0" labelOnly="1" outline="0" fieldPosition="0">
        <references count="1">
          <reference field="5" count="1" defaultSubtotal="1">
            <x v="27"/>
          </reference>
        </references>
      </pivotArea>
    </format>
    <format dxfId="2228">
      <pivotArea dataOnly="0" labelOnly="1" outline="0" fieldPosition="0">
        <references count="1">
          <reference field="5" count="1" defaultSubtotal="1">
            <x v="28"/>
          </reference>
        </references>
      </pivotArea>
    </format>
    <format dxfId="2227">
      <pivotArea dataOnly="0" labelOnly="1" outline="0" fieldPosition="0">
        <references count="1">
          <reference field="5" count="1" defaultSubtotal="1">
            <x v="29"/>
          </reference>
        </references>
      </pivotArea>
    </format>
    <format dxfId="2226">
      <pivotArea dataOnly="0" labelOnly="1" outline="0" fieldPosition="0">
        <references count="1">
          <reference field="5" count="1" defaultSubtotal="1">
            <x v="30"/>
          </reference>
        </references>
      </pivotArea>
    </format>
    <format dxfId="2225">
      <pivotArea dataOnly="0" labelOnly="1" outline="0" fieldPosition="0">
        <references count="1">
          <reference field="5" count="1" defaultSubtotal="1">
            <x v="31"/>
          </reference>
        </references>
      </pivotArea>
    </format>
    <format dxfId="2224">
      <pivotArea dataOnly="0" labelOnly="1" outline="0" fieldPosition="0">
        <references count="1">
          <reference field="5" count="1" defaultSubtotal="1">
            <x v="32"/>
          </reference>
        </references>
      </pivotArea>
    </format>
    <format dxfId="2223">
      <pivotArea dataOnly="0" labelOnly="1" outline="0" fieldPosition="0">
        <references count="1">
          <reference field="5" count="1" defaultSubtotal="1">
            <x v="33"/>
          </reference>
        </references>
      </pivotArea>
    </format>
    <format dxfId="2222">
      <pivotArea dataOnly="0" labelOnly="1" outline="0" fieldPosition="0">
        <references count="1">
          <reference field="5" count="1" defaultSubtotal="1">
            <x v="34"/>
          </reference>
        </references>
      </pivotArea>
    </format>
    <format dxfId="2221">
      <pivotArea dataOnly="0" labelOnly="1" outline="0" fieldPosition="0">
        <references count="1">
          <reference field="5" count="1" defaultSubtotal="1">
            <x v="35"/>
          </reference>
        </references>
      </pivotArea>
    </format>
    <format dxfId="2220">
      <pivotArea dataOnly="0" labelOnly="1" outline="0" fieldPosition="0">
        <references count="1">
          <reference field="5" count="1" defaultSubtotal="1">
            <x v="36"/>
          </reference>
        </references>
      </pivotArea>
    </format>
    <format dxfId="2219">
      <pivotArea dataOnly="0" labelOnly="1" outline="0" fieldPosition="0">
        <references count="1">
          <reference field="5" count="1" defaultSubtotal="1">
            <x v="37"/>
          </reference>
        </references>
      </pivotArea>
    </format>
    <format dxfId="2218">
      <pivotArea dataOnly="0" labelOnly="1" outline="0" fieldPosition="0">
        <references count="1">
          <reference field="5" count="1" defaultSubtotal="1">
            <x v="38"/>
          </reference>
        </references>
      </pivotArea>
    </format>
    <format dxfId="2217">
      <pivotArea dataOnly="0" labelOnly="1" outline="0" fieldPosition="0">
        <references count="1">
          <reference field="5" count="1" defaultSubtotal="1">
            <x v="39"/>
          </reference>
        </references>
      </pivotArea>
    </format>
    <format dxfId="2216">
      <pivotArea dataOnly="0" labelOnly="1" outline="0" fieldPosition="0">
        <references count="1">
          <reference field="5" count="1" defaultSubtotal="1">
            <x v="40"/>
          </reference>
        </references>
      </pivotArea>
    </format>
    <format dxfId="2215">
      <pivotArea dataOnly="0" labelOnly="1" outline="0" fieldPosition="0">
        <references count="1">
          <reference field="5" count="1" defaultSubtotal="1">
            <x v="41"/>
          </reference>
        </references>
      </pivotArea>
    </format>
    <format dxfId="2214">
      <pivotArea dataOnly="0" labelOnly="1" outline="0" fieldPosition="0">
        <references count="1">
          <reference field="5" count="1" defaultSubtotal="1">
            <x v="42"/>
          </reference>
        </references>
      </pivotArea>
    </format>
    <format dxfId="2213">
      <pivotArea dataOnly="0" labelOnly="1" outline="0" fieldPosition="0">
        <references count="1">
          <reference field="5" count="1" defaultSubtotal="1">
            <x v="43"/>
          </reference>
        </references>
      </pivotArea>
    </format>
    <format dxfId="2212">
      <pivotArea dataOnly="0" labelOnly="1" outline="0" fieldPosition="0">
        <references count="1">
          <reference field="5" count="1" defaultSubtotal="1">
            <x v="44"/>
          </reference>
        </references>
      </pivotArea>
    </format>
    <format dxfId="2211">
      <pivotArea dataOnly="0" labelOnly="1" outline="0" fieldPosition="0">
        <references count="1">
          <reference field="5" count="1" defaultSubtotal="1">
            <x v="45"/>
          </reference>
        </references>
      </pivotArea>
    </format>
    <format dxfId="2210">
      <pivotArea dataOnly="0" labelOnly="1" outline="0" fieldPosition="0">
        <references count="1">
          <reference field="5" count="1" defaultSubtotal="1">
            <x v="46"/>
          </reference>
        </references>
      </pivotArea>
    </format>
    <format dxfId="2209">
      <pivotArea dataOnly="0" labelOnly="1" outline="0" fieldPosition="0">
        <references count="1">
          <reference field="5" count="1" defaultSubtotal="1">
            <x v="47"/>
          </reference>
        </references>
      </pivotArea>
    </format>
    <format dxfId="2208">
      <pivotArea dataOnly="0" labelOnly="1" outline="0" fieldPosition="0">
        <references count="1">
          <reference field="5" count="1" defaultSubtotal="1">
            <x v="48"/>
          </reference>
        </references>
      </pivotArea>
    </format>
    <format dxfId="2207">
      <pivotArea dataOnly="0" labelOnly="1" outline="0" fieldPosition="0">
        <references count="1">
          <reference field="5" count="1" defaultSubtotal="1">
            <x v="49"/>
          </reference>
        </references>
      </pivotArea>
    </format>
    <format dxfId="2206">
      <pivotArea dataOnly="0" labelOnly="1" outline="0" fieldPosition="0">
        <references count="1">
          <reference field="5" count="1" defaultSubtotal="1">
            <x v="50"/>
          </reference>
        </references>
      </pivotArea>
    </format>
    <format dxfId="2205">
      <pivotArea dataOnly="0" labelOnly="1" outline="0" fieldPosition="0">
        <references count="1">
          <reference field="5" count="1" defaultSubtotal="1">
            <x v="51"/>
          </reference>
        </references>
      </pivotArea>
    </format>
    <format dxfId="2204">
      <pivotArea dataOnly="0" labelOnly="1" outline="0" fieldPosition="0">
        <references count="1">
          <reference field="5" count="1" defaultSubtotal="1">
            <x v="52"/>
          </reference>
        </references>
      </pivotArea>
    </format>
    <format dxfId="2203">
      <pivotArea dataOnly="0" labelOnly="1" outline="0" fieldPosition="0">
        <references count="1">
          <reference field="5" count="1" defaultSubtotal="1">
            <x v="53"/>
          </reference>
        </references>
      </pivotArea>
    </format>
    <format dxfId="2202">
      <pivotArea dataOnly="0" labelOnly="1" outline="0" fieldPosition="0">
        <references count="1">
          <reference field="5" count="1" defaultSubtotal="1">
            <x v="54"/>
          </reference>
        </references>
      </pivotArea>
    </format>
    <format dxfId="2201">
      <pivotArea dataOnly="0" labelOnly="1" outline="0" fieldPosition="0">
        <references count="1">
          <reference field="5" count="1" defaultSubtotal="1">
            <x v="55"/>
          </reference>
        </references>
      </pivotArea>
    </format>
    <format dxfId="2200">
      <pivotArea dataOnly="0" labelOnly="1" outline="0" fieldPosition="0">
        <references count="1">
          <reference field="5" count="1" defaultSubtotal="1">
            <x v="56"/>
          </reference>
        </references>
      </pivotArea>
    </format>
    <format dxfId="2199">
      <pivotArea dataOnly="0" labelOnly="1" outline="0" fieldPosition="0">
        <references count="1">
          <reference field="5" count="1" defaultSubtotal="1">
            <x v="57"/>
          </reference>
        </references>
      </pivotArea>
    </format>
    <format dxfId="2198">
      <pivotArea dataOnly="0" labelOnly="1" outline="0" fieldPosition="0">
        <references count="1">
          <reference field="5" count="1" defaultSubtotal="1">
            <x v="58"/>
          </reference>
        </references>
      </pivotArea>
    </format>
    <format dxfId="2197">
      <pivotArea dataOnly="0" labelOnly="1" outline="0" fieldPosition="0">
        <references count="1">
          <reference field="5" count="1" defaultSubtotal="1">
            <x v="59"/>
          </reference>
        </references>
      </pivotArea>
    </format>
    <format dxfId="2196">
      <pivotArea dataOnly="0" labelOnly="1" outline="0" fieldPosition="0">
        <references count="1">
          <reference field="5" count="1" defaultSubtotal="1">
            <x v="60"/>
          </reference>
        </references>
      </pivotArea>
    </format>
    <format dxfId="2195">
      <pivotArea dataOnly="0" labelOnly="1" outline="0" fieldPosition="0">
        <references count="1">
          <reference field="5" count="1" defaultSubtotal="1">
            <x v="61"/>
          </reference>
        </references>
      </pivotArea>
    </format>
    <format dxfId="2194">
      <pivotArea dataOnly="0" labelOnly="1" outline="0" fieldPosition="0">
        <references count="1">
          <reference field="5" count="1" defaultSubtotal="1">
            <x v="62"/>
          </reference>
        </references>
      </pivotArea>
    </format>
    <format dxfId="2193">
      <pivotArea dataOnly="0" labelOnly="1" outline="0" fieldPosition="0">
        <references count="1">
          <reference field="5" count="1" defaultSubtotal="1">
            <x v="63"/>
          </reference>
        </references>
      </pivotArea>
    </format>
    <format dxfId="2192">
      <pivotArea dataOnly="0" labelOnly="1" outline="0" fieldPosition="0">
        <references count="1">
          <reference field="5" count="1" defaultSubtotal="1">
            <x v="64"/>
          </reference>
        </references>
      </pivotArea>
    </format>
    <format dxfId="2191">
      <pivotArea dataOnly="0" labelOnly="1" outline="0" fieldPosition="0">
        <references count="1">
          <reference field="5" count="1" defaultSubtotal="1">
            <x v="65"/>
          </reference>
        </references>
      </pivotArea>
    </format>
    <format dxfId="2190">
      <pivotArea dataOnly="0" labelOnly="1" outline="0" fieldPosition="0">
        <references count="1">
          <reference field="5" count="1" defaultSubtotal="1">
            <x v="66"/>
          </reference>
        </references>
      </pivotArea>
    </format>
    <format dxfId="2189">
      <pivotArea dataOnly="0" labelOnly="1" outline="0" fieldPosition="0">
        <references count="1">
          <reference field="5" count="1" defaultSubtotal="1">
            <x v="67"/>
          </reference>
        </references>
      </pivotArea>
    </format>
    <format dxfId="2188">
      <pivotArea dataOnly="0" labelOnly="1" outline="0" fieldPosition="0">
        <references count="1">
          <reference field="5" count="1" defaultSubtotal="1">
            <x v="68"/>
          </reference>
        </references>
      </pivotArea>
    </format>
    <format dxfId="2187">
      <pivotArea dataOnly="0" labelOnly="1" outline="0" fieldPosition="0">
        <references count="1">
          <reference field="5" count="1" defaultSubtotal="1">
            <x v="69"/>
          </reference>
        </references>
      </pivotArea>
    </format>
    <format dxfId="2186">
      <pivotArea dataOnly="0" labelOnly="1" outline="0" fieldPosition="0">
        <references count="1">
          <reference field="5" count="1" defaultSubtotal="1">
            <x v="70"/>
          </reference>
        </references>
      </pivotArea>
    </format>
    <format dxfId="2185">
      <pivotArea dataOnly="0" labelOnly="1" outline="0" fieldPosition="0">
        <references count="1">
          <reference field="5" count="1" defaultSubtotal="1">
            <x v="71"/>
          </reference>
        </references>
      </pivotArea>
    </format>
    <format dxfId="2184">
      <pivotArea dataOnly="0" labelOnly="1" outline="0" fieldPosition="0">
        <references count="1">
          <reference field="5" count="1" defaultSubtotal="1">
            <x v="72"/>
          </reference>
        </references>
      </pivotArea>
    </format>
    <format dxfId="2183">
      <pivotArea dataOnly="0" labelOnly="1" outline="0" fieldPosition="0">
        <references count="1">
          <reference field="5" count="1" defaultSubtotal="1">
            <x v="73"/>
          </reference>
        </references>
      </pivotArea>
    </format>
    <format dxfId="2182">
      <pivotArea dataOnly="0" labelOnly="1" outline="0" fieldPosition="0">
        <references count="1">
          <reference field="5" count="1" defaultSubtotal="1">
            <x v="74"/>
          </reference>
        </references>
      </pivotArea>
    </format>
    <format dxfId="2181">
      <pivotArea dataOnly="0" labelOnly="1" outline="0" fieldPosition="0">
        <references count="1">
          <reference field="5" count="1" defaultSubtotal="1">
            <x v="75"/>
          </reference>
        </references>
      </pivotArea>
    </format>
    <format dxfId="2180">
      <pivotArea dataOnly="0" labelOnly="1" outline="0" fieldPosition="0">
        <references count="1">
          <reference field="5" count="1" defaultSubtotal="1">
            <x v="76"/>
          </reference>
        </references>
      </pivotArea>
    </format>
    <format dxfId="2179">
      <pivotArea dataOnly="0" labelOnly="1" outline="0" fieldPosition="0">
        <references count="1">
          <reference field="5" count="1" defaultSubtotal="1">
            <x v="77"/>
          </reference>
        </references>
      </pivotArea>
    </format>
    <format dxfId="2178">
      <pivotArea dataOnly="0" labelOnly="1" outline="0" fieldPosition="0">
        <references count="1">
          <reference field="5" count="1" defaultSubtotal="1">
            <x v="78"/>
          </reference>
        </references>
      </pivotArea>
    </format>
    <format dxfId="2177">
      <pivotArea dataOnly="0" labelOnly="1" outline="0" fieldPosition="0">
        <references count="1">
          <reference field="5" count="1" defaultSubtotal="1">
            <x v="79"/>
          </reference>
        </references>
      </pivotArea>
    </format>
    <format dxfId="2176">
      <pivotArea dataOnly="0" labelOnly="1" outline="0" fieldPosition="0">
        <references count="1">
          <reference field="5" count="1" defaultSubtotal="1">
            <x v="80"/>
          </reference>
        </references>
      </pivotArea>
    </format>
    <format dxfId="2175">
      <pivotArea dataOnly="0" labelOnly="1" outline="0" fieldPosition="0">
        <references count="1">
          <reference field="5" count="1" defaultSubtotal="1">
            <x v="81"/>
          </reference>
        </references>
      </pivotArea>
    </format>
    <format dxfId="2174">
      <pivotArea dataOnly="0" labelOnly="1" outline="0" fieldPosition="0">
        <references count="1">
          <reference field="5" count="1" defaultSubtotal="1">
            <x v="82"/>
          </reference>
        </references>
      </pivotArea>
    </format>
    <format dxfId="2173">
      <pivotArea dataOnly="0" labelOnly="1" outline="0" fieldPosition="0">
        <references count="1">
          <reference field="5" count="1" defaultSubtotal="1">
            <x v="83"/>
          </reference>
        </references>
      </pivotArea>
    </format>
    <format dxfId="2172">
      <pivotArea dataOnly="0" labelOnly="1" outline="0" fieldPosition="0">
        <references count="1">
          <reference field="5" count="1" defaultSubtotal="1">
            <x v="84"/>
          </reference>
        </references>
      </pivotArea>
    </format>
    <format dxfId="2171">
      <pivotArea dataOnly="0" labelOnly="1" outline="0" fieldPosition="0">
        <references count="1">
          <reference field="5" count="1" defaultSubtotal="1">
            <x v="85"/>
          </reference>
        </references>
      </pivotArea>
    </format>
    <format dxfId="2170">
      <pivotArea dataOnly="0" labelOnly="1" outline="0" fieldPosition="0">
        <references count="1">
          <reference field="5" count="1" defaultSubtotal="1">
            <x v="86"/>
          </reference>
        </references>
      </pivotArea>
    </format>
    <format dxfId="2169">
      <pivotArea dataOnly="0" labelOnly="1" outline="0" fieldPosition="0">
        <references count="1">
          <reference field="5" count="1" defaultSubtotal="1">
            <x v="87"/>
          </reference>
        </references>
      </pivotArea>
    </format>
    <format dxfId="2168">
      <pivotArea dataOnly="0" labelOnly="1" outline="0" fieldPosition="0">
        <references count="1">
          <reference field="5" count="1" defaultSubtotal="1">
            <x v="88"/>
          </reference>
        </references>
      </pivotArea>
    </format>
    <format dxfId="2167">
      <pivotArea dataOnly="0" labelOnly="1" outline="0" fieldPosition="0">
        <references count="1">
          <reference field="5" count="1" defaultSubtotal="1">
            <x v="89"/>
          </reference>
        </references>
      </pivotArea>
    </format>
    <format dxfId="2166">
      <pivotArea dataOnly="0" labelOnly="1" outline="0" fieldPosition="0">
        <references count="1">
          <reference field="5" count="1" defaultSubtotal="1">
            <x v="90"/>
          </reference>
        </references>
      </pivotArea>
    </format>
    <format dxfId="2165">
      <pivotArea dataOnly="0" labelOnly="1" outline="0" fieldPosition="0">
        <references count="1">
          <reference field="5" count="1" defaultSubtotal="1">
            <x v="91"/>
          </reference>
        </references>
      </pivotArea>
    </format>
    <format dxfId="2164">
      <pivotArea dataOnly="0" labelOnly="1" outline="0" fieldPosition="0">
        <references count="1">
          <reference field="5" count="1" defaultSubtotal="1">
            <x v="92"/>
          </reference>
        </references>
      </pivotArea>
    </format>
    <format dxfId="2163">
      <pivotArea dataOnly="0" labelOnly="1" outline="0" fieldPosition="0">
        <references count="1">
          <reference field="5" count="1" defaultSubtotal="1">
            <x v="93"/>
          </reference>
        </references>
      </pivotArea>
    </format>
    <format dxfId="2162">
      <pivotArea dataOnly="0" labelOnly="1" outline="0" fieldPosition="0">
        <references count="1">
          <reference field="5" count="1" defaultSubtotal="1">
            <x v="94"/>
          </reference>
        </references>
      </pivotArea>
    </format>
    <format dxfId="2161">
      <pivotArea dataOnly="0" labelOnly="1" outline="0" fieldPosition="0">
        <references count="1">
          <reference field="5" count="1" defaultSubtotal="1">
            <x v="95"/>
          </reference>
        </references>
      </pivotArea>
    </format>
    <format dxfId="2160">
      <pivotArea dataOnly="0" labelOnly="1" outline="0" fieldPosition="0">
        <references count="1">
          <reference field="5" count="1" defaultSubtotal="1">
            <x v="96"/>
          </reference>
        </references>
      </pivotArea>
    </format>
    <format dxfId="2159">
      <pivotArea dataOnly="0" labelOnly="1" outline="0" fieldPosition="0">
        <references count="1">
          <reference field="5" count="1" defaultSubtotal="1">
            <x v="97"/>
          </reference>
        </references>
      </pivotArea>
    </format>
    <format dxfId="2158">
      <pivotArea dataOnly="0" labelOnly="1" outline="0" fieldPosition="0">
        <references count="1">
          <reference field="5" count="1" defaultSubtotal="1">
            <x v="98"/>
          </reference>
        </references>
      </pivotArea>
    </format>
    <format dxfId="2157">
      <pivotArea dataOnly="0" labelOnly="1" outline="0" fieldPosition="0">
        <references count="1">
          <reference field="5" count="1" defaultSubtotal="1">
            <x v="99"/>
          </reference>
        </references>
      </pivotArea>
    </format>
    <format dxfId="2156">
      <pivotArea dataOnly="0" labelOnly="1" outline="0" fieldPosition="0">
        <references count="1">
          <reference field="5" count="1" defaultSubtotal="1">
            <x v="100"/>
          </reference>
        </references>
      </pivotArea>
    </format>
    <format dxfId="2155">
      <pivotArea dataOnly="0" labelOnly="1" outline="0" fieldPosition="0">
        <references count="1">
          <reference field="5" count="1" defaultSubtotal="1">
            <x v="101"/>
          </reference>
        </references>
      </pivotArea>
    </format>
    <format dxfId="2154">
      <pivotArea dataOnly="0" labelOnly="1" outline="0" fieldPosition="0">
        <references count="1">
          <reference field="5" count="1" defaultSubtotal="1">
            <x v="102"/>
          </reference>
        </references>
      </pivotArea>
    </format>
    <format dxfId="2153">
      <pivotArea dataOnly="0" labelOnly="1" outline="0" fieldPosition="0">
        <references count="1">
          <reference field="5" count="1" defaultSubtotal="1">
            <x v="103"/>
          </reference>
        </references>
      </pivotArea>
    </format>
    <format dxfId="2152">
      <pivotArea dataOnly="0" labelOnly="1" outline="0" fieldPosition="0">
        <references count="1">
          <reference field="5" count="1" defaultSubtotal="1">
            <x v="104"/>
          </reference>
        </references>
      </pivotArea>
    </format>
    <format dxfId="2151">
      <pivotArea dataOnly="0" labelOnly="1" outline="0" fieldPosition="0">
        <references count="1">
          <reference field="5" count="1" defaultSubtotal="1">
            <x v="105"/>
          </reference>
        </references>
      </pivotArea>
    </format>
    <format dxfId="2150">
      <pivotArea dataOnly="0" labelOnly="1" outline="0" fieldPosition="0">
        <references count="1">
          <reference field="5" count="1" defaultSubtotal="1">
            <x v="106"/>
          </reference>
        </references>
      </pivotArea>
    </format>
    <format dxfId="2149">
      <pivotArea dataOnly="0" labelOnly="1" outline="0" fieldPosition="0">
        <references count="1">
          <reference field="5" count="1" defaultSubtotal="1">
            <x v="107"/>
          </reference>
        </references>
      </pivotArea>
    </format>
    <format dxfId="2148">
      <pivotArea dataOnly="0" labelOnly="1" outline="0" fieldPosition="0">
        <references count="1">
          <reference field="5" count="1" defaultSubtotal="1">
            <x v="108"/>
          </reference>
        </references>
      </pivotArea>
    </format>
    <format dxfId="2147">
      <pivotArea dataOnly="0" labelOnly="1" outline="0" fieldPosition="0">
        <references count="1">
          <reference field="5" count="1" defaultSubtotal="1">
            <x v="109"/>
          </reference>
        </references>
      </pivotArea>
    </format>
    <format dxfId="2146">
      <pivotArea dataOnly="0" labelOnly="1" outline="0" fieldPosition="0">
        <references count="1">
          <reference field="5" count="1" defaultSubtotal="1">
            <x v="110"/>
          </reference>
        </references>
      </pivotArea>
    </format>
    <format dxfId="2145">
      <pivotArea dataOnly="0" labelOnly="1" outline="0" fieldPosition="0">
        <references count="1">
          <reference field="5" count="1" defaultSubtotal="1">
            <x v="111"/>
          </reference>
        </references>
      </pivotArea>
    </format>
    <format dxfId="2144">
      <pivotArea dataOnly="0" labelOnly="1" outline="0" fieldPosition="0">
        <references count="1">
          <reference field="5" count="1" defaultSubtotal="1">
            <x v="112"/>
          </reference>
        </references>
      </pivotArea>
    </format>
    <format dxfId="2143">
      <pivotArea dataOnly="0" labelOnly="1" outline="0" fieldPosition="0">
        <references count="1">
          <reference field="5" count="1" defaultSubtotal="1">
            <x v="113"/>
          </reference>
        </references>
      </pivotArea>
    </format>
    <format dxfId="2142">
      <pivotArea dataOnly="0" labelOnly="1" outline="0" fieldPosition="0">
        <references count="1">
          <reference field="5" count="1" defaultSubtotal="1">
            <x v="114"/>
          </reference>
        </references>
      </pivotArea>
    </format>
    <format dxfId="2141">
      <pivotArea dataOnly="0" labelOnly="1" outline="0" fieldPosition="0">
        <references count="1">
          <reference field="5" count="1" defaultSubtotal="1">
            <x v="115"/>
          </reference>
        </references>
      </pivotArea>
    </format>
    <format dxfId="2140">
      <pivotArea dataOnly="0" labelOnly="1" outline="0" fieldPosition="0">
        <references count="1">
          <reference field="5" count="1" defaultSubtotal="1">
            <x v="116"/>
          </reference>
        </references>
      </pivotArea>
    </format>
    <format dxfId="2139">
      <pivotArea dataOnly="0" labelOnly="1" outline="0" fieldPosition="0">
        <references count="1">
          <reference field="5" count="1" defaultSubtotal="1">
            <x v="117"/>
          </reference>
        </references>
      </pivotArea>
    </format>
    <format dxfId="2138">
      <pivotArea dataOnly="0" labelOnly="1" outline="0" fieldPosition="0">
        <references count="1">
          <reference field="5" count="1" defaultSubtotal="1">
            <x v="118"/>
          </reference>
        </references>
      </pivotArea>
    </format>
    <format dxfId="2137">
      <pivotArea dataOnly="0" labelOnly="1" outline="0" fieldPosition="0">
        <references count="1">
          <reference field="5" count="1" defaultSubtotal="1">
            <x v="119"/>
          </reference>
        </references>
      </pivotArea>
    </format>
    <format dxfId="2136">
      <pivotArea dataOnly="0" labelOnly="1" outline="0" fieldPosition="0">
        <references count="1">
          <reference field="5" count="1" defaultSubtotal="1">
            <x v="120"/>
          </reference>
        </references>
      </pivotArea>
    </format>
    <format dxfId="2135">
      <pivotArea dataOnly="0" labelOnly="1" outline="0" fieldPosition="0">
        <references count="1">
          <reference field="5" count="1" defaultSubtotal="1">
            <x v="121"/>
          </reference>
        </references>
      </pivotArea>
    </format>
    <format dxfId="2134">
      <pivotArea dataOnly="0" labelOnly="1" outline="0" fieldPosition="0">
        <references count="1">
          <reference field="5" count="1" defaultSubtotal="1">
            <x v="122"/>
          </reference>
        </references>
      </pivotArea>
    </format>
    <format dxfId="2133">
      <pivotArea dataOnly="0" labelOnly="1" outline="0" fieldPosition="0">
        <references count="1">
          <reference field="5" count="1" defaultSubtotal="1">
            <x v="123"/>
          </reference>
        </references>
      </pivotArea>
    </format>
    <format dxfId="2132">
      <pivotArea dataOnly="0" labelOnly="1" outline="0" fieldPosition="0">
        <references count="1">
          <reference field="5" count="1" defaultSubtotal="1">
            <x v="124"/>
          </reference>
        </references>
      </pivotArea>
    </format>
    <format dxfId="2131">
      <pivotArea dataOnly="0" labelOnly="1" outline="0" fieldPosition="0">
        <references count="1">
          <reference field="5" count="1" defaultSubtotal="1">
            <x v="125"/>
          </reference>
        </references>
      </pivotArea>
    </format>
    <format dxfId="2130">
      <pivotArea dataOnly="0" labelOnly="1" outline="0" fieldPosition="0">
        <references count="1">
          <reference field="5" count="1" defaultSubtotal="1">
            <x v="126"/>
          </reference>
        </references>
      </pivotArea>
    </format>
    <format dxfId="2129">
      <pivotArea dataOnly="0" labelOnly="1" outline="0" fieldPosition="0">
        <references count="1">
          <reference field="5" count="1" defaultSubtotal="1">
            <x v="127"/>
          </reference>
        </references>
      </pivotArea>
    </format>
    <format dxfId="2128">
      <pivotArea dataOnly="0" labelOnly="1" outline="0" fieldPosition="0">
        <references count="1">
          <reference field="5" count="1" defaultSubtotal="1">
            <x v="128"/>
          </reference>
        </references>
      </pivotArea>
    </format>
    <format dxfId="2127">
      <pivotArea dataOnly="0" labelOnly="1" outline="0" fieldPosition="0">
        <references count="1">
          <reference field="5" count="1" defaultSubtotal="1">
            <x v="129"/>
          </reference>
        </references>
      </pivotArea>
    </format>
    <format dxfId="2126">
      <pivotArea dataOnly="0" labelOnly="1" outline="0" fieldPosition="0">
        <references count="1">
          <reference field="5" count="1" defaultSubtotal="1">
            <x v="130"/>
          </reference>
        </references>
      </pivotArea>
    </format>
    <format dxfId="2125">
      <pivotArea dataOnly="0" labelOnly="1" outline="0" fieldPosition="0">
        <references count="1">
          <reference field="5" count="1" defaultSubtotal="1">
            <x v="131"/>
          </reference>
        </references>
      </pivotArea>
    </format>
    <format dxfId="2124">
      <pivotArea dataOnly="0" labelOnly="1" outline="0" fieldPosition="0">
        <references count="1">
          <reference field="5" count="1" defaultSubtotal="1">
            <x v="132"/>
          </reference>
        </references>
      </pivotArea>
    </format>
    <format dxfId="2123">
      <pivotArea dataOnly="0" labelOnly="1" outline="0" fieldPosition="0">
        <references count="1">
          <reference field="5" count="1" defaultSubtotal="1">
            <x v="133"/>
          </reference>
        </references>
      </pivotArea>
    </format>
    <format dxfId="2122">
      <pivotArea dataOnly="0" labelOnly="1" outline="0" fieldPosition="0">
        <references count="1">
          <reference field="5" count="1" defaultSubtotal="1">
            <x v="134"/>
          </reference>
        </references>
      </pivotArea>
    </format>
    <format dxfId="2121">
      <pivotArea dataOnly="0" labelOnly="1" outline="0" fieldPosition="0">
        <references count="1">
          <reference field="5" count="1" defaultSubtotal="1">
            <x v="135"/>
          </reference>
        </references>
      </pivotArea>
    </format>
    <format dxfId="2120">
      <pivotArea dataOnly="0" labelOnly="1" outline="0" fieldPosition="0">
        <references count="1">
          <reference field="5" count="1" defaultSubtotal="1">
            <x v="136"/>
          </reference>
        </references>
      </pivotArea>
    </format>
    <format dxfId="2119">
      <pivotArea dataOnly="0" labelOnly="1" outline="0" fieldPosition="0">
        <references count="1">
          <reference field="5" count="1" defaultSubtotal="1">
            <x v="137"/>
          </reference>
        </references>
      </pivotArea>
    </format>
    <format dxfId="2118">
      <pivotArea dataOnly="0" labelOnly="1" outline="0" fieldPosition="0">
        <references count="1">
          <reference field="5" count="1" defaultSubtotal="1">
            <x v="138"/>
          </reference>
        </references>
      </pivotArea>
    </format>
    <format dxfId="2117">
      <pivotArea dataOnly="0" labelOnly="1" outline="0" fieldPosition="0">
        <references count="1">
          <reference field="5" count="1" defaultSubtotal="1">
            <x v="139"/>
          </reference>
        </references>
      </pivotArea>
    </format>
    <format dxfId="2116">
      <pivotArea dataOnly="0" labelOnly="1" outline="0" fieldPosition="0">
        <references count="1">
          <reference field="5" count="1" defaultSubtotal="1">
            <x v="140"/>
          </reference>
        </references>
      </pivotArea>
    </format>
    <format dxfId="2115">
      <pivotArea dataOnly="0" labelOnly="1" outline="0" fieldPosition="0">
        <references count="1">
          <reference field="5" count="1" defaultSubtotal="1">
            <x v="141"/>
          </reference>
        </references>
      </pivotArea>
    </format>
    <format dxfId="2114">
      <pivotArea dataOnly="0" labelOnly="1" outline="0" fieldPosition="0">
        <references count="1">
          <reference field="5" count="1" defaultSubtotal="1">
            <x v="142"/>
          </reference>
        </references>
      </pivotArea>
    </format>
    <format dxfId="2113">
      <pivotArea dataOnly="0" labelOnly="1" outline="0" fieldPosition="0">
        <references count="1">
          <reference field="5" count="1" defaultSubtotal="1">
            <x v="143"/>
          </reference>
        </references>
      </pivotArea>
    </format>
    <format dxfId="2112">
      <pivotArea dataOnly="0" labelOnly="1" outline="0" fieldPosition="0">
        <references count="1">
          <reference field="5" count="1" defaultSubtotal="1">
            <x v="144"/>
          </reference>
        </references>
      </pivotArea>
    </format>
    <format dxfId="2111">
      <pivotArea dataOnly="0" labelOnly="1" outline="0" fieldPosition="0">
        <references count="1">
          <reference field="5" count="1" defaultSubtotal="1">
            <x v="145"/>
          </reference>
        </references>
      </pivotArea>
    </format>
    <format dxfId="2110">
      <pivotArea dataOnly="0" labelOnly="1" outline="0" fieldPosition="0">
        <references count="1">
          <reference field="5" count="1" defaultSubtotal="1">
            <x v="146"/>
          </reference>
        </references>
      </pivotArea>
    </format>
    <format dxfId="2109">
      <pivotArea dataOnly="0" labelOnly="1" outline="0" fieldPosition="0">
        <references count="1">
          <reference field="5" count="1" defaultSubtotal="1">
            <x v="147"/>
          </reference>
        </references>
      </pivotArea>
    </format>
    <format dxfId="2108">
      <pivotArea dataOnly="0" labelOnly="1" outline="0" fieldPosition="0">
        <references count="1">
          <reference field="5" count="1" defaultSubtotal="1">
            <x v="148"/>
          </reference>
        </references>
      </pivotArea>
    </format>
    <format dxfId="2107">
      <pivotArea dataOnly="0" labelOnly="1" outline="0" fieldPosition="0">
        <references count="1">
          <reference field="5" count="1" defaultSubtotal="1">
            <x v="149"/>
          </reference>
        </references>
      </pivotArea>
    </format>
    <format dxfId="2106">
      <pivotArea dataOnly="0" labelOnly="1" outline="0" fieldPosition="0">
        <references count="1">
          <reference field="5" count="1" defaultSubtotal="1">
            <x v="150"/>
          </reference>
        </references>
      </pivotArea>
    </format>
    <format dxfId="2105">
      <pivotArea dataOnly="0" labelOnly="1" outline="0" fieldPosition="0">
        <references count="1">
          <reference field="5" count="1" defaultSubtotal="1">
            <x v="151"/>
          </reference>
        </references>
      </pivotArea>
    </format>
    <format dxfId="2104">
      <pivotArea dataOnly="0" labelOnly="1" outline="0" fieldPosition="0">
        <references count="1">
          <reference field="5" count="1" defaultSubtotal="1">
            <x v="152"/>
          </reference>
        </references>
      </pivotArea>
    </format>
    <format dxfId="2103">
      <pivotArea dataOnly="0" labelOnly="1" outline="0" fieldPosition="0">
        <references count="1">
          <reference field="5" count="1" defaultSubtotal="1">
            <x v="153"/>
          </reference>
        </references>
      </pivotArea>
    </format>
    <format dxfId="2102">
      <pivotArea dataOnly="0" labelOnly="1" outline="0" fieldPosition="0">
        <references count="1">
          <reference field="5" count="1" defaultSubtotal="1">
            <x v="154"/>
          </reference>
        </references>
      </pivotArea>
    </format>
    <format dxfId="2101">
      <pivotArea dataOnly="0" labelOnly="1" outline="0" fieldPosition="0">
        <references count="1">
          <reference field="5" count="1" defaultSubtotal="1">
            <x v="155"/>
          </reference>
        </references>
      </pivotArea>
    </format>
    <format dxfId="2100">
      <pivotArea dataOnly="0" labelOnly="1" outline="0" fieldPosition="0">
        <references count="1">
          <reference field="5" count="1" defaultSubtotal="1">
            <x v="156"/>
          </reference>
        </references>
      </pivotArea>
    </format>
    <format dxfId="2099">
      <pivotArea dataOnly="0" labelOnly="1" outline="0" fieldPosition="0">
        <references count="1">
          <reference field="5" count="1" defaultSubtotal="1">
            <x v="157"/>
          </reference>
        </references>
      </pivotArea>
    </format>
    <format dxfId="2098">
      <pivotArea dataOnly="0" labelOnly="1" outline="0" fieldPosition="0">
        <references count="1">
          <reference field="5" count="1" defaultSubtotal="1">
            <x v="158"/>
          </reference>
        </references>
      </pivotArea>
    </format>
    <format dxfId="2097">
      <pivotArea dataOnly="0" labelOnly="1" outline="0" fieldPosition="0">
        <references count="1">
          <reference field="5" count="1" defaultSubtotal="1">
            <x v="159"/>
          </reference>
        </references>
      </pivotArea>
    </format>
    <format dxfId="2096">
      <pivotArea dataOnly="0" labelOnly="1" outline="0" fieldPosition="0">
        <references count="1">
          <reference field="5" count="1" defaultSubtotal="1">
            <x v="160"/>
          </reference>
        </references>
      </pivotArea>
    </format>
    <format dxfId="2095">
      <pivotArea dataOnly="0" labelOnly="1" outline="0" fieldPosition="0">
        <references count="1">
          <reference field="5" count="1" defaultSubtotal="1">
            <x v="161"/>
          </reference>
        </references>
      </pivotArea>
    </format>
    <format dxfId="2094">
      <pivotArea dataOnly="0" labelOnly="1" outline="0" fieldPosition="0">
        <references count="1">
          <reference field="5" count="1" defaultSubtotal="1">
            <x v="162"/>
          </reference>
        </references>
      </pivotArea>
    </format>
    <format dxfId="2093">
      <pivotArea dataOnly="0" labelOnly="1" outline="0" fieldPosition="0">
        <references count="1">
          <reference field="5" count="1" defaultSubtotal="1">
            <x v="163"/>
          </reference>
        </references>
      </pivotArea>
    </format>
    <format dxfId="2092">
      <pivotArea dataOnly="0" labelOnly="1" outline="0" fieldPosition="0">
        <references count="1">
          <reference field="5" count="1" defaultSubtotal="1">
            <x v="164"/>
          </reference>
        </references>
      </pivotArea>
    </format>
    <format dxfId="2091">
      <pivotArea dataOnly="0" labelOnly="1" outline="0" fieldPosition="0">
        <references count="1">
          <reference field="5" count="1" defaultSubtotal="1">
            <x v="165"/>
          </reference>
        </references>
      </pivotArea>
    </format>
    <format dxfId="2090">
      <pivotArea dataOnly="0" labelOnly="1" outline="0" fieldPosition="0">
        <references count="1">
          <reference field="5" count="1" defaultSubtotal="1">
            <x v="166"/>
          </reference>
        </references>
      </pivotArea>
    </format>
    <format dxfId="2089">
      <pivotArea dataOnly="0" labelOnly="1" outline="0" fieldPosition="0">
        <references count="1">
          <reference field="5" count="1" defaultSubtotal="1">
            <x v="167"/>
          </reference>
        </references>
      </pivotArea>
    </format>
    <format dxfId="2088">
      <pivotArea dataOnly="0" labelOnly="1" outline="0" fieldPosition="0">
        <references count="1">
          <reference field="5" count="1" defaultSubtotal="1">
            <x v="168"/>
          </reference>
        </references>
      </pivotArea>
    </format>
    <format dxfId="2087">
      <pivotArea dataOnly="0" labelOnly="1" outline="0" fieldPosition="0">
        <references count="1">
          <reference field="5" count="1" defaultSubtotal="1">
            <x v="169"/>
          </reference>
        </references>
      </pivotArea>
    </format>
    <format dxfId="2086">
      <pivotArea dataOnly="0" labelOnly="1" outline="0" fieldPosition="0">
        <references count="1">
          <reference field="5" count="1" defaultSubtotal="1">
            <x v="170"/>
          </reference>
        </references>
      </pivotArea>
    </format>
    <format dxfId="2085">
      <pivotArea dataOnly="0" labelOnly="1" outline="0" fieldPosition="0">
        <references count="1">
          <reference field="5" count="1" defaultSubtotal="1">
            <x v="171"/>
          </reference>
        </references>
      </pivotArea>
    </format>
    <format dxfId="2084">
      <pivotArea dataOnly="0" labelOnly="1" outline="0" fieldPosition="0">
        <references count="1">
          <reference field="5" count="1" defaultSubtotal="1">
            <x v="172"/>
          </reference>
        </references>
      </pivotArea>
    </format>
    <format dxfId="2083">
      <pivotArea dataOnly="0" labelOnly="1" outline="0" fieldPosition="0">
        <references count="1">
          <reference field="5" count="1" defaultSubtotal="1">
            <x v="173"/>
          </reference>
        </references>
      </pivotArea>
    </format>
    <format dxfId="2082">
      <pivotArea dataOnly="0" labelOnly="1" outline="0" fieldPosition="0">
        <references count="1">
          <reference field="5" count="1" defaultSubtotal="1">
            <x v="174"/>
          </reference>
        </references>
      </pivotArea>
    </format>
    <format dxfId="2081">
      <pivotArea dataOnly="0" labelOnly="1" outline="0" fieldPosition="0">
        <references count="1">
          <reference field="5" count="1" defaultSubtotal="1">
            <x v="175"/>
          </reference>
        </references>
      </pivotArea>
    </format>
    <format dxfId="2080">
      <pivotArea dataOnly="0" labelOnly="1" outline="0" fieldPosition="0">
        <references count="1">
          <reference field="5" count="1" defaultSubtotal="1">
            <x v="176"/>
          </reference>
        </references>
      </pivotArea>
    </format>
    <format dxfId="2079">
      <pivotArea dataOnly="0" labelOnly="1" outline="0" fieldPosition="0">
        <references count="1">
          <reference field="5" count="1" defaultSubtotal="1">
            <x v="177"/>
          </reference>
        </references>
      </pivotArea>
    </format>
    <format dxfId="2078">
      <pivotArea dataOnly="0" labelOnly="1" outline="0" fieldPosition="0">
        <references count="1">
          <reference field="5" count="1" defaultSubtotal="1">
            <x v="178"/>
          </reference>
        </references>
      </pivotArea>
    </format>
    <format dxfId="2077">
      <pivotArea dataOnly="0" labelOnly="1" outline="0" fieldPosition="0">
        <references count="1">
          <reference field="5" count="1" defaultSubtotal="1">
            <x v="179"/>
          </reference>
        </references>
      </pivotArea>
    </format>
    <format dxfId="2076">
      <pivotArea dataOnly="0" labelOnly="1" outline="0" fieldPosition="0">
        <references count="1">
          <reference field="5" count="1" defaultSubtotal="1">
            <x v="180"/>
          </reference>
        </references>
      </pivotArea>
    </format>
    <format dxfId="2075">
      <pivotArea dataOnly="0" labelOnly="1" outline="0" fieldPosition="0">
        <references count="1">
          <reference field="5" count="1" defaultSubtotal="1">
            <x v="181"/>
          </reference>
        </references>
      </pivotArea>
    </format>
    <format dxfId="2074">
      <pivotArea dataOnly="0" labelOnly="1" outline="0" fieldPosition="0">
        <references count="1">
          <reference field="5" count="1" defaultSubtotal="1">
            <x v="182"/>
          </reference>
        </references>
      </pivotArea>
    </format>
    <format dxfId="2073">
      <pivotArea dataOnly="0" labelOnly="1" outline="0" fieldPosition="0">
        <references count="1">
          <reference field="5" count="1" defaultSubtotal="1">
            <x v="183"/>
          </reference>
        </references>
      </pivotArea>
    </format>
    <format dxfId="2072">
      <pivotArea dataOnly="0" labelOnly="1" outline="0" fieldPosition="0">
        <references count="1">
          <reference field="5" count="1" defaultSubtotal="1">
            <x v="184"/>
          </reference>
        </references>
      </pivotArea>
    </format>
    <format dxfId="2071">
      <pivotArea dataOnly="0" labelOnly="1" outline="0" fieldPosition="0">
        <references count="1">
          <reference field="5" count="1" defaultSubtotal="1">
            <x v="185"/>
          </reference>
        </references>
      </pivotArea>
    </format>
    <format dxfId="2070">
      <pivotArea dataOnly="0" labelOnly="1" outline="0" fieldPosition="0">
        <references count="1">
          <reference field="5" count="1" defaultSubtotal="1">
            <x v="186"/>
          </reference>
        </references>
      </pivotArea>
    </format>
    <format dxfId="2069">
      <pivotArea dataOnly="0" labelOnly="1" outline="0" fieldPosition="0">
        <references count="2">
          <reference field="5" count="1" selected="0">
            <x v="0"/>
          </reference>
          <reference field="6" count="1">
            <x v="123"/>
          </reference>
        </references>
      </pivotArea>
    </format>
    <format dxfId="2068">
      <pivotArea dataOnly="0" labelOnly="1" outline="0" fieldPosition="0">
        <references count="2">
          <reference field="5" count="1" selected="0">
            <x v="1"/>
          </reference>
          <reference field="6" count="1">
            <x v="47"/>
          </reference>
        </references>
      </pivotArea>
    </format>
    <format dxfId="2067">
      <pivotArea dataOnly="0" labelOnly="1" outline="0" fieldPosition="0">
        <references count="2">
          <reference field="5" count="1" selected="0">
            <x v="2"/>
          </reference>
          <reference field="6" count="1">
            <x v="186"/>
          </reference>
        </references>
      </pivotArea>
    </format>
    <format dxfId="2066">
      <pivotArea dataOnly="0" labelOnly="1" outline="0" fieldPosition="0">
        <references count="2">
          <reference field="5" count="1" selected="0">
            <x v="3"/>
          </reference>
          <reference field="6" count="1">
            <x v="49"/>
          </reference>
        </references>
      </pivotArea>
    </format>
    <format dxfId="2065">
      <pivotArea dataOnly="0" labelOnly="1" outline="0" fieldPosition="0">
        <references count="2">
          <reference field="5" count="1" selected="0">
            <x v="4"/>
          </reference>
          <reference field="6" count="1">
            <x v="154"/>
          </reference>
        </references>
      </pivotArea>
    </format>
    <format dxfId="2064">
      <pivotArea dataOnly="0" labelOnly="1" outline="0" fieldPosition="0">
        <references count="2">
          <reference field="5" count="1" selected="0">
            <x v="5"/>
          </reference>
          <reference field="6" count="1">
            <x v="128"/>
          </reference>
        </references>
      </pivotArea>
    </format>
    <format dxfId="2063">
      <pivotArea dataOnly="0" labelOnly="1" outline="0" fieldPosition="0">
        <references count="2">
          <reference field="5" count="1" selected="0">
            <x v="6"/>
          </reference>
          <reference field="6" count="1">
            <x v="130"/>
          </reference>
        </references>
      </pivotArea>
    </format>
    <format dxfId="2062">
      <pivotArea dataOnly="0" labelOnly="1" outline="0" fieldPosition="0">
        <references count="2">
          <reference field="5" count="1" selected="0">
            <x v="7"/>
          </reference>
          <reference field="6" count="1">
            <x v="64"/>
          </reference>
        </references>
      </pivotArea>
    </format>
    <format dxfId="2061">
      <pivotArea dataOnly="0" labelOnly="1" outline="0" fieldPosition="0">
        <references count="2">
          <reference field="5" count="1" selected="0">
            <x v="8"/>
          </reference>
          <reference field="6" count="1">
            <x v="125"/>
          </reference>
        </references>
      </pivotArea>
    </format>
    <format dxfId="2060">
      <pivotArea dataOnly="0" labelOnly="1" outline="0" fieldPosition="0">
        <references count="2">
          <reference field="5" count="1" selected="0">
            <x v="9"/>
          </reference>
          <reference field="6" count="1">
            <x v="57"/>
          </reference>
        </references>
      </pivotArea>
    </format>
    <format dxfId="2059">
      <pivotArea dataOnly="0" labelOnly="1" outline="0" fieldPosition="0">
        <references count="2">
          <reference field="5" count="1" selected="0">
            <x v="10"/>
          </reference>
          <reference field="6" count="1">
            <x v="22"/>
          </reference>
        </references>
      </pivotArea>
    </format>
    <format dxfId="2058">
      <pivotArea dataOnly="0" labelOnly="1" outline="0" fieldPosition="0">
        <references count="2">
          <reference field="5" count="1" selected="0">
            <x v="11"/>
          </reference>
          <reference field="6" count="1">
            <x v="15"/>
          </reference>
        </references>
      </pivotArea>
    </format>
    <format dxfId="2057">
      <pivotArea dataOnly="0" labelOnly="1" outline="0" fieldPosition="0">
        <references count="2">
          <reference field="5" count="1" selected="0">
            <x v="12"/>
          </reference>
          <reference field="6" count="1">
            <x v="129"/>
          </reference>
        </references>
      </pivotArea>
    </format>
    <format dxfId="2056">
      <pivotArea dataOnly="0" labelOnly="1" outline="0" fieldPosition="0">
        <references count="2">
          <reference field="5" count="1" selected="0">
            <x v="13"/>
          </reference>
          <reference field="6" count="1">
            <x v="106"/>
          </reference>
        </references>
      </pivotArea>
    </format>
    <format dxfId="2055">
      <pivotArea dataOnly="0" labelOnly="1" outline="0" fieldPosition="0">
        <references count="2">
          <reference field="5" count="1" selected="0">
            <x v="14"/>
          </reference>
          <reference field="6" count="1">
            <x v="19"/>
          </reference>
        </references>
      </pivotArea>
    </format>
    <format dxfId="2054">
      <pivotArea dataOnly="0" labelOnly="1" outline="0" fieldPosition="0">
        <references count="2">
          <reference field="5" count="1" selected="0">
            <x v="15"/>
          </reference>
          <reference field="6" count="1">
            <x v="117"/>
          </reference>
        </references>
      </pivotArea>
    </format>
    <format dxfId="2053">
      <pivotArea dataOnly="0" labelOnly="1" outline="0" fieldPosition="0">
        <references count="2">
          <reference field="5" count="1" selected="0">
            <x v="16"/>
          </reference>
          <reference field="6" count="1">
            <x v="7"/>
          </reference>
        </references>
      </pivotArea>
    </format>
    <format dxfId="2052">
      <pivotArea dataOnly="0" labelOnly="1" outline="0" fieldPosition="0">
        <references count="2">
          <reference field="5" count="1" selected="0">
            <x v="17"/>
          </reference>
          <reference field="6" count="1">
            <x v="11"/>
          </reference>
        </references>
      </pivotArea>
    </format>
    <format dxfId="2051">
      <pivotArea dataOnly="0" labelOnly="1" outline="0" fieldPosition="0">
        <references count="2">
          <reference field="5" count="1" selected="0">
            <x v="18"/>
          </reference>
          <reference field="6" count="1">
            <x v="28"/>
          </reference>
        </references>
      </pivotArea>
    </format>
    <format dxfId="2050">
      <pivotArea dataOnly="0" labelOnly="1" outline="0" fieldPosition="0">
        <references count="2">
          <reference field="5" count="1" selected="0">
            <x v="19"/>
          </reference>
          <reference field="6" count="1">
            <x v="17"/>
          </reference>
        </references>
      </pivotArea>
    </format>
    <format dxfId="2049">
      <pivotArea dataOnly="0" labelOnly="1" outline="0" fieldPosition="0">
        <references count="2">
          <reference field="5" count="1" selected="0">
            <x v="20"/>
          </reference>
          <reference field="6" count="1">
            <x v="175"/>
          </reference>
        </references>
      </pivotArea>
    </format>
    <format dxfId="2048">
      <pivotArea dataOnly="0" labelOnly="1" outline="0" fieldPosition="0">
        <references count="2">
          <reference field="5" count="1" selected="0">
            <x v="21"/>
          </reference>
          <reference field="6" count="1">
            <x v="58"/>
          </reference>
        </references>
      </pivotArea>
    </format>
    <format dxfId="2047">
      <pivotArea dataOnly="0" labelOnly="1" outline="0" fieldPosition="0">
        <references count="2">
          <reference field="5" count="1" selected="0">
            <x v="22"/>
          </reference>
          <reference field="6" count="1">
            <x v="159"/>
          </reference>
        </references>
      </pivotArea>
    </format>
    <format dxfId="2046">
      <pivotArea dataOnly="0" labelOnly="1" outline="0" fieldPosition="0">
        <references count="2">
          <reference field="5" count="1" selected="0">
            <x v="23"/>
          </reference>
          <reference field="6" count="1">
            <x v="158"/>
          </reference>
        </references>
      </pivotArea>
    </format>
    <format dxfId="2045">
      <pivotArea dataOnly="0" labelOnly="1" outline="0" fieldPosition="0">
        <references count="2">
          <reference field="5" count="1" selected="0">
            <x v="24"/>
          </reference>
          <reference field="6" count="1">
            <x v="92"/>
          </reference>
        </references>
      </pivotArea>
    </format>
    <format dxfId="2044">
      <pivotArea dataOnly="0" labelOnly="1" outline="0" fieldPosition="0">
        <references count="2">
          <reference field="5" count="1" selected="0">
            <x v="25"/>
          </reference>
          <reference field="6" count="1">
            <x v="113"/>
          </reference>
        </references>
      </pivotArea>
    </format>
    <format dxfId="2043">
      <pivotArea dataOnly="0" labelOnly="1" outline="0" fieldPosition="0">
        <references count="2">
          <reference field="5" count="1" selected="0">
            <x v="26"/>
          </reference>
          <reference field="6" count="1">
            <x v="143"/>
          </reference>
        </references>
      </pivotArea>
    </format>
    <format dxfId="2042">
      <pivotArea dataOnly="0" labelOnly="1" outline="0" fieldPosition="0">
        <references count="2">
          <reference field="5" count="1" selected="0">
            <x v="27"/>
          </reference>
          <reference field="6" count="1">
            <x v="134"/>
          </reference>
        </references>
      </pivotArea>
    </format>
    <format dxfId="2041">
      <pivotArea dataOnly="0" labelOnly="1" outline="0" fieldPosition="0">
        <references count="2">
          <reference field="5" count="1" selected="0">
            <x v="28"/>
          </reference>
          <reference field="6" count="1">
            <x v="105"/>
          </reference>
        </references>
      </pivotArea>
    </format>
    <format dxfId="2040">
      <pivotArea dataOnly="0" labelOnly="1" outline="0" fieldPosition="0">
        <references count="2">
          <reference field="5" count="1" selected="0">
            <x v="29"/>
          </reference>
          <reference field="6" count="1">
            <x v="124"/>
          </reference>
        </references>
      </pivotArea>
    </format>
    <format dxfId="2039">
      <pivotArea dataOnly="0" labelOnly="1" outline="0" fieldPosition="0">
        <references count="2">
          <reference field="5" count="1" selected="0">
            <x v="30"/>
          </reference>
          <reference field="6" count="1">
            <x v="103"/>
          </reference>
        </references>
      </pivotArea>
    </format>
    <format dxfId="2038">
      <pivotArea dataOnly="0" labelOnly="1" outline="0" fieldPosition="0">
        <references count="2">
          <reference field="5" count="1" selected="0">
            <x v="31"/>
          </reference>
          <reference field="6" count="1">
            <x v="163"/>
          </reference>
        </references>
      </pivotArea>
    </format>
    <format dxfId="2037">
      <pivotArea dataOnly="0" labelOnly="1" outline="0" fieldPosition="0">
        <references count="2">
          <reference field="5" count="1" selected="0">
            <x v="32"/>
          </reference>
          <reference field="6" count="1">
            <x v="174"/>
          </reference>
        </references>
      </pivotArea>
    </format>
    <format dxfId="2036">
      <pivotArea dataOnly="0" labelOnly="1" outline="0" fieldPosition="0">
        <references count="2">
          <reference field="5" count="1" selected="0">
            <x v="33"/>
          </reference>
          <reference field="6" count="1">
            <x v="93"/>
          </reference>
        </references>
      </pivotArea>
    </format>
    <format dxfId="2035">
      <pivotArea dataOnly="0" labelOnly="1" outline="0" fieldPosition="0">
        <references count="2">
          <reference field="5" count="1" selected="0">
            <x v="34"/>
          </reference>
          <reference field="6" count="1">
            <x v="30"/>
          </reference>
        </references>
      </pivotArea>
    </format>
    <format dxfId="2034">
      <pivotArea dataOnly="0" labelOnly="1" outline="0" fieldPosition="0">
        <references count="2">
          <reference field="5" count="1" selected="0">
            <x v="35"/>
          </reference>
          <reference field="6" count="1">
            <x v="77"/>
          </reference>
        </references>
      </pivotArea>
    </format>
    <format dxfId="2033">
      <pivotArea dataOnly="0" labelOnly="1" outline="0" fieldPosition="0">
        <references count="2">
          <reference field="5" count="1" selected="0">
            <x v="36"/>
          </reference>
          <reference field="6" count="1">
            <x v="185"/>
          </reference>
        </references>
      </pivotArea>
    </format>
    <format dxfId="2032">
      <pivotArea dataOnly="0" labelOnly="1" outline="0" fieldPosition="0">
        <references count="2">
          <reference field="5" count="1" selected="0">
            <x v="37"/>
          </reference>
          <reference field="6" count="1">
            <x v="182"/>
          </reference>
        </references>
      </pivotArea>
    </format>
    <format dxfId="2031">
      <pivotArea dataOnly="0" labelOnly="1" outline="0" fieldPosition="0">
        <references count="2">
          <reference field="5" count="1" selected="0">
            <x v="38"/>
          </reference>
          <reference field="6" count="1">
            <x v="83"/>
          </reference>
        </references>
      </pivotArea>
    </format>
    <format dxfId="2030">
      <pivotArea dataOnly="0" labelOnly="1" outline="0" fieldPosition="0">
        <references count="2">
          <reference field="5" count="1" selected="0">
            <x v="39"/>
          </reference>
          <reference field="6" count="1">
            <x v="171"/>
          </reference>
        </references>
      </pivotArea>
    </format>
    <format dxfId="2029">
      <pivotArea dataOnly="0" labelOnly="1" outline="0" fieldPosition="0">
        <references count="2">
          <reference field="5" count="1" selected="0">
            <x v="40"/>
          </reference>
          <reference field="6" count="1">
            <x v="151"/>
          </reference>
        </references>
      </pivotArea>
    </format>
    <format dxfId="2028">
      <pivotArea dataOnly="0" labelOnly="1" outline="0" fieldPosition="0">
        <references count="2">
          <reference field="5" count="1" selected="0">
            <x v="41"/>
          </reference>
          <reference field="6" count="1">
            <x v="112"/>
          </reference>
        </references>
      </pivotArea>
    </format>
    <format dxfId="2027">
      <pivotArea dataOnly="0" labelOnly="1" outline="0" fieldPosition="0">
        <references count="2">
          <reference field="5" count="1" selected="0">
            <x v="42"/>
          </reference>
          <reference field="6" count="1">
            <x v="102"/>
          </reference>
        </references>
      </pivotArea>
    </format>
    <format dxfId="2026">
      <pivotArea dataOnly="0" labelOnly="1" outline="0" fieldPosition="0">
        <references count="2">
          <reference field="5" count="1" selected="0">
            <x v="43"/>
          </reference>
          <reference field="6" count="1">
            <x v="133"/>
          </reference>
        </references>
      </pivotArea>
    </format>
    <format dxfId="2025">
      <pivotArea dataOnly="0" labelOnly="1" outline="0" fieldPosition="0">
        <references count="2">
          <reference field="5" count="1" selected="0">
            <x v="44"/>
          </reference>
          <reference field="6" count="1">
            <x v="23"/>
          </reference>
        </references>
      </pivotArea>
    </format>
    <format dxfId="2024">
      <pivotArea dataOnly="0" labelOnly="1" outline="0" fieldPosition="0">
        <references count="2">
          <reference field="5" count="1" selected="0">
            <x v="45"/>
          </reference>
          <reference field="6" count="1">
            <x v="38"/>
          </reference>
        </references>
      </pivotArea>
    </format>
    <format dxfId="2023">
      <pivotArea dataOnly="0" labelOnly="1" outline="0" fieldPosition="0">
        <references count="2">
          <reference field="5" count="1" selected="0">
            <x v="46"/>
          </reference>
          <reference field="6" count="1">
            <x v="141"/>
          </reference>
        </references>
      </pivotArea>
    </format>
    <format dxfId="2022">
      <pivotArea dataOnly="0" labelOnly="1" outline="0" fieldPosition="0">
        <references count="2">
          <reference field="5" count="1" selected="0">
            <x v="47"/>
          </reference>
          <reference field="6" count="1">
            <x v="100"/>
          </reference>
        </references>
      </pivotArea>
    </format>
    <format dxfId="2021">
      <pivotArea dataOnly="0" labelOnly="1" outline="0" fieldPosition="0">
        <references count="2">
          <reference field="5" count="1" selected="0">
            <x v="48"/>
          </reference>
          <reference field="6" count="1">
            <x v="50"/>
          </reference>
        </references>
      </pivotArea>
    </format>
    <format dxfId="2020">
      <pivotArea dataOnly="0" labelOnly="1" outline="0" fieldPosition="0">
        <references count="2">
          <reference field="5" count="1" selected="0">
            <x v="49"/>
          </reference>
          <reference field="6" count="1">
            <x v="150"/>
          </reference>
        </references>
      </pivotArea>
    </format>
    <format dxfId="2019">
      <pivotArea dataOnly="0" labelOnly="1" outline="0" fieldPosition="0">
        <references count="2">
          <reference field="5" count="1" selected="0">
            <x v="50"/>
          </reference>
          <reference field="6" count="1">
            <x v="24"/>
          </reference>
        </references>
      </pivotArea>
    </format>
    <format dxfId="2018">
      <pivotArea dataOnly="0" labelOnly="1" outline="0" fieldPosition="0">
        <references count="2">
          <reference field="5" count="1" selected="0">
            <x v="51"/>
          </reference>
          <reference field="6" count="1">
            <x v="176"/>
          </reference>
        </references>
      </pivotArea>
    </format>
    <format dxfId="2017">
      <pivotArea dataOnly="0" labelOnly="1" outline="0" fieldPosition="0">
        <references count="2">
          <reference field="5" count="1" selected="0">
            <x v="52"/>
          </reference>
          <reference field="6" count="1">
            <x v="44"/>
          </reference>
        </references>
      </pivotArea>
    </format>
    <format dxfId="2016">
      <pivotArea dataOnly="0" labelOnly="1" outline="0" fieldPosition="0">
        <references count="2">
          <reference field="5" count="1" selected="0">
            <x v="53"/>
          </reference>
          <reference field="6" count="1">
            <x v="31"/>
          </reference>
        </references>
      </pivotArea>
    </format>
    <format dxfId="2015">
      <pivotArea dataOnly="0" labelOnly="1" outline="0" fieldPosition="0">
        <references count="2">
          <reference field="5" count="1" selected="0">
            <x v="54"/>
          </reference>
          <reference field="6" count="1">
            <x v="88"/>
          </reference>
        </references>
      </pivotArea>
    </format>
    <format dxfId="2014">
      <pivotArea dataOnly="0" labelOnly="1" outline="0" fieldPosition="0">
        <references count="2">
          <reference field="5" count="1" selected="0">
            <x v="55"/>
          </reference>
          <reference field="6" count="1">
            <x v="139"/>
          </reference>
        </references>
      </pivotArea>
    </format>
    <format dxfId="2013">
      <pivotArea dataOnly="0" labelOnly="1" outline="0" fieldPosition="0">
        <references count="2">
          <reference field="5" count="1" selected="0">
            <x v="56"/>
          </reference>
          <reference field="6" count="1">
            <x v="119"/>
          </reference>
        </references>
      </pivotArea>
    </format>
    <format dxfId="2012">
      <pivotArea dataOnly="0" labelOnly="1" outline="0" fieldPosition="0">
        <references count="2">
          <reference field="5" count="1" selected="0">
            <x v="57"/>
          </reference>
          <reference field="6" count="1">
            <x v="21"/>
          </reference>
        </references>
      </pivotArea>
    </format>
    <format dxfId="2011">
      <pivotArea dataOnly="0" labelOnly="1" outline="0" fieldPosition="0">
        <references count="2">
          <reference field="5" count="1" selected="0">
            <x v="58"/>
          </reference>
          <reference field="6" count="1">
            <x v="152"/>
          </reference>
        </references>
      </pivotArea>
    </format>
    <format dxfId="2010">
      <pivotArea dataOnly="0" labelOnly="1" outline="0" fieldPosition="0">
        <references count="2">
          <reference field="5" count="1" selected="0">
            <x v="59"/>
          </reference>
          <reference field="6" count="1">
            <x v="54"/>
          </reference>
        </references>
      </pivotArea>
    </format>
    <format dxfId="2009">
      <pivotArea dataOnly="0" labelOnly="1" outline="0" fieldPosition="0">
        <references count="2">
          <reference field="5" count="1" selected="0">
            <x v="60"/>
          </reference>
          <reference field="6" count="1">
            <x v="54"/>
          </reference>
        </references>
      </pivotArea>
    </format>
    <format dxfId="2008">
      <pivotArea dataOnly="0" labelOnly="1" outline="0" fieldPosition="0">
        <references count="2">
          <reference field="5" count="1" selected="0">
            <x v="61"/>
          </reference>
          <reference field="6" count="1">
            <x v="147"/>
          </reference>
        </references>
      </pivotArea>
    </format>
    <format dxfId="2007">
      <pivotArea dataOnly="0" labelOnly="1" outline="0" fieldPosition="0">
        <references count="2">
          <reference field="5" count="1" selected="0">
            <x v="62"/>
          </reference>
          <reference field="6" count="1">
            <x v="66"/>
          </reference>
        </references>
      </pivotArea>
    </format>
    <format dxfId="2006">
      <pivotArea dataOnly="0" labelOnly="1" outline="0" fieldPosition="0">
        <references count="2">
          <reference field="5" count="1" selected="0">
            <x v="63"/>
          </reference>
          <reference field="6" count="1">
            <x v="33"/>
          </reference>
        </references>
      </pivotArea>
    </format>
    <format dxfId="2005">
      <pivotArea dataOnly="0" labelOnly="1" outline="0" fieldPosition="0">
        <references count="2">
          <reference field="5" count="1" selected="0">
            <x v="64"/>
          </reference>
          <reference field="6" count="1">
            <x v="1"/>
          </reference>
        </references>
      </pivotArea>
    </format>
    <format dxfId="2004">
      <pivotArea dataOnly="0" labelOnly="1" outline="0" fieldPosition="0">
        <references count="2">
          <reference field="5" count="1" selected="0">
            <x v="65"/>
          </reference>
          <reference field="6" count="1">
            <x v="0"/>
          </reference>
        </references>
      </pivotArea>
    </format>
    <format dxfId="2003">
      <pivotArea dataOnly="0" labelOnly="1" outline="0" fieldPosition="0">
        <references count="2">
          <reference field="5" count="1" selected="0">
            <x v="66"/>
          </reference>
          <reference field="6" count="1">
            <x v="146"/>
          </reference>
        </references>
      </pivotArea>
    </format>
    <format dxfId="2002">
      <pivotArea dataOnly="0" labelOnly="1" outline="0" fieldPosition="0">
        <references count="2">
          <reference field="5" count="1" selected="0">
            <x v="67"/>
          </reference>
          <reference field="6" count="1">
            <x v="108"/>
          </reference>
        </references>
      </pivotArea>
    </format>
    <format dxfId="2001">
      <pivotArea dataOnly="0" labelOnly="1" outline="0" fieldPosition="0">
        <references count="2">
          <reference field="5" count="1" selected="0">
            <x v="68"/>
          </reference>
          <reference field="6" count="1">
            <x v="111"/>
          </reference>
        </references>
      </pivotArea>
    </format>
    <format dxfId="2000">
      <pivotArea dataOnly="0" labelOnly="1" outline="0" fieldPosition="0">
        <references count="2">
          <reference field="5" count="1" selected="0">
            <x v="69"/>
          </reference>
          <reference field="6" count="1">
            <x v="91"/>
          </reference>
        </references>
      </pivotArea>
    </format>
    <format dxfId="1999">
      <pivotArea dataOnly="0" labelOnly="1" outline="0" fieldPosition="0">
        <references count="2">
          <reference field="5" count="1" selected="0">
            <x v="70"/>
          </reference>
          <reference field="6" count="1">
            <x v="179"/>
          </reference>
        </references>
      </pivotArea>
    </format>
    <format dxfId="1998">
      <pivotArea dataOnly="0" labelOnly="1" outline="0" fieldPosition="0">
        <references count="2">
          <reference field="5" count="1" selected="0">
            <x v="71"/>
          </reference>
          <reference field="6" count="1">
            <x v="46"/>
          </reference>
        </references>
      </pivotArea>
    </format>
    <format dxfId="1997">
      <pivotArea dataOnly="0" labelOnly="1" outline="0" fieldPosition="0">
        <references count="2">
          <reference field="5" count="1" selected="0">
            <x v="72"/>
          </reference>
          <reference field="6" count="1">
            <x v="10"/>
          </reference>
        </references>
      </pivotArea>
    </format>
    <format dxfId="1996">
      <pivotArea dataOnly="0" labelOnly="1" outline="0" fieldPosition="0">
        <references count="2">
          <reference field="5" count="1" selected="0">
            <x v="73"/>
          </reference>
          <reference field="6" count="1">
            <x v="55"/>
          </reference>
        </references>
      </pivotArea>
    </format>
    <format dxfId="1995">
      <pivotArea dataOnly="0" labelOnly="1" outline="0" fieldPosition="0">
        <references count="2">
          <reference field="5" count="1" selected="0">
            <x v="74"/>
          </reference>
          <reference field="6" count="1">
            <x v="14"/>
          </reference>
        </references>
      </pivotArea>
    </format>
    <format dxfId="1994">
      <pivotArea dataOnly="0" labelOnly="1" outline="0" fieldPosition="0">
        <references count="2">
          <reference field="5" count="1" selected="0">
            <x v="75"/>
          </reference>
          <reference field="6" count="1">
            <x v="132"/>
          </reference>
        </references>
      </pivotArea>
    </format>
    <format dxfId="1993">
      <pivotArea dataOnly="0" labelOnly="1" outline="0" fieldPosition="0">
        <references count="2">
          <reference field="5" count="1" selected="0">
            <x v="76"/>
          </reference>
          <reference field="6" count="1">
            <x v="160"/>
          </reference>
        </references>
      </pivotArea>
    </format>
    <format dxfId="1992">
      <pivotArea dataOnly="0" labelOnly="1" outline="0" fieldPosition="0">
        <references count="2">
          <reference field="5" count="1" selected="0">
            <x v="77"/>
          </reference>
          <reference field="6" count="1">
            <x v="168"/>
          </reference>
        </references>
      </pivotArea>
    </format>
    <format dxfId="1991">
      <pivotArea dataOnly="0" labelOnly="1" outline="0" fieldPosition="0">
        <references count="2">
          <reference field="5" count="1" selected="0">
            <x v="78"/>
          </reference>
          <reference field="6" count="1">
            <x v="35"/>
          </reference>
        </references>
      </pivotArea>
    </format>
    <format dxfId="1990">
      <pivotArea dataOnly="0" labelOnly="1" outline="0" fieldPosition="0">
        <references count="2">
          <reference field="5" count="1" selected="0">
            <x v="79"/>
          </reference>
          <reference field="6" count="1">
            <x v="81"/>
          </reference>
        </references>
      </pivotArea>
    </format>
    <format dxfId="1989">
      <pivotArea dataOnly="0" labelOnly="1" outline="0" fieldPosition="0">
        <references count="2">
          <reference field="5" count="1" selected="0">
            <x v="80"/>
          </reference>
          <reference field="6" count="1">
            <x v="90"/>
          </reference>
        </references>
      </pivotArea>
    </format>
    <format dxfId="1988">
      <pivotArea dataOnly="0" labelOnly="1" outline="0" fieldPosition="0">
        <references count="2">
          <reference field="5" count="1" selected="0">
            <x v="81"/>
          </reference>
          <reference field="6" count="1">
            <x v="8"/>
          </reference>
        </references>
      </pivotArea>
    </format>
    <format dxfId="1987">
      <pivotArea dataOnly="0" labelOnly="1" outline="0" fieldPosition="0">
        <references count="2">
          <reference field="5" count="1" selected="0">
            <x v="82"/>
          </reference>
          <reference field="6" count="1">
            <x v="164"/>
          </reference>
        </references>
      </pivotArea>
    </format>
    <format dxfId="1986">
      <pivotArea dataOnly="0" labelOnly="1" outline="0" fieldPosition="0">
        <references count="2">
          <reference field="5" count="1" selected="0">
            <x v="83"/>
          </reference>
          <reference field="6" count="1">
            <x v="51"/>
          </reference>
        </references>
      </pivotArea>
    </format>
    <format dxfId="1985">
      <pivotArea dataOnly="0" labelOnly="1" outline="0" fieldPosition="0">
        <references count="2">
          <reference field="5" count="1" selected="0">
            <x v="84"/>
          </reference>
          <reference field="6" count="1">
            <x v="184"/>
          </reference>
        </references>
      </pivotArea>
    </format>
    <format dxfId="1984">
      <pivotArea dataOnly="0" labelOnly="1" outline="0" fieldPosition="0">
        <references count="2">
          <reference field="5" count="1" selected="0">
            <x v="85"/>
          </reference>
          <reference field="6" count="1">
            <x v="72"/>
          </reference>
        </references>
      </pivotArea>
    </format>
    <format dxfId="1983">
      <pivotArea dataOnly="0" labelOnly="1" outline="0" fieldPosition="0">
        <references count="2">
          <reference field="5" count="1" selected="0">
            <x v="86"/>
          </reference>
          <reference field="6" count="1">
            <x v="95"/>
          </reference>
        </references>
      </pivotArea>
    </format>
    <format dxfId="1982">
      <pivotArea dataOnly="0" labelOnly="1" outline="0" fieldPosition="0">
        <references count="2">
          <reference field="5" count="1" selected="0">
            <x v="87"/>
          </reference>
          <reference field="6" count="1">
            <x v="110"/>
          </reference>
        </references>
      </pivotArea>
    </format>
    <format dxfId="1981">
      <pivotArea dataOnly="0" labelOnly="1" outline="0" fieldPosition="0">
        <references count="2">
          <reference field="5" count="1" selected="0">
            <x v="88"/>
          </reference>
          <reference field="6" count="1">
            <x v="56"/>
          </reference>
        </references>
      </pivotArea>
    </format>
    <format dxfId="1980">
      <pivotArea dataOnly="0" labelOnly="1" outline="0" fieldPosition="0">
        <references count="2">
          <reference field="5" count="1" selected="0">
            <x v="89"/>
          </reference>
          <reference field="6" count="1">
            <x v="41"/>
          </reference>
        </references>
      </pivotArea>
    </format>
    <format dxfId="1979">
      <pivotArea dataOnly="0" labelOnly="1" outline="0" fieldPosition="0">
        <references count="2">
          <reference field="5" count="1" selected="0">
            <x v="90"/>
          </reference>
          <reference field="6" count="2">
            <x v="20"/>
            <x v="76"/>
          </reference>
        </references>
      </pivotArea>
    </format>
    <format dxfId="1978">
      <pivotArea dataOnly="0" labelOnly="1" outline="0" fieldPosition="0">
        <references count="2">
          <reference field="5" count="1" selected="0">
            <x v="91"/>
          </reference>
          <reference field="6" count="1">
            <x v="27"/>
          </reference>
        </references>
      </pivotArea>
    </format>
    <format dxfId="1977">
      <pivotArea dataOnly="0" labelOnly="1" outline="0" fieldPosition="0">
        <references count="2">
          <reference field="5" count="1" selected="0">
            <x v="92"/>
          </reference>
          <reference field="6" count="1">
            <x v="25"/>
          </reference>
        </references>
      </pivotArea>
    </format>
    <format dxfId="1976">
      <pivotArea dataOnly="0" labelOnly="1" outline="0" fieldPosition="0">
        <references count="2">
          <reference field="5" count="1" selected="0">
            <x v="93"/>
          </reference>
          <reference field="6" count="1">
            <x v="127"/>
          </reference>
        </references>
      </pivotArea>
    </format>
    <format dxfId="1975">
      <pivotArea dataOnly="0" labelOnly="1" outline="0" fieldPosition="0">
        <references count="2">
          <reference field="5" count="1" selected="0">
            <x v="94"/>
          </reference>
          <reference field="6" count="1">
            <x v="138"/>
          </reference>
        </references>
      </pivotArea>
    </format>
    <format dxfId="1974">
      <pivotArea dataOnly="0" labelOnly="1" outline="0" fieldPosition="0">
        <references count="2">
          <reference field="5" count="1" selected="0">
            <x v="95"/>
          </reference>
          <reference field="6" count="1">
            <x v="80"/>
          </reference>
        </references>
      </pivotArea>
    </format>
    <format dxfId="1973">
      <pivotArea dataOnly="0" labelOnly="1" outline="0" fieldPosition="0">
        <references count="2">
          <reference field="5" count="1" selected="0">
            <x v="96"/>
          </reference>
          <reference field="6" count="1">
            <x v="116"/>
          </reference>
        </references>
      </pivotArea>
    </format>
    <format dxfId="1972">
      <pivotArea dataOnly="0" labelOnly="1" outline="0" fieldPosition="0">
        <references count="2">
          <reference field="5" count="1" selected="0">
            <x v="97"/>
          </reference>
          <reference field="6" count="1">
            <x v="99"/>
          </reference>
        </references>
      </pivotArea>
    </format>
    <format dxfId="1971">
      <pivotArea dataOnly="0" labelOnly="1" outline="0" fieldPosition="0">
        <references count="2">
          <reference field="5" count="1" selected="0">
            <x v="98"/>
          </reference>
          <reference field="6" count="1">
            <x v="40"/>
          </reference>
        </references>
      </pivotArea>
    </format>
    <format dxfId="1970">
      <pivotArea dataOnly="0" labelOnly="1" outline="0" fieldPosition="0">
        <references count="2">
          <reference field="5" count="1" selected="0">
            <x v="99"/>
          </reference>
          <reference field="6" count="1">
            <x v="48"/>
          </reference>
        </references>
      </pivotArea>
    </format>
    <format dxfId="1969">
      <pivotArea dataOnly="0" labelOnly="1" outline="0" fieldPosition="0">
        <references count="2">
          <reference field="5" count="1" selected="0">
            <x v="100"/>
          </reference>
          <reference field="6" count="1">
            <x v="65"/>
          </reference>
        </references>
      </pivotArea>
    </format>
    <format dxfId="1968">
      <pivotArea dataOnly="0" labelOnly="1" outline="0" fieldPosition="0">
        <references count="2">
          <reference field="5" count="1" selected="0">
            <x v="101"/>
          </reference>
          <reference field="6" count="1">
            <x v="140"/>
          </reference>
        </references>
      </pivotArea>
    </format>
    <format dxfId="1967">
      <pivotArea dataOnly="0" labelOnly="1" outline="0" fieldPosition="0">
        <references count="2">
          <reference field="5" count="1" selected="0">
            <x v="102"/>
          </reference>
          <reference field="6" count="1">
            <x v="180"/>
          </reference>
        </references>
      </pivotArea>
    </format>
    <format dxfId="1966">
      <pivotArea dataOnly="0" labelOnly="1" outline="0" fieldPosition="0">
        <references count="2">
          <reference field="5" count="1" selected="0">
            <x v="103"/>
          </reference>
          <reference field="6" count="1">
            <x v="177"/>
          </reference>
        </references>
      </pivotArea>
    </format>
    <format dxfId="1965">
      <pivotArea dataOnly="0" labelOnly="1" outline="0" fieldPosition="0">
        <references count="2">
          <reference field="5" count="1" selected="0">
            <x v="104"/>
          </reference>
          <reference field="6" count="1">
            <x v="144"/>
          </reference>
        </references>
      </pivotArea>
    </format>
    <format dxfId="1964">
      <pivotArea dataOnly="0" labelOnly="1" outline="0" fieldPosition="0">
        <references count="2">
          <reference field="5" count="1" selected="0">
            <x v="105"/>
          </reference>
          <reference field="6" count="1">
            <x v="43"/>
          </reference>
        </references>
      </pivotArea>
    </format>
    <format dxfId="1963">
      <pivotArea dataOnly="0" labelOnly="1" outline="0" fieldPosition="0">
        <references count="2">
          <reference field="5" count="1" selected="0">
            <x v="106"/>
          </reference>
          <reference field="6" count="1">
            <x v="183"/>
          </reference>
        </references>
      </pivotArea>
    </format>
    <format dxfId="1962">
      <pivotArea dataOnly="0" labelOnly="1" outline="0" fieldPosition="0">
        <references count="2">
          <reference field="5" count="1" selected="0">
            <x v="107"/>
          </reference>
          <reference field="6" count="1">
            <x v="155"/>
          </reference>
        </references>
      </pivotArea>
    </format>
    <format dxfId="1961">
      <pivotArea dataOnly="0" labelOnly="1" outline="0" fieldPosition="0">
        <references count="2">
          <reference field="5" count="1" selected="0">
            <x v="108"/>
          </reference>
          <reference field="6" count="1">
            <x v="96"/>
          </reference>
        </references>
      </pivotArea>
    </format>
    <format dxfId="1960">
      <pivotArea dataOnly="0" labelOnly="1" outline="0" fieldPosition="0">
        <references count="2">
          <reference field="5" count="1" selected="0">
            <x v="109"/>
          </reference>
          <reference field="6" count="1">
            <x v="60"/>
          </reference>
        </references>
      </pivotArea>
    </format>
    <format dxfId="1959">
      <pivotArea dataOnly="0" labelOnly="1" outline="0" fieldPosition="0">
        <references count="2">
          <reference field="5" count="1" selected="0">
            <x v="110"/>
          </reference>
          <reference field="6" count="1">
            <x v="172"/>
          </reference>
        </references>
      </pivotArea>
    </format>
    <format dxfId="1958">
      <pivotArea dataOnly="0" labelOnly="1" outline="0" fieldPosition="0">
        <references count="2">
          <reference field="5" count="1" selected="0">
            <x v="111"/>
          </reference>
          <reference field="6" count="1">
            <x v="16"/>
          </reference>
        </references>
      </pivotArea>
    </format>
    <format dxfId="1957">
      <pivotArea dataOnly="0" labelOnly="1" outline="0" fieldPosition="0">
        <references count="2">
          <reference field="5" count="1" selected="0">
            <x v="112"/>
          </reference>
          <reference field="6" count="1">
            <x v="70"/>
          </reference>
        </references>
      </pivotArea>
    </format>
    <format dxfId="1956">
      <pivotArea dataOnly="0" labelOnly="1" outline="0" fieldPosition="0">
        <references count="2">
          <reference field="5" count="1" selected="0">
            <x v="113"/>
          </reference>
          <reference field="6" count="1">
            <x v="53"/>
          </reference>
        </references>
      </pivotArea>
    </format>
    <format dxfId="1955">
      <pivotArea dataOnly="0" labelOnly="1" outline="0" fieldPosition="0">
        <references count="2">
          <reference field="5" count="1" selected="0">
            <x v="114"/>
          </reference>
          <reference field="6" count="1">
            <x v="121"/>
          </reference>
        </references>
      </pivotArea>
    </format>
    <format dxfId="1954">
      <pivotArea dataOnly="0" labelOnly="1" outline="0" fieldPosition="0">
        <references count="2">
          <reference field="5" count="1" selected="0">
            <x v="115"/>
          </reference>
          <reference field="6" count="1">
            <x v="4"/>
          </reference>
        </references>
      </pivotArea>
    </format>
    <format dxfId="1953">
      <pivotArea dataOnly="0" labelOnly="1" outline="0" fieldPosition="0">
        <references count="2">
          <reference field="5" count="1" selected="0">
            <x v="116"/>
          </reference>
          <reference field="6" count="1">
            <x v="153"/>
          </reference>
        </references>
      </pivotArea>
    </format>
    <format dxfId="1952">
      <pivotArea dataOnly="0" labelOnly="1" outline="0" fieldPosition="0">
        <references count="2">
          <reference field="5" count="1" selected="0">
            <x v="117"/>
          </reference>
          <reference field="6" count="1">
            <x v="89"/>
          </reference>
        </references>
      </pivotArea>
    </format>
    <format dxfId="1951">
      <pivotArea dataOnly="0" labelOnly="1" outline="0" fieldPosition="0">
        <references count="2">
          <reference field="5" count="1" selected="0">
            <x v="118"/>
          </reference>
          <reference field="6" count="1">
            <x v="39"/>
          </reference>
        </references>
      </pivotArea>
    </format>
    <format dxfId="1950">
      <pivotArea dataOnly="0" labelOnly="1" outline="0" fieldPosition="0">
        <references count="2">
          <reference field="5" count="1" selected="0">
            <x v="119"/>
          </reference>
          <reference field="6" count="1">
            <x v="12"/>
          </reference>
        </references>
      </pivotArea>
    </format>
    <format dxfId="1949">
      <pivotArea dataOnly="0" labelOnly="1" outline="0" fieldPosition="0">
        <references count="2">
          <reference field="5" count="1" selected="0">
            <x v="120"/>
          </reference>
          <reference field="6" count="1">
            <x v="32"/>
          </reference>
        </references>
      </pivotArea>
    </format>
    <format dxfId="1948">
      <pivotArea dataOnly="0" labelOnly="1" outline="0" fieldPosition="0">
        <references count="2">
          <reference field="5" count="1" selected="0">
            <x v="121"/>
          </reference>
          <reference field="6" count="1">
            <x v="166"/>
          </reference>
        </references>
      </pivotArea>
    </format>
    <format dxfId="1947">
      <pivotArea dataOnly="0" labelOnly="1" outline="0" fieldPosition="0">
        <references count="2">
          <reference field="5" count="1" selected="0">
            <x v="122"/>
          </reference>
          <reference field="6" count="1">
            <x v="6"/>
          </reference>
        </references>
      </pivotArea>
    </format>
    <format dxfId="1946">
      <pivotArea dataOnly="0" labelOnly="1" outline="0" fieldPosition="0">
        <references count="2">
          <reference field="5" count="1" selected="0">
            <x v="123"/>
          </reference>
          <reference field="6" count="1">
            <x v="45"/>
          </reference>
        </references>
      </pivotArea>
    </format>
    <format dxfId="1945">
      <pivotArea dataOnly="0" labelOnly="1" outline="0" fieldPosition="0">
        <references count="2">
          <reference field="5" count="1" selected="0">
            <x v="124"/>
          </reference>
          <reference field="6" count="1">
            <x v="167"/>
          </reference>
        </references>
      </pivotArea>
    </format>
    <format dxfId="1944">
      <pivotArea dataOnly="0" labelOnly="1" outline="0" fieldPosition="0">
        <references count="2">
          <reference field="5" count="1" selected="0">
            <x v="125"/>
          </reference>
          <reference field="6" count="1">
            <x v="36"/>
          </reference>
        </references>
      </pivotArea>
    </format>
    <format dxfId="1943">
      <pivotArea dataOnly="0" labelOnly="1" outline="0" fieldPosition="0">
        <references count="2">
          <reference field="5" count="1" selected="0">
            <x v="126"/>
          </reference>
          <reference field="6" count="1">
            <x v="157"/>
          </reference>
        </references>
      </pivotArea>
    </format>
    <format dxfId="1942">
      <pivotArea dataOnly="0" labelOnly="1" outline="0" fieldPosition="0">
        <references count="2">
          <reference field="5" count="1" selected="0">
            <x v="127"/>
          </reference>
          <reference field="6" count="1">
            <x v="71"/>
          </reference>
        </references>
      </pivotArea>
    </format>
    <format dxfId="1941">
      <pivotArea dataOnly="0" labelOnly="1" outline="0" fieldPosition="0">
        <references count="2">
          <reference field="5" count="1" selected="0">
            <x v="128"/>
          </reference>
          <reference field="6" count="1">
            <x v="78"/>
          </reference>
        </references>
      </pivotArea>
    </format>
    <format dxfId="1940">
      <pivotArea dataOnly="0" labelOnly="1" outline="0" fieldPosition="0">
        <references count="2">
          <reference field="5" count="1" selected="0">
            <x v="129"/>
          </reference>
          <reference field="6" count="1">
            <x v="2"/>
          </reference>
        </references>
      </pivotArea>
    </format>
    <format dxfId="1939">
      <pivotArea dataOnly="0" labelOnly="1" outline="0" fieldPosition="0">
        <references count="2">
          <reference field="5" count="1" selected="0">
            <x v="130"/>
          </reference>
          <reference field="6" count="1">
            <x v="26"/>
          </reference>
        </references>
      </pivotArea>
    </format>
    <format dxfId="1938">
      <pivotArea dataOnly="0" labelOnly="1" outline="0" fieldPosition="0">
        <references count="2">
          <reference field="5" count="1" selected="0">
            <x v="131"/>
          </reference>
          <reference field="6" count="1">
            <x v="13"/>
          </reference>
        </references>
      </pivotArea>
    </format>
    <format dxfId="1937">
      <pivotArea dataOnly="0" labelOnly="1" outline="0" fieldPosition="0">
        <references count="2">
          <reference field="5" count="1" selected="0">
            <x v="132"/>
          </reference>
          <reference field="6" count="1">
            <x v="120"/>
          </reference>
        </references>
      </pivotArea>
    </format>
    <format dxfId="1936">
      <pivotArea dataOnly="0" labelOnly="1" outline="0" fieldPosition="0">
        <references count="2">
          <reference field="5" count="1" selected="0">
            <x v="133"/>
          </reference>
          <reference field="6" count="1">
            <x v="131"/>
          </reference>
        </references>
      </pivotArea>
    </format>
    <format dxfId="1935">
      <pivotArea dataOnly="0" labelOnly="1" outline="0" fieldPosition="0">
        <references count="2">
          <reference field="5" count="1" selected="0">
            <x v="134"/>
          </reference>
          <reference field="6" count="1">
            <x v="162"/>
          </reference>
        </references>
      </pivotArea>
    </format>
    <format dxfId="1934">
      <pivotArea dataOnly="0" labelOnly="1" outline="0" fieldPosition="0">
        <references count="2">
          <reference field="5" count="1" selected="0">
            <x v="135"/>
          </reference>
          <reference field="6" count="1">
            <x v="114"/>
          </reference>
        </references>
      </pivotArea>
    </format>
    <format dxfId="1933">
      <pivotArea dataOnly="0" labelOnly="1" outline="0" fieldPosition="0">
        <references count="2">
          <reference field="5" count="1" selected="0">
            <x v="136"/>
          </reference>
          <reference field="6" count="1">
            <x v="68"/>
          </reference>
        </references>
      </pivotArea>
    </format>
    <format dxfId="1932">
      <pivotArea dataOnly="0" labelOnly="1" outline="0" fieldPosition="0">
        <references count="2">
          <reference field="5" count="1" selected="0">
            <x v="137"/>
          </reference>
          <reference field="6" count="1">
            <x v="79"/>
          </reference>
        </references>
      </pivotArea>
    </format>
    <format dxfId="1931">
      <pivotArea dataOnly="0" labelOnly="1" outline="0" fieldPosition="0">
        <references count="2">
          <reference field="5" count="1" selected="0">
            <x v="138"/>
          </reference>
          <reference field="6" count="1">
            <x v="135"/>
          </reference>
        </references>
      </pivotArea>
    </format>
    <format dxfId="1930">
      <pivotArea dataOnly="0" labelOnly="1" outline="0" fieldPosition="0">
        <references count="2">
          <reference field="5" count="1" selected="0">
            <x v="139"/>
          </reference>
          <reference field="6" count="1">
            <x v="5"/>
          </reference>
        </references>
      </pivotArea>
    </format>
    <format dxfId="1929">
      <pivotArea dataOnly="0" labelOnly="1" outline="0" fieldPosition="0">
        <references count="2">
          <reference field="5" count="1" selected="0">
            <x v="140"/>
          </reference>
          <reference field="6" count="1">
            <x v="87"/>
          </reference>
        </references>
      </pivotArea>
    </format>
    <format dxfId="1928">
      <pivotArea dataOnly="0" labelOnly="1" outline="0" fieldPosition="0">
        <references count="2">
          <reference field="5" count="1" selected="0">
            <x v="141"/>
          </reference>
          <reference field="6" count="1">
            <x v="85"/>
          </reference>
        </references>
      </pivotArea>
    </format>
    <format dxfId="1927">
      <pivotArea dataOnly="0" labelOnly="1" outline="0" fieldPosition="0">
        <references count="2">
          <reference field="5" count="1" selected="0">
            <x v="142"/>
          </reference>
          <reference field="6" count="1">
            <x v="107"/>
          </reference>
        </references>
      </pivotArea>
    </format>
    <format dxfId="1926">
      <pivotArea dataOnly="0" labelOnly="1" outline="0" fieldPosition="0">
        <references count="2">
          <reference field="5" count="1" selected="0">
            <x v="143"/>
          </reference>
          <reference field="6" count="1">
            <x v="73"/>
          </reference>
        </references>
      </pivotArea>
    </format>
    <format dxfId="1925">
      <pivotArea dataOnly="0" labelOnly="1" outline="0" fieldPosition="0">
        <references count="2">
          <reference field="5" count="1" selected="0">
            <x v="144"/>
          </reference>
          <reference field="6" count="1">
            <x v="165"/>
          </reference>
        </references>
      </pivotArea>
    </format>
    <format dxfId="1924">
      <pivotArea dataOnly="0" labelOnly="1" outline="0" fieldPosition="0">
        <references count="2">
          <reference field="5" count="1" selected="0">
            <x v="145"/>
          </reference>
          <reference field="6" count="1">
            <x v="104"/>
          </reference>
        </references>
      </pivotArea>
    </format>
    <format dxfId="1923">
      <pivotArea dataOnly="0" labelOnly="1" outline="0" fieldPosition="0">
        <references count="2">
          <reference field="5" count="1" selected="0">
            <x v="146"/>
          </reference>
          <reference field="6" count="1">
            <x v="59"/>
          </reference>
        </references>
      </pivotArea>
    </format>
    <format dxfId="1922">
      <pivotArea dataOnly="0" labelOnly="1" outline="0" fieldPosition="0">
        <references count="2">
          <reference field="5" count="1" selected="0">
            <x v="147"/>
          </reference>
          <reference field="6" count="1">
            <x v="142"/>
          </reference>
        </references>
      </pivotArea>
    </format>
    <format dxfId="1921">
      <pivotArea dataOnly="0" labelOnly="1" outline="0" fieldPosition="0">
        <references count="2">
          <reference field="5" count="1" selected="0">
            <x v="148"/>
          </reference>
          <reference field="6" count="1">
            <x v="161"/>
          </reference>
        </references>
      </pivotArea>
    </format>
    <format dxfId="1920">
      <pivotArea dataOnly="0" labelOnly="1" outline="0" fieldPosition="0">
        <references count="2">
          <reference field="5" count="1" selected="0">
            <x v="149"/>
          </reference>
          <reference field="6" count="1">
            <x v="169"/>
          </reference>
        </references>
      </pivotArea>
    </format>
    <format dxfId="1919">
      <pivotArea dataOnly="0" labelOnly="1" outline="0" fieldPosition="0">
        <references count="2">
          <reference field="5" count="1" selected="0">
            <x v="150"/>
          </reference>
          <reference field="6" count="1">
            <x v="86"/>
          </reference>
        </references>
      </pivotArea>
    </format>
    <format dxfId="1918">
      <pivotArea dataOnly="0" labelOnly="1" outline="0" fieldPosition="0">
        <references count="2">
          <reference field="5" count="1" selected="0">
            <x v="151"/>
          </reference>
          <reference field="6" count="1">
            <x v="137"/>
          </reference>
        </references>
      </pivotArea>
    </format>
    <format dxfId="1917">
      <pivotArea dataOnly="0" labelOnly="1" outline="0" fieldPosition="0">
        <references count="2">
          <reference field="5" count="1" selected="0">
            <x v="152"/>
          </reference>
          <reference field="6" count="1">
            <x v="126"/>
          </reference>
        </references>
      </pivotArea>
    </format>
    <format dxfId="1916">
      <pivotArea dataOnly="0" labelOnly="1" outline="0" fieldPosition="0">
        <references count="2">
          <reference field="5" count="1" selected="0">
            <x v="153"/>
          </reference>
          <reference field="6" count="1">
            <x v="62"/>
          </reference>
        </references>
      </pivotArea>
    </format>
    <format dxfId="1915">
      <pivotArea dataOnly="0" labelOnly="1" outline="0" fieldPosition="0">
        <references count="2">
          <reference field="5" count="1" selected="0">
            <x v="154"/>
          </reference>
          <reference field="6" count="1">
            <x v="170"/>
          </reference>
        </references>
      </pivotArea>
    </format>
    <format dxfId="1914">
      <pivotArea dataOnly="0" labelOnly="1" outline="0" fieldPosition="0">
        <references count="2">
          <reference field="5" count="1" selected="0">
            <x v="155"/>
          </reference>
          <reference field="6" count="1">
            <x v="178"/>
          </reference>
        </references>
      </pivotArea>
    </format>
    <format dxfId="1913">
      <pivotArea dataOnly="0" labelOnly="1" outline="0" fieldPosition="0">
        <references count="2">
          <reference field="5" count="1" selected="0">
            <x v="156"/>
          </reference>
          <reference field="6" count="1">
            <x v="98"/>
          </reference>
        </references>
      </pivotArea>
    </format>
    <format dxfId="1912">
      <pivotArea dataOnly="0" labelOnly="1" outline="0" fieldPosition="0">
        <references count="2">
          <reference field="5" count="1" selected="0">
            <x v="157"/>
          </reference>
          <reference field="6" count="1">
            <x v="181"/>
          </reference>
        </references>
      </pivotArea>
    </format>
    <format dxfId="1911">
      <pivotArea dataOnly="0" labelOnly="1" outline="0" fieldPosition="0">
        <references count="2">
          <reference field="5" count="1" selected="0">
            <x v="158"/>
          </reference>
          <reference field="6" count="1">
            <x v="67"/>
          </reference>
        </references>
      </pivotArea>
    </format>
    <format dxfId="1910">
      <pivotArea dataOnly="0" labelOnly="1" outline="0" fieldPosition="0">
        <references count="2">
          <reference field="5" count="1" selected="0">
            <x v="159"/>
          </reference>
          <reference field="6" count="1">
            <x v="34"/>
          </reference>
        </references>
      </pivotArea>
    </format>
    <format dxfId="1909">
      <pivotArea dataOnly="0" labelOnly="1" outline="0" fieldPosition="0">
        <references count="2">
          <reference field="5" count="1" selected="0">
            <x v="160"/>
          </reference>
          <reference field="6" count="1">
            <x v="63"/>
          </reference>
        </references>
      </pivotArea>
    </format>
    <format dxfId="1908">
      <pivotArea dataOnly="0" labelOnly="1" outline="0" fieldPosition="0">
        <references count="2">
          <reference field="5" count="1" selected="0">
            <x v="161"/>
          </reference>
          <reference field="6" count="1">
            <x v="84"/>
          </reference>
        </references>
      </pivotArea>
    </format>
    <format dxfId="1907">
      <pivotArea dataOnly="0" labelOnly="1" outline="0" fieldPosition="0">
        <references count="2">
          <reference field="5" count="1" selected="0">
            <x v="162"/>
          </reference>
          <reference field="6" count="1">
            <x v="173"/>
          </reference>
        </references>
      </pivotArea>
    </format>
    <format dxfId="1906">
      <pivotArea dataOnly="0" labelOnly="1" outline="0" fieldPosition="0">
        <references count="2">
          <reference field="5" count="1" selected="0">
            <x v="163"/>
          </reference>
          <reference field="6" count="1">
            <x v="118"/>
          </reference>
        </references>
      </pivotArea>
    </format>
    <format dxfId="1905">
      <pivotArea dataOnly="0" labelOnly="1" outline="0" fieldPosition="0">
        <references count="2">
          <reference field="5" count="1" selected="0">
            <x v="164"/>
          </reference>
          <reference field="6" count="1">
            <x v="75"/>
          </reference>
        </references>
      </pivotArea>
    </format>
    <format dxfId="1904">
      <pivotArea dataOnly="0" labelOnly="1" outline="0" fieldPosition="0">
        <references count="2">
          <reference field="5" count="1" selected="0">
            <x v="165"/>
          </reference>
          <reference field="6" count="1">
            <x v="122"/>
          </reference>
        </references>
      </pivotArea>
    </format>
    <format dxfId="1903">
      <pivotArea dataOnly="0" labelOnly="1" outline="0" fieldPosition="0">
        <references count="2">
          <reference field="5" count="1" selected="0">
            <x v="166"/>
          </reference>
          <reference field="6" count="1">
            <x v="37"/>
          </reference>
        </references>
      </pivotArea>
    </format>
    <format dxfId="1902">
      <pivotArea dataOnly="0" labelOnly="1" outline="0" fieldPosition="0">
        <references count="2">
          <reference field="5" count="1" selected="0">
            <x v="167"/>
          </reference>
          <reference field="6" count="1">
            <x v="136"/>
          </reference>
        </references>
      </pivotArea>
    </format>
    <format dxfId="1901">
      <pivotArea dataOnly="0" labelOnly="1" outline="0" fieldPosition="0">
        <references count="2">
          <reference field="5" count="1" selected="0">
            <x v="168"/>
          </reference>
          <reference field="6" count="1">
            <x v="69"/>
          </reference>
        </references>
      </pivotArea>
    </format>
    <format dxfId="1900">
      <pivotArea dataOnly="0" labelOnly="1" outline="0" fieldPosition="0">
        <references count="2">
          <reference field="5" count="1" selected="0">
            <x v="169"/>
          </reference>
          <reference field="6" count="1">
            <x v="109"/>
          </reference>
        </references>
      </pivotArea>
    </format>
    <format dxfId="1899">
      <pivotArea dataOnly="0" labelOnly="1" outline="0" fieldPosition="0">
        <references count="2">
          <reference field="5" count="1" selected="0">
            <x v="170"/>
          </reference>
          <reference field="6" count="1">
            <x v="18"/>
          </reference>
        </references>
      </pivotArea>
    </format>
    <format dxfId="1898">
      <pivotArea dataOnly="0" labelOnly="1" outline="0" fieldPosition="0">
        <references count="2">
          <reference field="5" count="1" selected="0">
            <x v="171"/>
          </reference>
          <reference field="6" count="1">
            <x v="61"/>
          </reference>
        </references>
      </pivotArea>
    </format>
    <format dxfId="1897">
      <pivotArea dataOnly="0" labelOnly="1" outline="0" fieldPosition="0">
        <references count="2">
          <reference field="5" count="1" selected="0">
            <x v="172"/>
          </reference>
          <reference field="6" count="1">
            <x v="97"/>
          </reference>
        </references>
      </pivotArea>
    </format>
    <format dxfId="1896">
      <pivotArea dataOnly="0" labelOnly="1" outline="0" fieldPosition="0">
        <references count="2">
          <reference field="5" count="1" selected="0">
            <x v="173"/>
          </reference>
          <reference field="6" count="1">
            <x v="156"/>
          </reference>
        </references>
      </pivotArea>
    </format>
    <format dxfId="1895">
      <pivotArea dataOnly="0" labelOnly="1" outline="0" fieldPosition="0">
        <references count="2">
          <reference field="5" count="1" selected="0">
            <x v="174"/>
          </reference>
          <reference field="6" count="1">
            <x v="82"/>
          </reference>
        </references>
      </pivotArea>
    </format>
    <format dxfId="1894">
      <pivotArea dataOnly="0" labelOnly="1" outline="0" fieldPosition="0">
        <references count="2">
          <reference field="5" count="1" selected="0">
            <x v="175"/>
          </reference>
          <reference field="6" count="1">
            <x v="94"/>
          </reference>
        </references>
      </pivotArea>
    </format>
    <format dxfId="1893">
      <pivotArea dataOnly="0" labelOnly="1" outline="0" fieldPosition="0">
        <references count="2">
          <reference field="5" count="1" selected="0">
            <x v="176"/>
          </reference>
          <reference field="6" count="1">
            <x v="29"/>
          </reference>
        </references>
      </pivotArea>
    </format>
    <format dxfId="1892">
      <pivotArea dataOnly="0" labelOnly="1" outline="0" fieldPosition="0">
        <references count="2">
          <reference field="5" count="1" selected="0">
            <x v="177"/>
          </reference>
          <reference field="6" count="1">
            <x v="148"/>
          </reference>
        </references>
      </pivotArea>
    </format>
    <format dxfId="1891">
      <pivotArea dataOnly="0" labelOnly="1" outline="0" fieldPosition="0">
        <references count="2">
          <reference field="5" count="1" selected="0">
            <x v="178"/>
          </reference>
          <reference field="6" count="1">
            <x v="3"/>
          </reference>
        </references>
      </pivotArea>
    </format>
    <format dxfId="1890">
      <pivotArea dataOnly="0" labelOnly="1" outline="0" fieldPosition="0">
        <references count="2">
          <reference field="5" count="1" selected="0">
            <x v="179"/>
          </reference>
          <reference field="6" count="1">
            <x v="149"/>
          </reference>
        </references>
      </pivotArea>
    </format>
    <format dxfId="1889">
      <pivotArea dataOnly="0" labelOnly="1" outline="0" fieldPosition="0">
        <references count="2">
          <reference field="5" count="1" selected="0">
            <x v="180"/>
          </reference>
          <reference field="6" count="1">
            <x v="52"/>
          </reference>
        </references>
      </pivotArea>
    </format>
    <format dxfId="1888">
      <pivotArea dataOnly="0" labelOnly="1" outline="0" fieldPosition="0">
        <references count="2">
          <reference field="5" count="1" selected="0">
            <x v="181"/>
          </reference>
          <reference field="6" count="1">
            <x v="9"/>
          </reference>
        </references>
      </pivotArea>
    </format>
    <format dxfId="1887">
      <pivotArea dataOnly="0" labelOnly="1" outline="0" fieldPosition="0">
        <references count="2">
          <reference field="5" count="1" selected="0">
            <x v="182"/>
          </reference>
          <reference field="6" count="1">
            <x v="101"/>
          </reference>
        </references>
      </pivotArea>
    </format>
    <format dxfId="1886">
      <pivotArea dataOnly="0" labelOnly="1" outline="0" fieldPosition="0">
        <references count="2">
          <reference field="5" count="1" selected="0">
            <x v="183"/>
          </reference>
          <reference field="6" count="1">
            <x v="115"/>
          </reference>
        </references>
      </pivotArea>
    </format>
    <format dxfId="1885">
      <pivotArea dataOnly="0" labelOnly="1" outline="0" fieldPosition="0">
        <references count="2">
          <reference field="5" count="1" selected="0">
            <x v="184"/>
          </reference>
          <reference field="6" count="1">
            <x v="145"/>
          </reference>
        </references>
      </pivotArea>
    </format>
    <format dxfId="1884">
      <pivotArea dataOnly="0" labelOnly="1" outline="0" fieldPosition="0">
        <references count="2">
          <reference field="5" count="1" selected="0">
            <x v="185"/>
          </reference>
          <reference field="6" count="1">
            <x v="74"/>
          </reference>
        </references>
      </pivotArea>
    </format>
    <format dxfId="1883">
      <pivotArea dataOnly="0" labelOnly="1" outline="0" fieldPosition="0">
        <references count="2">
          <reference field="5" count="1" selected="0">
            <x v="186"/>
          </reference>
          <reference field="6" count="1">
            <x v="42"/>
          </reference>
        </references>
      </pivotArea>
    </format>
    <format dxfId="1882">
      <pivotArea type="all" dataOnly="0" outline="0" fieldPosition="0"/>
    </format>
    <format dxfId="1881">
      <pivotArea field="18" type="button" dataOnly="0" labelOnly="1" outline="0" axis="axisRow" fieldPosition="1"/>
    </format>
    <format dxfId="1880">
      <pivotArea field="17" type="button" dataOnly="0" labelOnly="1" outline="0"/>
    </format>
    <format dxfId="1879">
      <pivotArea field="2" type="button" dataOnly="0" labelOnly="1" outline="0" axis="axisRow" fieldPosition="2"/>
    </format>
    <format dxfId="1878">
      <pivotArea field="5" type="button" dataOnly="0" labelOnly="1" outline="0" axis="axisRow" fieldPosition="3"/>
    </format>
    <format dxfId="1877">
      <pivotArea field="6" type="button" dataOnly="0" labelOnly="1" outline="0" axis="axisRow" fieldPosition="6"/>
    </format>
    <format dxfId="1876">
      <pivotArea field="17" type="button" dataOnly="0" labelOnly="1" outline="0"/>
    </format>
    <format dxfId="1875">
      <pivotArea dataOnly="0" labelOnly="1" outline="0" fieldPosition="0">
        <references count="4">
          <reference field="2" count="1" selected="0">
            <x v="0"/>
          </reference>
          <reference field="5" count="1" selected="0">
            <x v="0"/>
          </reference>
          <reference field="6" count="1">
            <x v="123"/>
          </reference>
          <reference field="18" count="1" selected="0">
            <x v="0"/>
          </reference>
        </references>
      </pivotArea>
    </format>
    <format dxfId="1874">
      <pivotArea dataOnly="0" labelOnly="1" outline="0" fieldPosition="0">
        <references count="4">
          <reference field="2" count="1" selected="0">
            <x v="0"/>
          </reference>
          <reference field="5" count="1" selected="0">
            <x v="13"/>
          </reference>
          <reference field="6" count="1">
            <x v="106"/>
          </reference>
          <reference field="18" count="1" selected="0">
            <x v="0"/>
          </reference>
        </references>
      </pivotArea>
    </format>
    <format dxfId="1873">
      <pivotArea dataOnly="0" labelOnly="1" outline="0" fieldPosition="0">
        <references count="4">
          <reference field="2" count="1" selected="0">
            <x v="0"/>
          </reference>
          <reference field="5" count="1" selected="0">
            <x v="58"/>
          </reference>
          <reference field="6" count="1">
            <x v="152"/>
          </reference>
          <reference field="18" count="1" selected="0">
            <x v="0"/>
          </reference>
        </references>
      </pivotArea>
    </format>
    <format dxfId="1872">
      <pivotArea dataOnly="0" labelOnly="1" outline="0" fieldPosition="0">
        <references count="4">
          <reference field="2" count="1" selected="0">
            <x v="0"/>
          </reference>
          <reference field="5" count="1" selected="0">
            <x v="80"/>
          </reference>
          <reference field="6" count="1">
            <x v="90"/>
          </reference>
          <reference field="18" count="1" selected="0">
            <x v="0"/>
          </reference>
        </references>
      </pivotArea>
    </format>
    <format dxfId="1871">
      <pivotArea dataOnly="0" labelOnly="1" outline="0" fieldPosition="0">
        <references count="4">
          <reference field="2" count="1" selected="0">
            <x v="0"/>
          </reference>
          <reference field="5" count="1" selected="0">
            <x v="132"/>
          </reference>
          <reference field="6" count="1">
            <x v="120"/>
          </reference>
          <reference field="18" count="1" selected="0">
            <x v="0"/>
          </reference>
        </references>
      </pivotArea>
    </format>
    <format dxfId="1870">
      <pivotArea dataOnly="0" labelOnly="1" outline="0" fieldPosition="0">
        <references count="4">
          <reference field="2" count="1" selected="0">
            <x v="0"/>
          </reference>
          <reference field="5" count="1" selected="0">
            <x v="150"/>
          </reference>
          <reference field="6" count="1">
            <x v="86"/>
          </reference>
          <reference field="18" count="1" selected="0">
            <x v="0"/>
          </reference>
        </references>
      </pivotArea>
    </format>
    <format dxfId="1869">
      <pivotArea dataOnly="0" labelOnly="1" outline="0" fieldPosition="0">
        <references count="4">
          <reference field="2" count="1" selected="0">
            <x v="0"/>
          </reference>
          <reference field="5" count="1" selected="0">
            <x v="152"/>
          </reference>
          <reference field="6" count="1">
            <x v="126"/>
          </reference>
          <reference field="18" count="1" selected="0">
            <x v="0"/>
          </reference>
        </references>
      </pivotArea>
    </format>
    <format dxfId="1868">
      <pivotArea dataOnly="0" labelOnly="1" outline="0" fieldPosition="0">
        <references count="4">
          <reference field="2" count="1" selected="0">
            <x v="1"/>
          </reference>
          <reference field="5" count="1" selected="0">
            <x v="25"/>
          </reference>
          <reference field="6" count="1">
            <x v="113"/>
          </reference>
          <reference field="18" count="1" selected="0">
            <x v="0"/>
          </reference>
        </references>
      </pivotArea>
    </format>
    <format dxfId="1867">
      <pivotArea dataOnly="0" labelOnly="1" outline="0" fieldPosition="0">
        <references count="4">
          <reference field="2" count="1" selected="0">
            <x v="1"/>
          </reference>
          <reference field="5" count="1" selected="0">
            <x v="63"/>
          </reference>
          <reference field="6" count="1">
            <x v="33"/>
          </reference>
          <reference field="18" count="1" selected="0">
            <x v="0"/>
          </reference>
        </references>
      </pivotArea>
    </format>
    <format dxfId="1866">
      <pivotArea dataOnly="0" labelOnly="1" outline="0" fieldPosition="0">
        <references count="4">
          <reference field="2" count="1" selected="0">
            <x v="1"/>
          </reference>
          <reference field="5" count="1" selected="0">
            <x v="93"/>
          </reference>
          <reference field="6" count="1">
            <x v="127"/>
          </reference>
          <reference field="18" count="1" selected="0">
            <x v="0"/>
          </reference>
        </references>
      </pivotArea>
    </format>
    <format dxfId="1865">
      <pivotArea dataOnly="0" labelOnly="1" outline="0" fieldPosition="0">
        <references count="4">
          <reference field="2" count="1" selected="0">
            <x v="1"/>
          </reference>
          <reference field="5" count="1" selected="0">
            <x v="163"/>
          </reference>
          <reference field="6" count="1">
            <x v="118"/>
          </reference>
          <reference field="18" count="1" selected="0">
            <x v="0"/>
          </reference>
        </references>
      </pivotArea>
    </format>
    <format dxfId="1864">
      <pivotArea dataOnly="0" labelOnly="1" outline="0" fieldPosition="0">
        <references count="4">
          <reference field="2" count="1" selected="0">
            <x v="0"/>
          </reference>
          <reference field="5" count="1" selected="0">
            <x v="28"/>
          </reference>
          <reference field="6" count="1">
            <x v="105"/>
          </reference>
          <reference field="18" count="1" selected="0">
            <x v="1"/>
          </reference>
        </references>
      </pivotArea>
    </format>
    <format dxfId="1863">
      <pivotArea dataOnly="0" labelOnly="1" outline="0" fieldPosition="0">
        <references count="4">
          <reference field="2" count="1" selected="0">
            <x v="0"/>
          </reference>
          <reference field="5" count="1" selected="0">
            <x v="47"/>
          </reference>
          <reference field="6" count="1">
            <x v="100"/>
          </reference>
          <reference field="18" count="1" selected="0">
            <x v="1"/>
          </reference>
        </references>
      </pivotArea>
    </format>
    <format dxfId="1862">
      <pivotArea dataOnly="0" labelOnly="1" outline="0" fieldPosition="0">
        <references count="4">
          <reference field="2" count="1" selected="0">
            <x v="0"/>
          </reference>
          <reference field="5" count="1" selected="0">
            <x v="67"/>
          </reference>
          <reference field="6" count="1">
            <x v="108"/>
          </reference>
          <reference field="18" count="1" selected="0">
            <x v="1"/>
          </reference>
        </references>
      </pivotArea>
    </format>
    <format dxfId="1861">
      <pivotArea dataOnly="0" labelOnly="1" outline="0" fieldPosition="0">
        <references count="4">
          <reference field="2" count="1" selected="0">
            <x v="0"/>
          </reference>
          <reference field="5" count="1" selected="0">
            <x v="77"/>
          </reference>
          <reference field="6" count="1">
            <x v="168"/>
          </reference>
          <reference field="18" count="1" selected="0">
            <x v="1"/>
          </reference>
        </references>
      </pivotArea>
    </format>
    <format dxfId="1860">
      <pivotArea dataOnly="0" labelOnly="1" outline="0" fieldPosition="0">
        <references count="4">
          <reference field="2" count="1" selected="0">
            <x v="0"/>
          </reference>
          <reference field="5" count="1" selected="0">
            <x v="78"/>
          </reference>
          <reference field="6" count="1">
            <x v="35"/>
          </reference>
          <reference field="18" count="1" selected="0">
            <x v="1"/>
          </reference>
        </references>
      </pivotArea>
    </format>
    <format dxfId="1859">
      <pivotArea dataOnly="0" labelOnly="1" outline="0" fieldPosition="0">
        <references count="4">
          <reference field="2" count="1" selected="0">
            <x v="0"/>
          </reference>
          <reference field="5" count="1" selected="0">
            <x v="113"/>
          </reference>
          <reference field="6" count="1">
            <x v="53"/>
          </reference>
          <reference field="18" count="1" selected="0">
            <x v="1"/>
          </reference>
        </references>
      </pivotArea>
    </format>
    <format dxfId="1858">
      <pivotArea dataOnly="0" labelOnly="1" outline="0" fieldPosition="0">
        <references count="4">
          <reference field="2" count="1" selected="0">
            <x v="0"/>
          </reference>
          <reference field="5" count="1" selected="0">
            <x v="124"/>
          </reference>
          <reference field="6" count="1">
            <x v="167"/>
          </reference>
          <reference field="18" count="1" selected="0">
            <x v="1"/>
          </reference>
        </references>
      </pivotArea>
    </format>
    <format dxfId="1857">
      <pivotArea dataOnly="0" labelOnly="1" outline="0" fieldPosition="0">
        <references count="4">
          <reference field="2" count="1" selected="0">
            <x v="0"/>
          </reference>
          <reference field="5" count="1" selected="0">
            <x v="137"/>
          </reference>
          <reference field="6" count="1">
            <x v="79"/>
          </reference>
          <reference field="18" count="1" selected="0">
            <x v="1"/>
          </reference>
        </references>
      </pivotArea>
    </format>
    <format dxfId="1856">
      <pivotArea dataOnly="0" labelOnly="1" outline="0" fieldPosition="0">
        <references count="4">
          <reference field="2" count="1" selected="0">
            <x v="0"/>
          </reference>
          <reference field="5" count="1" selected="0">
            <x v="154"/>
          </reference>
          <reference field="6" count="1">
            <x v="170"/>
          </reference>
          <reference field="18" count="1" selected="0">
            <x v="1"/>
          </reference>
        </references>
      </pivotArea>
    </format>
    <format dxfId="1855">
      <pivotArea dataOnly="0" labelOnly="1" outline="0" fieldPosition="0">
        <references count="4">
          <reference field="2" count="1" selected="0">
            <x v="0"/>
          </reference>
          <reference field="5" count="1" selected="0">
            <x v="169"/>
          </reference>
          <reference field="6" count="1">
            <x v="109"/>
          </reference>
          <reference field="18" count="1" selected="0">
            <x v="1"/>
          </reference>
        </references>
      </pivotArea>
    </format>
    <format dxfId="1854">
      <pivotArea dataOnly="0" labelOnly="1" outline="0" fieldPosition="0">
        <references count="4">
          <reference field="2" count="1" selected="0">
            <x v="1"/>
          </reference>
          <reference field="5" count="1" selected="0">
            <x v="127"/>
          </reference>
          <reference field="6" count="1">
            <x v="71"/>
          </reference>
          <reference field="18" count="1" selected="0">
            <x v="1"/>
          </reference>
        </references>
      </pivotArea>
    </format>
    <format dxfId="1853">
      <pivotArea dataOnly="0" labelOnly="1" outline="0" fieldPosition="0">
        <references count="4">
          <reference field="2" count="1" selected="0">
            <x v="0"/>
          </reference>
          <reference field="5" count="1" selected="0">
            <x v="4"/>
          </reference>
          <reference field="6" count="1">
            <x v="154"/>
          </reference>
          <reference field="18" count="1" selected="0">
            <x v="2"/>
          </reference>
        </references>
      </pivotArea>
    </format>
    <format dxfId="1852">
      <pivotArea dataOnly="0" labelOnly="1" outline="0" fieldPosition="0">
        <references count="4">
          <reference field="2" count="1" selected="0">
            <x v="0"/>
          </reference>
          <reference field="5" count="1" selected="0">
            <x v="46"/>
          </reference>
          <reference field="6" count="1">
            <x v="141"/>
          </reference>
          <reference field="18" count="1" selected="0">
            <x v="2"/>
          </reference>
        </references>
      </pivotArea>
    </format>
    <format dxfId="1851">
      <pivotArea dataOnly="0" labelOnly="1" outline="0" fieldPosition="0">
        <references count="4">
          <reference field="2" count="1" selected="0">
            <x v="0"/>
          </reference>
          <reference field="5" count="1" selected="0">
            <x v="56"/>
          </reference>
          <reference field="6" count="1">
            <x v="119"/>
          </reference>
          <reference field="18" count="1" selected="0">
            <x v="2"/>
          </reference>
        </references>
      </pivotArea>
    </format>
    <format dxfId="1850">
      <pivotArea dataOnly="0" labelOnly="1" outline="0" fieldPosition="0">
        <references count="4">
          <reference field="2" count="1" selected="0">
            <x v="0"/>
          </reference>
          <reference field="5" count="1" selected="0">
            <x v="87"/>
          </reference>
          <reference field="6" count="1">
            <x v="110"/>
          </reference>
          <reference field="18" count="1" selected="0">
            <x v="2"/>
          </reference>
        </references>
      </pivotArea>
    </format>
    <format dxfId="1849">
      <pivotArea dataOnly="0" labelOnly="1" outline="0" fieldPosition="0">
        <references count="4">
          <reference field="2" count="1" selected="0">
            <x v="0"/>
          </reference>
          <reference field="5" count="1" selected="0">
            <x v="116"/>
          </reference>
          <reference field="6" count="1">
            <x v="153"/>
          </reference>
          <reference field="18" count="1" selected="0">
            <x v="2"/>
          </reference>
        </references>
      </pivotArea>
    </format>
    <format dxfId="1848">
      <pivotArea dataOnly="0" labelOnly="1" outline="0" fieldPosition="0">
        <references count="4">
          <reference field="2" count="1" selected="0">
            <x v="0"/>
          </reference>
          <reference field="5" count="1" selected="0">
            <x v="121"/>
          </reference>
          <reference field="6" count="1">
            <x v="166"/>
          </reference>
          <reference field="18" count="1" selected="0">
            <x v="2"/>
          </reference>
        </references>
      </pivotArea>
    </format>
    <format dxfId="1847">
      <pivotArea dataOnly="0" labelOnly="1" outline="0" fieldPosition="0">
        <references count="4">
          <reference field="2" count="1" selected="0">
            <x v="0"/>
          </reference>
          <reference field="5" count="1" selected="0">
            <x v="133"/>
          </reference>
          <reference field="6" count="1">
            <x v="131"/>
          </reference>
          <reference field="18" count="1" selected="0">
            <x v="2"/>
          </reference>
        </references>
      </pivotArea>
    </format>
    <format dxfId="1846">
      <pivotArea dataOnly="0" labelOnly="1" outline="0" fieldPosition="0">
        <references count="4">
          <reference field="2" count="1" selected="0">
            <x v="0"/>
          </reference>
          <reference field="5" count="1" selected="0">
            <x v="139"/>
          </reference>
          <reference field="6" count="1">
            <x v="5"/>
          </reference>
          <reference field="18" count="1" selected="0">
            <x v="2"/>
          </reference>
        </references>
      </pivotArea>
    </format>
    <format dxfId="1845">
      <pivotArea dataOnly="0" labelOnly="1" outline="0" fieldPosition="0">
        <references count="4">
          <reference field="2" count="1" selected="0">
            <x v="0"/>
          </reference>
          <reference field="5" count="1" selected="0">
            <x v="174"/>
          </reference>
          <reference field="6" count="1">
            <x v="82"/>
          </reference>
          <reference field="18" count="1" selected="0">
            <x v="2"/>
          </reference>
        </references>
      </pivotArea>
    </format>
    <format dxfId="1844">
      <pivotArea dataOnly="0" labelOnly="1" outline="0" fieldPosition="0">
        <references count="4">
          <reference field="2" count="1" selected="0">
            <x v="0"/>
          </reference>
          <reference field="5" count="1" selected="0">
            <x v="179"/>
          </reference>
          <reference field="6" count="1">
            <x v="149"/>
          </reference>
          <reference field="18" count="1" selected="0">
            <x v="2"/>
          </reference>
        </references>
      </pivotArea>
    </format>
    <format dxfId="1843">
      <pivotArea dataOnly="0" labelOnly="1" outline="0" fieldPosition="0">
        <references count="4">
          <reference field="2" count="1" selected="0">
            <x v="1"/>
          </reference>
          <reference field="5" count="1" selected="0">
            <x v="5"/>
          </reference>
          <reference field="6" count="1">
            <x v="128"/>
          </reference>
          <reference field="18" count="1" selected="0">
            <x v="2"/>
          </reference>
        </references>
      </pivotArea>
    </format>
    <format dxfId="1842">
      <pivotArea dataOnly="0" labelOnly="1" outline="0" fieldPosition="0">
        <references count="4">
          <reference field="2" count="1" selected="0">
            <x v="1"/>
          </reference>
          <reference field="5" count="1" selected="0">
            <x v="12"/>
          </reference>
          <reference field="6" count="1">
            <x v="129"/>
          </reference>
          <reference field="18" count="1" selected="0">
            <x v="2"/>
          </reference>
        </references>
      </pivotArea>
    </format>
    <format dxfId="1841">
      <pivotArea dataOnly="0" labelOnly="1" outline="0" fieldPosition="0">
        <references count="4">
          <reference field="2" count="1" selected="0">
            <x v="1"/>
          </reference>
          <reference field="5" count="1" selected="0">
            <x v="21"/>
          </reference>
          <reference field="6" count="1">
            <x v="58"/>
          </reference>
          <reference field="18" count="1" selected="0">
            <x v="2"/>
          </reference>
        </references>
      </pivotArea>
    </format>
    <format dxfId="1840">
      <pivotArea dataOnly="0" labelOnly="1" outline="0" fieldPosition="0">
        <references count="4">
          <reference field="2" count="1" selected="0">
            <x v="1"/>
          </reference>
          <reference field="5" count="1" selected="0">
            <x v="36"/>
          </reference>
          <reference field="6" count="1">
            <x v="185"/>
          </reference>
          <reference field="18" count="1" selected="0">
            <x v="2"/>
          </reference>
        </references>
      </pivotArea>
    </format>
    <format dxfId="1839">
      <pivotArea dataOnly="0" labelOnly="1" outline="0" fieldPosition="0">
        <references count="4">
          <reference field="2" count="1" selected="0">
            <x v="1"/>
          </reference>
          <reference field="5" count="1" selected="0">
            <x v="75"/>
          </reference>
          <reference field="6" count="1">
            <x v="132"/>
          </reference>
          <reference field="18" count="1" selected="0">
            <x v="2"/>
          </reference>
        </references>
      </pivotArea>
    </format>
    <format dxfId="1838">
      <pivotArea dataOnly="0" labelOnly="1" outline="0" fieldPosition="0">
        <references count="4">
          <reference field="2" count="1" selected="0">
            <x v="1"/>
          </reference>
          <reference field="5" count="1" selected="0">
            <x v="96"/>
          </reference>
          <reference field="6" count="1">
            <x v="116"/>
          </reference>
          <reference field="18" count="1" selected="0">
            <x v="2"/>
          </reference>
        </references>
      </pivotArea>
    </format>
    <format dxfId="1837">
      <pivotArea dataOnly="0" labelOnly="1" outline="0" fieldPosition="0">
        <references count="4">
          <reference field="2" count="1" selected="0">
            <x v="1"/>
          </reference>
          <reference field="5" count="1" selected="0">
            <x v="140"/>
          </reference>
          <reference field="6" count="1">
            <x v="87"/>
          </reference>
          <reference field="18" count="1" selected="0">
            <x v="2"/>
          </reference>
        </references>
      </pivotArea>
    </format>
    <format dxfId="1836">
      <pivotArea dataOnly="0" labelOnly="1" outline="0" fieldPosition="0">
        <references count="4">
          <reference field="2" count="1" selected="0">
            <x v="1"/>
          </reference>
          <reference field="5" count="1" selected="0">
            <x v="156"/>
          </reference>
          <reference field="6" count="1">
            <x v="98"/>
          </reference>
          <reference field="18" count="1" selected="0">
            <x v="2"/>
          </reference>
        </references>
      </pivotArea>
    </format>
    <format dxfId="1835">
      <pivotArea dataOnly="0" labelOnly="1" outline="0" fieldPosition="0">
        <references count="4">
          <reference field="2" count="1" selected="0">
            <x v="1"/>
          </reference>
          <reference field="5" count="1" selected="0">
            <x v="162"/>
          </reference>
          <reference field="6" count="1">
            <x v="173"/>
          </reference>
          <reference field="18" count="1" selected="0">
            <x v="2"/>
          </reference>
        </references>
      </pivotArea>
    </format>
    <format dxfId="1834">
      <pivotArea dataOnly="0" labelOnly="1" outline="0" fieldPosition="0">
        <references count="4">
          <reference field="2" count="1" selected="0">
            <x v="1"/>
          </reference>
          <reference field="5" count="1" selected="0">
            <x v="165"/>
          </reference>
          <reference field="6" count="1">
            <x v="122"/>
          </reference>
          <reference field="18" count="1" selected="0">
            <x v="2"/>
          </reference>
        </references>
      </pivotArea>
    </format>
    <format dxfId="1833">
      <pivotArea dataOnly="0" labelOnly="1" outline="0" fieldPosition="0">
        <references count="4">
          <reference field="2" count="1" selected="0">
            <x v="1"/>
          </reference>
          <reference field="5" count="1" selected="0">
            <x v="172"/>
          </reference>
          <reference field="6" count="1">
            <x v="97"/>
          </reference>
          <reference field="18" count="1" selected="0">
            <x v="2"/>
          </reference>
        </references>
      </pivotArea>
    </format>
    <format dxfId="1832">
      <pivotArea dataOnly="0" labelOnly="1" outline="0" fieldPosition="0">
        <references count="4">
          <reference field="2" count="1" selected="0">
            <x v="0"/>
          </reference>
          <reference field="5" count="1" selected="0">
            <x v="40"/>
          </reference>
          <reference field="6" count="1">
            <x v="151"/>
          </reference>
          <reference field="18" count="1" selected="0">
            <x v="3"/>
          </reference>
        </references>
      </pivotArea>
    </format>
    <format dxfId="1831">
      <pivotArea dataOnly="0" labelOnly="1" outline="0" fieldPosition="0">
        <references count="4">
          <reference field="2" count="1" selected="0">
            <x v="0"/>
          </reference>
          <reference field="5" count="1" selected="0">
            <x v="45"/>
          </reference>
          <reference field="6" count="1">
            <x v="38"/>
          </reference>
          <reference field="18" count="1" selected="0">
            <x v="3"/>
          </reference>
        </references>
      </pivotArea>
    </format>
    <format dxfId="1830">
      <pivotArea dataOnly="0" labelOnly="1" outline="0" fieldPosition="0">
        <references count="4">
          <reference field="2" count="1" selected="0">
            <x v="0"/>
          </reference>
          <reference field="5" count="1" selected="0">
            <x v="54"/>
          </reference>
          <reference field="6" count="1">
            <x v="88"/>
          </reference>
          <reference field="18" count="1" selected="0">
            <x v="3"/>
          </reference>
        </references>
      </pivotArea>
    </format>
    <format dxfId="1829">
      <pivotArea dataOnly="0" labelOnly="1" outline="0" fieldPosition="0">
        <references count="4">
          <reference field="2" count="1" selected="0">
            <x v="0"/>
          </reference>
          <reference field="5" count="1" selected="0">
            <x v="66"/>
          </reference>
          <reference field="6" count="1">
            <x v="146"/>
          </reference>
          <reference field="18" count="1" selected="0">
            <x v="3"/>
          </reference>
        </references>
      </pivotArea>
    </format>
    <format dxfId="1828">
      <pivotArea dataOnly="0" labelOnly="1" outline="0" fieldPosition="0">
        <references count="4">
          <reference field="2" count="1" selected="0">
            <x v="0"/>
          </reference>
          <reference field="5" count="1" selected="0">
            <x v="70"/>
          </reference>
          <reference field="6" count="1">
            <x v="179"/>
          </reference>
          <reference field="18" count="1" selected="0">
            <x v="3"/>
          </reference>
        </references>
      </pivotArea>
    </format>
    <format dxfId="1827">
      <pivotArea dataOnly="0" labelOnly="1" outline="0" fieldPosition="0">
        <references count="4">
          <reference field="2" count="1" selected="0">
            <x v="0"/>
          </reference>
          <reference field="5" count="1" selected="0">
            <x v="72"/>
          </reference>
          <reference field="6" count="1">
            <x v="10"/>
          </reference>
          <reference field="18" count="1" selected="0">
            <x v="3"/>
          </reference>
        </references>
      </pivotArea>
    </format>
    <format dxfId="1826">
      <pivotArea dataOnly="0" labelOnly="1" outline="0" fieldPosition="0">
        <references count="4">
          <reference field="2" count="1" selected="0">
            <x v="0"/>
          </reference>
          <reference field="5" count="1" selected="0">
            <x v="79"/>
          </reference>
          <reference field="6" count="1">
            <x v="81"/>
          </reference>
          <reference field="18" count="1" selected="0">
            <x v="3"/>
          </reference>
        </references>
      </pivotArea>
    </format>
    <format dxfId="1825">
      <pivotArea dataOnly="0" labelOnly="1" outline="0" fieldPosition="0">
        <references count="4">
          <reference field="2" count="1" selected="0">
            <x v="0"/>
          </reference>
          <reference field="5" count="1" selected="0">
            <x v="114"/>
          </reference>
          <reference field="6" count="1">
            <x v="121"/>
          </reference>
          <reference field="18" count="1" selected="0">
            <x v="3"/>
          </reference>
        </references>
      </pivotArea>
    </format>
    <format dxfId="1824">
      <pivotArea dataOnly="0" labelOnly="1" outline="0" fieldPosition="0">
        <references count="4">
          <reference field="2" count="1" selected="0">
            <x v="0"/>
          </reference>
          <reference field="5" count="1" selected="0">
            <x v="117"/>
          </reference>
          <reference field="6" count="1">
            <x v="89"/>
          </reference>
          <reference field="18" count="1" selected="0">
            <x v="3"/>
          </reference>
        </references>
      </pivotArea>
    </format>
    <format dxfId="1823">
      <pivotArea dataOnly="0" labelOnly="1" outline="0" fieldPosition="0">
        <references count="4">
          <reference field="2" count="1" selected="0">
            <x v="0"/>
          </reference>
          <reference field="5" count="1" selected="0">
            <x v="120"/>
          </reference>
          <reference field="6" count="1">
            <x v="32"/>
          </reference>
          <reference field="18" count="1" selected="0">
            <x v="3"/>
          </reference>
        </references>
      </pivotArea>
    </format>
    <format dxfId="1822">
      <pivotArea dataOnly="0" labelOnly="1" outline="0" fieldPosition="0">
        <references count="4">
          <reference field="2" count="1" selected="0">
            <x v="0"/>
          </reference>
          <reference field="5" count="1" selected="0">
            <x v="135"/>
          </reference>
          <reference field="6" count="1">
            <x v="114"/>
          </reference>
          <reference field="18" count="1" selected="0">
            <x v="3"/>
          </reference>
        </references>
      </pivotArea>
    </format>
    <format dxfId="1821">
      <pivotArea dataOnly="0" labelOnly="1" outline="0" fieldPosition="0">
        <references count="4">
          <reference field="2" count="1" selected="0">
            <x v="0"/>
          </reference>
          <reference field="5" count="1" selected="0">
            <x v="149"/>
          </reference>
          <reference field="6" count="1">
            <x v="169"/>
          </reference>
          <reference field="18" count="1" selected="0">
            <x v="3"/>
          </reference>
        </references>
      </pivotArea>
    </format>
    <format dxfId="1820">
      <pivotArea dataOnly="0" labelOnly="1" outline="0" fieldPosition="0">
        <references count="4">
          <reference field="2" count="1" selected="0">
            <x v="0"/>
          </reference>
          <reference field="5" count="1" selected="0">
            <x v="182"/>
          </reference>
          <reference field="6" count="1">
            <x v="101"/>
          </reference>
          <reference field="18" count="1" selected="0">
            <x v="3"/>
          </reference>
        </references>
      </pivotArea>
    </format>
    <format dxfId="1819">
      <pivotArea dataOnly="0" labelOnly="1" outline="0" fieldPosition="0">
        <references count="4">
          <reference field="2" count="1" selected="0">
            <x v="1"/>
          </reference>
          <reference field="5" count="1" selected="0">
            <x v="9"/>
          </reference>
          <reference field="6" count="1">
            <x v="57"/>
          </reference>
          <reference field="18" count="1" selected="0">
            <x v="3"/>
          </reference>
        </references>
      </pivotArea>
    </format>
    <format dxfId="1818">
      <pivotArea dataOnly="0" labelOnly="1" outline="0" fieldPosition="0">
        <references count="4">
          <reference field="2" count="1" selected="0">
            <x v="1"/>
          </reference>
          <reference field="5" count="1" selected="0">
            <x v="19"/>
          </reference>
          <reference field="6" count="1">
            <x v="17"/>
          </reference>
          <reference field="18" count="1" selected="0">
            <x v="3"/>
          </reference>
        </references>
      </pivotArea>
    </format>
    <format dxfId="1817">
      <pivotArea dataOnly="0" labelOnly="1" outline="0" fieldPosition="0">
        <references count="4">
          <reference field="2" count="1" selected="0">
            <x v="1"/>
          </reference>
          <reference field="5" count="1" selected="0">
            <x v="24"/>
          </reference>
          <reference field="6" count="1">
            <x v="92"/>
          </reference>
          <reference field="18" count="1" selected="0">
            <x v="3"/>
          </reference>
        </references>
      </pivotArea>
    </format>
    <format dxfId="1816">
      <pivotArea dataOnly="0" labelOnly="1" outline="0" fieldPosition="0">
        <references count="4">
          <reference field="2" count="1" selected="0">
            <x v="1"/>
          </reference>
          <reference field="5" count="1" selected="0">
            <x v="51"/>
          </reference>
          <reference field="6" count="1">
            <x v="176"/>
          </reference>
          <reference field="18" count="1" selected="0">
            <x v="3"/>
          </reference>
        </references>
      </pivotArea>
    </format>
    <format dxfId="1815">
      <pivotArea dataOnly="0" labelOnly="1" outline="0" fieldPosition="0">
        <references count="4">
          <reference field="2" count="1" selected="0">
            <x v="1"/>
          </reference>
          <reference field="5" count="1" selected="0">
            <x v="100"/>
          </reference>
          <reference field="6" count="1">
            <x v="65"/>
          </reference>
          <reference field="18" count="1" selected="0">
            <x v="3"/>
          </reference>
        </references>
      </pivotArea>
    </format>
    <format dxfId="1814">
      <pivotArea dataOnly="0" labelOnly="1" outline="0" fieldPosition="0">
        <references count="4">
          <reference field="2" count="1" selected="0">
            <x v="1"/>
          </reference>
          <reference field="5" count="1" selected="0">
            <x v="125"/>
          </reference>
          <reference field="6" count="1">
            <x v="36"/>
          </reference>
          <reference field="18" count="1" selected="0">
            <x v="3"/>
          </reference>
        </references>
      </pivotArea>
    </format>
    <format dxfId="1813">
      <pivotArea dataOnly="0" labelOnly="1" outline="0" fieldPosition="0">
        <references count="4">
          <reference field="2" count="1" selected="0">
            <x v="1"/>
          </reference>
          <reference field="5" count="1" selected="0">
            <x v="157"/>
          </reference>
          <reference field="6" count="1">
            <x v="181"/>
          </reference>
          <reference field="18" count="1" selected="0">
            <x v="3"/>
          </reference>
        </references>
      </pivotArea>
    </format>
    <format dxfId="1812">
      <pivotArea dataOnly="0" labelOnly="1" outline="0" fieldPosition="0">
        <references count="4">
          <reference field="2" count="1" selected="0">
            <x v="1"/>
          </reference>
          <reference field="5" count="1" selected="0">
            <x v="158"/>
          </reference>
          <reference field="6" count="1">
            <x v="67"/>
          </reference>
          <reference field="18" count="1" selected="0">
            <x v="3"/>
          </reference>
        </references>
      </pivotArea>
    </format>
    <format dxfId="1811">
      <pivotArea dataOnly="0" labelOnly="1" outline="0" fieldPosition="0">
        <references count="4">
          <reference field="2" count="1" selected="0">
            <x v="1"/>
          </reference>
          <reference field="5" count="1" selected="0">
            <x v="161"/>
          </reference>
          <reference field="6" count="1">
            <x v="84"/>
          </reference>
          <reference field="18" count="1" selected="0">
            <x v="3"/>
          </reference>
        </references>
      </pivotArea>
    </format>
    <format dxfId="1810">
      <pivotArea dataOnly="0" labelOnly="1" outline="0" fieldPosition="0">
        <references count="4">
          <reference field="2" count="1" selected="0">
            <x v="1"/>
          </reference>
          <reference field="5" count="1" selected="0">
            <x v="166"/>
          </reference>
          <reference field="6" count="1">
            <x v="37"/>
          </reference>
          <reference field="18" count="1" selected="0">
            <x v="3"/>
          </reference>
        </references>
      </pivotArea>
    </format>
    <format dxfId="1809">
      <pivotArea dataOnly="0" labelOnly="1" outline="0" fieldPosition="0">
        <references count="4">
          <reference field="2" count="1" selected="0">
            <x v="1"/>
          </reference>
          <reference field="5" count="1" selected="0">
            <x v="175"/>
          </reference>
          <reference field="6" count="1">
            <x v="94"/>
          </reference>
          <reference field="18" count="1" selected="0">
            <x v="3"/>
          </reference>
        </references>
      </pivotArea>
    </format>
    <format dxfId="1808">
      <pivotArea dataOnly="0" labelOnly="1" outline="0" fieldPosition="0">
        <references count="4">
          <reference field="2" count="1" selected="0">
            <x v="1"/>
          </reference>
          <reference field="5" count="1" selected="0">
            <x v="177"/>
          </reference>
          <reference field="6" count="1">
            <x v="148"/>
          </reference>
          <reference field="18" count="1" selected="0">
            <x v="3"/>
          </reference>
        </references>
      </pivotArea>
    </format>
    <format dxfId="1807">
      <pivotArea dataOnly="0" labelOnly="1" outline="0" fieldPosition="0">
        <references count="4">
          <reference field="2" count="1" selected="0">
            <x v="0"/>
          </reference>
          <reference field="5" count="1" selected="0">
            <x v="3"/>
          </reference>
          <reference field="6" count="1">
            <x v="49"/>
          </reference>
          <reference field="18" count="1" selected="0">
            <x v="4"/>
          </reference>
        </references>
      </pivotArea>
    </format>
    <format dxfId="1806">
      <pivotArea dataOnly="0" labelOnly="1" outline="0" fieldPosition="0">
        <references count="4">
          <reference field="2" count="1" selected="0">
            <x v="0"/>
          </reference>
          <reference field="5" count="1" selected="0">
            <x v="14"/>
          </reference>
          <reference field="6" count="1">
            <x v="19"/>
          </reference>
          <reference field="18" count="1" selected="0">
            <x v="4"/>
          </reference>
        </references>
      </pivotArea>
    </format>
    <format dxfId="1805">
      <pivotArea dataOnly="0" labelOnly="1" outline="0" fieldPosition="0">
        <references count="4">
          <reference field="2" count="1" selected="0">
            <x v="0"/>
          </reference>
          <reference field="5" count="1" selected="0">
            <x v="18"/>
          </reference>
          <reference field="6" count="1">
            <x v="28"/>
          </reference>
          <reference field="18" count="1" selected="0">
            <x v="4"/>
          </reference>
        </references>
      </pivotArea>
    </format>
    <format dxfId="1804">
      <pivotArea dataOnly="0" labelOnly="1" outline="0" fieldPosition="0">
        <references count="4">
          <reference field="2" count="1" selected="0">
            <x v="0"/>
          </reference>
          <reference field="5" count="1" selected="0">
            <x v="34"/>
          </reference>
          <reference field="6" count="1">
            <x v="30"/>
          </reference>
          <reference field="18" count="1" selected="0">
            <x v="4"/>
          </reference>
        </references>
      </pivotArea>
    </format>
    <format dxfId="1803">
      <pivotArea dataOnly="0" labelOnly="1" outline="0" fieldPosition="0">
        <references count="4">
          <reference field="2" count="1" selected="0">
            <x v="0"/>
          </reference>
          <reference field="5" count="1" selected="0">
            <x v="41"/>
          </reference>
          <reference field="6" count="1">
            <x v="112"/>
          </reference>
          <reference field="18" count="1" selected="0">
            <x v="4"/>
          </reference>
        </references>
      </pivotArea>
    </format>
    <format dxfId="1802">
      <pivotArea dataOnly="0" labelOnly="1" outline="0" fieldPosition="0">
        <references count="4">
          <reference field="2" count="1" selected="0">
            <x v="0"/>
          </reference>
          <reference field="5" count="1" selected="0">
            <x v="42"/>
          </reference>
          <reference field="6" count="1">
            <x v="102"/>
          </reference>
          <reference field="18" count="1" selected="0">
            <x v="4"/>
          </reference>
        </references>
      </pivotArea>
    </format>
    <format dxfId="1801">
      <pivotArea dataOnly="0" labelOnly="1" outline="0" fieldPosition="0">
        <references count="4">
          <reference field="2" count="1" selected="0">
            <x v="0"/>
          </reference>
          <reference field="5" count="1" selected="0">
            <x v="65"/>
          </reference>
          <reference field="6" count="1">
            <x v="0"/>
          </reference>
          <reference field="18" count="1" selected="0">
            <x v="4"/>
          </reference>
        </references>
      </pivotArea>
    </format>
    <format dxfId="1800">
      <pivotArea dataOnly="0" labelOnly="1" outline="0" fieldPosition="0">
        <references count="4">
          <reference field="2" count="1" selected="0">
            <x v="0"/>
          </reference>
          <reference field="5" count="1" selected="0">
            <x v="69"/>
          </reference>
          <reference field="6" count="1">
            <x v="91"/>
          </reference>
          <reference field="18" count="1" selected="0">
            <x v="4"/>
          </reference>
        </references>
      </pivotArea>
    </format>
    <format dxfId="1799">
      <pivotArea dataOnly="0" labelOnly="1" outline="0" fieldPosition="0">
        <references count="4">
          <reference field="2" count="1" selected="0">
            <x v="0"/>
          </reference>
          <reference field="5" count="1" selected="0">
            <x v="84"/>
          </reference>
          <reference field="6" count="1">
            <x v="184"/>
          </reference>
          <reference field="18" count="1" selected="0">
            <x v="4"/>
          </reference>
        </references>
      </pivotArea>
    </format>
    <format dxfId="1798">
      <pivotArea dataOnly="0" labelOnly="1" outline="0" fieldPosition="0">
        <references count="4">
          <reference field="2" count="1" selected="0">
            <x v="0"/>
          </reference>
          <reference field="5" count="1" selected="0">
            <x v="85"/>
          </reference>
          <reference field="6" count="1">
            <x v="72"/>
          </reference>
          <reference field="18" count="1" selected="0">
            <x v="4"/>
          </reference>
        </references>
      </pivotArea>
    </format>
    <format dxfId="1797">
      <pivotArea dataOnly="0" labelOnly="1" outline="0" fieldPosition="0">
        <references count="4">
          <reference field="2" count="1" selected="0">
            <x v="0"/>
          </reference>
          <reference field="5" count="1" selected="0">
            <x v="90"/>
          </reference>
          <reference field="6" count="1">
            <x v="76"/>
          </reference>
          <reference field="18" count="1" selected="0">
            <x v="4"/>
          </reference>
        </references>
      </pivotArea>
    </format>
    <format dxfId="1796">
      <pivotArea dataOnly="0" labelOnly="1" outline="0" fieldPosition="0">
        <references count="4">
          <reference field="2" count="1" selected="0">
            <x v="0"/>
          </reference>
          <reference field="5" count="1" selected="0">
            <x v="118"/>
          </reference>
          <reference field="6" count="1">
            <x v="39"/>
          </reference>
          <reference field="18" count="1" selected="0">
            <x v="4"/>
          </reference>
        </references>
      </pivotArea>
    </format>
    <format dxfId="1795">
      <pivotArea dataOnly="0" labelOnly="1" outline="0" fieldPosition="0">
        <references count="4">
          <reference field="2" count="1" selected="0">
            <x v="0"/>
          </reference>
          <reference field="5" count="1" selected="0">
            <x v="141"/>
          </reference>
          <reference field="6" count="1">
            <x v="85"/>
          </reference>
          <reference field="18" count="1" selected="0">
            <x v="4"/>
          </reference>
        </references>
      </pivotArea>
    </format>
    <format dxfId="1794">
      <pivotArea dataOnly="0" labelOnly="1" outline="0" fieldPosition="0">
        <references count="4">
          <reference field="2" count="1" selected="0">
            <x v="0"/>
          </reference>
          <reference field="5" count="1" selected="0">
            <x v="142"/>
          </reference>
          <reference field="6" count="1">
            <x v="107"/>
          </reference>
          <reference field="18" count="1" selected="0">
            <x v="4"/>
          </reference>
        </references>
      </pivotArea>
    </format>
    <format dxfId="1793">
      <pivotArea dataOnly="0" labelOnly="1" outline="0" fieldPosition="0">
        <references count="4">
          <reference field="2" count="1" selected="0">
            <x v="0"/>
          </reference>
          <reference field="5" count="1" selected="0">
            <x v="147"/>
          </reference>
          <reference field="6" count="1">
            <x v="142"/>
          </reference>
          <reference field="18" count="1" selected="0">
            <x v="4"/>
          </reference>
        </references>
      </pivotArea>
    </format>
    <format dxfId="1792">
      <pivotArea dataOnly="0" labelOnly="1" outline="0" fieldPosition="0">
        <references count="4">
          <reference field="2" count="1" selected="0">
            <x v="0"/>
          </reference>
          <reference field="5" count="1" selected="0">
            <x v="168"/>
          </reference>
          <reference field="6" count="1">
            <x v="69"/>
          </reference>
          <reference field="18" count="1" selected="0">
            <x v="4"/>
          </reference>
        </references>
      </pivotArea>
    </format>
    <format dxfId="1791">
      <pivotArea dataOnly="0" labelOnly="1" outline="0" fieldPosition="0">
        <references count="4">
          <reference field="2" count="1" selected="0">
            <x v="0"/>
          </reference>
          <reference field="5" count="1" selected="0">
            <x v="170"/>
          </reference>
          <reference field="6" count="1">
            <x v="18"/>
          </reference>
          <reference field="18" count="1" selected="0">
            <x v="4"/>
          </reference>
        </references>
      </pivotArea>
    </format>
    <format dxfId="1790">
      <pivotArea dataOnly="0" labelOnly="1" outline="0" fieldPosition="0">
        <references count="4">
          <reference field="2" count="1" selected="0">
            <x v="1"/>
          </reference>
          <reference field="5" count="1" selected="0">
            <x v="8"/>
          </reference>
          <reference field="6" count="1">
            <x v="125"/>
          </reference>
          <reference field="18" count="1" selected="0">
            <x v="4"/>
          </reference>
        </references>
      </pivotArea>
    </format>
    <format dxfId="1789">
      <pivotArea dataOnly="0" labelOnly="1" outline="0" fieldPosition="0">
        <references count="4">
          <reference field="2" count="1" selected="0">
            <x v="1"/>
          </reference>
          <reference field="5" count="1" selected="0">
            <x v="15"/>
          </reference>
          <reference field="6" count="1">
            <x v="117"/>
          </reference>
          <reference field="18" count="1" selected="0">
            <x v="4"/>
          </reference>
        </references>
      </pivotArea>
    </format>
    <format dxfId="1788">
      <pivotArea dataOnly="0" labelOnly="1" outline="0" fieldPosition="0">
        <references count="4">
          <reference field="2" count="1" selected="0">
            <x v="1"/>
          </reference>
          <reference field="5" count="1" selected="0">
            <x v="16"/>
          </reference>
          <reference field="6" count="1">
            <x v="7"/>
          </reference>
          <reference field="18" count="1" selected="0">
            <x v="4"/>
          </reference>
        </references>
      </pivotArea>
    </format>
    <format dxfId="1787">
      <pivotArea dataOnly="0" labelOnly="1" outline="0" fieldPosition="0">
        <references count="4">
          <reference field="2" count="1" selected="0">
            <x v="1"/>
          </reference>
          <reference field="5" count="1" selected="0">
            <x v="30"/>
          </reference>
          <reference field="6" count="1">
            <x v="103"/>
          </reference>
          <reference field="18" count="1" selected="0">
            <x v="4"/>
          </reference>
        </references>
      </pivotArea>
    </format>
    <format dxfId="1786">
      <pivotArea dataOnly="0" labelOnly="1" outline="0" fieldPosition="0">
        <references count="4">
          <reference field="2" count="1" selected="0">
            <x v="1"/>
          </reference>
          <reference field="5" count="1" selected="0">
            <x v="39"/>
          </reference>
          <reference field="6" count="1">
            <x v="171"/>
          </reference>
          <reference field="18" count="1" selected="0">
            <x v="4"/>
          </reference>
        </references>
      </pivotArea>
    </format>
    <format dxfId="1785">
      <pivotArea dataOnly="0" labelOnly="1" outline="0" fieldPosition="0">
        <references count="4">
          <reference field="2" count="1" selected="0">
            <x v="1"/>
          </reference>
          <reference field="5" count="1" selected="0">
            <x v="49"/>
          </reference>
          <reference field="6" count="1">
            <x v="150"/>
          </reference>
          <reference field="18" count="1" selected="0">
            <x v="4"/>
          </reference>
        </references>
      </pivotArea>
    </format>
    <format dxfId="1784">
      <pivotArea dataOnly="0" labelOnly="1" outline="0" fieldPosition="0">
        <references count="4">
          <reference field="2" count="1" selected="0">
            <x v="1"/>
          </reference>
          <reference field="5" count="1" selected="0">
            <x v="53"/>
          </reference>
          <reference field="6" count="1">
            <x v="31"/>
          </reference>
          <reference field="18" count="1" selected="0">
            <x v="4"/>
          </reference>
        </references>
      </pivotArea>
    </format>
    <format dxfId="1783">
      <pivotArea dataOnly="0" labelOnly="1" outline="0" fieldPosition="0">
        <references count="4">
          <reference field="2" count="1" selected="0">
            <x v="1"/>
          </reference>
          <reference field="5" count="1" selected="0">
            <x v="99"/>
          </reference>
          <reference field="6" count="1">
            <x v="48"/>
          </reference>
          <reference field="18" count="1" selected="0">
            <x v="4"/>
          </reference>
        </references>
      </pivotArea>
    </format>
    <format dxfId="1782">
      <pivotArea dataOnly="0" labelOnly="1" outline="0" fieldPosition="0">
        <references count="4">
          <reference field="2" count="1" selected="0">
            <x v="1"/>
          </reference>
          <reference field="5" count="1" selected="0">
            <x v="102"/>
          </reference>
          <reference field="6" count="1">
            <x v="180"/>
          </reference>
          <reference field="18" count="1" selected="0">
            <x v="4"/>
          </reference>
        </references>
      </pivotArea>
    </format>
    <format dxfId="1781">
      <pivotArea dataOnly="0" labelOnly="1" outline="0" fieldPosition="0">
        <references count="4">
          <reference field="2" count="1" selected="0">
            <x v="1"/>
          </reference>
          <reference field="5" count="1" selected="0">
            <x v="105"/>
          </reference>
          <reference field="6" count="1">
            <x v="43"/>
          </reference>
          <reference field="18" count="1" selected="0">
            <x v="4"/>
          </reference>
        </references>
      </pivotArea>
    </format>
    <format dxfId="1780">
      <pivotArea dataOnly="0" labelOnly="1" outline="0" fieldPosition="0">
        <references count="4">
          <reference field="2" count="1" selected="0">
            <x v="1"/>
          </reference>
          <reference field="5" count="1" selected="0">
            <x v="138"/>
          </reference>
          <reference field="6" count="1">
            <x v="135"/>
          </reference>
          <reference field="18" count="1" selected="0">
            <x v="4"/>
          </reference>
        </references>
      </pivotArea>
    </format>
    <format dxfId="1779">
      <pivotArea dataOnly="0" labelOnly="1" outline="0" fieldPosition="0">
        <references count="4">
          <reference field="2" count="1" selected="0">
            <x v="0"/>
          </reference>
          <reference field="5" count="1" selected="0">
            <x v="11"/>
          </reference>
          <reference field="6" count="1">
            <x v="15"/>
          </reference>
          <reference field="18" count="1" selected="0">
            <x v="5"/>
          </reference>
        </references>
      </pivotArea>
    </format>
    <format dxfId="1778">
      <pivotArea dataOnly="0" labelOnly="1" outline="0" fieldPosition="0">
        <references count="4">
          <reference field="2" count="1" selected="0">
            <x v="0"/>
          </reference>
          <reference field="5" count="1" selected="0">
            <x v="17"/>
          </reference>
          <reference field="6" count="1">
            <x v="11"/>
          </reference>
          <reference field="18" count="1" selected="0">
            <x v="5"/>
          </reference>
        </references>
      </pivotArea>
    </format>
    <format dxfId="1777">
      <pivotArea dataOnly="0" labelOnly="1" outline="0" fieldPosition="0">
        <references count="4">
          <reference field="2" count="1" selected="0">
            <x v="0"/>
          </reference>
          <reference field="5" count="1" selected="0">
            <x v="23"/>
          </reference>
          <reference field="6" count="1">
            <x v="158"/>
          </reference>
          <reference field="18" count="1" selected="0">
            <x v="5"/>
          </reference>
        </references>
      </pivotArea>
    </format>
    <format dxfId="1776">
      <pivotArea dataOnly="0" labelOnly="1" outline="0" fieldPosition="0">
        <references count="4">
          <reference field="2" count="1" selected="0">
            <x v="0"/>
          </reference>
          <reference field="5" count="1" selected="0">
            <x v="60"/>
          </reference>
          <reference field="6" count="1">
            <x v="54"/>
          </reference>
          <reference field="18" count="1" selected="0">
            <x v="5"/>
          </reference>
        </references>
      </pivotArea>
    </format>
    <format dxfId="1775">
      <pivotArea dataOnly="0" labelOnly="1" outline="0" fieldPosition="0">
        <references count="4">
          <reference field="2" count="1" selected="0">
            <x v="0"/>
          </reference>
          <reference field="5" count="1" selected="0">
            <x v="61"/>
          </reference>
          <reference field="6" count="1">
            <x v="147"/>
          </reference>
          <reference field="18" count="1" selected="0">
            <x v="5"/>
          </reference>
        </references>
      </pivotArea>
    </format>
    <format dxfId="1774">
      <pivotArea dataOnly="0" labelOnly="1" outline="0" fieldPosition="0">
        <references count="4">
          <reference field="2" count="1" selected="0">
            <x v="0"/>
          </reference>
          <reference field="5" count="1" selected="0">
            <x v="71"/>
          </reference>
          <reference field="6" count="1">
            <x v="46"/>
          </reference>
          <reference field="18" count="1" selected="0">
            <x v="5"/>
          </reference>
        </references>
      </pivotArea>
    </format>
    <format dxfId="1773">
      <pivotArea dataOnly="0" labelOnly="1" outline="0" fieldPosition="0">
        <references count="4">
          <reference field="2" count="1" selected="0">
            <x v="0"/>
          </reference>
          <reference field="5" count="1" selected="0">
            <x v="81"/>
          </reference>
          <reference field="6" count="1">
            <x v="8"/>
          </reference>
          <reference field="18" count="1" selected="0">
            <x v="5"/>
          </reference>
        </references>
      </pivotArea>
    </format>
    <format dxfId="1772">
      <pivotArea dataOnly="0" labelOnly="1" outline="0" fieldPosition="0">
        <references count="4">
          <reference field="2" count="1" selected="0">
            <x v="0"/>
          </reference>
          <reference field="5" count="1" selected="0">
            <x v="86"/>
          </reference>
          <reference field="6" count="1">
            <x v="95"/>
          </reference>
          <reference field="18" count="1" selected="0">
            <x v="5"/>
          </reference>
        </references>
      </pivotArea>
    </format>
    <format dxfId="1771">
      <pivotArea dataOnly="0" labelOnly="1" outline="0" fieldPosition="0">
        <references count="4">
          <reference field="2" count="1" selected="0">
            <x v="0"/>
          </reference>
          <reference field="5" count="1" selected="0">
            <x v="88"/>
          </reference>
          <reference field="6" count="1">
            <x v="56"/>
          </reference>
          <reference field="18" count="1" selected="0">
            <x v="5"/>
          </reference>
        </references>
      </pivotArea>
    </format>
    <format dxfId="1770">
      <pivotArea dataOnly="0" labelOnly="1" outline="0" fieldPosition="0">
        <references count="4">
          <reference field="2" count="1" selected="0">
            <x v="0"/>
          </reference>
          <reference field="5" count="1" selected="0">
            <x v="108"/>
          </reference>
          <reference field="6" count="1">
            <x v="96"/>
          </reference>
          <reference field="18" count="1" selected="0">
            <x v="5"/>
          </reference>
        </references>
      </pivotArea>
    </format>
    <format dxfId="1769">
      <pivotArea dataOnly="0" labelOnly="1" outline="0" fieldPosition="0">
        <references count="4">
          <reference field="2" count="1" selected="0">
            <x v="0"/>
          </reference>
          <reference field="5" count="1" selected="0">
            <x v="111"/>
          </reference>
          <reference field="6" count="1">
            <x v="16"/>
          </reference>
          <reference field="18" count="1" selected="0">
            <x v="5"/>
          </reference>
        </references>
      </pivotArea>
    </format>
    <format dxfId="1768">
      <pivotArea dataOnly="0" labelOnly="1" outline="0" fieldPosition="0">
        <references count="4">
          <reference field="2" count="1" selected="0">
            <x v="0"/>
          </reference>
          <reference field="5" count="1" selected="0">
            <x v="122"/>
          </reference>
          <reference field="6" count="1">
            <x v="6"/>
          </reference>
          <reference field="18" count="1" selected="0">
            <x v="5"/>
          </reference>
        </references>
      </pivotArea>
    </format>
    <format dxfId="1767">
      <pivotArea dataOnly="0" labelOnly="1" outline="0" fieldPosition="0">
        <references count="4">
          <reference field="2" count="1" selected="0">
            <x v="0"/>
          </reference>
          <reference field="5" count="1" selected="0">
            <x v="123"/>
          </reference>
          <reference field="6" count="1">
            <x v="45"/>
          </reference>
          <reference field="18" count="1" selected="0">
            <x v="5"/>
          </reference>
        </references>
      </pivotArea>
    </format>
    <format dxfId="1766">
      <pivotArea dataOnly="0" labelOnly="1" outline="0" fieldPosition="0">
        <references count="4">
          <reference field="2" count="1" selected="0">
            <x v="0"/>
          </reference>
          <reference field="5" count="1" selected="0">
            <x v="129"/>
          </reference>
          <reference field="6" count="1">
            <x v="2"/>
          </reference>
          <reference field="18" count="1" selected="0">
            <x v="5"/>
          </reference>
        </references>
      </pivotArea>
    </format>
    <format dxfId="1765">
      <pivotArea dataOnly="0" labelOnly="1" outline="0" fieldPosition="0">
        <references count="4">
          <reference field="2" count="1" selected="0">
            <x v="0"/>
          </reference>
          <reference field="5" count="1" selected="0">
            <x v="134"/>
          </reference>
          <reference field="6" count="1">
            <x v="162"/>
          </reference>
          <reference field="18" count="1" selected="0">
            <x v="5"/>
          </reference>
        </references>
      </pivotArea>
    </format>
    <format dxfId="1764">
      <pivotArea dataOnly="0" labelOnly="1" outline="0" fieldPosition="0">
        <references count="4">
          <reference field="2" count="1" selected="0">
            <x v="0"/>
          </reference>
          <reference field="5" count="1" selected="0">
            <x v="136"/>
          </reference>
          <reference field="6" count="1">
            <x v="68"/>
          </reference>
          <reference field="18" count="1" selected="0">
            <x v="5"/>
          </reference>
        </references>
      </pivotArea>
    </format>
    <format dxfId="1763">
      <pivotArea dataOnly="0" labelOnly="1" outline="0" fieldPosition="0">
        <references count="4">
          <reference field="2" count="1" selected="0">
            <x v="0"/>
          </reference>
          <reference field="5" count="1" selected="0">
            <x v="148"/>
          </reference>
          <reference field="6" count="1">
            <x v="161"/>
          </reference>
          <reference field="18" count="1" selected="0">
            <x v="5"/>
          </reference>
        </references>
      </pivotArea>
    </format>
    <format dxfId="1762">
      <pivotArea dataOnly="0" labelOnly="1" outline="0" fieldPosition="0">
        <references count="4">
          <reference field="2" count="1" selected="0">
            <x v="0"/>
          </reference>
          <reference field="5" count="1" selected="0">
            <x v="171"/>
          </reference>
          <reference field="6" count="1">
            <x v="61"/>
          </reference>
          <reference field="18" count="1" selected="0">
            <x v="5"/>
          </reference>
        </references>
      </pivotArea>
    </format>
    <format dxfId="1761">
      <pivotArea dataOnly="0" labelOnly="1" outline="0" fieldPosition="0">
        <references count="4">
          <reference field="2" count="1" selected="0">
            <x v="0"/>
          </reference>
          <reference field="5" count="1" selected="0">
            <x v="173"/>
          </reference>
          <reference field="6" count="1">
            <x v="156"/>
          </reference>
          <reference field="18" count="1" selected="0">
            <x v="5"/>
          </reference>
        </references>
      </pivotArea>
    </format>
    <format dxfId="1760">
      <pivotArea dataOnly="0" labelOnly="1" outline="0" fieldPosition="0">
        <references count="4">
          <reference field="2" count="1" selected="0">
            <x v="0"/>
          </reference>
          <reference field="5" count="1" selected="0">
            <x v="176"/>
          </reference>
          <reference field="6" count="1">
            <x v="29"/>
          </reference>
          <reference field="18" count="1" selected="0">
            <x v="5"/>
          </reference>
        </references>
      </pivotArea>
    </format>
    <format dxfId="1759">
      <pivotArea dataOnly="0" labelOnly="1" outline="0" fieldPosition="0">
        <references count="4">
          <reference field="2" count="1" selected="0">
            <x v="1"/>
          </reference>
          <reference field="5" count="1" selected="0">
            <x v="1"/>
          </reference>
          <reference field="6" count="1">
            <x v="47"/>
          </reference>
          <reference field="18" count="1" selected="0">
            <x v="5"/>
          </reference>
        </references>
      </pivotArea>
    </format>
    <format dxfId="1758">
      <pivotArea dataOnly="0" labelOnly="1" outline="0" fieldPosition="0">
        <references count="4">
          <reference field="2" count="1" selected="0">
            <x v="1"/>
          </reference>
          <reference field="5" count="1" selected="0">
            <x v="6"/>
          </reference>
          <reference field="6" count="1">
            <x v="130"/>
          </reference>
          <reference field="18" count="1" selected="0">
            <x v="5"/>
          </reference>
        </references>
      </pivotArea>
    </format>
    <format dxfId="1757">
      <pivotArea dataOnly="0" labelOnly="1" outline="0" fieldPosition="0">
        <references count="4">
          <reference field="2" count="1" selected="0">
            <x v="1"/>
          </reference>
          <reference field="5" count="1" selected="0">
            <x v="10"/>
          </reference>
          <reference field="6" count="1">
            <x v="22"/>
          </reference>
          <reference field="18" count="1" selected="0">
            <x v="5"/>
          </reference>
        </references>
      </pivotArea>
    </format>
    <format dxfId="1756">
      <pivotArea dataOnly="0" labelOnly="1" outline="0" fieldPosition="0">
        <references count="4">
          <reference field="2" count="1" selected="0">
            <x v="1"/>
          </reference>
          <reference field="5" count="1" selected="0">
            <x v="20"/>
          </reference>
          <reference field="6" count="1">
            <x v="175"/>
          </reference>
          <reference field="18" count="1" selected="0">
            <x v="5"/>
          </reference>
        </references>
      </pivotArea>
    </format>
    <format dxfId="1755">
      <pivotArea dataOnly="0" labelOnly="1" outline="0" fieldPosition="0">
        <references count="4">
          <reference field="2" count="1" selected="0">
            <x v="1"/>
          </reference>
          <reference field="5" count="1" selected="0">
            <x v="27"/>
          </reference>
          <reference field="6" count="1">
            <x v="134"/>
          </reference>
          <reference field="18" count="1" selected="0">
            <x v="5"/>
          </reference>
        </references>
      </pivotArea>
    </format>
    <format dxfId="1754">
      <pivotArea dataOnly="0" labelOnly="1" outline="0" fieldPosition="0">
        <references count="4">
          <reference field="2" count="1" selected="0">
            <x v="1"/>
          </reference>
          <reference field="5" count="1" selected="0">
            <x v="37"/>
          </reference>
          <reference field="6" count="1">
            <x v="182"/>
          </reference>
          <reference field="18" count="1" selected="0">
            <x v="5"/>
          </reference>
        </references>
      </pivotArea>
    </format>
    <format dxfId="1753">
      <pivotArea dataOnly="0" labelOnly="1" outline="0" fieldPosition="0">
        <references count="4">
          <reference field="2" count="1" selected="0">
            <x v="1"/>
          </reference>
          <reference field="5" count="1" selected="0">
            <x v="52"/>
          </reference>
          <reference field="6" count="1">
            <x v="44"/>
          </reference>
          <reference field="18" count="1" selected="0">
            <x v="5"/>
          </reference>
        </references>
      </pivotArea>
    </format>
    <format dxfId="1752">
      <pivotArea dataOnly="0" labelOnly="1" outline="0" fieldPosition="0">
        <references count="4">
          <reference field="2" count="1" selected="0">
            <x v="1"/>
          </reference>
          <reference field="5" count="1" selected="0">
            <x v="57"/>
          </reference>
          <reference field="6" count="1">
            <x v="21"/>
          </reference>
          <reference field="18" count="1" selected="0">
            <x v="5"/>
          </reference>
        </references>
      </pivotArea>
    </format>
    <format dxfId="1751">
      <pivotArea dataOnly="0" labelOnly="1" outline="0" fieldPosition="0">
        <references count="4">
          <reference field="2" count="1" selected="0">
            <x v="1"/>
          </reference>
          <reference field="5" count="1" selected="0">
            <x v="97"/>
          </reference>
          <reference field="6" count="1">
            <x v="99"/>
          </reference>
          <reference field="18" count="1" selected="0">
            <x v="5"/>
          </reference>
        </references>
      </pivotArea>
    </format>
    <format dxfId="1750">
      <pivotArea dataOnly="0" labelOnly="1" outline="0" fieldPosition="0">
        <references count="4">
          <reference field="2" count="1" selected="0">
            <x v="1"/>
          </reference>
          <reference field="5" count="1" selected="0">
            <x v="106"/>
          </reference>
          <reference field="6" count="1">
            <x v="183"/>
          </reference>
          <reference field="18" count="1" selected="0">
            <x v="5"/>
          </reference>
        </references>
      </pivotArea>
    </format>
    <format dxfId="1749">
      <pivotArea dataOnly="0" labelOnly="1" outline="0" fieldPosition="0">
        <references count="4">
          <reference field="2" count="1" selected="0">
            <x v="1"/>
          </reference>
          <reference field="5" count="1" selected="0">
            <x v="160"/>
          </reference>
          <reference field="6" count="1">
            <x v="63"/>
          </reference>
          <reference field="18" count="1" selected="0">
            <x v="5"/>
          </reference>
        </references>
      </pivotArea>
    </format>
    <format dxfId="1748">
      <pivotArea dataOnly="0" labelOnly="1" outline="0" fieldPosition="0">
        <references count="4">
          <reference field="2" count="1" selected="0">
            <x v="1"/>
          </reference>
          <reference field="5" count="1" selected="0">
            <x v="183"/>
          </reference>
          <reference field="6" count="1">
            <x v="115"/>
          </reference>
          <reference field="18" count="1" selected="0">
            <x v="5"/>
          </reference>
        </references>
      </pivotArea>
    </format>
    <format dxfId="1747">
      <pivotArea dataOnly="0" labelOnly="1" outline="0" fieldPosition="0">
        <references count="4">
          <reference field="2" count="1" selected="0">
            <x v="1"/>
          </reference>
          <reference field="5" count="1" selected="0">
            <x v="186"/>
          </reference>
          <reference field="6" count="1">
            <x v="42"/>
          </reference>
          <reference field="18" count="1" selected="0">
            <x v="5"/>
          </reference>
        </references>
      </pivotArea>
    </format>
    <format dxfId="1746">
      <pivotArea dataOnly="0" labelOnly="1" outline="0" fieldPosition="0">
        <references count="4">
          <reference field="2" count="1" selected="0">
            <x v="0"/>
          </reference>
          <reference field="5" count="1" selected="0">
            <x v="35"/>
          </reference>
          <reference field="6" count="1">
            <x v="77"/>
          </reference>
          <reference field="18" count="1" selected="0">
            <x v="6"/>
          </reference>
        </references>
      </pivotArea>
    </format>
    <format dxfId="1745">
      <pivotArea dataOnly="0" labelOnly="1" outline="0" fieldPosition="0">
        <references count="4">
          <reference field="2" count="1" selected="0">
            <x v="0"/>
          </reference>
          <reference field="5" count="1" selected="0">
            <x v="38"/>
          </reference>
          <reference field="6" count="1">
            <x v="83"/>
          </reference>
          <reference field="18" count="1" selected="0">
            <x v="6"/>
          </reference>
        </references>
      </pivotArea>
    </format>
    <format dxfId="1744">
      <pivotArea dataOnly="0" labelOnly="1" outline="0" fieldPosition="0">
        <references count="4">
          <reference field="2" count="1" selected="0">
            <x v="0"/>
          </reference>
          <reference field="5" count="1" selected="0">
            <x v="43"/>
          </reference>
          <reference field="6" count="1">
            <x v="133"/>
          </reference>
          <reference field="18" count="1" selected="0">
            <x v="6"/>
          </reference>
        </references>
      </pivotArea>
    </format>
    <format dxfId="1743">
      <pivotArea dataOnly="0" labelOnly="1" outline="0" fieldPosition="0">
        <references count="4">
          <reference field="2" count="1" selected="0">
            <x v="0"/>
          </reference>
          <reference field="5" count="1" selected="0">
            <x v="55"/>
          </reference>
          <reference field="6" count="1">
            <x v="139"/>
          </reference>
          <reference field="18" count="1" selected="0">
            <x v="6"/>
          </reference>
        </references>
      </pivotArea>
    </format>
    <format dxfId="1742">
      <pivotArea dataOnly="0" labelOnly="1" outline="0" fieldPosition="0">
        <references count="4">
          <reference field="2" count="1" selected="0">
            <x v="0"/>
          </reference>
          <reference field="5" count="1" selected="0">
            <x v="68"/>
          </reference>
          <reference field="6" count="1">
            <x v="111"/>
          </reference>
          <reference field="18" count="1" selected="0">
            <x v="6"/>
          </reference>
        </references>
      </pivotArea>
    </format>
    <format dxfId="1741">
      <pivotArea dataOnly="0" labelOnly="1" outline="0" fieldPosition="0">
        <references count="4">
          <reference field="2" count="1" selected="0">
            <x v="0"/>
          </reference>
          <reference field="5" count="1" selected="0">
            <x v="74"/>
          </reference>
          <reference field="6" count="1">
            <x v="14"/>
          </reference>
          <reference field="18" count="1" selected="0">
            <x v="6"/>
          </reference>
        </references>
      </pivotArea>
    </format>
    <format dxfId="1740">
      <pivotArea dataOnly="0" labelOnly="1" outline="0" fieldPosition="0">
        <references count="4">
          <reference field="2" count="1" selected="0">
            <x v="0"/>
          </reference>
          <reference field="5" count="1" selected="0">
            <x v="76"/>
          </reference>
          <reference field="6" count="1">
            <x v="160"/>
          </reference>
          <reference field="18" count="1" selected="0">
            <x v="6"/>
          </reference>
        </references>
      </pivotArea>
    </format>
    <format dxfId="1739">
      <pivotArea dataOnly="0" labelOnly="1" outline="0" fieldPosition="0">
        <references count="4">
          <reference field="2" count="1" selected="0">
            <x v="0"/>
          </reference>
          <reference field="5" count="1" selected="0">
            <x v="82"/>
          </reference>
          <reference field="6" count="1">
            <x v="164"/>
          </reference>
          <reference field="18" count="1" selected="0">
            <x v="6"/>
          </reference>
        </references>
      </pivotArea>
    </format>
    <format dxfId="1738">
      <pivotArea dataOnly="0" labelOnly="1" outline="0" fieldPosition="0">
        <references count="4">
          <reference field="2" count="1" selected="0">
            <x v="0"/>
          </reference>
          <reference field="5" count="1" selected="0">
            <x v="90"/>
          </reference>
          <reference field="6" count="1">
            <x v="20"/>
          </reference>
          <reference field="18" count="1" selected="0">
            <x v="6"/>
          </reference>
        </references>
      </pivotArea>
    </format>
    <format dxfId="1737">
      <pivotArea dataOnly="0" labelOnly="1" outline="0" fieldPosition="0">
        <references count="4">
          <reference field="2" count="1" selected="0">
            <x v="0"/>
          </reference>
          <reference field="5" count="1" selected="0">
            <x v="110"/>
          </reference>
          <reference field="6" count="1">
            <x v="172"/>
          </reference>
          <reference field="18" count="1" selected="0">
            <x v="6"/>
          </reference>
        </references>
      </pivotArea>
    </format>
    <format dxfId="1736">
      <pivotArea dataOnly="0" labelOnly="1" outline="0" fieldPosition="0">
        <references count="4">
          <reference field="2" count="1" selected="0">
            <x v="0"/>
          </reference>
          <reference field="5" count="1" selected="0">
            <x v="112"/>
          </reference>
          <reference field="6" count="1">
            <x v="70"/>
          </reference>
          <reference field="18" count="1" selected="0">
            <x v="6"/>
          </reference>
        </references>
      </pivotArea>
    </format>
    <format dxfId="1735">
      <pivotArea dataOnly="0" labelOnly="1" outline="0" fieldPosition="0">
        <references count="4">
          <reference field="2" count="1" selected="0">
            <x v="0"/>
          </reference>
          <reference field="5" count="1" selected="0">
            <x v="119"/>
          </reference>
          <reference field="6" count="1">
            <x v="12"/>
          </reference>
          <reference field="18" count="1" selected="0">
            <x v="6"/>
          </reference>
        </references>
      </pivotArea>
    </format>
    <format dxfId="1734">
      <pivotArea dataOnly="0" labelOnly="1" outline="0" fieldPosition="0">
        <references count="4">
          <reference field="2" count="1" selected="0">
            <x v="0"/>
          </reference>
          <reference field="5" count="1" selected="0">
            <x v="128"/>
          </reference>
          <reference field="6" count="1">
            <x v="78"/>
          </reference>
          <reference field="18" count="1" selected="0">
            <x v="6"/>
          </reference>
        </references>
      </pivotArea>
    </format>
    <format dxfId="1733">
      <pivotArea dataOnly="0" labelOnly="1" outline="0" fieldPosition="0">
        <references count="4">
          <reference field="2" count="1" selected="0">
            <x v="0"/>
          </reference>
          <reference field="5" count="1" selected="0">
            <x v="130"/>
          </reference>
          <reference field="6" count="1">
            <x v="26"/>
          </reference>
          <reference field="18" count="1" selected="0">
            <x v="6"/>
          </reference>
        </references>
      </pivotArea>
    </format>
    <format dxfId="1732">
      <pivotArea dataOnly="0" labelOnly="1" outline="0" fieldPosition="0">
        <references count="4">
          <reference field="2" count="1" selected="0">
            <x v="0"/>
          </reference>
          <reference field="5" count="1" selected="0">
            <x v="131"/>
          </reference>
          <reference field="6" count="1">
            <x v="13"/>
          </reference>
          <reference field="18" count="1" selected="0">
            <x v="6"/>
          </reference>
        </references>
      </pivotArea>
    </format>
    <format dxfId="1731">
      <pivotArea dataOnly="0" labelOnly="1" outline="0" fieldPosition="0">
        <references count="4">
          <reference field="2" count="1" selected="0">
            <x v="0"/>
          </reference>
          <reference field="5" count="1" selected="0">
            <x v="146"/>
          </reference>
          <reference field="6" count="1">
            <x v="59"/>
          </reference>
          <reference field="18" count="1" selected="0">
            <x v="6"/>
          </reference>
        </references>
      </pivotArea>
    </format>
    <format dxfId="1730">
      <pivotArea dataOnly="0" labelOnly="1" outline="0" fieldPosition="0">
        <references count="4">
          <reference field="2" count="1" selected="0">
            <x v="0"/>
          </reference>
          <reference field="5" count="1" selected="0">
            <x v="151"/>
          </reference>
          <reference field="6" count="1">
            <x v="137"/>
          </reference>
          <reference field="18" count="1" selected="0">
            <x v="6"/>
          </reference>
        </references>
      </pivotArea>
    </format>
    <format dxfId="1729">
      <pivotArea dataOnly="0" labelOnly="1" outline="0" fieldPosition="0">
        <references count="4">
          <reference field="2" count="1" selected="0">
            <x v="0"/>
          </reference>
          <reference field="5" count="1" selected="0">
            <x v="153"/>
          </reference>
          <reference field="6" count="1">
            <x v="62"/>
          </reference>
          <reference field="18" count="1" selected="0">
            <x v="6"/>
          </reference>
        </references>
      </pivotArea>
    </format>
    <format dxfId="1728">
      <pivotArea dataOnly="0" labelOnly="1" outline="0" fieldPosition="0">
        <references count="4">
          <reference field="2" count="1" selected="0">
            <x v="0"/>
          </reference>
          <reference field="5" count="1" selected="0">
            <x v="167"/>
          </reference>
          <reference field="6" count="1">
            <x v="136"/>
          </reference>
          <reference field="18" count="1" selected="0">
            <x v="6"/>
          </reference>
        </references>
      </pivotArea>
    </format>
    <format dxfId="1727">
      <pivotArea dataOnly="0" labelOnly="1" outline="0" fieldPosition="0">
        <references count="4">
          <reference field="2" count="1" selected="0">
            <x v="0"/>
          </reference>
          <reference field="5" count="1" selected="0">
            <x v="185"/>
          </reference>
          <reference field="6" count="1">
            <x v="74"/>
          </reference>
          <reference field="18" count="1" selected="0">
            <x v="6"/>
          </reference>
        </references>
      </pivotArea>
    </format>
    <format dxfId="1726">
      <pivotArea dataOnly="0" labelOnly="1" outline="0" fieldPosition="0">
        <references count="4">
          <reference field="2" count="1" selected="0">
            <x v="1"/>
          </reference>
          <reference field="5" count="1" selected="0">
            <x v="7"/>
          </reference>
          <reference field="6" count="1">
            <x v="64"/>
          </reference>
          <reference field="18" count="1" selected="0">
            <x v="6"/>
          </reference>
        </references>
      </pivotArea>
    </format>
    <format dxfId="1725">
      <pivotArea dataOnly="0" labelOnly="1" outline="0" fieldPosition="0">
        <references count="4">
          <reference field="2" count="1" selected="0">
            <x v="1"/>
          </reference>
          <reference field="5" count="1" selected="0">
            <x v="29"/>
          </reference>
          <reference field="6" count="1">
            <x v="124"/>
          </reference>
          <reference field="18" count="1" selected="0">
            <x v="6"/>
          </reference>
        </references>
      </pivotArea>
    </format>
    <format dxfId="1724">
      <pivotArea dataOnly="0" labelOnly="1" outline="0" fieldPosition="0">
        <references count="4">
          <reference field="2" count="1" selected="0">
            <x v="1"/>
          </reference>
          <reference field="5" count="1" selected="0">
            <x v="48"/>
          </reference>
          <reference field="6" count="1">
            <x v="50"/>
          </reference>
          <reference field="18" count="1" selected="0">
            <x v="6"/>
          </reference>
        </references>
      </pivotArea>
    </format>
    <format dxfId="1723">
      <pivotArea dataOnly="0" labelOnly="1" outline="0" fieldPosition="0">
        <references count="4">
          <reference field="2" count="1" selected="0">
            <x v="1"/>
          </reference>
          <reference field="5" count="1" selected="0">
            <x v="91"/>
          </reference>
          <reference field="6" count="1">
            <x v="27"/>
          </reference>
          <reference field="18" count="1" selected="0">
            <x v="6"/>
          </reference>
        </references>
      </pivotArea>
    </format>
    <format dxfId="1722">
      <pivotArea dataOnly="0" labelOnly="1" outline="0" fieldPosition="0">
        <references count="4">
          <reference field="2" count="1" selected="0">
            <x v="1"/>
          </reference>
          <reference field="5" count="1" selected="0">
            <x v="95"/>
          </reference>
          <reference field="6" count="1">
            <x v="80"/>
          </reference>
          <reference field="18" count="1" selected="0">
            <x v="6"/>
          </reference>
        </references>
      </pivotArea>
    </format>
    <format dxfId="1721">
      <pivotArea dataOnly="0" labelOnly="1" outline="0" fieldPosition="0">
        <references count="4">
          <reference field="2" count="1" selected="0">
            <x v="1"/>
          </reference>
          <reference field="5" count="1" selected="0">
            <x v="98"/>
          </reference>
          <reference field="6" count="1">
            <x v="40"/>
          </reference>
          <reference field="18" count="1" selected="0">
            <x v="6"/>
          </reference>
        </references>
      </pivotArea>
    </format>
    <format dxfId="1720">
      <pivotArea dataOnly="0" labelOnly="1" outline="0" fieldPosition="0">
        <references count="4">
          <reference field="2" count="1" selected="0">
            <x v="1"/>
          </reference>
          <reference field="5" count="1" selected="0">
            <x v="103"/>
          </reference>
          <reference field="6" count="1">
            <x v="177"/>
          </reference>
          <reference field="18" count="1" selected="0">
            <x v="6"/>
          </reference>
        </references>
      </pivotArea>
    </format>
    <format dxfId="1719">
      <pivotArea dataOnly="0" labelOnly="1" outline="0" fieldPosition="0">
        <references count="4">
          <reference field="2" count="1" selected="0">
            <x v="1"/>
          </reference>
          <reference field="5" count="1" selected="0">
            <x v="159"/>
          </reference>
          <reference field="6" count="1">
            <x v="34"/>
          </reference>
          <reference field="18" count="1" selected="0">
            <x v="6"/>
          </reference>
        </references>
      </pivotArea>
    </format>
    <format dxfId="1718">
      <pivotArea dataOnly="0" labelOnly="1" outline="0" fieldPosition="0">
        <references count="4">
          <reference field="2" count="1" selected="0">
            <x v="1"/>
          </reference>
          <reference field="5" count="1" selected="0">
            <x v="181"/>
          </reference>
          <reference field="6" count="1">
            <x v="9"/>
          </reference>
          <reference field="18" count="1" selected="0">
            <x v="6"/>
          </reference>
        </references>
      </pivotArea>
    </format>
    <format dxfId="1717">
      <pivotArea dataOnly="0" labelOnly="1" outline="0" fieldPosition="0">
        <references count="4">
          <reference field="2" count="1" selected="0">
            <x v="1"/>
          </reference>
          <reference field="5" count="1" selected="0">
            <x v="184"/>
          </reference>
          <reference field="6" count="1">
            <x v="145"/>
          </reference>
          <reference field="18" count="1" selected="0">
            <x v="6"/>
          </reference>
        </references>
      </pivotArea>
    </format>
    <format dxfId="1716">
      <pivotArea dataOnly="0" labelOnly="1" outline="0" fieldPosition="0">
        <references count="4">
          <reference field="2" count="1" selected="0">
            <x v="0"/>
          </reference>
          <reference field="5" count="1" selected="0">
            <x v="22"/>
          </reference>
          <reference field="6" count="1">
            <x v="159"/>
          </reference>
          <reference field="18" count="1" selected="0">
            <x v="7"/>
          </reference>
        </references>
      </pivotArea>
    </format>
    <format dxfId="1715">
      <pivotArea dataOnly="0" labelOnly="1" outline="0" fieldPosition="0">
        <references count="4">
          <reference field="2" count="1" selected="0">
            <x v="0"/>
          </reference>
          <reference field="5" count="1" selected="0">
            <x v="33"/>
          </reference>
          <reference field="6" count="1">
            <x v="93"/>
          </reference>
          <reference field="18" count="1" selected="0">
            <x v="7"/>
          </reference>
        </references>
      </pivotArea>
    </format>
    <format dxfId="1714">
      <pivotArea dataOnly="0" labelOnly="1" outline="0" fieldPosition="0">
        <references count="4">
          <reference field="2" count="1" selected="0">
            <x v="0"/>
          </reference>
          <reference field="5" count="1" selected="0">
            <x v="44"/>
          </reference>
          <reference field="6" count="1">
            <x v="23"/>
          </reference>
          <reference field="18" count="1" selected="0">
            <x v="7"/>
          </reference>
        </references>
      </pivotArea>
    </format>
    <format dxfId="1713">
      <pivotArea dataOnly="0" labelOnly="1" outline="0" fieldPosition="0">
        <references count="4">
          <reference field="2" count="1" selected="0">
            <x v="0"/>
          </reference>
          <reference field="5" count="1" selected="0">
            <x v="59"/>
          </reference>
          <reference field="6" count="1">
            <x v="54"/>
          </reference>
          <reference field="18" count="1" selected="0">
            <x v="7"/>
          </reference>
        </references>
      </pivotArea>
    </format>
    <format dxfId="1712">
      <pivotArea dataOnly="0" labelOnly="1" outline="0" fieldPosition="0">
        <references count="4">
          <reference field="2" count="1" selected="0">
            <x v="0"/>
          </reference>
          <reference field="5" count="1" selected="0">
            <x v="73"/>
          </reference>
          <reference field="6" count="1">
            <x v="55"/>
          </reference>
          <reference field="18" count="1" selected="0">
            <x v="7"/>
          </reference>
        </references>
      </pivotArea>
    </format>
    <format dxfId="1711">
      <pivotArea dataOnly="0" labelOnly="1" outline="0" fieldPosition="0">
        <references count="4">
          <reference field="2" count="1" selected="0">
            <x v="0"/>
          </reference>
          <reference field="5" count="1" selected="0">
            <x v="89"/>
          </reference>
          <reference field="6" count="1">
            <x v="41"/>
          </reference>
          <reference field="18" count="1" selected="0">
            <x v="7"/>
          </reference>
        </references>
      </pivotArea>
    </format>
    <format dxfId="1710">
      <pivotArea dataOnly="0" labelOnly="1" outline="0" fieldPosition="0">
        <references count="4">
          <reference field="2" count="1" selected="0">
            <x v="0"/>
          </reference>
          <reference field="5" count="1" selected="0">
            <x v="107"/>
          </reference>
          <reference field="6" count="1">
            <x v="155"/>
          </reference>
          <reference field="18" count="1" selected="0">
            <x v="7"/>
          </reference>
        </references>
      </pivotArea>
    </format>
    <format dxfId="1709">
      <pivotArea dataOnly="0" labelOnly="1" outline="0" fieldPosition="0">
        <references count="4">
          <reference field="2" count="1" selected="0">
            <x v="0"/>
          </reference>
          <reference field="5" count="1" selected="0">
            <x v="109"/>
          </reference>
          <reference field="6" count="1">
            <x v="60"/>
          </reference>
          <reference field="18" count="1" selected="0">
            <x v="7"/>
          </reference>
        </references>
      </pivotArea>
    </format>
    <format dxfId="1708">
      <pivotArea dataOnly="0" labelOnly="1" outline="0" fieldPosition="0">
        <references count="4">
          <reference field="2" count="1" selected="0">
            <x v="0"/>
          </reference>
          <reference field="5" count="1" selected="0">
            <x v="115"/>
          </reference>
          <reference field="6" count="1">
            <x v="4"/>
          </reference>
          <reference field="18" count="1" selected="0">
            <x v="7"/>
          </reference>
        </references>
      </pivotArea>
    </format>
    <format dxfId="1707">
      <pivotArea dataOnly="0" labelOnly="1" outline="0" fieldPosition="0">
        <references count="4">
          <reference field="2" count="1" selected="0">
            <x v="0"/>
          </reference>
          <reference field="5" count="1" selected="0">
            <x v="145"/>
          </reference>
          <reference field="6" count="1">
            <x v="104"/>
          </reference>
          <reference field="18" count="1" selected="0">
            <x v="7"/>
          </reference>
        </references>
      </pivotArea>
    </format>
    <format dxfId="1706">
      <pivotArea dataOnly="0" labelOnly="1" outline="0" fieldPosition="0">
        <references count="4">
          <reference field="2" count="1" selected="0">
            <x v="1"/>
          </reference>
          <reference field="5" count="1" selected="0">
            <x v="2"/>
          </reference>
          <reference field="6" count="1">
            <x v="186"/>
          </reference>
          <reference field="18" count="1" selected="0">
            <x v="7"/>
          </reference>
        </references>
      </pivotArea>
    </format>
    <format dxfId="1705">
      <pivotArea dataOnly="0" labelOnly="1" outline="0" fieldPosition="0">
        <references count="4">
          <reference field="2" count="1" selected="0">
            <x v="1"/>
          </reference>
          <reference field="5" count="1" selected="0">
            <x v="26"/>
          </reference>
          <reference field="6" count="1">
            <x v="143"/>
          </reference>
          <reference field="18" count="1" selected="0">
            <x v="7"/>
          </reference>
        </references>
      </pivotArea>
    </format>
    <format dxfId="1704">
      <pivotArea dataOnly="0" labelOnly="1" outline="0" fieldPosition="0">
        <references count="4">
          <reference field="2" count="1" selected="0">
            <x v="1"/>
          </reference>
          <reference field="5" count="1" selected="0">
            <x v="31"/>
          </reference>
          <reference field="6" count="1">
            <x v="163"/>
          </reference>
          <reference field="18" count="1" selected="0">
            <x v="7"/>
          </reference>
        </references>
      </pivotArea>
    </format>
    <format dxfId="1703">
      <pivotArea dataOnly="0" labelOnly="1" outline="0" fieldPosition="0">
        <references count="4">
          <reference field="2" count="1" selected="0">
            <x v="1"/>
          </reference>
          <reference field="5" count="1" selected="0">
            <x v="50"/>
          </reference>
          <reference field="6" count="1">
            <x v="24"/>
          </reference>
          <reference field="18" count="1" selected="0">
            <x v="7"/>
          </reference>
        </references>
      </pivotArea>
    </format>
    <format dxfId="1702">
      <pivotArea dataOnly="0" labelOnly="1" outline="0" fieldPosition="0">
        <references count="4">
          <reference field="2" count="1" selected="0">
            <x v="1"/>
          </reference>
          <reference field="5" count="1" selected="0">
            <x v="62"/>
          </reference>
          <reference field="6" count="1">
            <x v="66"/>
          </reference>
          <reference field="18" count="1" selected="0">
            <x v="7"/>
          </reference>
        </references>
      </pivotArea>
    </format>
    <format dxfId="1701">
      <pivotArea dataOnly="0" labelOnly="1" outline="0" fieldPosition="0">
        <references count="4">
          <reference field="2" count="1" selected="0">
            <x v="1"/>
          </reference>
          <reference field="5" count="1" selected="0">
            <x v="64"/>
          </reference>
          <reference field="6" count="1">
            <x v="1"/>
          </reference>
          <reference field="18" count="1" selected="0">
            <x v="7"/>
          </reference>
        </references>
      </pivotArea>
    </format>
    <format dxfId="1700">
      <pivotArea dataOnly="0" labelOnly="1" outline="0" fieldPosition="0">
        <references count="4">
          <reference field="2" count="1" selected="0">
            <x v="1"/>
          </reference>
          <reference field="5" count="1" selected="0">
            <x v="83"/>
          </reference>
          <reference field="6" count="1">
            <x v="51"/>
          </reference>
          <reference field="18" count="1" selected="0">
            <x v="7"/>
          </reference>
        </references>
      </pivotArea>
    </format>
    <format dxfId="1699">
      <pivotArea dataOnly="0" labelOnly="1" outline="0" fieldPosition="0">
        <references count="4">
          <reference field="2" count="1" selected="0">
            <x v="1"/>
          </reference>
          <reference field="5" count="1" selected="0">
            <x v="92"/>
          </reference>
          <reference field="6" count="1">
            <x v="25"/>
          </reference>
          <reference field="18" count="1" selected="0">
            <x v="7"/>
          </reference>
        </references>
      </pivotArea>
    </format>
    <format dxfId="1698">
      <pivotArea dataOnly="0" labelOnly="1" outline="0" fieldPosition="0">
        <references count="4">
          <reference field="2" count="1" selected="0">
            <x v="1"/>
          </reference>
          <reference field="5" count="1" selected="0">
            <x v="94"/>
          </reference>
          <reference field="6" count="1">
            <x v="138"/>
          </reference>
          <reference field="18" count="1" selected="0">
            <x v="7"/>
          </reference>
        </references>
      </pivotArea>
    </format>
    <format dxfId="1697">
      <pivotArea dataOnly="0" labelOnly="1" outline="0" fieldPosition="0">
        <references count="4">
          <reference field="2" count="1" selected="0">
            <x v="1"/>
          </reference>
          <reference field="5" count="1" selected="0">
            <x v="101"/>
          </reference>
          <reference field="6" count="1">
            <x v="140"/>
          </reference>
          <reference field="18" count="1" selected="0">
            <x v="7"/>
          </reference>
        </references>
      </pivotArea>
    </format>
    <format dxfId="1696">
      <pivotArea dataOnly="0" labelOnly="1" outline="0" fieldPosition="0">
        <references count="4">
          <reference field="2" count="1" selected="0">
            <x v="1"/>
          </reference>
          <reference field="5" count="1" selected="0">
            <x v="104"/>
          </reference>
          <reference field="6" count="1">
            <x v="144"/>
          </reference>
          <reference field="18" count="1" selected="0">
            <x v="7"/>
          </reference>
        </references>
      </pivotArea>
    </format>
    <format dxfId="1695">
      <pivotArea dataOnly="0" labelOnly="1" outline="0" fieldPosition="0">
        <references count="4">
          <reference field="2" count="1" selected="0">
            <x v="1"/>
          </reference>
          <reference field="5" count="1" selected="0">
            <x v="126"/>
          </reference>
          <reference field="6" count="1">
            <x v="157"/>
          </reference>
          <reference field="18" count="1" selected="0">
            <x v="7"/>
          </reference>
        </references>
      </pivotArea>
    </format>
    <format dxfId="1694">
      <pivotArea dataOnly="0" labelOnly="1" outline="0" fieldPosition="0">
        <references count="4">
          <reference field="2" count="1" selected="0">
            <x v="1"/>
          </reference>
          <reference field="5" count="1" selected="0">
            <x v="143"/>
          </reference>
          <reference field="6" count="1">
            <x v="73"/>
          </reference>
          <reference field="18" count="1" selected="0">
            <x v="7"/>
          </reference>
        </references>
      </pivotArea>
    </format>
    <format dxfId="1693">
      <pivotArea dataOnly="0" labelOnly="1" outline="0" fieldPosition="0">
        <references count="4">
          <reference field="2" count="1" selected="0">
            <x v="1"/>
          </reference>
          <reference field="5" count="1" selected="0">
            <x v="155"/>
          </reference>
          <reference field="6" count="1">
            <x v="178"/>
          </reference>
          <reference field="18" count="1" selected="0">
            <x v="7"/>
          </reference>
        </references>
      </pivotArea>
    </format>
    <format dxfId="1692">
      <pivotArea dataOnly="0" labelOnly="1" outline="0" fieldPosition="0">
        <references count="4">
          <reference field="2" count="1" selected="0">
            <x v="1"/>
          </reference>
          <reference field="5" count="1" selected="0">
            <x v="164"/>
          </reference>
          <reference field="6" count="1">
            <x v="75"/>
          </reference>
          <reference field="18" count="1" selected="0">
            <x v="7"/>
          </reference>
        </references>
      </pivotArea>
    </format>
    <format dxfId="1691">
      <pivotArea dataOnly="0" labelOnly="1" outline="0" fieldPosition="0">
        <references count="4">
          <reference field="2" count="1" selected="0">
            <x v="1"/>
          </reference>
          <reference field="5" count="1" selected="0">
            <x v="178"/>
          </reference>
          <reference field="6" count="1">
            <x v="3"/>
          </reference>
          <reference field="18" count="1" selected="0">
            <x v="7"/>
          </reference>
        </references>
      </pivotArea>
    </format>
    <format dxfId="1690">
      <pivotArea dataOnly="0" labelOnly="1" outline="0" fieldPosition="0">
        <references count="4">
          <reference field="2" count="1" selected="0">
            <x v="1"/>
          </reference>
          <reference field="5" count="1" selected="0">
            <x v="180"/>
          </reference>
          <reference field="6" count="1">
            <x v="52"/>
          </reference>
          <reference field="18" count="1" selected="0">
            <x v="7"/>
          </reference>
        </references>
      </pivotArea>
    </format>
    <format dxfId="1689">
      <pivotArea dataOnly="0" labelOnly="1" outline="0" fieldPosition="0">
        <references count="4">
          <reference field="2" count="1" selected="0">
            <x v="0"/>
          </reference>
          <reference field="5" count="1" selected="0">
            <x v="32"/>
          </reference>
          <reference field="6" count="1">
            <x v="174"/>
          </reference>
          <reference field="18" count="1" selected="0">
            <x v="8"/>
          </reference>
        </references>
      </pivotArea>
    </format>
    <format dxfId="1688">
      <pivotArea dataOnly="0" labelOnly="1" outline="0" fieldPosition="0">
        <references count="4">
          <reference field="2" count="1" selected="0">
            <x v="1"/>
          </reference>
          <reference field="5" count="1" selected="0">
            <x v="144"/>
          </reference>
          <reference field="6" count="1">
            <x v="165"/>
          </reference>
          <reference field="18" count="1" selected="0">
            <x v="8"/>
          </reference>
        </references>
      </pivotArea>
    </format>
    <format dxfId="1687">
      <pivotArea dataOnly="0" labelOnly="1" outline="0" fieldPosition="0">
        <references count="1">
          <reference field="6" count="0"/>
        </references>
      </pivotArea>
    </format>
    <format dxfId="1686">
      <pivotArea dataOnly="0" labelOnly="1" outline="0" fieldPosition="0">
        <references count="5">
          <reference field="2" count="1" selected="0">
            <x v="0"/>
          </reference>
          <reference field="5" count="1" selected="0">
            <x v="0"/>
          </reference>
          <reference field="6" count="1" selected="0">
            <x v="123"/>
          </reference>
          <reference field="7" count="1">
            <x v="79"/>
          </reference>
          <reference field="18" count="1" selected="0">
            <x v="0"/>
          </reference>
        </references>
      </pivotArea>
    </format>
    <format dxfId="1685">
      <pivotArea dataOnly="0" labelOnly="1" outline="0" fieldPosition="0">
        <references count="5">
          <reference field="2" count="1" selected="0">
            <x v="0"/>
          </reference>
          <reference field="5" count="1" selected="0">
            <x v="13"/>
          </reference>
          <reference field="6" count="1" selected="0">
            <x v="106"/>
          </reference>
          <reference field="7" count="1">
            <x v="14"/>
          </reference>
          <reference field="18" count="1" selected="0">
            <x v="0"/>
          </reference>
        </references>
      </pivotArea>
    </format>
    <format dxfId="1684">
      <pivotArea dataOnly="0" labelOnly="1" outline="0" fieldPosition="0">
        <references count="5">
          <reference field="2" count="1" selected="0">
            <x v="0"/>
          </reference>
          <reference field="5" count="1" selected="0">
            <x v="58"/>
          </reference>
          <reference field="6" count="1" selected="0">
            <x v="152"/>
          </reference>
          <reference field="7" count="1">
            <x v="73"/>
          </reference>
          <reference field="18" count="1" selected="0">
            <x v="0"/>
          </reference>
        </references>
      </pivotArea>
    </format>
    <format dxfId="1683">
      <pivotArea dataOnly="0" labelOnly="1" outline="0" fieldPosition="0">
        <references count="5">
          <reference field="2" count="1" selected="0">
            <x v="0"/>
          </reference>
          <reference field="5" count="1" selected="0">
            <x v="80"/>
          </reference>
          <reference field="6" count="1" selected="0">
            <x v="90"/>
          </reference>
          <reference field="7" count="1">
            <x v="77"/>
          </reference>
          <reference field="18" count="1" selected="0">
            <x v="0"/>
          </reference>
        </references>
      </pivotArea>
    </format>
    <format dxfId="1682">
      <pivotArea dataOnly="0" labelOnly="1" outline="0" fieldPosition="0">
        <references count="5">
          <reference field="2" count="1" selected="0">
            <x v="0"/>
          </reference>
          <reference field="5" count="1" selected="0">
            <x v="132"/>
          </reference>
          <reference field="6" count="1" selected="0">
            <x v="120"/>
          </reference>
          <reference field="7" count="1">
            <x v="135"/>
          </reference>
          <reference field="18" count="1" selected="0">
            <x v="0"/>
          </reference>
        </references>
      </pivotArea>
    </format>
    <format dxfId="1681">
      <pivotArea dataOnly="0" labelOnly="1" outline="0" fieldPosition="0">
        <references count="5">
          <reference field="2" count="1" selected="0">
            <x v="0"/>
          </reference>
          <reference field="5" count="1" selected="0">
            <x v="150"/>
          </reference>
          <reference field="6" count="1" selected="0">
            <x v="86"/>
          </reference>
          <reference field="7" count="1">
            <x v="29"/>
          </reference>
          <reference field="18" count="1" selected="0">
            <x v="0"/>
          </reference>
        </references>
      </pivotArea>
    </format>
    <format dxfId="1680">
      <pivotArea dataOnly="0" labelOnly="1" outline="0" fieldPosition="0">
        <references count="5">
          <reference field="2" count="1" selected="0">
            <x v="0"/>
          </reference>
          <reference field="5" count="1" selected="0">
            <x v="152"/>
          </reference>
          <reference field="6" count="1" selected="0">
            <x v="126"/>
          </reference>
          <reference field="7" count="1">
            <x v="155"/>
          </reference>
          <reference field="18" count="1" selected="0">
            <x v="0"/>
          </reference>
        </references>
      </pivotArea>
    </format>
    <format dxfId="1679">
      <pivotArea dataOnly="0" labelOnly="1" outline="0" fieldPosition="0">
        <references count="5">
          <reference field="2" count="1" selected="0">
            <x v="1"/>
          </reference>
          <reference field="5" count="1" selected="0">
            <x v="25"/>
          </reference>
          <reference field="6" count="1" selected="0">
            <x v="113"/>
          </reference>
          <reference field="7" count="1">
            <x v="31"/>
          </reference>
          <reference field="18" count="1" selected="0">
            <x v="0"/>
          </reference>
        </references>
      </pivotArea>
    </format>
    <format dxfId="1678">
      <pivotArea dataOnly="0" labelOnly="1" outline="0" fieldPosition="0">
        <references count="5">
          <reference field="2" count="1" selected="0">
            <x v="1"/>
          </reference>
          <reference field="5" count="1" selected="0">
            <x v="63"/>
          </reference>
          <reference field="6" count="1" selected="0">
            <x v="33"/>
          </reference>
          <reference field="7" count="1">
            <x v="106"/>
          </reference>
          <reference field="18" count="1" selected="0">
            <x v="0"/>
          </reference>
        </references>
      </pivotArea>
    </format>
    <format dxfId="1677">
      <pivotArea dataOnly="0" labelOnly="1" outline="0" fieldPosition="0">
        <references count="5">
          <reference field="2" count="1" selected="0">
            <x v="1"/>
          </reference>
          <reference field="5" count="1" selected="0">
            <x v="93"/>
          </reference>
          <reference field="6" count="1" selected="0">
            <x v="127"/>
          </reference>
          <reference field="7" count="1">
            <x v="85"/>
          </reference>
          <reference field="18" count="1" selected="0">
            <x v="0"/>
          </reference>
        </references>
      </pivotArea>
    </format>
    <format dxfId="1676">
      <pivotArea dataOnly="0" labelOnly="1" outline="0" fieldPosition="0">
        <references count="5">
          <reference field="2" count="1" selected="0">
            <x v="1"/>
          </reference>
          <reference field="5" count="1" selected="0">
            <x v="163"/>
          </reference>
          <reference field="6" count="1" selected="0">
            <x v="118"/>
          </reference>
          <reference field="7" count="1">
            <x v="180"/>
          </reference>
          <reference field="18" count="1" selected="0">
            <x v="0"/>
          </reference>
        </references>
      </pivotArea>
    </format>
    <format dxfId="1675">
      <pivotArea dataOnly="0" labelOnly="1" outline="0" fieldPosition="0">
        <references count="5">
          <reference field="2" count="1" selected="0">
            <x v="0"/>
          </reference>
          <reference field="5" count="1" selected="0">
            <x v="28"/>
          </reference>
          <reference field="6" count="1" selected="0">
            <x v="105"/>
          </reference>
          <reference field="7" count="1">
            <x v="181"/>
          </reference>
          <reference field="18" count="1" selected="0">
            <x v="1"/>
          </reference>
        </references>
      </pivotArea>
    </format>
    <format dxfId="1674">
      <pivotArea dataOnly="0" labelOnly="1" outline="0" fieldPosition="0">
        <references count="5">
          <reference field="2" count="1" selected="0">
            <x v="0"/>
          </reference>
          <reference field="5" count="1" selected="0">
            <x v="47"/>
          </reference>
          <reference field="6" count="1" selected="0">
            <x v="100"/>
          </reference>
          <reference field="7" count="1">
            <x v="149"/>
          </reference>
          <reference field="18" count="1" selected="0">
            <x v="1"/>
          </reference>
        </references>
      </pivotArea>
    </format>
    <format dxfId="1673">
      <pivotArea dataOnly="0" labelOnly="1" outline="0" fieldPosition="0">
        <references count="5">
          <reference field="2" count="1" selected="0">
            <x v="0"/>
          </reference>
          <reference field="5" count="1" selected="0">
            <x v="67"/>
          </reference>
          <reference field="6" count="1" selected="0">
            <x v="108"/>
          </reference>
          <reference field="7" count="1">
            <x v="75"/>
          </reference>
          <reference field="18" count="1" selected="0">
            <x v="1"/>
          </reference>
        </references>
      </pivotArea>
    </format>
    <format dxfId="1672">
      <pivotArea dataOnly="0" labelOnly="1" outline="0" fieldPosition="0">
        <references count="5">
          <reference field="2" count="1" selected="0">
            <x v="0"/>
          </reference>
          <reference field="5" count="1" selected="0">
            <x v="77"/>
          </reference>
          <reference field="6" count="1" selected="0">
            <x v="168"/>
          </reference>
          <reference field="7" count="1">
            <x v="43"/>
          </reference>
          <reference field="18" count="1" selected="0">
            <x v="1"/>
          </reference>
        </references>
      </pivotArea>
    </format>
    <format dxfId="1671">
      <pivotArea dataOnly="0" labelOnly="1" outline="0" fieldPosition="0">
        <references count="5">
          <reference field="2" count="1" selected="0">
            <x v="0"/>
          </reference>
          <reference field="5" count="1" selected="0">
            <x v="78"/>
          </reference>
          <reference field="6" count="1" selected="0">
            <x v="35"/>
          </reference>
          <reference field="7" count="1">
            <x v="95"/>
          </reference>
          <reference field="18" count="1" selected="0">
            <x v="1"/>
          </reference>
        </references>
      </pivotArea>
    </format>
    <format dxfId="1670">
      <pivotArea dataOnly="0" labelOnly="1" outline="0" fieldPosition="0">
        <references count="5">
          <reference field="2" count="1" selected="0">
            <x v="0"/>
          </reference>
          <reference field="5" count="1" selected="0">
            <x v="113"/>
          </reference>
          <reference field="6" count="1" selected="0">
            <x v="53"/>
          </reference>
          <reference field="7" count="1">
            <x v="127"/>
          </reference>
          <reference field="18" count="1" selected="0">
            <x v="1"/>
          </reference>
        </references>
      </pivotArea>
    </format>
    <format dxfId="1669">
      <pivotArea dataOnly="0" labelOnly="1" outline="0" fieldPosition="0">
        <references count="5">
          <reference field="2" count="1" selected="0">
            <x v="0"/>
          </reference>
          <reference field="5" count="1" selected="0">
            <x v="124"/>
          </reference>
          <reference field="6" count="1" selected="0">
            <x v="167"/>
          </reference>
          <reference field="7" count="1">
            <x v="139"/>
          </reference>
          <reference field="18" count="1" selected="0">
            <x v="1"/>
          </reference>
        </references>
      </pivotArea>
    </format>
    <format dxfId="1668">
      <pivotArea dataOnly="0" labelOnly="1" outline="0" fieldPosition="0">
        <references count="5">
          <reference field="2" count="1" selected="0">
            <x v="0"/>
          </reference>
          <reference field="5" count="1" selected="0">
            <x v="137"/>
          </reference>
          <reference field="6" count="1" selected="0">
            <x v="79"/>
          </reference>
          <reference field="7" count="1">
            <x v="108"/>
          </reference>
          <reference field="18" count="1" selected="0">
            <x v="1"/>
          </reference>
        </references>
      </pivotArea>
    </format>
    <format dxfId="1667">
      <pivotArea dataOnly="0" labelOnly="1" outline="0" fieldPosition="0">
        <references count="5">
          <reference field="2" count="1" selected="0">
            <x v="0"/>
          </reference>
          <reference field="5" count="1" selected="0">
            <x v="154"/>
          </reference>
          <reference field="6" count="1" selected="0">
            <x v="170"/>
          </reference>
          <reference field="7" count="1">
            <x v="137"/>
          </reference>
          <reference field="18" count="1" selected="0">
            <x v="1"/>
          </reference>
        </references>
      </pivotArea>
    </format>
    <format dxfId="1666">
      <pivotArea dataOnly="0" labelOnly="1" outline="0" fieldPosition="0">
        <references count="5">
          <reference field="2" count="1" selected="0">
            <x v="0"/>
          </reference>
          <reference field="5" count="1" selected="0">
            <x v="169"/>
          </reference>
          <reference field="6" count="1" selected="0">
            <x v="109"/>
          </reference>
          <reference field="7" count="1">
            <x v="28"/>
          </reference>
          <reference field="18" count="1" selected="0">
            <x v="1"/>
          </reference>
        </references>
      </pivotArea>
    </format>
    <format dxfId="1665">
      <pivotArea dataOnly="0" labelOnly="1" outline="0" fieldPosition="0">
        <references count="5">
          <reference field="2" count="1" selected="0">
            <x v="1"/>
          </reference>
          <reference field="5" count="1" selected="0">
            <x v="127"/>
          </reference>
          <reference field="6" count="1" selected="0">
            <x v="71"/>
          </reference>
          <reference field="7" count="1">
            <x v="147"/>
          </reference>
          <reference field="18" count="1" selected="0">
            <x v="1"/>
          </reference>
        </references>
      </pivotArea>
    </format>
    <format dxfId="1664">
      <pivotArea dataOnly="0" labelOnly="1" outline="0" fieldPosition="0">
        <references count="5">
          <reference field="2" count="1" selected="0">
            <x v="0"/>
          </reference>
          <reference field="5" count="1" selected="0">
            <x v="4"/>
          </reference>
          <reference field="6" count="1" selected="0">
            <x v="154"/>
          </reference>
          <reference field="7" count="1">
            <x v="5"/>
          </reference>
          <reference field="18" count="1" selected="0">
            <x v="2"/>
          </reference>
        </references>
      </pivotArea>
    </format>
    <format dxfId="1663">
      <pivotArea dataOnly="0" labelOnly="1" outline="0" fieldPosition="0">
        <references count="5">
          <reference field="2" count="1" selected="0">
            <x v="0"/>
          </reference>
          <reference field="5" count="1" selected="0">
            <x v="46"/>
          </reference>
          <reference field="6" count="1" selected="0">
            <x v="141"/>
          </reference>
          <reference field="7" count="1">
            <x v="58"/>
          </reference>
          <reference field="18" count="1" selected="0">
            <x v="2"/>
          </reference>
        </references>
      </pivotArea>
    </format>
    <format dxfId="1662">
      <pivotArea dataOnly="0" labelOnly="1" outline="0" fieldPosition="0">
        <references count="5">
          <reference field="2" count="1" selected="0">
            <x v="0"/>
          </reference>
          <reference field="5" count="1" selected="0">
            <x v="56"/>
          </reference>
          <reference field="6" count="1" selected="0">
            <x v="119"/>
          </reference>
          <reference field="7" count="1">
            <x v="91"/>
          </reference>
          <reference field="18" count="1" selected="0">
            <x v="2"/>
          </reference>
        </references>
      </pivotArea>
    </format>
    <format dxfId="1661">
      <pivotArea dataOnly="0" labelOnly="1" outline="0" fieldPosition="0">
        <references count="5">
          <reference field="2" count="1" selected="0">
            <x v="0"/>
          </reference>
          <reference field="5" count="1" selected="0">
            <x v="87"/>
          </reference>
          <reference field="6" count="1" selected="0">
            <x v="110"/>
          </reference>
          <reference field="7" count="1">
            <x v="148"/>
          </reference>
          <reference field="18" count="1" selected="0">
            <x v="2"/>
          </reference>
        </references>
      </pivotArea>
    </format>
    <format dxfId="1660">
      <pivotArea dataOnly="0" labelOnly="1" outline="0" fieldPosition="0">
        <references count="5">
          <reference field="2" count="1" selected="0">
            <x v="0"/>
          </reference>
          <reference field="5" count="1" selected="0">
            <x v="116"/>
          </reference>
          <reference field="6" count="1" selected="0">
            <x v="153"/>
          </reference>
          <reference field="7" count="1">
            <x v="171"/>
          </reference>
          <reference field="18" count="1" selected="0">
            <x v="2"/>
          </reference>
        </references>
      </pivotArea>
    </format>
    <format dxfId="1659">
      <pivotArea dataOnly="0" labelOnly="1" outline="0" fieldPosition="0">
        <references count="5">
          <reference field="2" count="1" selected="0">
            <x v="0"/>
          </reference>
          <reference field="5" count="1" selected="0">
            <x v="121"/>
          </reference>
          <reference field="6" count="1" selected="0">
            <x v="166"/>
          </reference>
          <reference field="7" count="1">
            <x v="129"/>
          </reference>
          <reference field="18" count="1" selected="0">
            <x v="2"/>
          </reference>
        </references>
      </pivotArea>
    </format>
    <format dxfId="1658">
      <pivotArea dataOnly="0" labelOnly="1" outline="0" fieldPosition="0">
        <references count="5">
          <reference field="2" count="1" selected="0">
            <x v="0"/>
          </reference>
          <reference field="5" count="1" selected="0">
            <x v="133"/>
          </reference>
          <reference field="6" count="1" selected="0">
            <x v="131"/>
          </reference>
          <reference field="7" count="1">
            <x v="119"/>
          </reference>
          <reference field="18" count="1" selected="0">
            <x v="2"/>
          </reference>
        </references>
      </pivotArea>
    </format>
    <format dxfId="1657">
      <pivotArea dataOnly="0" labelOnly="1" outline="0" fieldPosition="0">
        <references count="5">
          <reference field="2" count="1" selected="0">
            <x v="0"/>
          </reference>
          <reference field="5" count="1" selected="0">
            <x v="139"/>
          </reference>
          <reference field="6" count="1" selected="0">
            <x v="5"/>
          </reference>
          <reference field="7" count="1">
            <x v="121"/>
          </reference>
          <reference field="18" count="1" selected="0">
            <x v="2"/>
          </reference>
        </references>
      </pivotArea>
    </format>
    <format dxfId="1656">
      <pivotArea dataOnly="0" labelOnly="1" outline="0" fieldPosition="0">
        <references count="5">
          <reference field="2" count="1" selected="0">
            <x v="0"/>
          </reference>
          <reference field="5" count="1" selected="0">
            <x v="174"/>
          </reference>
          <reference field="6" count="1" selected="0">
            <x v="82"/>
          </reference>
          <reference field="7" count="1">
            <x v="41"/>
          </reference>
          <reference field="18" count="1" selected="0">
            <x v="2"/>
          </reference>
        </references>
      </pivotArea>
    </format>
    <format dxfId="1655">
      <pivotArea dataOnly="0" labelOnly="1" outline="0" fieldPosition="0">
        <references count="5">
          <reference field="2" count="1" selected="0">
            <x v="0"/>
          </reference>
          <reference field="5" count="1" selected="0">
            <x v="179"/>
          </reference>
          <reference field="6" count="1" selected="0">
            <x v="149"/>
          </reference>
          <reference field="7" count="1">
            <x v="39"/>
          </reference>
          <reference field="18" count="1" selected="0">
            <x v="2"/>
          </reference>
        </references>
      </pivotArea>
    </format>
    <format dxfId="1654">
      <pivotArea dataOnly="0" labelOnly="1" outline="0" fieldPosition="0">
        <references count="5">
          <reference field="2" count="1" selected="0">
            <x v="1"/>
          </reference>
          <reference field="5" count="1" selected="0">
            <x v="5"/>
          </reference>
          <reference field="6" count="1" selected="0">
            <x v="128"/>
          </reference>
          <reference field="7" count="1">
            <x v="122"/>
          </reference>
          <reference field="18" count="1" selected="0">
            <x v="2"/>
          </reference>
        </references>
      </pivotArea>
    </format>
    <format dxfId="1653">
      <pivotArea dataOnly="0" labelOnly="1" outline="0" fieldPosition="0">
        <references count="5">
          <reference field="2" count="1" selected="0">
            <x v="1"/>
          </reference>
          <reference field="5" count="1" selected="0">
            <x v="12"/>
          </reference>
          <reference field="6" count="1" selected="0">
            <x v="129"/>
          </reference>
          <reference field="7" count="1">
            <x v="17"/>
          </reference>
          <reference field="18" count="1" selected="0">
            <x v="2"/>
          </reference>
        </references>
      </pivotArea>
    </format>
    <format dxfId="1652">
      <pivotArea dataOnly="0" labelOnly="1" outline="0" fieldPosition="0">
        <references count="5">
          <reference field="2" count="1" selected="0">
            <x v="1"/>
          </reference>
          <reference field="5" count="1" selected="0">
            <x v="21"/>
          </reference>
          <reference field="6" count="1" selected="0">
            <x v="58"/>
          </reference>
          <reference field="7" count="1">
            <x v="166"/>
          </reference>
          <reference field="18" count="1" selected="0">
            <x v="2"/>
          </reference>
        </references>
      </pivotArea>
    </format>
    <format dxfId="1651">
      <pivotArea dataOnly="0" labelOnly="1" outline="0" fieldPosition="0">
        <references count="5">
          <reference field="2" count="1" selected="0">
            <x v="1"/>
          </reference>
          <reference field="5" count="1" selected="0">
            <x v="36"/>
          </reference>
          <reference field="6" count="1" selected="0">
            <x v="185"/>
          </reference>
          <reference field="7" count="1">
            <x v="47"/>
          </reference>
          <reference field="18" count="1" selected="0">
            <x v="2"/>
          </reference>
        </references>
      </pivotArea>
    </format>
    <format dxfId="1650">
      <pivotArea dataOnly="0" labelOnly="1" outline="0" fieldPosition="0">
        <references count="5">
          <reference field="2" count="1" selected="0">
            <x v="1"/>
          </reference>
          <reference field="5" count="1" selected="0">
            <x v="75"/>
          </reference>
          <reference field="6" count="1" selected="0">
            <x v="132"/>
          </reference>
          <reference field="7" count="1">
            <x v="25"/>
          </reference>
          <reference field="18" count="1" selected="0">
            <x v="2"/>
          </reference>
        </references>
      </pivotArea>
    </format>
    <format dxfId="1649">
      <pivotArea dataOnly="0" labelOnly="1" outline="0" fieldPosition="0">
        <references count="5">
          <reference field="2" count="1" selected="0">
            <x v="1"/>
          </reference>
          <reference field="5" count="1" selected="0">
            <x v="96"/>
          </reference>
          <reference field="6" count="1" selected="0">
            <x v="116"/>
          </reference>
          <reference field="7" count="1">
            <x v="34"/>
          </reference>
          <reference field="18" count="1" selected="0">
            <x v="2"/>
          </reference>
        </references>
      </pivotArea>
    </format>
    <format dxfId="1648">
      <pivotArea dataOnly="0" labelOnly="1" outline="0" fieldPosition="0">
        <references count="5">
          <reference field="2" count="1" selected="0">
            <x v="1"/>
          </reference>
          <reference field="5" count="1" selected="0">
            <x v="140"/>
          </reference>
          <reference field="6" count="1" selected="0">
            <x v="87"/>
          </reference>
          <reference field="7" count="1">
            <x v="116"/>
          </reference>
          <reference field="18" count="1" selected="0">
            <x v="2"/>
          </reference>
        </references>
      </pivotArea>
    </format>
    <format dxfId="1647">
      <pivotArea dataOnly="0" labelOnly="1" outline="0" fieldPosition="0">
        <references count="5">
          <reference field="2" count="1" selected="0">
            <x v="1"/>
          </reference>
          <reference field="5" count="1" selected="0">
            <x v="156"/>
          </reference>
          <reference field="6" count="1" selected="0">
            <x v="98"/>
          </reference>
          <reference field="7" count="1">
            <x v="81"/>
          </reference>
          <reference field="18" count="1" selected="0">
            <x v="2"/>
          </reference>
        </references>
      </pivotArea>
    </format>
    <format dxfId="1646">
      <pivotArea dataOnly="0" labelOnly="1" outline="0" fieldPosition="0">
        <references count="5">
          <reference field="2" count="1" selected="0">
            <x v="1"/>
          </reference>
          <reference field="5" count="1" selected="0">
            <x v="162"/>
          </reference>
          <reference field="6" count="1" selected="0">
            <x v="173"/>
          </reference>
          <reference field="7" count="1">
            <x v="156"/>
          </reference>
          <reference field="18" count="1" selected="0">
            <x v="2"/>
          </reference>
        </references>
      </pivotArea>
    </format>
    <format dxfId="1645">
      <pivotArea dataOnly="0" labelOnly="1" outline="0" fieldPosition="0">
        <references count="5">
          <reference field="2" count="1" selected="0">
            <x v="1"/>
          </reference>
          <reference field="5" count="1" selected="0">
            <x v="165"/>
          </reference>
          <reference field="6" count="1" selected="0">
            <x v="122"/>
          </reference>
          <reference field="7" count="1">
            <x v="159"/>
          </reference>
          <reference field="18" count="1" selected="0">
            <x v="2"/>
          </reference>
        </references>
      </pivotArea>
    </format>
    <format dxfId="1644">
      <pivotArea dataOnly="0" labelOnly="1" outline="0" fieldPosition="0">
        <references count="5">
          <reference field="2" count="1" selected="0">
            <x v="1"/>
          </reference>
          <reference field="5" count="1" selected="0">
            <x v="172"/>
          </reference>
          <reference field="6" count="1" selected="0">
            <x v="97"/>
          </reference>
          <reference field="7" count="1">
            <x v="80"/>
          </reference>
          <reference field="18" count="1" selected="0">
            <x v="2"/>
          </reference>
        </references>
      </pivotArea>
    </format>
    <format dxfId="1643">
      <pivotArea dataOnly="0" labelOnly="1" outline="0" fieldPosition="0">
        <references count="5">
          <reference field="2" count="1" selected="0">
            <x v="0"/>
          </reference>
          <reference field="5" count="1" selected="0">
            <x v="40"/>
          </reference>
          <reference field="6" count="1" selected="0">
            <x v="151"/>
          </reference>
          <reference field="7" count="1">
            <x v="84"/>
          </reference>
          <reference field="18" count="1" selected="0">
            <x v="3"/>
          </reference>
        </references>
      </pivotArea>
    </format>
    <format dxfId="1642">
      <pivotArea dataOnly="0" labelOnly="1" outline="0" fieldPosition="0">
        <references count="5">
          <reference field="2" count="1" selected="0">
            <x v="0"/>
          </reference>
          <reference field="5" count="1" selected="0">
            <x v="45"/>
          </reference>
          <reference field="6" count="1" selected="0">
            <x v="38"/>
          </reference>
          <reference field="7" count="1">
            <x v="57"/>
          </reference>
          <reference field="18" count="1" selected="0">
            <x v="3"/>
          </reference>
        </references>
      </pivotArea>
    </format>
    <format dxfId="1641">
      <pivotArea dataOnly="0" labelOnly="1" outline="0" fieldPosition="0">
        <references count="5">
          <reference field="2" count="1" selected="0">
            <x v="0"/>
          </reference>
          <reference field="5" count="1" selected="0">
            <x v="54"/>
          </reference>
          <reference field="6" count="1" selected="0">
            <x v="88"/>
          </reference>
          <reference field="7" count="1">
            <x v="62"/>
          </reference>
          <reference field="18" count="1" selected="0">
            <x v="3"/>
          </reference>
        </references>
      </pivotArea>
    </format>
    <format dxfId="1640">
      <pivotArea dataOnly="0" labelOnly="1" outline="0" fieldPosition="0">
        <references count="5">
          <reference field="2" count="1" selected="0">
            <x v="0"/>
          </reference>
          <reference field="5" count="1" selected="0">
            <x v="66"/>
          </reference>
          <reference field="6" count="1" selected="0">
            <x v="146"/>
          </reference>
          <reference field="7" count="1">
            <x v="72"/>
          </reference>
          <reference field="18" count="1" selected="0">
            <x v="3"/>
          </reference>
        </references>
      </pivotArea>
    </format>
    <format dxfId="1639">
      <pivotArea dataOnly="0" labelOnly="1" outline="0" fieldPosition="0">
        <references count="5">
          <reference field="2" count="1" selected="0">
            <x v="0"/>
          </reference>
          <reference field="5" count="1" selected="0">
            <x v="70"/>
          </reference>
          <reference field="6" count="1" selected="0">
            <x v="179"/>
          </reference>
          <reference field="7" count="1">
            <x v="93"/>
          </reference>
          <reference field="18" count="1" selected="0">
            <x v="3"/>
          </reference>
        </references>
      </pivotArea>
    </format>
    <format dxfId="1638">
      <pivotArea dataOnly="0" labelOnly="1" outline="0" fieldPosition="0">
        <references count="5">
          <reference field="2" count="1" selected="0">
            <x v="0"/>
          </reference>
          <reference field="5" count="1" selected="0">
            <x v="72"/>
          </reference>
          <reference field="6" count="1" selected="0">
            <x v="10"/>
          </reference>
          <reference field="7" count="1">
            <x v="142"/>
          </reference>
          <reference field="18" count="1" selected="0">
            <x v="3"/>
          </reference>
        </references>
      </pivotArea>
    </format>
    <format dxfId="1637">
      <pivotArea dataOnly="0" labelOnly="1" outline="0" fieldPosition="0">
        <references count="5">
          <reference field="2" count="1" selected="0">
            <x v="0"/>
          </reference>
          <reference field="5" count="1" selected="0">
            <x v="79"/>
          </reference>
          <reference field="6" count="1" selected="0">
            <x v="81"/>
          </reference>
          <reference field="7" count="1">
            <x v="111"/>
          </reference>
          <reference field="18" count="1" selected="0">
            <x v="3"/>
          </reference>
        </references>
      </pivotArea>
    </format>
    <format dxfId="1636">
      <pivotArea dataOnly="0" labelOnly="1" outline="0" fieldPosition="0">
        <references count="5">
          <reference field="2" count="1" selected="0">
            <x v="0"/>
          </reference>
          <reference field="5" count="1" selected="0">
            <x v="114"/>
          </reference>
          <reference field="6" count="1" selected="0">
            <x v="121"/>
          </reference>
          <reference field="7" count="1">
            <x v="105"/>
          </reference>
          <reference field="18" count="1" selected="0">
            <x v="3"/>
          </reference>
        </references>
      </pivotArea>
    </format>
    <format dxfId="1635">
      <pivotArea dataOnly="0" labelOnly="1" outline="0" fieldPosition="0">
        <references count="5">
          <reference field="2" count="1" selected="0">
            <x v="0"/>
          </reference>
          <reference field="5" count="1" selected="0">
            <x v="117"/>
          </reference>
          <reference field="6" count="1" selected="0">
            <x v="89"/>
          </reference>
          <reference field="7" count="1">
            <x v="92"/>
          </reference>
          <reference field="18" count="1" selected="0">
            <x v="3"/>
          </reference>
        </references>
      </pivotArea>
    </format>
    <format dxfId="1634">
      <pivotArea dataOnly="0" labelOnly="1" outline="0" fieldPosition="0">
        <references count="5">
          <reference field="2" count="1" selected="0">
            <x v="0"/>
          </reference>
          <reference field="5" count="1" selected="0">
            <x v="120"/>
          </reference>
          <reference field="6" count="1" selected="0">
            <x v="32"/>
          </reference>
          <reference field="7" count="1">
            <x v="128"/>
          </reference>
          <reference field="18" count="1" selected="0">
            <x v="3"/>
          </reference>
        </references>
      </pivotArea>
    </format>
    <format dxfId="1633">
      <pivotArea dataOnly="0" labelOnly="1" outline="0" fieldPosition="0">
        <references count="5">
          <reference field="2" count="1" selected="0">
            <x v="0"/>
          </reference>
          <reference field="5" count="1" selected="0">
            <x v="135"/>
          </reference>
          <reference field="6" count="1" selected="0">
            <x v="114"/>
          </reference>
          <reference field="7" count="1">
            <x v="2"/>
          </reference>
          <reference field="18" count="1" selected="0">
            <x v="3"/>
          </reference>
        </references>
      </pivotArea>
    </format>
    <format dxfId="1632">
      <pivotArea dataOnly="0" labelOnly="1" outline="0" fieldPosition="0">
        <references count="5">
          <reference field="2" count="1" selected="0">
            <x v="0"/>
          </reference>
          <reference field="5" count="1" selected="0">
            <x v="149"/>
          </reference>
          <reference field="6" count="1" selected="0">
            <x v="169"/>
          </reference>
          <reference field="7" count="1">
            <x v="153"/>
          </reference>
          <reference field="18" count="1" selected="0">
            <x v="3"/>
          </reference>
        </references>
      </pivotArea>
    </format>
    <format dxfId="1631">
      <pivotArea dataOnly="0" labelOnly="1" outline="0" fieldPosition="0">
        <references count="5">
          <reference field="2" count="1" selected="0">
            <x v="0"/>
          </reference>
          <reference field="5" count="1" selected="0">
            <x v="182"/>
          </reference>
          <reference field="6" count="1" selected="0">
            <x v="101"/>
          </reference>
          <reference field="7" count="1">
            <x v="168"/>
          </reference>
          <reference field="18" count="1" selected="0">
            <x v="3"/>
          </reference>
        </references>
      </pivotArea>
    </format>
    <format dxfId="1630">
      <pivotArea dataOnly="0" labelOnly="1" outline="0" fieldPosition="0">
        <references count="5">
          <reference field="2" count="1" selected="0">
            <x v="1"/>
          </reference>
          <reference field="5" count="1" selected="0">
            <x v="9"/>
          </reference>
          <reference field="6" count="1" selected="0">
            <x v="57"/>
          </reference>
          <reference field="7" count="1">
            <x v="8"/>
          </reference>
          <reference field="18" count="1" selected="0">
            <x v="3"/>
          </reference>
        </references>
      </pivotArea>
    </format>
    <format dxfId="1629">
      <pivotArea dataOnly="0" labelOnly="1" outline="0" fieldPosition="0">
        <references count="5">
          <reference field="2" count="1" selected="0">
            <x v="1"/>
          </reference>
          <reference field="5" count="1" selected="0">
            <x v="19"/>
          </reference>
          <reference field="6" count="1" selected="0">
            <x v="17"/>
          </reference>
          <reference field="7" count="1">
            <x v="15"/>
          </reference>
          <reference field="18" count="1" selected="0">
            <x v="3"/>
          </reference>
        </references>
      </pivotArea>
    </format>
    <format dxfId="1628">
      <pivotArea dataOnly="0" labelOnly="1" outline="0" fieldPosition="0">
        <references count="5">
          <reference field="2" count="1" selected="0">
            <x v="1"/>
          </reference>
          <reference field="5" count="1" selected="0">
            <x v="24"/>
          </reference>
          <reference field="6" count="1" selected="0">
            <x v="92"/>
          </reference>
          <reference field="7" count="1">
            <x v="82"/>
          </reference>
          <reference field="18" count="1" selected="0">
            <x v="3"/>
          </reference>
        </references>
      </pivotArea>
    </format>
    <format dxfId="1627">
      <pivotArea dataOnly="0" labelOnly="1" outline="0" fieldPosition="0">
        <references count="5">
          <reference field="2" count="1" selected="0">
            <x v="1"/>
          </reference>
          <reference field="5" count="1" selected="0">
            <x v="51"/>
          </reference>
          <reference field="6" count="1" selected="0">
            <x v="176"/>
          </reference>
          <reference field="7" count="1">
            <x v="61"/>
          </reference>
          <reference field="18" count="1" selected="0">
            <x v="3"/>
          </reference>
        </references>
      </pivotArea>
    </format>
    <format dxfId="1626">
      <pivotArea dataOnly="0" labelOnly="1" outline="0" fieldPosition="0">
        <references count="5">
          <reference field="2" count="1" selected="0">
            <x v="1"/>
          </reference>
          <reference field="5" count="1" selected="0">
            <x v="100"/>
          </reference>
          <reference field="6" count="1" selected="0">
            <x v="65"/>
          </reference>
          <reference field="7" count="1">
            <x v="151"/>
          </reference>
          <reference field="18" count="1" selected="0">
            <x v="3"/>
          </reference>
        </references>
      </pivotArea>
    </format>
    <format dxfId="1625">
      <pivotArea dataOnly="0" labelOnly="1" outline="0" fieldPosition="0">
        <references count="5">
          <reference field="2" count="1" selected="0">
            <x v="1"/>
          </reference>
          <reference field="5" count="1" selected="0">
            <x v="125"/>
          </reference>
          <reference field="6" count="1" selected="0">
            <x v="36"/>
          </reference>
          <reference field="7" count="1">
            <x v="23"/>
          </reference>
          <reference field="18" count="1" selected="0">
            <x v="3"/>
          </reference>
        </references>
      </pivotArea>
    </format>
    <format dxfId="1624">
      <pivotArea dataOnly="0" labelOnly="1" outline="0" fieldPosition="0">
        <references count="5">
          <reference field="2" count="1" selected="0">
            <x v="1"/>
          </reference>
          <reference field="5" count="1" selected="0">
            <x v="157"/>
          </reference>
          <reference field="6" count="1" selected="0">
            <x v="181"/>
          </reference>
          <reference field="7" count="1">
            <x v="152"/>
          </reference>
          <reference field="18" count="1" selected="0">
            <x v="3"/>
          </reference>
        </references>
      </pivotArea>
    </format>
    <format dxfId="1623">
      <pivotArea dataOnly="0" labelOnly="1" outline="0" fieldPosition="0">
        <references count="5">
          <reference field="2" count="1" selected="0">
            <x v="1"/>
          </reference>
          <reference field="5" count="1" selected="0">
            <x v="158"/>
          </reference>
          <reference field="6" count="1" selected="0">
            <x v="67"/>
          </reference>
          <reference field="7" count="1">
            <x v="68"/>
          </reference>
          <reference field="18" count="1" selected="0">
            <x v="3"/>
          </reference>
        </references>
      </pivotArea>
    </format>
    <format dxfId="1622">
      <pivotArea dataOnly="0" labelOnly="1" outline="0" fieldPosition="0">
        <references count="5">
          <reference field="2" count="1" selected="0">
            <x v="1"/>
          </reference>
          <reference field="5" count="1" selected="0">
            <x v="161"/>
          </reference>
          <reference field="6" count="1" selected="0">
            <x v="84"/>
          </reference>
          <reference field="7" count="1">
            <x v="154"/>
          </reference>
          <reference field="18" count="1" selected="0">
            <x v="3"/>
          </reference>
        </references>
      </pivotArea>
    </format>
    <format dxfId="1621">
      <pivotArea dataOnly="0" labelOnly="1" outline="0" fieldPosition="0">
        <references count="5">
          <reference field="2" count="1" selected="0">
            <x v="1"/>
          </reference>
          <reference field="5" count="1" selected="0">
            <x v="166"/>
          </reference>
          <reference field="6" count="1" selected="0">
            <x v="37"/>
          </reference>
          <reference field="7" count="1">
            <x v="36"/>
          </reference>
          <reference field="18" count="1" selected="0">
            <x v="3"/>
          </reference>
        </references>
      </pivotArea>
    </format>
    <format dxfId="1620">
      <pivotArea dataOnly="0" labelOnly="1" outline="0" fieldPosition="0">
        <references count="5">
          <reference field="2" count="1" selected="0">
            <x v="1"/>
          </reference>
          <reference field="5" count="1" selected="0">
            <x v="175"/>
          </reference>
          <reference field="6" count="1" selected="0">
            <x v="94"/>
          </reference>
          <reference field="7" count="1">
            <x v="69"/>
          </reference>
          <reference field="18" count="1" selected="0">
            <x v="3"/>
          </reference>
        </references>
      </pivotArea>
    </format>
    <format dxfId="1619">
      <pivotArea dataOnly="0" labelOnly="1" outline="0" fieldPosition="0">
        <references count="5">
          <reference field="2" count="1" selected="0">
            <x v="1"/>
          </reference>
          <reference field="5" count="1" selected="0">
            <x v="177"/>
          </reference>
          <reference field="6" count="1" selected="0">
            <x v="148"/>
          </reference>
          <reference field="7" count="1">
            <x v="164"/>
          </reference>
          <reference field="18" count="1" selected="0">
            <x v="3"/>
          </reference>
        </references>
      </pivotArea>
    </format>
    <format dxfId="1618">
      <pivotArea dataOnly="0" labelOnly="1" outline="0" fieldPosition="0">
        <references count="5">
          <reference field="2" count="1" selected="0">
            <x v="0"/>
          </reference>
          <reference field="5" count="1" selected="0">
            <x v="3"/>
          </reference>
          <reference field="6" count="1" selected="0">
            <x v="49"/>
          </reference>
          <reference field="7" count="1">
            <x v="169"/>
          </reference>
          <reference field="18" count="1" selected="0">
            <x v="4"/>
          </reference>
        </references>
      </pivotArea>
    </format>
    <format dxfId="1617">
      <pivotArea dataOnly="0" labelOnly="1" outline="0" fieldPosition="0">
        <references count="5">
          <reference field="2" count="1" selected="0">
            <x v="0"/>
          </reference>
          <reference field="5" count="1" selected="0">
            <x v="14"/>
          </reference>
          <reference field="6" count="1" selected="0">
            <x v="19"/>
          </reference>
          <reference field="7" count="1">
            <x v="179"/>
          </reference>
          <reference field="18" count="1" selected="0">
            <x v="4"/>
          </reference>
        </references>
      </pivotArea>
    </format>
    <format dxfId="1616">
      <pivotArea dataOnly="0" labelOnly="1" outline="0" fieldPosition="0">
        <references count="5">
          <reference field="2" count="1" selected="0">
            <x v="0"/>
          </reference>
          <reference field="5" count="1" selected="0">
            <x v="18"/>
          </reference>
          <reference field="6" count="1" selected="0">
            <x v="28"/>
          </reference>
          <reference field="7" count="1">
            <x v="24"/>
          </reference>
          <reference field="18" count="1" selected="0">
            <x v="4"/>
          </reference>
        </references>
      </pivotArea>
    </format>
    <format dxfId="1615">
      <pivotArea dataOnly="0" labelOnly="1" outline="0" fieldPosition="0">
        <references count="5">
          <reference field="2" count="1" selected="0">
            <x v="0"/>
          </reference>
          <reference field="5" count="1" selected="0">
            <x v="34"/>
          </reference>
          <reference field="6" count="1" selected="0">
            <x v="30"/>
          </reference>
          <reference field="7" count="1">
            <x v="45"/>
          </reference>
          <reference field="18" count="1" selected="0">
            <x v="4"/>
          </reference>
        </references>
      </pivotArea>
    </format>
    <format dxfId="1614">
      <pivotArea dataOnly="0" labelOnly="1" outline="0" fieldPosition="0">
        <references count="5">
          <reference field="2" count="1" selected="0">
            <x v="0"/>
          </reference>
          <reference field="5" count="1" selected="0">
            <x v="41"/>
          </reference>
          <reference field="6" count="1" selected="0">
            <x v="112"/>
          </reference>
          <reference field="7" count="1">
            <x v="54"/>
          </reference>
          <reference field="18" count="1" selected="0">
            <x v="4"/>
          </reference>
        </references>
      </pivotArea>
    </format>
    <format dxfId="1613">
      <pivotArea dataOnly="0" labelOnly="1" outline="0" fieldPosition="0">
        <references count="5">
          <reference field="2" count="1" selected="0">
            <x v="0"/>
          </reference>
          <reference field="5" count="1" selected="0">
            <x v="42"/>
          </reference>
          <reference field="6" count="1" selected="0">
            <x v="102"/>
          </reference>
          <reference field="7" count="1">
            <x v="53"/>
          </reference>
          <reference field="18" count="1" selected="0">
            <x v="4"/>
          </reference>
        </references>
      </pivotArea>
    </format>
    <format dxfId="1612">
      <pivotArea dataOnly="0" labelOnly="1" outline="0" fieldPosition="0">
        <references count="5">
          <reference field="2" count="1" selected="0">
            <x v="0"/>
          </reference>
          <reference field="5" count="1" selected="0">
            <x v="65"/>
          </reference>
          <reference field="6" count="1" selected="0">
            <x v="0"/>
          </reference>
          <reference field="7" count="1">
            <x v="3"/>
          </reference>
          <reference field="18" count="1" selected="0">
            <x v="4"/>
          </reference>
        </references>
      </pivotArea>
    </format>
    <format dxfId="1611">
      <pivotArea dataOnly="0" labelOnly="1" outline="0" fieldPosition="0">
        <references count="5">
          <reference field="2" count="1" selected="0">
            <x v="0"/>
          </reference>
          <reference field="5" count="1" selected="0">
            <x v="69"/>
          </reference>
          <reference field="6" count="1" selected="0">
            <x v="91"/>
          </reference>
          <reference field="7" count="1">
            <x v="76"/>
          </reference>
          <reference field="18" count="1" selected="0">
            <x v="4"/>
          </reference>
        </references>
      </pivotArea>
    </format>
    <format dxfId="1610">
      <pivotArea dataOnly="0" labelOnly="1" outline="0" fieldPosition="0">
        <references count="5">
          <reference field="2" count="1" selected="0">
            <x v="0"/>
          </reference>
          <reference field="5" count="1" selected="0">
            <x v="84"/>
          </reference>
          <reference field="6" count="1" selected="0">
            <x v="184"/>
          </reference>
          <reference field="7" count="1">
            <x v="98"/>
          </reference>
          <reference field="18" count="1" selected="0">
            <x v="4"/>
          </reference>
        </references>
      </pivotArea>
    </format>
    <format dxfId="1609">
      <pivotArea dataOnly="0" labelOnly="1" outline="0" fieldPosition="0">
        <references count="5">
          <reference field="2" count="1" selected="0">
            <x v="0"/>
          </reference>
          <reference field="5" count="1" selected="0">
            <x v="85"/>
          </reference>
          <reference field="6" count="1" selected="0">
            <x v="72"/>
          </reference>
          <reference field="7" count="1">
            <x v="99"/>
          </reference>
          <reference field="18" count="1" selected="0">
            <x v="4"/>
          </reference>
        </references>
      </pivotArea>
    </format>
    <format dxfId="1608">
      <pivotArea dataOnly="0" labelOnly="1" outline="0" fieldPosition="0">
        <references count="5">
          <reference field="2" count="1" selected="0">
            <x v="0"/>
          </reference>
          <reference field="5" count="1" selected="0">
            <x v="90"/>
          </reference>
          <reference field="6" count="1" selected="0">
            <x v="76"/>
          </reference>
          <reference field="7" count="1">
            <x v="112"/>
          </reference>
          <reference field="18" count="1" selected="0">
            <x v="4"/>
          </reference>
        </references>
      </pivotArea>
    </format>
    <format dxfId="1607">
      <pivotArea dataOnly="0" labelOnly="1" outline="0" fieldPosition="0">
        <references count="5">
          <reference field="2" count="1" selected="0">
            <x v="0"/>
          </reference>
          <reference field="5" count="1" selected="0">
            <x v="118"/>
          </reference>
          <reference field="6" count="1" selected="0">
            <x v="39"/>
          </reference>
          <reference field="7" count="1">
            <x v="177"/>
          </reference>
          <reference field="18" count="1" selected="0">
            <x v="4"/>
          </reference>
        </references>
      </pivotArea>
    </format>
    <format dxfId="1606">
      <pivotArea dataOnly="0" labelOnly="1" outline="0" fieldPosition="0">
        <references count="5">
          <reference field="2" count="1" selected="0">
            <x v="0"/>
          </reference>
          <reference field="5" count="1" selected="0">
            <x v="141"/>
          </reference>
          <reference field="6" count="1" selected="0">
            <x v="85"/>
          </reference>
          <reference field="7" count="1">
            <x v="170"/>
          </reference>
          <reference field="18" count="1" selected="0">
            <x v="4"/>
          </reference>
        </references>
      </pivotArea>
    </format>
    <format dxfId="1605">
      <pivotArea dataOnly="0" labelOnly="1" outline="0" fieldPosition="0">
        <references count="5">
          <reference field="2" count="1" selected="0">
            <x v="0"/>
          </reference>
          <reference field="5" count="1" selected="0">
            <x v="142"/>
          </reference>
          <reference field="6" count="1" selected="0">
            <x v="107"/>
          </reference>
          <reference field="7" count="1">
            <x v="143"/>
          </reference>
          <reference field="18" count="1" selected="0">
            <x v="4"/>
          </reference>
        </references>
      </pivotArea>
    </format>
    <format dxfId="1604">
      <pivotArea dataOnly="0" labelOnly="1" outline="0" fieldPosition="0">
        <references count="5">
          <reference field="2" count="1" selected="0">
            <x v="0"/>
          </reference>
          <reference field="5" count="1" selected="0">
            <x v="147"/>
          </reference>
          <reference field="6" count="1" selected="0">
            <x v="142"/>
          </reference>
          <reference field="7" count="1">
            <x v="123"/>
          </reference>
          <reference field="18" count="1" selected="0">
            <x v="4"/>
          </reference>
        </references>
      </pivotArea>
    </format>
    <format dxfId="1603">
      <pivotArea dataOnly="0" labelOnly="1" outline="0" fieldPosition="0">
        <references count="5">
          <reference field="2" count="1" selected="0">
            <x v="0"/>
          </reference>
          <reference field="5" count="1" selected="0">
            <x v="168"/>
          </reference>
          <reference field="6" count="1" selected="0">
            <x v="69"/>
          </reference>
          <reference field="7" count="1">
            <x v="158"/>
          </reference>
          <reference field="18" count="1" selected="0">
            <x v="4"/>
          </reference>
        </references>
      </pivotArea>
    </format>
    <format dxfId="1602">
      <pivotArea dataOnly="0" labelOnly="1" outline="0" fieldPosition="0">
        <references count="5">
          <reference field="2" count="1" selected="0">
            <x v="0"/>
          </reference>
          <reference field="5" count="1" selected="0">
            <x v="170"/>
          </reference>
          <reference field="6" count="1" selected="0">
            <x v="18"/>
          </reference>
          <reference field="7" count="1">
            <x v="6"/>
          </reference>
          <reference field="18" count="1" selected="0">
            <x v="4"/>
          </reference>
        </references>
      </pivotArea>
    </format>
    <format dxfId="1601">
      <pivotArea dataOnly="0" labelOnly="1" outline="0" fieldPosition="0">
        <references count="5">
          <reference field="2" count="1" selected="0">
            <x v="1"/>
          </reference>
          <reference field="5" count="1" selected="0">
            <x v="8"/>
          </reference>
          <reference field="6" count="1" selected="0">
            <x v="125"/>
          </reference>
          <reference field="7" count="1">
            <x v="107"/>
          </reference>
          <reference field="18" count="1" selected="0">
            <x v="4"/>
          </reference>
        </references>
      </pivotArea>
    </format>
    <format dxfId="1600">
      <pivotArea dataOnly="0" labelOnly="1" outline="0" fieldPosition="0">
        <references count="5">
          <reference field="2" count="1" selected="0">
            <x v="1"/>
          </reference>
          <reference field="5" count="1" selected="0">
            <x v="15"/>
          </reference>
          <reference field="6" count="1" selected="0">
            <x v="117"/>
          </reference>
          <reference field="7" count="1">
            <x v="130"/>
          </reference>
          <reference field="18" count="1" selected="0">
            <x v="4"/>
          </reference>
        </references>
      </pivotArea>
    </format>
    <format dxfId="1599">
      <pivotArea dataOnly="0" labelOnly="1" outline="0" fieldPosition="0">
        <references count="5">
          <reference field="2" count="1" selected="0">
            <x v="1"/>
          </reference>
          <reference field="5" count="1" selected="0">
            <x v="16"/>
          </reference>
          <reference field="6" count="1" selected="0">
            <x v="7"/>
          </reference>
          <reference field="7" count="1">
            <x v="146"/>
          </reference>
          <reference field="18" count="1" selected="0">
            <x v="4"/>
          </reference>
        </references>
      </pivotArea>
    </format>
    <format dxfId="1598">
      <pivotArea dataOnly="0" labelOnly="1" outline="0" fieldPosition="0">
        <references count="5">
          <reference field="2" count="1" selected="0">
            <x v="1"/>
          </reference>
          <reference field="5" count="1" selected="0">
            <x v="30"/>
          </reference>
          <reference field="6" count="1" selected="0">
            <x v="103"/>
          </reference>
          <reference field="7" count="1">
            <x v="50"/>
          </reference>
          <reference field="18" count="1" selected="0">
            <x v="4"/>
          </reference>
        </references>
      </pivotArea>
    </format>
    <format dxfId="1597">
      <pivotArea dataOnly="0" labelOnly="1" outline="0" fieldPosition="0">
        <references count="5">
          <reference field="2" count="1" selected="0">
            <x v="1"/>
          </reference>
          <reference field="5" count="1" selected="0">
            <x v="39"/>
          </reference>
          <reference field="6" count="1" selected="0">
            <x v="171"/>
          </reference>
          <reference field="7" count="1">
            <x v="133"/>
          </reference>
          <reference field="18" count="1" selected="0">
            <x v="4"/>
          </reference>
        </references>
      </pivotArea>
    </format>
    <format dxfId="1596">
      <pivotArea dataOnly="0" labelOnly="1" outline="0" fieldPosition="0">
        <references count="5">
          <reference field="2" count="1" selected="0">
            <x v="1"/>
          </reference>
          <reference field="5" count="1" selected="0">
            <x v="49"/>
          </reference>
          <reference field="6" count="1" selected="0">
            <x v="150"/>
          </reference>
          <reference field="7" count="1">
            <x v="27"/>
          </reference>
          <reference field="18" count="1" selected="0">
            <x v="4"/>
          </reference>
        </references>
      </pivotArea>
    </format>
    <format dxfId="1595">
      <pivotArea dataOnly="0" labelOnly="1" outline="0" fieldPosition="0">
        <references count="5">
          <reference field="2" count="1" selected="0">
            <x v="1"/>
          </reference>
          <reference field="5" count="1" selected="0">
            <x v="53"/>
          </reference>
          <reference field="6" count="1" selected="0">
            <x v="31"/>
          </reference>
          <reference field="7" count="1">
            <x v="55"/>
          </reference>
          <reference field="18" count="1" selected="0">
            <x v="4"/>
          </reference>
        </references>
      </pivotArea>
    </format>
    <format dxfId="1594">
      <pivotArea dataOnly="0" labelOnly="1" outline="0" fieldPosition="0">
        <references count="5">
          <reference field="2" count="1" selected="0">
            <x v="1"/>
          </reference>
          <reference field="5" count="1" selected="0">
            <x v="99"/>
          </reference>
          <reference field="6" count="1" selected="0">
            <x v="48"/>
          </reference>
          <reference field="7" count="1">
            <x v="87"/>
          </reference>
          <reference field="18" count="1" selected="0">
            <x v="4"/>
          </reference>
        </references>
      </pivotArea>
    </format>
    <format dxfId="1593">
      <pivotArea dataOnly="0" labelOnly="1" outline="0" fieldPosition="0">
        <references count="5">
          <reference field="2" count="1" selected="0">
            <x v="1"/>
          </reference>
          <reference field="5" count="1" selected="0">
            <x v="102"/>
          </reference>
          <reference field="6" count="1" selected="0">
            <x v="180"/>
          </reference>
          <reference field="7" count="1">
            <x v="37"/>
          </reference>
          <reference field="18" count="1" selected="0">
            <x v="4"/>
          </reference>
        </references>
      </pivotArea>
    </format>
    <format dxfId="1592">
      <pivotArea dataOnly="0" labelOnly="1" outline="0" fieldPosition="0">
        <references count="5">
          <reference field="2" count="1" selected="0">
            <x v="1"/>
          </reference>
          <reference field="5" count="1" selected="0">
            <x v="105"/>
          </reference>
          <reference field="6" count="1" selected="0">
            <x v="43"/>
          </reference>
          <reference field="7" count="1">
            <x v="113"/>
          </reference>
          <reference field="18" count="1" selected="0">
            <x v="4"/>
          </reference>
        </references>
      </pivotArea>
    </format>
    <format dxfId="1591">
      <pivotArea dataOnly="0" labelOnly="1" outline="0" fieldPosition="0">
        <references count="5">
          <reference field="2" count="1" selected="0">
            <x v="1"/>
          </reference>
          <reference field="5" count="1" selected="0">
            <x v="138"/>
          </reference>
          <reference field="6" count="1" selected="0">
            <x v="135"/>
          </reference>
          <reference field="7" count="1">
            <x v="4"/>
          </reference>
          <reference field="18" count="1" selected="0">
            <x v="4"/>
          </reference>
        </references>
      </pivotArea>
    </format>
    <format dxfId="1590">
      <pivotArea dataOnly="0" labelOnly="1" outline="0" fieldPosition="0">
        <references count="5">
          <reference field="2" count="1" selected="0">
            <x v="0"/>
          </reference>
          <reference field="5" count="1" selected="0">
            <x v="11"/>
          </reference>
          <reference field="6" count="1" selected="0">
            <x v="15"/>
          </reference>
          <reference field="7" count="1">
            <x v="11"/>
          </reference>
          <reference field="18" count="1" selected="0">
            <x v="5"/>
          </reference>
        </references>
      </pivotArea>
    </format>
    <format dxfId="1589">
      <pivotArea dataOnly="0" labelOnly="1" outline="0" fieldPosition="0">
        <references count="5">
          <reference field="2" count="1" selected="0">
            <x v="0"/>
          </reference>
          <reference field="5" count="1" selected="0">
            <x v="17"/>
          </reference>
          <reference field="6" count="1" selected="0">
            <x v="11"/>
          </reference>
          <reference field="7" count="1">
            <x v="19"/>
          </reference>
          <reference field="18" count="1" selected="0">
            <x v="5"/>
          </reference>
        </references>
      </pivotArea>
    </format>
    <format dxfId="1588">
      <pivotArea dataOnly="0" labelOnly="1" outline="0" fieldPosition="0">
        <references count="5">
          <reference field="2" count="1" selected="0">
            <x v="0"/>
          </reference>
          <reference field="5" count="1" selected="0">
            <x v="23"/>
          </reference>
          <reference field="6" count="1" selected="0">
            <x v="158"/>
          </reference>
          <reference field="7" count="1">
            <x v="16"/>
          </reference>
          <reference field="18" count="1" selected="0">
            <x v="5"/>
          </reference>
        </references>
      </pivotArea>
    </format>
    <format dxfId="1587">
      <pivotArea dataOnly="0" labelOnly="1" outline="0" fieldPosition="0">
        <references count="5">
          <reference field="2" count="1" selected="0">
            <x v="0"/>
          </reference>
          <reference field="5" count="1" selected="0">
            <x v="60"/>
          </reference>
          <reference field="6" count="1" selected="0">
            <x v="54"/>
          </reference>
          <reference field="7" count="1">
            <x v="141"/>
          </reference>
          <reference field="18" count="1" selected="0">
            <x v="5"/>
          </reference>
        </references>
      </pivotArea>
    </format>
    <format dxfId="1586">
      <pivotArea dataOnly="0" labelOnly="1" outline="0" fieldPosition="0">
        <references count="5">
          <reference field="2" count="1" selected="0">
            <x v="0"/>
          </reference>
          <reference field="5" count="1" selected="0">
            <x v="61"/>
          </reference>
          <reference field="6" count="1" selected="0">
            <x v="147"/>
          </reference>
          <reference field="7" count="1">
            <x v="161"/>
          </reference>
          <reference field="18" count="1" selected="0">
            <x v="5"/>
          </reference>
        </references>
      </pivotArea>
    </format>
    <format dxfId="1585">
      <pivotArea dataOnly="0" labelOnly="1" outline="0" fieldPosition="0">
        <references count="5">
          <reference field="2" count="1" selected="0">
            <x v="0"/>
          </reference>
          <reference field="5" count="1" selected="0">
            <x v="71"/>
          </reference>
          <reference field="6" count="1" selected="0">
            <x v="46"/>
          </reference>
          <reference field="7" count="1">
            <x v="94"/>
          </reference>
          <reference field="18" count="1" selected="0">
            <x v="5"/>
          </reference>
        </references>
      </pivotArea>
    </format>
    <format dxfId="1584">
      <pivotArea dataOnly="0" labelOnly="1" outline="0" fieldPosition="0">
        <references count="5">
          <reference field="2" count="1" selected="0">
            <x v="0"/>
          </reference>
          <reference field="5" count="1" selected="0">
            <x v="81"/>
          </reference>
          <reference field="6" count="1" selected="0">
            <x v="8"/>
          </reference>
          <reference field="7" count="1">
            <x v="7"/>
          </reference>
          <reference field="18" count="1" selected="0">
            <x v="5"/>
          </reference>
        </references>
      </pivotArea>
    </format>
    <format dxfId="1583">
      <pivotArea dataOnly="0" labelOnly="1" outline="0" fieldPosition="0">
        <references count="5">
          <reference field="2" count="1" selected="0">
            <x v="0"/>
          </reference>
          <reference field="5" count="1" selected="0">
            <x v="86"/>
          </reference>
          <reference field="6" count="1" selected="0">
            <x v="95"/>
          </reference>
          <reference field="7" count="1">
            <x v="100"/>
          </reference>
          <reference field="18" count="1" selected="0">
            <x v="5"/>
          </reference>
        </references>
      </pivotArea>
    </format>
    <format dxfId="1582">
      <pivotArea dataOnly="0" labelOnly="1" outline="0" fieldPosition="0">
        <references count="5">
          <reference field="2" count="1" selected="0">
            <x v="0"/>
          </reference>
          <reference field="5" count="1" selected="0">
            <x v="88"/>
          </reference>
          <reference field="6" count="1" selected="0">
            <x v="56"/>
          </reference>
          <reference field="7" count="1">
            <x v="101"/>
          </reference>
          <reference field="18" count="1" selected="0">
            <x v="5"/>
          </reference>
        </references>
      </pivotArea>
    </format>
    <format dxfId="1581">
      <pivotArea dataOnly="0" labelOnly="1" outline="0" fieldPosition="0">
        <references count="5">
          <reference field="2" count="1" selected="0">
            <x v="0"/>
          </reference>
          <reference field="5" count="1" selected="0">
            <x v="108"/>
          </reference>
          <reference field="6" count="1" selected="0">
            <x v="96"/>
          </reference>
          <reference field="7" count="1">
            <x v="0"/>
          </reference>
          <reference field="18" count="1" selected="0">
            <x v="5"/>
          </reference>
        </references>
      </pivotArea>
    </format>
    <format dxfId="1580">
      <pivotArea dataOnly="0" labelOnly="1" outline="0" fieldPosition="0">
        <references count="5">
          <reference field="2" count="1" selected="0">
            <x v="0"/>
          </reference>
          <reference field="5" count="1" selected="0">
            <x v="111"/>
          </reference>
          <reference field="6" count="1" selected="0">
            <x v="16"/>
          </reference>
          <reference field="7" count="1">
            <x v="175"/>
          </reference>
          <reference field="18" count="1" selected="0">
            <x v="5"/>
          </reference>
        </references>
      </pivotArea>
    </format>
    <format dxfId="1579">
      <pivotArea dataOnly="0" labelOnly="1" outline="0" fieldPosition="0">
        <references count="5">
          <reference field="2" count="1" selected="0">
            <x v="0"/>
          </reference>
          <reference field="5" count="1" selected="0">
            <x v="122"/>
          </reference>
          <reference field="6" count="1" selected="0">
            <x v="6"/>
          </reference>
          <reference field="7" count="1">
            <x v="115"/>
          </reference>
          <reference field="18" count="1" selected="0">
            <x v="5"/>
          </reference>
        </references>
      </pivotArea>
    </format>
    <format dxfId="1578">
      <pivotArea dataOnly="0" labelOnly="1" outline="0" fieldPosition="0">
        <references count="5">
          <reference field="2" count="1" selected="0">
            <x v="0"/>
          </reference>
          <reference field="5" count="1" selected="0">
            <x v="123"/>
          </reference>
          <reference field="6" count="1" selected="0">
            <x v="45"/>
          </reference>
          <reference field="7" count="1">
            <x v="138"/>
          </reference>
          <reference field="18" count="1" selected="0">
            <x v="5"/>
          </reference>
        </references>
      </pivotArea>
    </format>
    <format dxfId="1577">
      <pivotArea dataOnly="0" labelOnly="1" outline="0" fieldPosition="0">
        <references count="5">
          <reference field="2" count="1" selected="0">
            <x v="0"/>
          </reference>
          <reference field="5" count="1" selected="0">
            <x v="129"/>
          </reference>
          <reference field="6" count="1" selected="0">
            <x v="2"/>
          </reference>
          <reference field="7" count="1">
            <x v="12"/>
          </reference>
          <reference field="18" count="1" selected="0">
            <x v="5"/>
          </reference>
        </references>
      </pivotArea>
    </format>
    <format dxfId="1576">
      <pivotArea dataOnly="0" labelOnly="1" outline="0" fieldPosition="0">
        <references count="5">
          <reference field="2" count="1" selected="0">
            <x v="0"/>
          </reference>
          <reference field="5" count="1" selected="0">
            <x v="134"/>
          </reference>
          <reference field="6" count="1" selected="0">
            <x v="162"/>
          </reference>
          <reference field="7" count="1">
            <x v="40"/>
          </reference>
          <reference field="18" count="1" selected="0">
            <x v="5"/>
          </reference>
        </references>
      </pivotArea>
    </format>
    <format dxfId="1575">
      <pivotArea dataOnly="0" labelOnly="1" outline="0" fieldPosition="0">
        <references count="5">
          <reference field="2" count="1" selected="0">
            <x v="0"/>
          </reference>
          <reference field="5" count="1" selected="0">
            <x v="136"/>
          </reference>
          <reference field="6" count="1" selected="0">
            <x v="68"/>
          </reference>
          <reference field="7" count="1">
            <x v="126"/>
          </reference>
          <reference field="18" count="1" selected="0">
            <x v="5"/>
          </reference>
        </references>
      </pivotArea>
    </format>
    <format dxfId="1574">
      <pivotArea dataOnly="0" labelOnly="1" outline="0" fieldPosition="0">
        <references count="5">
          <reference field="2" count="1" selected="0">
            <x v="0"/>
          </reference>
          <reference field="5" count="1" selected="0">
            <x v="148"/>
          </reference>
          <reference field="6" count="1" selected="0">
            <x v="161"/>
          </reference>
          <reference field="7" count="1">
            <x v="160"/>
          </reference>
          <reference field="18" count="1" selected="0">
            <x v="5"/>
          </reference>
        </references>
      </pivotArea>
    </format>
    <format dxfId="1573">
      <pivotArea dataOnly="0" labelOnly="1" outline="0" fieldPosition="0">
        <references count="5">
          <reference field="2" count="1" selected="0">
            <x v="0"/>
          </reference>
          <reference field="5" count="1" selected="0">
            <x v="171"/>
          </reference>
          <reference field="6" count="1" selected="0">
            <x v="61"/>
          </reference>
          <reference field="7" count="1">
            <x v="162"/>
          </reference>
          <reference field="18" count="1" selected="0">
            <x v="5"/>
          </reference>
        </references>
      </pivotArea>
    </format>
    <format dxfId="1572">
      <pivotArea dataOnly="0" labelOnly="1" outline="0" fieldPosition="0">
        <references count="5">
          <reference field="2" count="1" selected="0">
            <x v="0"/>
          </reference>
          <reference field="5" count="1" selected="0">
            <x v="173"/>
          </reference>
          <reference field="6" count="1" selected="0">
            <x v="156"/>
          </reference>
          <reference field="7" count="1">
            <x v="182"/>
          </reference>
          <reference field="18" count="1" selected="0">
            <x v="5"/>
          </reference>
        </references>
      </pivotArea>
    </format>
    <format dxfId="1571">
      <pivotArea dataOnly="0" labelOnly="1" outline="0" fieldPosition="0">
        <references count="5">
          <reference field="2" count="1" selected="0">
            <x v="0"/>
          </reference>
          <reference field="5" count="1" selected="0">
            <x v="176"/>
          </reference>
          <reference field="6" count="1" selected="0">
            <x v="29"/>
          </reference>
          <reference field="7" count="1">
            <x v="165"/>
          </reference>
          <reference field="18" count="1" selected="0">
            <x v="5"/>
          </reference>
        </references>
      </pivotArea>
    </format>
    <format dxfId="1570">
      <pivotArea dataOnly="0" labelOnly="1" outline="0" fieldPosition="0">
        <references count="5">
          <reference field="2" count="1" selected="0">
            <x v="1"/>
          </reference>
          <reference field="5" count="1" selected="0">
            <x v="1"/>
          </reference>
          <reference field="6" count="1" selected="0">
            <x v="47"/>
          </reference>
          <reference field="7" count="1">
            <x v="26"/>
          </reference>
          <reference field="18" count="1" selected="0">
            <x v="5"/>
          </reference>
        </references>
      </pivotArea>
    </format>
    <format dxfId="1569">
      <pivotArea dataOnly="0" labelOnly="1" outline="0" fieldPosition="0">
        <references count="5">
          <reference field="2" count="1" selected="0">
            <x v="1"/>
          </reference>
          <reference field="5" count="1" selected="0">
            <x v="6"/>
          </reference>
          <reference field="6" count="1" selected="0">
            <x v="130"/>
          </reference>
          <reference field="7" count="1">
            <x v="9"/>
          </reference>
          <reference field="18" count="1" selected="0">
            <x v="5"/>
          </reference>
        </references>
      </pivotArea>
    </format>
    <format dxfId="1568">
      <pivotArea dataOnly="0" labelOnly="1" outline="0" fieldPosition="0">
        <references count="5">
          <reference field="2" count="1" selected="0">
            <x v="1"/>
          </reference>
          <reference field="5" count="1" selected="0">
            <x v="10"/>
          </reference>
          <reference field="6" count="1" selected="0">
            <x v="22"/>
          </reference>
          <reference field="7" count="1">
            <x v="10"/>
          </reference>
          <reference field="18" count="1" selected="0">
            <x v="5"/>
          </reference>
        </references>
      </pivotArea>
    </format>
    <format dxfId="1567">
      <pivotArea dataOnly="0" labelOnly="1" outline="0" fieldPosition="0">
        <references count="5">
          <reference field="2" count="1" selected="0">
            <x v="1"/>
          </reference>
          <reference field="5" count="1" selected="0">
            <x v="20"/>
          </reference>
          <reference field="6" count="1" selected="0">
            <x v="175"/>
          </reference>
          <reference field="7" count="1">
            <x v="18"/>
          </reference>
          <reference field="18" count="1" selected="0">
            <x v="5"/>
          </reference>
        </references>
      </pivotArea>
    </format>
    <format dxfId="1566">
      <pivotArea dataOnly="0" labelOnly="1" outline="0" fieldPosition="0">
        <references count="5">
          <reference field="2" count="1" selected="0">
            <x v="1"/>
          </reference>
          <reference field="5" count="1" selected="0">
            <x v="27"/>
          </reference>
          <reference field="6" count="1" selected="0">
            <x v="134"/>
          </reference>
          <reference field="7" count="1">
            <x v="110"/>
          </reference>
          <reference field="18" count="1" selected="0">
            <x v="5"/>
          </reference>
        </references>
      </pivotArea>
    </format>
    <format dxfId="1565">
      <pivotArea dataOnly="0" labelOnly="1" outline="0" fieldPosition="0">
        <references count="5">
          <reference field="2" count="1" selected="0">
            <x v="1"/>
          </reference>
          <reference field="5" count="1" selected="0">
            <x v="37"/>
          </reference>
          <reference field="6" count="1" selected="0">
            <x v="182"/>
          </reference>
          <reference field="7" count="1">
            <x v="83"/>
          </reference>
          <reference field="18" count="1" selected="0">
            <x v="5"/>
          </reference>
        </references>
      </pivotArea>
    </format>
    <format dxfId="1564">
      <pivotArea dataOnly="0" labelOnly="1" outline="0" fieldPosition="0">
        <references count="5">
          <reference field="2" count="1" selected="0">
            <x v="1"/>
          </reference>
          <reference field="5" count="1" selected="0">
            <x v="52"/>
          </reference>
          <reference field="6" count="1" selected="0">
            <x v="44"/>
          </reference>
          <reference field="7" count="1">
            <x v="78"/>
          </reference>
          <reference field="18" count="1" selected="0">
            <x v="5"/>
          </reference>
        </references>
      </pivotArea>
    </format>
    <format dxfId="1563">
      <pivotArea dataOnly="0" labelOnly="1" outline="0" fieldPosition="0">
        <references count="5">
          <reference field="2" count="1" selected="0">
            <x v="1"/>
          </reference>
          <reference field="5" count="1" selected="0">
            <x v="57"/>
          </reference>
          <reference field="6" count="1" selected="0">
            <x v="21"/>
          </reference>
          <reference field="7" count="1">
            <x v="51"/>
          </reference>
          <reference field="18" count="1" selected="0">
            <x v="5"/>
          </reference>
        </references>
      </pivotArea>
    </format>
    <format dxfId="1562">
      <pivotArea dataOnly="0" labelOnly="1" outline="0" fieldPosition="0">
        <references count="5">
          <reference field="2" count="1" selected="0">
            <x v="1"/>
          </reference>
          <reference field="5" count="1" selected="0">
            <x v="97"/>
          </reference>
          <reference field="6" count="1" selected="0">
            <x v="99"/>
          </reference>
          <reference field="7" count="1">
            <x v="44"/>
          </reference>
          <reference field="18" count="1" selected="0">
            <x v="5"/>
          </reference>
        </references>
      </pivotArea>
    </format>
    <format dxfId="1561">
      <pivotArea dataOnly="0" labelOnly="1" outline="0" fieldPosition="0">
        <references count="5">
          <reference field="2" count="1" selected="0">
            <x v="1"/>
          </reference>
          <reference field="5" count="1" selected="0">
            <x v="106"/>
          </reference>
          <reference field="6" count="1" selected="0">
            <x v="183"/>
          </reference>
          <reference field="7" count="1">
            <x v="104"/>
          </reference>
          <reference field="18" count="1" selected="0">
            <x v="5"/>
          </reference>
        </references>
      </pivotArea>
    </format>
    <format dxfId="1560">
      <pivotArea dataOnly="0" labelOnly="1" outline="0" fieldPosition="0">
        <references count="5">
          <reference field="2" count="1" selected="0">
            <x v="1"/>
          </reference>
          <reference field="5" count="1" selected="0">
            <x v="160"/>
          </reference>
          <reference field="6" count="1" selected="0">
            <x v="63"/>
          </reference>
          <reference field="7" count="1">
            <x v="182"/>
          </reference>
          <reference field="18" count="1" selected="0">
            <x v="5"/>
          </reference>
        </references>
      </pivotArea>
    </format>
    <format dxfId="1559">
      <pivotArea dataOnly="0" labelOnly="1" outline="0" fieldPosition="0">
        <references count="5">
          <reference field="2" count="1" selected="0">
            <x v="1"/>
          </reference>
          <reference field="5" count="1" selected="0">
            <x v="183"/>
          </reference>
          <reference field="6" count="1" selected="0">
            <x v="115"/>
          </reference>
          <reference field="7" count="1">
            <x v="114"/>
          </reference>
          <reference field="18" count="1" selected="0">
            <x v="5"/>
          </reference>
        </references>
      </pivotArea>
    </format>
    <format dxfId="1558">
      <pivotArea dataOnly="0" labelOnly="1" outline="0" fieldPosition="0">
        <references count="5">
          <reference field="2" count="1" selected="0">
            <x v="1"/>
          </reference>
          <reference field="5" count="1" selected="0">
            <x v="186"/>
          </reference>
          <reference field="6" count="1" selected="0">
            <x v="42"/>
          </reference>
          <reference field="7" count="1">
            <x v="178"/>
          </reference>
          <reference field="18" count="1" selected="0">
            <x v="5"/>
          </reference>
        </references>
      </pivotArea>
    </format>
    <format dxfId="1557">
      <pivotArea dataOnly="0" labelOnly="1" outline="0" fieldPosition="0">
        <references count="5">
          <reference field="2" count="1" selected="0">
            <x v="0"/>
          </reference>
          <reference field="5" count="1" selected="0">
            <x v="35"/>
          </reference>
          <reference field="6" count="1" selected="0">
            <x v="77"/>
          </reference>
          <reference field="7" count="1">
            <x v="46"/>
          </reference>
          <reference field="18" count="1" selected="0">
            <x v="6"/>
          </reference>
        </references>
      </pivotArea>
    </format>
    <format dxfId="1556">
      <pivotArea dataOnly="0" labelOnly="1" outline="0" fieldPosition="0">
        <references count="5">
          <reference field="2" count="1" selected="0">
            <x v="0"/>
          </reference>
          <reference field="5" count="1" selected="0">
            <x v="38"/>
          </reference>
          <reference field="6" count="1" selected="0">
            <x v="83"/>
          </reference>
          <reference field="7" count="1">
            <x v="134"/>
          </reference>
          <reference field="18" count="1" selected="0">
            <x v="6"/>
          </reference>
        </references>
      </pivotArea>
    </format>
    <format dxfId="1555">
      <pivotArea dataOnly="0" labelOnly="1" outline="0" fieldPosition="0">
        <references count="5">
          <reference field="2" count="1" selected="0">
            <x v="0"/>
          </reference>
          <reference field="5" count="1" selected="0">
            <x v="43"/>
          </reference>
          <reference field="6" count="1" selected="0">
            <x v="133"/>
          </reference>
          <reference field="7" count="1">
            <x v="65"/>
          </reference>
          <reference field="18" count="1" selected="0">
            <x v="6"/>
          </reference>
        </references>
      </pivotArea>
    </format>
    <format dxfId="1554">
      <pivotArea dataOnly="0" labelOnly="1" outline="0" fieldPosition="0">
        <references count="5">
          <reference field="2" count="1" selected="0">
            <x v="0"/>
          </reference>
          <reference field="5" count="1" selected="0">
            <x v="55"/>
          </reference>
          <reference field="6" count="1" selected="0">
            <x v="139"/>
          </reference>
          <reference field="7" count="1">
            <x v="67"/>
          </reference>
          <reference field="18" count="1" selected="0">
            <x v="6"/>
          </reference>
        </references>
      </pivotArea>
    </format>
    <format dxfId="1553">
      <pivotArea dataOnly="0" labelOnly="1" outline="0" fieldPosition="0">
        <references count="5">
          <reference field="2" count="1" selected="0">
            <x v="0"/>
          </reference>
          <reference field="5" count="1" selected="0">
            <x v="68"/>
          </reference>
          <reference field="6" count="1" selected="0">
            <x v="111"/>
          </reference>
          <reference field="7" count="1">
            <x v="86"/>
          </reference>
          <reference field="18" count="1" selected="0">
            <x v="6"/>
          </reference>
        </references>
      </pivotArea>
    </format>
    <format dxfId="1552">
      <pivotArea dataOnly="0" labelOnly="1" outline="0" fieldPosition="0">
        <references count="5">
          <reference field="2" count="1" selected="0">
            <x v="0"/>
          </reference>
          <reference field="5" count="1" selected="0">
            <x v="74"/>
          </reference>
          <reference field="6" count="1" selected="0">
            <x v="14"/>
          </reference>
          <reference field="7" count="1">
            <x v="64"/>
          </reference>
          <reference field="18" count="1" selected="0">
            <x v="6"/>
          </reference>
        </references>
      </pivotArea>
    </format>
    <format dxfId="1551">
      <pivotArea dataOnly="0" labelOnly="1" outline="0" fieldPosition="0">
        <references count="5">
          <reference field="2" count="1" selected="0">
            <x v="0"/>
          </reference>
          <reference field="5" count="1" selected="0">
            <x v="76"/>
          </reference>
          <reference field="6" count="1" selected="0">
            <x v="160"/>
          </reference>
          <reference field="7" count="1">
            <x v="42"/>
          </reference>
          <reference field="18" count="1" selected="0">
            <x v="6"/>
          </reference>
        </references>
      </pivotArea>
    </format>
    <format dxfId="1550">
      <pivotArea dataOnly="0" labelOnly="1" outline="0" fieldPosition="0">
        <references count="5">
          <reference field="2" count="1" selected="0">
            <x v="0"/>
          </reference>
          <reference field="5" count="1" selected="0">
            <x v="82"/>
          </reference>
          <reference field="6" count="1" selected="0">
            <x v="164"/>
          </reference>
          <reference field="7" count="1">
            <x v="90"/>
          </reference>
          <reference field="18" count="1" selected="0">
            <x v="6"/>
          </reference>
        </references>
      </pivotArea>
    </format>
    <format dxfId="1549">
      <pivotArea dataOnly="0" labelOnly="1" outline="0" fieldPosition="0">
        <references count="5">
          <reference field="2" count="1" selected="0">
            <x v="0"/>
          </reference>
          <reference field="5" count="1" selected="0">
            <x v="90"/>
          </reference>
          <reference field="6" count="1" selected="0">
            <x v="20"/>
          </reference>
          <reference field="7" count="1">
            <x v="102"/>
          </reference>
          <reference field="18" count="1" selected="0">
            <x v="6"/>
          </reference>
        </references>
      </pivotArea>
    </format>
    <format dxfId="1548">
      <pivotArea dataOnly="0" labelOnly="1" outline="0" fieldPosition="0">
        <references count="5">
          <reference field="2" count="1" selected="0">
            <x v="0"/>
          </reference>
          <reference field="5" count="1" selected="0">
            <x v="110"/>
          </reference>
          <reference field="6" count="1" selected="0">
            <x v="172"/>
          </reference>
          <reference field="7" count="1">
            <x v="48"/>
          </reference>
          <reference field="18" count="1" selected="0">
            <x v="6"/>
          </reference>
        </references>
      </pivotArea>
    </format>
    <format dxfId="1547">
      <pivotArea dataOnly="0" labelOnly="1" outline="0" fieldPosition="0">
        <references count="5">
          <reference field="2" count="1" selected="0">
            <x v="0"/>
          </reference>
          <reference field="5" count="1" selected="0">
            <x v="112"/>
          </reference>
          <reference field="6" count="1" selected="0">
            <x v="70"/>
          </reference>
          <reference field="7" count="1">
            <x v="120"/>
          </reference>
          <reference field="18" count="1" selected="0">
            <x v="6"/>
          </reference>
        </references>
      </pivotArea>
    </format>
    <format dxfId="1546">
      <pivotArea dataOnly="0" labelOnly="1" outline="0" fieldPosition="0">
        <references count="5">
          <reference field="2" count="1" selected="0">
            <x v="0"/>
          </reference>
          <reference field="5" count="1" selected="0">
            <x v="119"/>
          </reference>
          <reference field="6" count="1" selected="0">
            <x v="12"/>
          </reference>
          <reference field="7" count="1">
            <x v="89"/>
          </reference>
          <reference field="18" count="1" selected="0">
            <x v="6"/>
          </reference>
        </references>
      </pivotArea>
    </format>
    <format dxfId="1545">
      <pivotArea dataOnly="0" labelOnly="1" outline="0" fieldPosition="0">
        <references count="5">
          <reference field="2" count="1" selected="0">
            <x v="0"/>
          </reference>
          <reference field="5" count="1" selected="0">
            <x v="128"/>
          </reference>
          <reference field="6" count="1" selected="0">
            <x v="78"/>
          </reference>
          <reference field="7" count="1">
            <x v="118"/>
          </reference>
          <reference field="18" count="1" selected="0">
            <x v="6"/>
          </reference>
        </references>
      </pivotArea>
    </format>
    <format dxfId="1544">
      <pivotArea dataOnly="0" labelOnly="1" outline="0" fieldPosition="0">
        <references count="5">
          <reference field="2" count="1" selected="0">
            <x v="0"/>
          </reference>
          <reference field="5" count="1" selected="0">
            <x v="130"/>
          </reference>
          <reference field="6" count="1" selected="0">
            <x v="26"/>
          </reference>
          <reference field="7" count="1">
            <x v="117"/>
          </reference>
          <reference field="18" count="1" selected="0">
            <x v="6"/>
          </reference>
        </references>
      </pivotArea>
    </format>
    <format dxfId="1543">
      <pivotArea dataOnly="0" labelOnly="1" outline="0" fieldPosition="0">
        <references count="5">
          <reference field="2" count="1" selected="0">
            <x v="0"/>
          </reference>
          <reference field="5" count="1" selected="0">
            <x v="131"/>
          </reference>
          <reference field="6" count="1" selected="0">
            <x v="13"/>
          </reference>
          <reference field="7" count="1">
            <x v="63"/>
          </reference>
          <reference field="18" count="1" selected="0">
            <x v="6"/>
          </reference>
        </references>
      </pivotArea>
    </format>
    <format dxfId="1542">
      <pivotArea dataOnly="0" labelOnly="1" outline="0" fieldPosition="0">
        <references count="5">
          <reference field="2" count="1" selected="0">
            <x v="0"/>
          </reference>
          <reference field="5" count="1" selected="0">
            <x v="146"/>
          </reference>
          <reference field="6" count="1" selected="0">
            <x v="59"/>
          </reference>
          <reference field="7" count="1">
            <x v="1"/>
          </reference>
          <reference field="18" count="1" selected="0">
            <x v="6"/>
          </reference>
        </references>
      </pivotArea>
    </format>
    <format dxfId="1541">
      <pivotArea dataOnly="0" labelOnly="1" outline="0" fieldPosition="0">
        <references count="5">
          <reference field="2" count="1" selected="0">
            <x v="0"/>
          </reference>
          <reference field="5" count="1" selected="0">
            <x v="151"/>
          </reference>
          <reference field="6" count="1" selected="0">
            <x v="137"/>
          </reference>
          <reference field="7" count="1">
            <x v="150"/>
          </reference>
          <reference field="18" count="1" selected="0">
            <x v="6"/>
          </reference>
        </references>
      </pivotArea>
    </format>
    <format dxfId="1540">
      <pivotArea dataOnly="0" labelOnly="1" outline="0" fieldPosition="0">
        <references count="5">
          <reference field="2" count="1" selected="0">
            <x v="0"/>
          </reference>
          <reference field="5" count="1" selected="0">
            <x v="153"/>
          </reference>
          <reference field="6" count="1" selected="0">
            <x v="62"/>
          </reference>
          <reference field="7" count="1">
            <x v="144"/>
          </reference>
          <reference field="18" count="1" selected="0">
            <x v="6"/>
          </reference>
        </references>
      </pivotArea>
    </format>
    <format dxfId="1539">
      <pivotArea dataOnly="0" labelOnly="1" outline="0" fieldPosition="0">
        <references count="5">
          <reference field="2" count="1" selected="0">
            <x v="0"/>
          </reference>
          <reference field="5" count="1" selected="0">
            <x v="167"/>
          </reference>
          <reference field="6" count="1" selected="0">
            <x v="136"/>
          </reference>
          <reference field="7" count="1">
            <x v="21"/>
          </reference>
          <reference field="18" count="1" selected="0">
            <x v="6"/>
          </reference>
        </references>
      </pivotArea>
    </format>
    <format dxfId="1538">
      <pivotArea dataOnly="0" labelOnly="1" outline="0" fieldPosition="0">
        <references count="5">
          <reference field="2" count="1" selected="0">
            <x v="0"/>
          </reference>
          <reference field="5" count="1" selected="0">
            <x v="185"/>
          </reference>
          <reference field="6" count="1" selected="0">
            <x v="74"/>
          </reference>
          <reference field="7" count="1">
            <x v="176"/>
          </reference>
          <reference field="18" count="1" selected="0">
            <x v="6"/>
          </reference>
        </references>
      </pivotArea>
    </format>
    <format dxfId="1537">
      <pivotArea dataOnly="0" labelOnly="1" outline="0" fieldPosition="0">
        <references count="5">
          <reference field="2" count="1" selected="0">
            <x v="1"/>
          </reference>
          <reference field="5" count="1" selected="0">
            <x v="7"/>
          </reference>
          <reference field="6" count="1" selected="0">
            <x v="64"/>
          </reference>
          <reference field="7" count="1">
            <x v="109"/>
          </reference>
          <reference field="18" count="1" selected="0">
            <x v="6"/>
          </reference>
        </references>
      </pivotArea>
    </format>
    <format dxfId="1536">
      <pivotArea dataOnly="0" labelOnly="1" outline="0" fieldPosition="0">
        <references count="5">
          <reference field="2" count="1" selected="0">
            <x v="1"/>
          </reference>
          <reference field="5" count="1" selected="0">
            <x v="29"/>
          </reference>
          <reference field="6" count="1" selected="0">
            <x v="124"/>
          </reference>
          <reference field="7" count="1">
            <x v="182"/>
          </reference>
          <reference field="18" count="1" selected="0">
            <x v="6"/>
          </reference>
        </references>
      </pivotArea>
    </format>
    <format dxfId="1535">
      <pivotArea dataOnly="0" labelOnly="1" outline="0" fieldPosition="0">
        <references count="5">
          <reference field="2" count="1" selected="0">
            <x v="1"/>
          </reference>
          <reference field="5" count="1" selected="0">
            <x v="48"/>
          </reference>
          <reference field="6" count="1" selected="0">
            <x v="50"/>
          </reference>
          <reference field="7" count="1">
            <x v="59"/>
          </reference>
          <reference field="18" count="1" selected="0">
            <x v="6"/>
          </reference>
        </references>
      </pivotArea>
    </format>
    <format dxfId="1534">
      <pivotArea dataOnly="0" labelOnly="1" outline="0" fieldPosition="0">
        <references count="5">
          <reference field="2" count="1" selected="0">
            <x v="1"/>
          </reference>
          <reference field="5" count="1" selected="0">
            <x v="91"/>
          </reference>
          <reference field="6" count="1" selected="0">
            <x v="27"/>
          </reference>
          <reference field="7" count="1">
            <x v="13"/>
          </reference>
          <reference field="18" count="1" selected="0">
            <x v="6"/>
          </reference>
        </references>
      </pivotArea>
    </format>
    <format dxfId="1533">
      <pivotArea dataOnly="0" labelOnly="1" outline="0" fieldPosition="0">
        <references count="5">
          <reference field="2" count="1" selected="0">
            <x v="1"/>
          </reference>
          <reference field="5" count="1" selected="0">
            <x v="95"/>
          </reference>
          <reference field="6" count="1" selected="0">
            <x v="80"/>
          </reference>
          <reference field="7" count="1">
            <x v="32"/>
          </reference>
          <reference field="18" count="1" selected="0">
            <x v="6"/>
          </reference>
        </references>
      </pivotArea>
    </format>
    <format dxfId="1532">
      <pivotArea dataOnly="0" labelOnly="1" outline="0" fieldPosition="0">
        <references count="5">
          <reference field="2" count="1" selected="0">
            <x v="1"/>
          </reference>
          <reference field="5" count="1" selected="0">
            <x v="98"/>
          </reference>
          <reference field="6" count="1" selected="0">
            <x v="40"/>
          </reference>
          <reference field="7" count="1">
            <x v="103"/>
          </reference>
          <reference field="18" count="1" selected="0">
            <x v="6"/>
          </reference>
        </references>
      </pivotArea>
    </format>
    <format dxfId="1531">
      <pivotArea dataOnly="0" labelOnly="1" outline="0" fieldPosition="0">
        <references count="5">
          <reference field="2" count="1" selected="0">
            <x v="1"/>
          </reference>
          <reference field="5" count="1" selected="0">
            <x v="103"/>
          </reference>
          <reference field="6" count="1" selected="0">
            <x v="177"/>
          </reference>
          <reference field="7" count="1">
            <x v="140"/>
          </reference>
          <reference field="18" count="1" selected="0">
            <x v="6"/>
          </reference>
        </references>
      </pivotArea>
    </format>
    <format dxfId="1530">
      <pivotArea dataOnly="0" labelOnly="1" outline="0" fieldPosition="0">
        <references count="5">
          <reference field="2" count="1" selected="0">
            <x v="1"/>
          </reference>
          <reference field="5" count="1" selected="0">
            <x v="159"/>
          </reference>
          <reference field="6" count="1" selected="0">
            <x v="34"/>
          </reference>
          <reference field="7" count="1">
            <x v="49"/>
          </reference>
          <reference field="18" count="1" selected="0">
            <x v="6"/>
          </reference>
        </references>
      </pivotArea>
    </format>
    <format dxfId="1529">
      <pivotArea dataOnly="0" labelOnly="1" outline="0" fieldPosition="0">
        <references count="5">
          <reference field="2" count="1" selected="0">
            <x v="1"/>
          </reference>
          <reference field="5" count="1" selected="0">
            <x v="181"/>
          </reference>
          <reference field="6" count="1" selected="0">
            <x v="9"/>
          </reference>
          <reference field="7" count="1">
            <x v="71"/>
          </reference>
          <reference field="18" count="1" selected="0">
            <x v="6"/>
          </reference>
        </references>
      </pivotArea>
    </format>
    <format dxfId="1528">
      <pivotArea dataOnly="0" labelOnly="1" outline="0" fieldPosition="0">
        <references count="5">
          <reference field="2" count="1" selected="0">
            <x v="1"/>
          </reference>
          <reference field="5" count="1" selected="0">
            <x v="184"/>
          </reference>
          <reference field="6" count="1" selected="0">
            <x v="145"/>
          </reference>
          <reference field="7" count="1">
            <x v="167"/>
          </reference>
          <reference field="18" count="1" selected="0">
            <x v="6"/>
          </reference>
        </references>
      </pivotArea>
    </format>
    <format dxfId="1527">
      <pivotArea dataOnly="0" labelOnly="1" outline="0" fieldPosition="0">
        <references count="5">
          <reference field="2" count="1" selected="0">
            <x v="0"/>
          </reference>
          <reference field="5" count="1" selected="0">
            <x v="22"/>
          </reference>
          <reference field="6" count="1" selected="0">
            <x v="159"/>
          </reference>
          <reference field="7" count="1">
            <x v="52"/>
          </reference>
          <reference field="18" count="1" selected="0">
            <x v="7"/>
          </reference>
        </references>
      </pivotArea>
    </format>
    <format dxfId="1526">
      <pivotArea dataOnly="0" labelOnly="1" outline="0" fieldPosition="0">
        <references count="5">
          <reference field="2" count="1" selected="0">
            <x v="0"/>
          </reference>
          <reference field="5" count="1" selected="0">
            <x v="33"/>
          </reference>
          <reference field="6" count="1" selected="0">
            <x v="93"/>
          </reference>
          <reference field="7" count="1">
            <x v="125"/>
          </reference>
          <reference field="18" count="1" selected="0">
            <x v="7"/>
          </reference>
        </references>
      </pivotArea>
    </format>
    <format dxfId="1525">
      <pivotArea dataOnly="0" labelOnly="1" outline="0" fieldPosition="0">
        <references count="5">
          <reference field="2" count="1" selected="0">
            <x v="0"/>
          </reference>
          <reference field="5" count="1" selected="0">
            <x v="44"/>
          </reference>
          <reference field="6" count="1" selected="0">
            <x v="23"/>
          </reference>
          <reference field="7" count="1">
            <x v="141"/>
          </reference>
          <reference field="18" count="1" selected="0">
            <x v="7"/>
          </reference>
        </references>
      </pivotArea>
    </format>
    <format dxfId="1524">
      <pivotArea dataOnly="0" labelOnly="1" outline="0" fieldPosition="0">
        <references count="5">
          <reference field="2" count="1" selected="0">
            <x v="0"/>
          </reference>
          <reference field="5" count="1" selected="0">
            <x v="59"/>
          </reference>
          <reference field="6" count="1" selected="0">
            <x v="54"/>
          </reference>
          <reference field="7" count="1">
            <x v="136"/>
          </reference>
          <reference field="18" count="1" selected="0">
            <x v="7"/>
          </reference>
        </references>
      </pivotArea>
    </format>
    <format dxfId="1523">
      <pivotArea dataOnly="0" labelOnly="1" outline="0" fieldPosition="0">
        <references count="5">
          <reference field="2" count="1" selected="0">
            <x v="0"/>
          </reference>
          <reference field="5" count="1" selected="0">
            <x v="73"/>
          </reference>
          <reference field="6" count="1" selected="0">
            <x v="55"/>
          </reference>
          <reference field="7" count="1">
            <x v="30"/>
          </reference>
          <reference field="18" count="1" selected="0">
            <x v="7"/>
          </reference>
        </references>
      </pivotArea>
    </format>
    <format dxfId="1522">
      <pivotArea dataOnly="0" labelOnly="1" outline="0" fieldPosition="0">
        <references count="5">
          <reference field="2" count="1" selected="0">
            <x v="0"/>
          </reference>
          <reference field="5" count="1" selected="0">
            <x v="89"/>
          </reference>
          <reference field="6" count="1" selected="0">
            <x v="41"/>
          </reference>
          <reference field="7" count="1">
            <x v="56"/>
          </reference>
          <reference field="18" count="1" selected="0">
            <x v="7"/>
          </reference>
        </references>
      </pivotArea>
    </format>
    <format dxfId="1521">
      <pivotArea dataOnly="0" labelOnly="1" outline="0" fieldPosition="0">
        <references count="5">
          <reference field="2" count="1" selected="0">
            <x v="0"/>
          </reference>
          <reference field="5" count="1" selected="0">
            <x v="107"/>
          </reference>
          <reference field="6" count="1" selected="0">
            <x v="155"/>
          </reference>
          <reference field="7" count="1">
            <x v="131"/>
          </reference>
          <reference field="18" count="1" selected="0">
            <x v="7"/>
          </reference>
        </references>
      </pivotArea>
    </format>
    <format dxfId="1520">
      <pivotArea dataOnly="0" labelOnly="1" outline="0" fieldPosition="0">
        <references count="5">
          <reference field="2" count="1" selected="0">
            <x v="0"/>
          </reference>
          <reference field="5" count="1" selected="0">
            <x v="109"/>
          </reference>
          <reference field="6" count="1" selected="0">
            <x v="60"/>
          </reference>
          <reference field="7" count="1">
            <x v="163"/>
          </reference>
          <reference field="18" count="1" selected="0">
            <x v="7"/>
          </reference>
        </references>
      </pivotArea>
    </format>
    <format dxfId="1519">
      <pivotArea dataOnly="0" labelOnly="1" outline="0" fieldPosition="0">
        <references count="5">
          <reference field="2" count="1" selected="0">
            <x v="0"/>
          </reference>
          <reference field="5" count="1" selected="0">
            <x v="115"/>
          </reference>
          <reference field="6" count="1" selected="0">
            <x v="4"/>
          </reference>
          <reference field="7" count="1">
            <x v="172"/>
          </reference>
          <reference field="18" count="1" selected="0">
            <x v="7"/>
          </reference>
        </references>
      </pivotArea>
    </format>
    <format dxfId="1518">
      <pivotArea dataOnly="0" labelOnly="1" outline="0" fieldPosition="0">
        <references count="5">
          <reference field="2" count="1" selected="0">
            <x v="0"/>
          </reference>
          <reference field="5" count="1" selected="0">
            <x v="145"/>
          </reference>
          <reference field="6" count="1" selected="0">
            <x v="104"/>
          </reference>
          <reference field="7" count="1">
            <x v="124"/>
          </reference>
          <reference field="18" count="1" selected="0">
            <x v="7"/>
          </reference>
        </references>
      </pivotArea>
    </format>
    <format dxfId="1517">
      <pivotArea dataOnly="0" labelOnly="1" outline="0" fieldPosition="0">
        <references count="5">
          <reference field="2" count="1" selected="0">
            <x v="1"/>
          </reference>
          <reference field="5" count="1" selected="0">
            <x v="2"/>
          </reference>
          <reference field="6" count="1" selected="0">
            <x v="186"/>
          </reference>
          <reference field="7" count="1">
            <x v="74"/>
          </reference>
          <reference field="18" count="1" selected="0">
            <x v="7"/>
          </reference>
        </references>
      </pivotArea>
    </format>
    <format dxfId="1516">
      <pivotArea dataOnly="0" labelOnly="1" outline="0" fieldPosition="0">
        <references count="5">
          <reference field="2" count="1" selected="0">
            <x v="1"/>
          </reference>
          <reference field="5" count="1" selected="0">
            <x v="26"/>
          </reference>
          <reference field="6" count="1" selected="0">
            <x v="143"/>
          </reference>
          <reference field="7" count="1">
            <x v="70"/>
          </reference>
          <reference field="18" count="1" selected="0">
            <x v="7"/>
          </reference>
        </references>
      </pivotArea>
    </format>
    <format dxfId="1515">
      <pivotArea dataOnly="0" labelOnly="1" outline="0" fieldPosition="0">
        <references count="5">
          <reference field="2" count="1" selected="0">
            <x v="1"/>
          </reference>
          <reference field="5" count="1" selected="0">
            <x v="31"/>
          </reference>
          <reference field="6" count="1" selected="0">
            <x v="163"/>
          </reference>
          <reference field="7" count="1">
            <x v="38"/>
          </reference>
          <reference field="18" count="1" selected="0">
            <x v="7"/>
          </reference>
        </references>
      </pivotArea>
    </format>
    <format dxfId="1514">
      <pivotArea dataOnly="0" labelOnly="1" outline="0" fieldPosition="0">
        <references count="5">
          <reference field="2" count="1" selected="0">
            <x v="1"/>
          </reference>
          <reference field="5" count="1" selected="0">
            <x v="50"/>
          </reference>
          <reference field="6" count="1" selected="0">
            <x v="24"/>
          </reference>
          <reference field="7" count="1">
            <x v="60"/>
          </reference>
          <reference field="18" count="1" selected="0">
            <x v="7"/>
          </reference>
        </references>
      </pivotArea>
    </format>
    <format dxfId="1513">
      <pivotArea dataOnly="0" labelOnly="1" outline="0" fieldPosition="0">
        <references count="5">
          <reference field="2" count="1" selected="0">
            <x v="1"/>
          </reference>
          <reference field="5" count="1" selected="0">
            <x v="62"/>
          </reference>
          <reference field="6" count="1" selected="0">
            <x v="66"/>
          </reference>
          <reference field="7" count="1">
            <x v="66"/>
          </reference>
          <reference field="18" count="1" selected="0">
            <x v="7"/>
          </reference>
        </references>
      </pivotArea>
    </format>
    <format dxfId="1512">
      <pivotArea dataOnly="0" labelOnly="1" outline="0" fieldPosition="0">
        <references count="5">
          <reference field="2" count="1" selected="0">
            <x v="1"/>
          </reference>
          <reference field="5" count="1" selected="0">
            <x v="64"/>
          </reference>
          <reference field="6" count="1" selected="0">
            <x v="1"/>
          </reference>
          <reference field="7" count="1">
            <x v="20"/>
          </reference>
          <reference field="18" count="1" selected="0">
            <x v="7"/>
          </reference>
        </references>
      </pivotArea>
    </format>
    <format dxfId="1511">
      <pivotArea dataOnly="0" labelOnly="1" outline="0" fieldPosition="0">
        <references count="5">
          <reference field="2" count="1" selected="0">
            <x v="1"/>
          </reference>
          <reference field="5" count="1" selected="0">
            <x v="83"/>
          </reference>
          <reference field="6" count="1" selected="0">
            <x v="51"/>
          </reference>
          <reference field="7" count="1">
            <x v="97"/>
          </reference>
          <reference field="18" count="1" selected="0">
            <x v="7"/>
          </reference>
        </references>
      </pivotArea>
    </format>
    <format dxfId="1510">
      <pivotArea dataOnly="0" labelOnly="1" outline="0" fieldPosition="0">
        <references count="5">
          <reference field="2" count="1" selected="0">
            <x v="1"/>
          </reference>
          <reference field="5" count="1" selected="0">
            <x v="92"/>
          </reference>
          <reference field="6" count="1" selected="0">
            <x v="25"/>
          </reference>
          <reference field="7" count="1">
            <x v="88"/>
          </reference>
          <reference field="18" count="1" selected="0">
            <x v="7"/>
          </reference>
        </references>
      </pivotArea>
    </format>
    <format dxfId="1509">
      <pivotArea dataOnly="0" labelOnly="1" outline="0" fieldPosition="0">
        <references count="5">
          <reference field="2" count="1" selected="0">
            <x v="1"/>
          </reference>
          <reference field="5" count="1" selected="0">
            <x v="94"/>
          </reference>
          <reference field="6" count="1" selected="0">
            <x v="138"/>
          </reference>
          <reference field="7" count="1">
            <x v="33"/>
          </reference>
          <reference field="18" count="1" selected="0">
            <x v="7"/>
          </reference>
        </references>
      </pivotArea>
    </format>
    <format dxfId="1508">
      <pivotArea dataOnly="0" labelOnly="1" outline="0" fieldPosition="0">
        <references count="5">
          <reference field="2" count="1" selected="0">
            <x v="1"/>
          </reference>
          <reference field="5" count="1" selected="0">
            <x v="101"/>
          </reference>
          <reference field="6" count="1" selected="0">
            <x v="140"/>
          </reference>
          <reference field="7" count="1">
            <x v="96"/>
          </reference>
          <reference field="18" count="1" selected="0">
            <x v="7"/>
          </reference>
        </references>
      </pivotArea>
    </format>
    <format dxfId="1507">
      <pivotArea dataOnly="0" labelOnly="1" outline="0" fieldPosition="0">
        <references count="5">
          <reference field="2" count="1" selected="0">
            <x v="1"/>
          </reference>
          <reference field="5" count="1" selected="0">
            <x v="104"/>
          </reference>
          <reference field="6" count="1" selected="0">
            <x v="144"/>
          </reference>
          <reference field="7" count="1">
            <x v="145"/>
          </reference>
          <reference field="18" count="1" selected="0">
            <x v="7"/>
          </reference>
        </references>
      </pivotArea>
    </format>
    <format dxfId="1506">
      <pivotArea dataOnly="0" labelOnly="1" outline="0" fieldPosition="0">
        <references count="5">
          <reference field="2" count="1" selected="0">
            <x v="1"/>
          </reference>
          <reference field="5" count="1" selected="0">
            <x v="126"/>
          </reference>
          <reference field="6" count="1" selected="0">
            <x v="157"/>
          </reference>
          <reference field="7" count="1">
            <x v="35"/>
          </reference>
          <reference field="18" count="1" selected="0">
            <x v="7"/>
          </reference>
        </references>
      </pivotArea>
    </format>
    <format dxfId="1505">
      <pivotArea dataOnly="0" labelOnly="1" outline="0" fieldPosition="0">
        <references count="5">
          <reference field="2" count="1" selected="0">
            <x v="1"/>
          </reference>
          <reference field="5" count="1" selected="0">
            <x v="143"/>
          </reference>
          <reference field="6" count="1" selected="0">
            <x v="73"/>
          </reference>
          <reference field="7" count="1">
            <x v="132"/>
          </reference>
          <reference field="18" count="1" selected="0">
            <x v="7"/>
          </reference>
        </references>
      </pivotArea>
    </format>
    <format dxfId="1504">
      <pivotArea dataOnly="0" labelOnly="1" outline="0" fieldPosition="0">
        <references count="5">
          <reference field="2" count="1" selected="0">
            <x v="1"/>
          </reference>
          <reference field="5" count="1" selected="0">
            <x v="155"/>
          </reference>
          <reference field="6" count="1" selected="0">
            <x v="178"/>
          </reference>
          <reference field="7" count="1">
            <x v="22"/>
          </reference>
          <reference field="18" count="1" selected="0">
            <x v="7"/>
          </reference>
        </references>
      </pivotArea>
    </format>
    <format dxfId="1503">
      <pivotArea dataOnly="0" labelOnly="1" outline="0" fieldPosition="0">
        <references count="5">
          <reference field="2" count="1" selected="0">
            <x v="1"/>
          </reference>
          <reference field="5" count="1" selected="0">
            <x v="164"/>
          </reference>
          <reference field="6" count="1" selected="0">
            <x v="75"/>
          </reference>
          <reference field="7" count="1">
            <x v="157"/>
          </reference>
          <reference field="18" count="1" selected="0">
            <x v="7"/>
          </reference>
        </references>
      </pivotArea>
    </format>
    <format dxfId="1502">
      <pivotArea dataOnly="0" labelOnly="1" outline="0" fieldPosition="0">
        <references count="5">
          <reference field="2" count="1" selected="0">
            <x v="1"/>
          </reference>
          <reference field="5" count="1" selected="0">
            <x v="178"/>
          </reference>
          <reference field="6" count="1" selected="0">
            <x v="3"/>
          </reference>
          <reference field="7" count="1">
            <x v="173"/>
          </reference>
          <reference field="18" count="1" selected="0">
            <x v="7"/>
          </reference>
        </references>
      </pivotArea>
    </format>
    <format dxfId="1501">
      <pivotArea dataOnly="0" labelOnly="1" outline="0" fieldPosition="0">
        <references count="5">
          <reference field="2" count="1" selected="0">
            <x v="1"/>
          </reference>
          <reference field="5" count="1" selected="0">
            <x v="180"/>
          </reference>
          <reference field="6" count="1" selected="0">
            <x v="52"/>
          </reference>
          <reference field="7" count="1">
            <x v="174"/>
          </reference>
          <reference field="18" count="1" selected="0">
            <x v="7"/>
          </reference>
        </references>
      </pivotArea>
    </format>
    <format dxfId="1500">
      <pivotArea dataOnly="0" labelOnly="1" outline="0" fieldPosition="0">
        <references count="5">
          <reference field="2" count="1" selected="0">
            <x v="0"/>
          </reference>
          <reference field="5" count="1" selected="0">
            <x v="32"/>
          </reference>
          <reference field="6" count="1" selected="0">
            <x v="174"/>
          </reference>
          <reference field="7" count="1">
            <x v="182"/>
          </reference>
          <reference field="18" count="1" selected="0">
            <x v="8"/>
          </reference>
        </references>
      </pivotArea>
    </format>
    <format dxfId="1499">
      <pivotArea dataOnly="0" labelOnly="1" outline="0" fieldPosition="0">
        <references count="5">
          <reference field="2" count="1" selected="0">
            <x v="1"/>
          </reference>
          <reference field="5" count="1" selected="0">
            <x v="144"/>
          </reference>
          <reference field="6" count="1" selected="0">
            <x v="165"/>
          </reference>
          <reference field="7" count="1">
            <x v="182"/>
          </reference>
          <reference field="18" count="1" selected="0">
            <x v="8"/>
          </reference>
        </references>
      </pivotArea>
    </format>
    <format dxfId="1498">
      <pivotArea field="18" type="button" dataOnly="0" labelOnly="1" outline="0" axis="axisRow" fieldPosition="1"/>
    </format>
    <format dxfId="1497">
      <pivotArea field="5" type="button" dataOnly="0" labelOnly="1" outline="0" axis="axisRow" fieldPosition="3"/>
    </format>
    <format dxfId="1496">
      <pivotArea field="6" type="button" dataOnly="0" labelOnly="1" outline="0" axis="axisRow" fieldPosition="6"/>
    </format>
    <format dxfId="1495">
      <pivotArea field="7" type="button" dataOnly="0" labelOnly="1" outline="0" axis="axisRow" fieldPosition="7"/>
    </format>
    <format dxfId="1494">
      <pivotArea field="12" type="button" dataOnly="0" labelOnly="1" outline="0" axis="axisRow" fieldPosition="5"/>
    </format>
    <format dxfId="1493">
      <pivotArea field="16" type="button" dataOnly="0" labelOnly="1" outline="0" axis="axisRow" fieldPosition="4"/>
    </format>
    <format dxfId="1492">
      <pivotArea field="20" type="button" dataOnly="0" labelOnly="1" outline="0"/>
    </format>
    <format dxfId="1491">
      <pivotArea dataOnly="0" labelOnly="1" grandCol="1" outline="0" fieldPosition="0"/>
    </format>
    <format dxfId="1490">
      <pivotArea outline="0" collapsedLevelsAreSubtotals="1" fieldPosition="0"/>
    </format>
    <format dxfId="1489">
      <pivotArea type="topRight" dataOnly="0" labelOnly="1" outline="0" fieldPosition="0"/>
    </format>
    <format dxfId="1488">
      <pivotArea dataOnly="0" labelOnly="1" grandCol="1" outline="0" fieldPosition="0"/>
    </format>
    <format dxfId="1487">
      <pivotArea field="14" type="button" dataOnly="0" labelOnly="1" outline="0"/>
    </format>
    <format dxfId="1486">
      <pivotArea field="13" type="button" dataOnly="0" labelOnly="1" outline="0" axis="axisRow" fieldPosition="0"/>
    </format>
    <format dxfId="1485">
      <pivotArea field="7" type="button" dataOnly="0" labelOnly="1" outline="0" axis="axisRow" fieldPosition="7"/>
    </format>
    <format dxfId="1484">
      <pivotArea field="2" type="button" dataOnly="0" labelOnly="1" outline="0" axis="axisRow" fieldPosition="2"/>
    </format>
    <format dxfId="1483">
      <pivotArea dataOnly="0" labelOnly="1" grandRow="1" outline="0" fieldPosition="0"/>
    </format>
    <format dxfId="1482">
      <pivotArea dataOnly="0" labelOnly="1" grandRow="1" outline="0" fieldPosition="0"/>
    </format>
  </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70" applyNumberFormats="0" applyBorderFormats="0" applyFontFormats="0" applyPatternFormats="0" applyAlignmentFormats="0" applyWidthHeightFormats="1" dataCaption="Values" updatedVersion="4" minRefreshableVersion="3" showDrill="0" itemPrintTitles="1" createdVersion="4" indent="0" compact="0" compactData="0" multipleFieldFilters="0">
  <location ref="A5:H107" firstHeaderRow="0" firstDataRow="1" firstDataCol="2"/>
  <pivotFields count="44">
    <pivotField compact="0" outline="0" showAll="0" defaultSubtotal="0"/>
    <pivotField compact="0" outline="0" showAll="0" defaultSubtotal="0"/>
    <pivotField compact="0" outline="0" showAll="0" defaultSubtotal="0"/>
    <pivotField name="HỌ" compact="0" outline="0" showAll="0" defaultSubtotal="0">
      <items count="158">
        <item x="156"/>
        <item x="11"/>
        <item x="95"/>
        <item x="142"/>
        <item x="77"/>
        <item x="26"/>
        <item x="39"/>
        <item x="48"/>
        <item x="84"/>
        <item x="114"/>
        <item x="94"/>
        <item x="155"/>
        <item x="30"/>
        <item x="12"/>
        <item x="61"/>
        <item x="78"/>
        <item x="70"/>
        <item x="91"/>
        <item x="75"/>
        <item x="55"/>
        <item x="93"/>
        <item x="28"/>
        <item x="98"/>
        <item x="57"/>
        <item x="14"/>
        <item x="151"/>
        <item x="86"/>
        <item x="17"/>
        <item x="113"/>
        <item x="4"/>
        <item x="134"/>
        <item x="157"/>
        <item x="150"/>
        <item x="73"/>
        <item x="123"/>
        <item x="40"/>
        <item x="103"/>
        <item x="127"/>
        <item x="81"/>
        <item x="7"/>
        <item x="65"/>
        <item x="128"/>
        <item x="52"/>
        <item x="131"/>
        <item x="20"/>
        <item x="67"/>
        <item x="124"/>
        <item x="148"/>
        <item x="44"/>
        <item x="85"/>
        <item x="51"/>
        <item x="119"/>
        <item x="34"/>
        <item x="99"/>
        <item x="13"/>
        <item x="96"/>
        <item x="129"/>
        <item x="89"/>
        <item x="146"/>
        <item x="15"/>
        <item x="133"/>
        <item x="72"/>
        <item x="59"/>
        <item x="21"/>
        <item x="62"/>
        <item x="46"/>
        <item x="58"/>
        <item x="144"/>
        <item x="125"/>
        <item x="32"/>
        <item x="22"/>
        <item x="3"/>
        <item x="118"/>
        <item x="104"/>
        <item x="141"/>
        <item x="64"/>
        <item x="60"/>
        <item x="27"/>
        <item x="97"/>
        <item x="79"/>
        <item x="130"/>
        <item x="5"/>
        <item x="126"/>
        <item x="16"/>
        <item x="35"/>
        <item x="139"/>
        <item x="117"/>
        <item x="45"/>
        <item x="138"/>
        <item x="74"/>
        <item x="135"/>
        <item x="83"/>
        <item x="147"/>
        <item x="23"/>
        <item x="109"/>
        <item x="132"/>
        <item x="8"/>
        <item x="71"/>
        <item x="56"/>
        <item x="121"/>
        <item x="2"/>
        <item x="101"/>
        <item x="82"/>
        <item x="24"/>
        <item x="49"/>
        <item x="143"/>
        <item x="25"/>
        <item x="122"/>
        <item x="10"/>
        <item x="105"/>
        <item x="106"/>
        <item x="42"/>
        <item x="1"/>
        <item x="108"/>
        <item x="68"/>
        <item x="38"/>
        <item x="33"/>
        <item x="80"/>
        <item x="69"/>
        <item x="137"/>
        <item x="102"/>
        <item x="145"/>
        <item x="115"/>
        <item x="63"/>
        <item x="43"/>
        <item x="0"/>
        <item x="154"/>
        <item x="18"/>
        <item x="6"/>
        <item x="136"/>
        <item x="41"/>
        <item x="110"/>
        <item x="87"/>
        <item x="50"/>
        <item x="9"/>
        <item x="140"/>
        <item x="29"/>
        <item x="54"/>
        <item x="112"/>
        <item x="66"/>
        <item x="19"/>
        <item x="76"/>
        <item x="88"/>
        <item x="36"/>
        <item x="90"/>
        <item x="31"/>
        <item x="47"/>
        <item x="92"/>
        <item x="53"/>
        <item x="152"/>
        <item x="37"/>
        <item x="149"/>
        <item x="111"/>
        <item x="153"/>
        <item x="107"/>
        <item x="116"/>
        <item x="120"/>
        <item x="100"/>
      </items>
    </pivotField>
    <pivotField name="TÊN" dataField="1" compact="0" outline="0" showAll="0" defaultSubtotal="0">
      <items count="120">
        <item x="54"/>
        <item x="91"/>
        <item x="48"/>
        <item x="83"/>
        <item x="107"/>
        <item x="3"/>
        <item x="52"/>
        <item x="50"/>
        <item x="101"/>
        <item x="75"/>
        <item x="85"/>
        <item x="58"/>
        <item x="63"/>
        <item x="69"/>
        <item x="57"/>
        <item x="65"/>
        <item x="97"/>
        <item x="42"/>
        <item x="36"/>
        <item x="102"/>
        <item x="110"/>
        <item x="55"/>
        <item x="68"/>
        <item x="103"/>
        <item x="60"/>
        <item x="92"/>
        <item x="17"/>
        <item x="6"/>
        <item x="100"/>
        <item x="108"/>
        <item x="51"/>
        <item x="33"/>
        <item x="86"/>
        <item x="111"/>
        <item x="77"/>
        <item x="104"/>
        <item x="99"/>
        <item x="118"/>
        <item x="109"/>
        <item x="94"/>
        <item x="13"/>
        <item x="106"/>
        <item x="32"/>
        <item x="20"/>
        <item x="79"/>
        <item x="18"/>
        <item x="2"/>
        <item x="84"/>
        <item x="27"/>
        <item x="105"/>
        <item x="78"/>
        <item x="37"/>
        <item x="45"/>
        <item x="19"/>
        <item x="30"/>
        <item x="112"/>
        <item x="96"/>
        <item x="7"/>
        <item x="47"/>
        <item x="71"/>
        <item x="113"/>
        <item x="81"/>
        <item x="16"/>
        <item x="14"/>
        <item x="117"/>
        <item x="1"/>
        <item x="80"/>
        <item x="41"/>
        <item x="93"/>
        <item x="87"/>
        <item x="49"/>
        <item x="38"/>
        <item x="0"/>
        <item x="59"/>
        <item x="39"/>
        <item x="24"/>
        <item x="11"/>
        <item x="62"/>
        <item x="4"/>
        <item x="72"/>
        <item x="46"/>
        <item x="56"/>
        <item x="64"/>
        <item x="70"/>
        <item x="25"/>
        <item x="98"/>
        <item x="61"/>
        <item x="114"/>
        <item x="35"/>
        <item x="10"/>
        <item x="95"/>
        <item x="66"/>
        <item x="26"/>
        <item x="23"/>
        <item x="119"/>
        <item x="12"/>
        <item x="115"/>
        <item x="34"/>
        <item x="28"/>
        <item x="44"/>
        <item x="21"/>
        <item x="88"/>
        <item x="43"/>
        <item x="67"/>
        <item x="76"/>
        <item x="74"/>
        <item x="90"/>
        <item x="8"/>
        <item x="31"/>
        <item x="15"/>
        <item x="40"/>
        <item x="5"/>
        <item x="82"/>
        <item x="22"/>
        <item x="116"/>
        <item x="89"/>
        <item x="29"/>
        <item x="73"/>
        <item x="53"/>
        <item x="9"/>
      </items>
    </pivotField>
    <pivotField name="Họ và Tên" axis="axisRow" compact="0" outline="0" showAll="0" defaultSubtotal="0">
      <items count="187">
        <item x="12"/>
        <item x="111"/>
        <item x="168"/>
        <item x="89"/>
        <item x="29"/>
        <item x="45"/>
        <item x="97"/>
        <item x="133"/>
        <item x="93"/>
        <item x="56"/>
        <item x="110"/>
        <item x="184"/>
        <item x="35"/>
        <item x="13"/>
        <item x="70"/>
        <item x="90"/>
        <item x="81"/>
        <item x="105"/>
        <item x="87"/>
        <item x="64"/>
        <item x="109"/>
        <item x="32"/>
        <item x="155"/>
        <item x="114"/>
        <item x="66"/>
        <item x="15"/>
        <item x="179"/>
        <item x="99"/>
        <item x="19"/>
        <item x="132"/>
        <item x="4"/>
        <item x="160"/>
        <item x="186"/>
        <item x="178"/>
        <item x="84"/>
        <item x="145"/>
        <item x="46"/>
        <item x="119"/>
        <item x="152"/>
        <item x="94"/>
        <item x="7"/>
        <item x="74"/>
        <item x="182"/>
        <item x="153"/>
        <item x="157"/>
        <item x="60"/>
        <item x="41"/>
        <item x="22"/>
        <item x="147"/>
        <item x="76"/>
        <item x="176"/>
        <item x="51"/>
        <item x="98"/>
        <item x="78"/>
        <item x="59"/>
        <item x="140"/>
        <item x="39"/>
        <item x="115"/>
        <item x="14"/>
        <item x="154"/>
        <item x="112"/>
        <item x="103"/>
        <item x="173"/>
        <item x="16"/>
        <item x="159"/>
        <item x="83"/>
        <item x="68"/>
        <item x="23"/>
        <item x="148"/>
        <item x="71"/>
        <item x="54"/>
        <item x="106"/>
        <item x="67"/>
        <item x="171"/>
        <item x="149"/>
        <item x="37"/>
        <item x="127"/>
        <item x="28"/>
        <item x="24"/>
        <item x="3"/>
        <item x="11"/>
        <item x="120"/>
        <item x="139"/>
        <item x="167"/>
        <item x="73"/>
        <item x="69"/>
        <item x="100"/>
        <item x="31"/>
        <item x="113"/>
        <item x="156"/>
        <item x="91"/>
        <item x="150"/>
        <item x="170"/>
        <item x="18"/>
        <item x="165"/>
        <item x="146"/>
        <item x="40"/>
        <item x="108"/>
        <item x="138"/>
        <item x="80"/>
        <item x="52"/>
        <item x="164"/>
        <item x="85"/>
        <item x="135"/>
        <item x="161"/>
        <item x="86"/>
        <item x="5"/>
        <item x="174"/>
        <item x="96"/>
        <item x="175"/>
        <item x="151"/>
        <item x="125"/>
        <item x="134"/>
        <item x="25"/>
        <item x="53"/>
        <item x="158"/>
        <item x="8"/>
        <item x="65"/>
        <item x="82"/>
        <item x="142"/>
        <item x="2"/>
        <item x="30"/>
        <item x="117"/>
        <item x="95"/>
        <item x="26"/>
        <item x="57"/>
        <item x="169"/>
        <item x="27"/>
        <item x="144"/>
        <item x="121"/>
        <item x="128"/>
        <item x="129"/>
        <item x="10"/>
        <item x="34"/>
        <item x="122"/>
        <item x="49"/>
        <item x="124"/>
        <item x="1"/>
        <item x="77"/>
        <item x="44"/>
        <item x="38"/>
        <item x="92"/>
        <item x="79"/>
        <item x="163"/>
        <item x="185"/>
        <item x="172"/>
        <item x="136"/>
        <item x="72"/>
        <item x="118"/>
        <item x="50"/>
        <item x="17"/>
        <item x="143"/>
        <item x="0"/>
        <item x="183"/>
        <item x="20"/>
        <item x="162"/>
        <item x="47"/>
        <item x="6"/>
        <item x="63"/>
        <item x="126"/>
        <item x="101"/>
        <item x="58"/>
        <item x="48"/>
        <item x="9"/>
        <item x="166"/>
        <item x="33"/>
        <item x="62"/>
        <item x="131"/>
        <item x="75"/>
        <item x="21"/>
        <item x="88"/>
        <item x="102"/>
        <item x="42"/>
        <item x="104"/>
        <item x="36"/>
        <item x="55"/>
        <item x="107"/>
        <item x="61"/>
        <item x="180"/>
        <item x="43"/>
        <item x="177"/>
        <item x="130"/>
        <item x="181"/>
        <item x="123"/>
        <item x="137"/>
        <item x="141"/>
        <item x="1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Năm tốt nghiệp" axis="axisRow" compact="0" outline="0" showAll="0" defaultSubtotal="0">
      <items count="9">
        <item x="0"/>
        <item x="1"/>
        <item x="5"/>
        <item x="2"/>
        <item x="3"/>
        <item x="4"/>
        <item x="6"/>
        <item x="7"/>
        <item x="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167" outline="0" showAll="0" defaultSubtotal="0">
      <items count="16">
        <item h="1" x="0"/>
        <item x="14"/>
        <item x="6"/>
        <item x="10"/>
        <item x="15"/>
        <item x="1"/>
        <item x="5"/>
        <item x="9"/>
        <item x="12"/>
        <item x="2"/>
        <item x="13"/>
        <item x="11"/>
        <item x="7"/>
        <item x="3"/>
        <item x="8"/>
        <item x="4"/>
      </items>
    </pivotField>
    <pivotField compact="0" outline="0" showAll="0" defaultSubtotal="0"/>
    <pivotField name="Ngày nộp quỹ2017" compact="0" outline="0" showAll="0" defaultSubtotal="0">
      <items count="59">
        <item x="44"/>
        <item x="41"/>
        <item x="32"/>
        <item x="37"/>
        <item x="18"/>
        <item x="9"/>
        <item x="11"/>
        <item x="13"/>
        <item x="54"/>
        <item x="39"/>
        <item x="40"/>
        <item x="34"/>
        <item x="3"/>
        <item x="33"/>
        <item x="16"/>
        <item x="14"/>
        <item x="8"/>
        <item x="38"/>
        <item x="7"/>
        <item x="10"/>
        <item x="20"/>
        <item x="5"/>
        <item x="23"/>
        <item x="1"/>
        <item x="48"/>
        <item x="4"/>
        <item x="12"/>
        <item x="29"/>
        <item x="25"/>
        <item x="21"/>
        <item x="42"/>
        <item x="2"/>
        <item x="45"/>
        <item x="15"/>
        <item x="51"/>
        <item x="26"/>
        <item x="58"/>
        <item x="52"/>
        <item x="47"/>
        <item x="19"/>
        <item x="24"/>
        <item x="22"/>
        <item x="28"/>
        <item x="49"/>
        <item x="35"/>
        <item x="57"/>
        <item x="50"/>
        <item x="27"/>
        <item x="30"/>
        <item x="46"/>
        <item x="53"/>
        <item x="6"/>
        <item x="36"/>
        <item x="31"/>
        <item x="43"/>
        <item x="17"/>
        <item x="55"/>
        <item x="56"/>
        <item h="1" x="0"/>
      </items>
    </pivotField>
    <pivotField name="Số tiền nộp Quỹ2017" dataField="1" compact="0" outline="0" showAll="0" defaultSubtotal="0">
      <items count="5">
        <item x="4"/>
        <item x="2"/>
        <item x="3"/>
        <item x="1"/>
        <item h="1" x="0"/>
      </items>
    </pivotField>
    <pivotField compact="0" outline="0" showAll="0" defaultSubtotal="0"/>
    <pivotField compact="0" outline="0" showAll="0" defaultSubtotal="0"/>
    <pivotField name="Ngày nộp quỹ2018" compact="0" outline="0" showAll="0" defaultSubtotal="0">
      <items count="40">
        <item x="24"/>
        <item x="34"/>
        <item x="6"/>
        <item x="38"/>
        <item x="1"/>
        <item x="13"/>
        <item x="30"/>
        <item x="23"/>
        <item x="32"/>
        <item x="8"/>
        <item x="5"/>
        <item x="31"/>
        <item x="37"/>
        <item x="14"/>
        <item x="33"/>
        <item x="22"/>
        <item x="25"/>
        <item x="26"/>
        <item x="21"/>
        <item x="9"/>
        <item x="12"/>
        <item x="18"/>
        <item x="29"/>
        <item x="39"/>
        <item x="2"/>
        <item x="7"/>
        <item x="15"/>
        <item x="4"/>
        <item x="17"/>
        <item x="20"/>
        <item x="16"/>
        <item x="28"/>
        <item x="27"/>
        <item x="11"/>
        <item x="3"/>
        <item x="10"/>
        <item x="35"/>
        <item x="36"/>
        <item x="19"/>
        <item x="0"/>
      </items>
    </pivotField>
    <pivotField name="Số tiền nộp quỹ2018" dataField="1" compact="0" outline="0" showAll="0" defaultSubtotal="0">
      <items count="6">
        <item x="5"/>
        <item x="3"/>
        <item x="2"/>
        <item x="1"/>
        <item x="4"/>
        <item x="0"/>
      </items>
    </pivotField>
    <pivotField compact="0" outline="0" showAll="0" defaultSubtotal="0"/>
    <pivotField compact="0" outline="0" showAll="0" defaultSubtotal="0"/>
    <pivotField name="Ngày nộp quỹ2019" compact="0" outline="0" showAll="0" defaultSubtotal="0">
      <items count="18">
        <item x="12"/>
        <item x="2"/>
        <item x="14"/>
        <item x="15"/>
        <item x="4"/>
        <item x="10"/>
        <item x="3"/>
        <item x="7"/>
        <item x="6"/>
        <item x="11"/>
        <item x="1"/>
        <item x="5"/>
        <item x="9"/>
        <item x="13"/>
        <item x="16"/>
        <item x="8"/>
        <item x="17"/>
        <item x="0"/>
      </items>
    </pivotField>
    <pivotField name="Số tiền nộp quỹ2019" dataField="1" compact="0" outline="0" showAll="0" defaultSubtotal="0">
      <items count="9">
        <item x="8"/>
        <item x="3"/>
        <item x="4"/>
        <item x="7"/>
        <item x="1"/>
        <item x="5"/>
        <item x="2"/>
        <item x="0"/>
        <item x="6"/>
      </items>
    </pivotField>
    <pivotField compact="0" outline="0" showAll="0" defaultSubtotal="0"/>
    <pivotField compact="0" outline="0" showAll="0" defaultSubtotal="0"/>
    <pivotField name="Ngày nộp quỹ 2020" compact="0" outline="0" showAll="0" defaultSubtotal="0">
      <items count="4">
        <item x="3"/>
        <item x="1"/>
        <item x="2"/>
        <item x="0"/>
      </items>
    </pivotField>
    <pivotField name="Số tiền nộp quỹ2020" dataField="1" compact="0" outline="0" showAll="0" defaultSubtotal="0">
      <items count="4">
        <item x="2"/>
        <item x="1"/>
        <item x="3"/>
        <item x="0"/>
      </items>
    </pivotField>
    <pivotField compact="0" outline="0" showAll="0" defaultSubtotal="0"/>
  </pivotFields>
  <rowFields count="2">
    <field x="18"/>
    <field x="5"/>
  </rowFields>
  <rowItems count="102">
    <i>
      <x/>
      <x/>
    </i>
    <i r="1">
      <x v="13"/>
    </i>
    <i r="1">
      <x v="58"/>
    </i>
    <i r="1">
      <x v="80"/>
    </i>
    <i r="1">
      <x v="132"/>
    </i>
    <i r="1">
      <x v="150"/>
    </i>
    <i r="1">
      <x v="163"/>
    </i>
    <i>
      <x v="1"/>
      <x v="28"/>
    </i>
    <i r="1">
      <x v="47"/>
    </i>
    <i r="1">
      <x v="77"/>
    </i>
    <i r="1">
      <x v="78"/>
    </i>
    <i r="1">
      <x v="113"/>
    </i>
    <i r="1">
      <x v="124"/>
    </i>
    <i r="1">
      <x v="127"/>
    </i>
    <i r="1">
      <x v="154"/>
    </i>
    <i r="1">
      <x v="169"/>
    </i>
    <i>
      <x v="2"/>
      <x v="4"/>
    </i>
    <i r="1">
      <x v="5"/>
    </i>
    <i r="1">
      <x v="12"/>
    </i>
    <i r="1">
      <x v="21"/>
    </i>
    <i r="1">
      <x v="36"/>
    </i>
    <i r="1">
      <x v="46"/>
    </i>
    <i r="1">
      <x v="56"/>
    </i>
    <i r="1">
      <x v="87"/>
    </i>
    <i r="1">
      <x v="96"/>
    </i>
    <i r="1">
      <x v="116"/>
    </i>
    <i r="1">
      <x v="121"/>
    </i>
    <i r="1">
      <x v="156"/>
    </i>
    <i r="1">
      <x v="162"/>
    </i>
    <i r="1">
      <x v="165"/>
    </i>
    <i r="1">
      <x v="172"/>
    </i>
    <i r="1">
      <x v="174"/>
    </i>
    <i r="1">
      <x v="179"/>
    </i>
    <i>
      <x v="3"/>
      <x v="9"/>
    </i>
    <i r="1">
      <x v="19"/>
    </i>
    <i r="1">
      <x v="24"/>
    </i>
    <i r="1">
      <x v="45"/>
    </i>
    <i r="1">
      <x v="54"/>
    </i>
    <i r="1">
      <x v="66"/>
    </i>
    <i r="1">
      <x v="70"/>
    </i>
    <i r="1">
      <x v="72"/>
    </i>
    <i r="1">
      <x v="100"/>
    </i>
    <i r="1">
      <x v="114"/>
    </i>
    <i r="1">
      <x v="125"/>
    </i>
    <i r="1">
      <x v="135"/>
    </i>
    <i r="1">
      <x v="158"/>
    </i>
    <i r="1">
      <x v="161"/>
    </i>
    <i r="1">
      <x v="166"/>
    </i>
    <i r="1">
      <x v="175"/>
    </i>
    <i r="1">
      <x v="177"/>
    </i>
    <i r="1">
      <x v="182"/>
    </i>
    <i>
      <x v="4"/>
      <x v="3"/>
    </i>
    <i r="1">
      <x v="8"/>
    </i>
    <i r="1">
      <x v="15"/>
    </i>
    <i r="1">
      <x v="16"/>
    </i>
    <i r="1">
      <x v="39"/>
    </i>
    <i r="1">
      <x v="41"/>
    </i>
    <i r="1">
      <x v="53"/>
    </i>
    <i r="1">
      <x v="65"/>
    </i>
    <i r="1">
      <x v="69"/>
    </i>
    <i r="1">
      <x v="85"/>
    </i>
    <i r="1">
      <x v="90"/>
    </i>
    <i r="1">
      <x v="99"/>
    </i>
    <i r="1">
      <x v="105"/>
    </i>
    <i r="1">
      <x v="141"/>
    </i>
    <i r="1">
      <x v="147"/>
    </i>
    <i r="1">
      <x v="168"/>
    </i>
    <i r="1">
      <x v="170"/>
    </i>
    <i>
      <x v="5"/>
      <x v="6"/>
    </i>
    <i r="1">
      <x v="11"/>
    </i>
    <i r="1">
      <x v="37"/>
    </i>
    <i r="1">
      <x v="52"/>
    </i>
    <i r="1">
      <x v="60"/>
    </i>
    <i r="1">
      <x v="61"/>
    </i>
    <i r="1">
      <x v="81"/>
    </i>
    <i r="1">
      <x v="86"/>
    </i>
    <i r="1">
      <x v="88"/>
    </i>
    <i r="1">
      <x v="97"/>
    </i>
    <i r="1">
      <x v="108"/>
    </i>
    <i r="1">
      <x v="123"/>
    </i>
    <i r="1">
      <x v="136"/>
    </i>
    <i r="1">
      <x v="148"/>
    </i>
    <i r="1">
      <x v="171"/>
    </i>
    <i r="1">
      <x v="173"/>
    </i>
    <i r="1">
      <x v="176"/>
    </i>
    <i r="1">
      <x v="183"/>
    </i>
    <i>
      <x v="6"/>
      <x v="7"/>
    </i>
    <i r="1">
      <x v="35"/>
    </i>
    <i r="1">
      <x v="38"/>
    </i>
    <i r="1">
      <x v="55"/>
    </i>
    <i r="1">
      <x v="74"/>
    </i>
    <i r="1">
      <x v="82"/>
    </i>
    <i r="1">
      <x v="151"/>
    </i>
    <i r="1">
      <x v="153"/>
    </i>
    <i>
      <x v="7"/>
      <x v="31"/>
    </i>
    <i r="1">
      <x v="33"/>
    </i>
    <i r="1">
      <x v="62"/>
    </i>
    <i r="1">
      <x v="101"/>
    </i>
    <i r="1">
      <x v="104"/>
    </i>
    <i r="1">
      <x v="178"/>
    </i>
    <i r="1">
      <x v="180"/>
    </i>
    <i t="grand">
      <x/>
    </i>
  </rowItems>
  <colFields count="1">
    <field x="-2"/>
  </colFields>
  <colItems count="6">
    <i>
      <x/>
    </i>
    <i i="1">
      <x v="1"/>
    </i>
    <i i="2">
      <x v="2"/>
    </i>
    <i i="3">
      <x v="3"/>
    </i>
    <i i="4">
      <x v="4"/>
    </i>
    <i i="5">
      <x v="5"/>
    </i>
  </colItems>
  <dataFields count="6">
    <dataField name="Đếm" fld="4" subtotal="count" baseField="0" baseItem="0"/>
    <dataField name="nộp Quỹ2017" fld="30" baseField="4" baseItem="95"/>
    <dataField name="nộp quỹ2018" fld="34" baseField="4" baseItem="20"/>
    <dataField name="nộp quỹ2019" fld="38" baseField="4" baseItem="20"/>
    <dataField name="nộp quỹ2020" fld="42" baseField="4" baseItem="20"/>
    <dataField name="Cộng" fld="27" baseField="0" baseItem="0"/>
  </dataFields>
  <formats count="80">
    <format dxfId="1481">
      <pivotArea type="all" dataOnly="0" outline="0" fieldPosition="0"/>
    </format>
    <format dxfId="1480">
      <pivotArea field="3" type="button" dataOnly="0" labelOnly="1" outline="0"/>
    </format>
    <format dxfId="1479">
      <pivotArea field="4" type="button" dataOnly="0" labelOnly="1" outline="0"/>
    </format>
    <format dxfId="1478">
      <pivotArea dataOnly="0" labelOnly="1" grandRow="1" outline="0" fieldPosition="0"/>
    </format>
    <format dxfId="1477">
      <pivotArea field="29" type="button" dataOnly="0" labelOnly="1" outline="0"/>
    </format>
    <format dxfId="1476">
      <pivotArea field="30" type="button" dataOnly="0" labelOnly="1" outline="0"/>
    </format>
    <format dxfId="1475">
      <pivotArea field="33" type="button" dataOnly="0" labelOnly="1" outline="0"/>
    </format>
    <format dxfId="1474">
      <pivotArea field="34" type="button" dataOnly="0" labelOnly="1" outline="0"/>
    </format>
    <format dxfId="1473">
      <pivotArea field="37" type="button" dataOnly="0" labelOnly="1" outline="0"/>
    </format>
    <format dxfId="1472">
      <pivotArea field="38" type="button" dataOnly="0" labelOnly="1" outline="0"/>
    </format>
    <format dxfId="1471">
      <pivotArea field="41" type="button" dataOnly="0" labelOnly="1" outline="0"/>
    </format>
    <format dxfId="1470">
      <pivotArea field="42" type="button" dataOnly="0" labelOnly="1" outline="0"/>
    </format>
    <format dxfId="1469">
      <pivotArea field="29" type="button" dataOnly="0" labelOnly="1" outline="0"/>
    </format>
    <format dxfId="1468">
      <pivotArea field="30" type="button" dataOnly="0" labelOnly="1" outline="0"/>
    </format>
    <format dxfId="1467">
      <pivotArea field="33" type="button" dataOnly="0" labelOnly="1" outline="0"/>
    </format>
    <format dxfId="1466">
      <pivotArea field="34" type="button" dataOnly="0" labelOnly="1" outline="0"/>
    </format>
    <format dxfId="1465">
      <pivotArea field="37" type="button" dataOnly="0" labelOnly="1" outline="0"/>
    </format>
    <format dxfId="1464">
      <pivotArea field="38" type="button" dataOnly="0" labelOnly="1" outline="0"/>
    </format>
    <format dxfId="1463">
      <pivotArea field="41" type="button" dataOnly="0" labelOnly="1" outline="0"/>
    </format>
    <format dxfId="1462">
      <pivotArea field="42" type="button" dataOnly="0" labelOnly="1" outline="0"/>
    </format>
    <format dxfId="1461">
      <pivotArea field="29" type="button" dataOnly="0" labelOnly="1" outline="0"/>
    </format>
    <format dxfId="1460">
      <pivotArea field="30" type="button" dataOnly="0" labelOnly="1" outline="0"/>
    </format>
    <format dxfId="1459">
      <pivotArea field="30" type="button" dataOnly="0" labelOnly="1" outline="0"/>
    </format>
    <format dxfId="1458">
      <pivotArea field="29" type="button" dataOnly="0" labelOnly="1" outline="0"/>
    </format>
    <format dxfId="1457">
      <pivotArea field="3" type="button" dataOnly="0" labelOnly="1" outline="0"/>
    </format>
    <format dxfId="1456">
      <pivotArea field="4" type="button" dataOnly="0" labelOnly="1" outline="0"/>
    </format>
    <format dxfId="1455">
      <pivotArea field="29" type="button" dataOnly="0" labelOnly="1" outline="0"/>
    </format>
    <format dxfId="1454">
      <pivotArea field="30" type="button" dataOnly="0" labelOnly="1" outline="0"/>
    </format>
    <format dxfId="1453">
      <pivotArea field="33" type="button" dataOnly="0" labelOnly="1" outline="0"/>
    </format>
    <format dxfId="1452">
      <pivotArea field="34" type="button" dataOnly="0" labelOnly="1" outline="0"/>
    </format>
    <format dxfId="1451">
      <pivotArea field="37" type="button" dataOnly="0" labelOnly="1" outline="0"/>
    </format>
    <format dxfId="1450">
      <pivotArea field="38" type="button" dataOnly="0" labelOnly="1" outline="0"/>
    </format>
    <format dxfId="1449">
      <pivotArea field="41" type="button" dataOnly="0" labelOnly="1" outline="0"/>
    </format>
    <format dxfId="1448">
      <pivotArea field="42" type="button" dataOnly="0" labelOnly="1" outline="0"/>
    </format>
    <format dxfId="1447">
      <pivotArea dataOnly="0" labelOnly="1" outline="0" axis="axisValues" fieldPosition="0"/>
    </format>
    <format dxfId="1446">
      <pivotArea field="29" type="button" dataOnly="0" labelOnly="1" outline="0"/>
    </format>
    <format dxfId="1445">
      <pivotArea field="34" type="button" dataOnly="0" labelOnly="1" outline="0"/>
    </format>
    <format dxfId="1444">
      <pivotArea dataOnly="0" labelOnly="1" outline="0" axis="axisValues" fieldPosition="0"/>
    </format>
    <format dxfId="1443">
      <pivotArea field="3" type="button" dataOnly="0" labelOnly="1" outline="0"/>
    </format>
    <format dxfId="1442">
      <pivotArea field="4" type="button" dataOnly="0" labelOnly="1" outline="0"/>
    </format>
    <format dxfId="1441">
      <pivotArea field="29" type="button" dataOnly="0" labelOnly="1" outline="0"/>
    </format>
    <format dxfId="1440">
      <pivotArea field="30" type="button" dataOnly="0" labelOnly="1" outline="0"/>
    </format>
    <format dxfId="1439">
      <pivotArea dataOnly="0" labelOnly="1" outline="0" axis="axisValues" fieldPosition="0"/>
    </format>
    <format dxfId="1438">
      <pivotArea field="29" type="button" dataOnly="0" labelOnly="1" outline="0"/>
    </format>
    <format dxfId="1437">
      <pivotArea field="34" type="button" dataOnly="0" labelOnly="1" outline="0"/>
    </format>
    <format dxfId="1436">
      <pivotArea field="34" type="button" dataOnly="0" labelOnly="1" outline="0"/>
    </format>
    <format dxfId="1435">
      <pivotArea field="33" type="button" dataOnly="0" labelOnly="1" outline="0"/>
    </format>
    <format dxfId="1434">
      <pivotArea field="34" type="button" dataOnly="0" labelOnly="1" outline="0"/>
    </format>
    <format dxfId="1433">
      <pivotArea field="37" type="button" dataOnly="0" labelOnly="1" outline="0"/>
    </format>
    <format dxfId="1432">
      <pivotArea field="38" type="button" dataOnly="0" labelOnly="1" outline="0"/>
    </format>
    <format dxfId="1431">
      <pivotArea field="41" type="button" dataOnly="0" labelOnly="1" outline="0"/>
    </format>
    <format dxfId="1430">
      <pivotArea field="42" type="button" dataOnly="0" labelOnly="1" outline="0"/>
    </format>
    <format dxfId="1429">
      <pivotArea type="origin" dataOnly="0" labelOnly="1" outline="0" fieldPosition="0"/>
    </format>
    <format dxfId="1428">
      <pivotArea field="3" type="button" dataOnly="0" labelOnly="1" outline="0"/>
    </format>
    <format dxfId="1427">
      <pivotArea field="4" type="button" dataOnly="0" labelOnly="1" outline="0"/>
    </format>
    <format dxfId="1426">
      <pivotArea field="29" type="button" dataOnly="0" labelOnly="1" outline="0"/>
    </format>
    <format dxfId="1425">
      <pivotArea field="33" type="button" dataOnly="0" labelOnly="1" outline="0"/>
    </format>
    <format dxfId="1424">
      <pivotArea field="37" type="button" dataOnly="0" labelOnly="1" outline="0"/>
    </format>
    <format dxfId="1423">
      <pivotArea field="41" type="button" dataOnly="0" labelOnly="1" outline="0"/>
    </format>
    <format dxfId="1422">
      <pivotArea field="30" type="button" dataOnly="0" labelOnly="1" outline="0"/>
    </format>
    <format dxfId="1421">
      <pivotArea field="34" type="button" dataOnly="0" labelOnly="1" outline="0"/>
    </format>
    <format dxfId="1420">
      <pivotArea field="38" type="button" dataOnly="0" labelOnly="1" outline="0"/>
    </format>
    <format dxfId="1419">
      <pivotArea field="42" type="button" dataOnly="0" labelOnly="1" outline="0"/>
    </format>
    <format dxfId="1418">
      <pivotArea field="-2" type="button" dataOnly="0" labelOnly="1" outline="0" axis="axisCol" fieldPosition="0"/>
    </format>
    <format dxfId="1417">
      <pivotArea type="topRight" dataOnly="0" labelOnly="1" outline="0" fieldPosition="0"/>
    </format>
    <format dxfId="1416">
      <pivotArea type="all" dataOnly="0" outline="0" fieldPosition="0"/>
    </format>
    <format dxfId="1415">
      <pivotArea outline="0" collapsedLevelsAreSubtotals="1" fieldPosition="0"/>
    </format>
    <format dxfId="1414">
      <pivotArea field="30" type="button" dataOnly="0" labelOnly="1" outline="0"/>
    </format>
    <format dxfId="1413">
      <pivotArea field="34" type="button" dataOnly="0" labelOnly="1" outline="0"/>
    </format>
    <format dxfId="1412">
      <pivotArea field="38" type="button" dataOnly="0" labelOnly="1" outline="0"/>
    </format>
    <format dxfId="1411">
      <pivotArea field="42" type="button" dataOnly="0" labelOnly="1" outline="0"/>
    </format>
    <format dxfId="1410">
      <pivotArea type="topRight" dataOnly="0" labelOnly="1" outline="0" fieldPosition="0"/>
    </format>
    <format dxfId="1409">
      <pivotArea dataOnly="0" labelOnly="1" grandCol="1" outline="0" fieldPosition="0"/>
    </format>
    <format dxfId="1408">
      <pivotArea dataOnly="0" labelOnly="1" outline="0" fieldPosition="0">
        <references count="1">
          <reference field="4294967294" count="3">
            <x v="2"/>
            <x v="3"/>
            <x v="4"/>
          </reference>
        </references>
      </pivotArea>
    </format>
    <format dxfId="1407">
      <pivotArea dataOnly="0" labelOnly="1" outline="0" fieldPosition="0">
        <references count="1">
          <reference field="4294967294" count="4">
            <x v="1"/>
            <x v="2"/>
            <x v="3"/>
            <x v="4"/>
          </reference>
        </references>
      </pivotArea>
    </format>
    <format dxfId="1406">
      <pivotArea dataOnly="0" labelOnly="1" outline="0" fieldPosition="0">
        <references count="1">
          <reference field="4294967294" count="1">
            <x v="5"/>
          </reference>
        </references>
      </pivotArea>
    </format>
    <format dxfId="1405">
      <pivotArea field="18" type="button" dataOnly="0" labelOnly="1" outline="0" axis="axisRow" fieldPosition="0"/>
    </format>
    <format dxfId="1404">
      <pivotArea field="18" type="button" dataOnly="0" labelOnly="1" outline="0" axis="axisRow" fieldPosition="0"/>
    </format>
    <format dxfId="1403">
      <pivotArea field="5" type="button" dataOnly="0" labelOnly="1" outline="0" axis="axisRow" fieldPosition="1"/>
    </format>
    <format dxfId="1402">
      <pivotArea dataOnly="0" labelOnly="1" outline="0" fieldPosition="0">
        <references count="1">
          <reference field="4294967294" count="1">
            <x v="0"/>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70" applyNumberFormats="0" applyBorderFormats="0" applyFontFormats="0" applyPatternFormats="0" applyAlignmentFormats="0" applyWidthHeightFormats="1" dataCaption="Values" updatedVersion="4" minRefreshableVersion="3" showDrill="0" itemPrintTitles="1" createdVersion="4" indent="0" compact="0" compactData="0" multipleFieldFilters="0">
  <location ref="A10:M164" firstHeaderRow="1" firstDataRow="1" firstDataCol="12"/>
  <pivotFields count="44">
    <pivotField compact="0" outline="0" showAll="0" defaultSubtotal="0"/>
    <pivotField compact="0" outline="0" showAll="0" defaultSubtotal="0"/>
    <pivotField axis="axisRow" compact="0" outline="0" showAll="0">
      <items count="3">
        <item x="0"/>
        <item x="1"/>
        <item t="default"/>
      </items>
    </pivotField>
    <pivotField compact="0" outline="0" showAll="0" defaultSubtotal="0"/>
    <pivotField dataField="1" compact="0" outline="0" showAll="0" defaultSubtotal="0"/>
    <pivotField name="Họ và Tên" axis="axisRow" compact="0" outline="0" showAll="0" defaultSubtotal="0">
      <items count="187">
        <item x="12"/>
        <item x="111"/>
        <item x="168"/>
        <item x="89"/>
        <item x="29"/>
        <item x="45"/>
        <item x="97"/>
        <item x="133"/>
        <item x="93"/>
        <item x="56"/>
        <item x="110"/>
        <item x="184"/>
        <item x="35"/>
        <item x="13"/>
        <item x="70"/>
        <item x="90"/>
        <item x="81"/>
        <item x="105"/>
        <item x="87"/>
        <item x="64"/>
        <item x="109"/>
        <item x="32"/>
        <item x="155"/>
        <item x="114"/>
        <item x="66"/>
        <item x="15"/>
        <item x="179"/>
        <item x="99"/>
        <item x="19"/>
        <item x="132"/>
        <item x="4"/>
        <item x="160"/>
        <item x="186"/>
        <item x="178"/>
        <item x="84"/>
        <item x="145"/>
        <item x="46"/>
        <item x="119"/>
        <item x="152"/>
        <item x="94"/>
        <item x="7"/>
        <item x="74"/>
        <item x="182"/>
        <item x="153"/>
        <item x="157"/>
        <item x="60"/>
        <item x="41"/>
        <item x="22"/>
        <item x="147"/>
        <item x="76"/>
        <item x="176"/>
        <item x="51"/>
        <item x="98"/>
        <item x="78"/>
        <item x="59"/>
        <item x="140"/>
        <item x="39"/>
        <item x="115"/>
        <item x="14"/>
        <item x="154"/>
        <item x="112"/>
        <item x="103"/>
        <item x="173"/>
        <item x="16"/>
        <item x="159"/>
        <item x="83"/>
        <item x="68"/>
        <item x="23"/>
        <item x="148"/>
        <item x="71"/>
        <item x="54"/>
        <item x="106"/>
        <item x="67"/>
        <item x="171"/>
        <item x="149"/>
        <item x="37"/>
        <item x="127"/>
        <item x="28"/>
        <item x="24"/>
        <item x="3"/>
        <item x="11"/>
        <item x="120"/>
        <item x="139"/>
        <item x="167"/>
        <item x="73"/>
        <item x="69"/>
        <item x="100"/>
        <item x="31"/>
        <item x="113"/>
        <item x="156"/>
        <item x="91"/>
        <item x="150"/>
        <item x="170"/>
        <item x="18"/>
        <item x="165"/>
        <item x="146"/>
        <item x="40"/>
        <item x="108"/>
        <item x="138"/>
        <item x="80"/>
        <item x="52"/>
        <item x="164"/>
        <item x="85"/>
        <item x="135"/>
        <item x="161"/>
        <item x="86"/>
        <item x="5"/>
        <item x="174"/>
        <item x="96"/>
        <item x="175"/>
        <item x="151"/>
        <item x="125"/>
        <item x="134"/>
        <item x="25"/>
        <item x="53"/>
        <item x="158"/>
        <item x="8"/>
        <item x="65"/>
        <item x="82"/>
        <item x="142"/>
        <item x="2"/>
        <item x="30"/>
        <item x="117"/>
        <item x="95"/>
        <item x="26"/>
        <item x="57"/>
        <item x="169"/>
        <item x="27"/>
        <item x="144"/>
        <item x="121"/>
        <item x="128"/>
        <item x="129"/>
        <item x="10"/>
        <item x="34"/>
        <item x="122"/>
        <item x="49"/>
        <item x="124"/>
        <item x="1"/>
        <item x="77"/>
        <item x="44"/>
        <item x="38"/>
        <item x="92"/>
        <item x="79"/>
        <item x="163"/>
        <item x="185"/>
        <item x="172"/>
        <item x="136"/>
        <item x="72"/>
        <item x="118"/>
        <item x="50"/>
        <item x="17"/>
        <item x="143"/>
        <item x="0"/>
        <item x="183"/>
        <item x="20"/>
        <item x="162"/>
        <item x="47"/>
        <item x="6"/>
        <item x="63"/>
        <item x="126"/>
        <item x="101"/>
        <item x="58"/>
        <item x="48"/>
        <item x="9"/>
        <item x="166"/>
        <item x="33"/>
        <item x="62"/>
        <item x="131"/>
        <item x="75"/>
        <item x="21"/>
        <item x="88"/>
        <item x="102"/>
        <item x="42"/>
        <item x="104"/>
        <item x="36"/>
        <item x="55"/>
        <item x="107"/>
        <item x="61"/>
        <item x="180"/>
        <item x="43"/>
        <item x="177"/>
        <item x="130"/>
        <item x="181"/>
        <item x="123"/>
        <item x="137"/>
        <item x="141"/>
        <item x="116"/>
      </items>
    </pivotField>
    <pivotField name="Số điện thoại" axis="axisRow" compact="0" outline="0" showAll="0" defaultSubtotal="0">
      <items count="187">
        <item x="83"/>
        <item x="159"/>
        <item x="121"/>
        <item x="180"/>
        <item x="158"/>
        <item x="44"/>
        <item x="117"/>
        <item x="81"/>
        <item x="120"/>
        <item x="130"/>
        <item x="67"/>
        <item x="105"/>
        <item x="142"/>
        <item x="129"/>
        <item x="150"/>
        <item x="184"/>
        <item x="125"/>
        <item x="64"/>
        <item x="88"/>
        <item x="70"/>
        <item x="144"/>
        <item x="115"/>
        <item x="110"/>
        <item x="157"/>
        <item x="176"/>
        <item x="170"/>
        <item x="128"/>
        <item x="151"/>
        <item x="87"/>
        <item x="107"/>
        <item x="84"/>
        <item x="78"/>
        <item x="2"/>
        <item x="16"/>
        <item x="126"/>
        <item x="24"/>
        <item x="57"/>
        <item x="62"/>
        <item x="60"/>
        <item x="82"/>
        <item x="138"/>
        <item x="156"/>
        <item x="116"/>
        <item x="86"/>
        <item x="98"/>
        <item x="95"/>
        <item x="106"/>
        <item x="111"/>
        <item x="80"/>
        <item x="89"/>
        <item x="148"/>
        <item x="167"/>
        <item x="177"/>
        <item x="25"/>
        <item x="112"/>
        <item x="171"/>
        <item x="113"/>
        <item x="56"/>
        <item x="32"/>
        <item x="136"/>
        <item x="175"/>
        <item x="102"/>
        <item x="183"/>
        <item x="101"/>
        <item x="133"/>
        <item x="52"/>
        <item x="173"/>
        <item x="63"/>
        <item x="124"/>
        <item x="75"/>
        <item x="134"/>
        <item x="27"/>
        <item x="69"/>
        <item x="163"/>
        <item x="141"/>
        <item x="166"/>
        <item x="91"/>
        <item x="146"/>
        <item x="145"/>
        <item x="1"/>
        <item x="147"/>
        <item x="3"/>
        <item x="36"/>
        <item x="153"/>
        <item x="58"/>
        <item x="92"/>
        <item x="17"/>
        <item x="38"/>
        <item x="59"/>
        <item x="65"/>
        <item x="11"/>
        <item x="71"/>
        <item x="66"/>
        <item x="178"/>
        <item x="55"/>
        <item x="100"/>
        <item x="96"/>
        <item x="42"/>
        <item x="47"/>
        <item x="108"/>
        <item x="22"/>
        <item x="181"/>
        <item x="182"/>
        <item x="4"/>
        <item x="172"/>
        <item x="19"/>
        <item x="13"/>
        <item x="79"/>
        <item x="23"/>
        <item x="21"/>
        <item x="31"/>
        <item x="149"/>
        <item x="74"/>
        <item x="15"/>
        <item x="49"/>
        <item x="123"/>
        <item x="40"/>
        <item x="90"/>
        <item x="9"/>
        <item x="39"/>
        <item x="10"/>
        <item x="53"/>
        <item x="33"/>
        <item x="12"/>
        <item x="132"/>
        <item x="93"/>
        <item x="0"/>
        <item x="18"/>
        <item x="45"/>
        <item x="35"/>
        <item x="97"/>
        <item x="34"/>
        <item x="37"/>
        <item x="154"/>
        <item x="99"/>
        <item x="77"/>
        <item x="131"/>
        <item x="143"/>
        <item x="165"/>
        <item x="140"/>
        <item x="164"/>
        <item x="41"/>
        <item x="72"/>
        <item x="179"/>
        <item x="161"/>
        <item x="137"/>
        <item x="68"/>
        <item x="103"/>
        <item x="61"/>
        <item x="43"/>
        <item x="76"/>
        <item x="7"/>
        <item x="14"/>
        <item x="8"/>
        <item x="29"/>
        <item x="174"/>
        <item x="104"/>
        <item x="169"/>
        <item x="114"/>
        <item x="155"/>
        <item x="127"/>
        <item x="118"/>
        <item x="122"/>
        <item x="160"/>
        <item x="139"/>
        <item x="185"/>
        <item x="30"/>
        <item x="26"/>
        <item x="28"/>
        <item x="50"/>
        <item x="20"/>
        <item x="94"/>
        <item x="152"/>
        <item x="48"/>
        <item x="186"/>
        <item x="109"/>
        <item x="51"/>
        <item x="135"/>
        <item x="162"/>
        <item x="54"/>
        <item x="85"/>
        <item x="6"/>
        <item x="119"/>
        <item x="5"/>
        <item x="73"/>
        <item x="46"/>
        <item x="168"/>
      </items>
    </pivotField>
    <pivotField name="Email" axis="axisRow" compact="0" outline="0" showAll="0" defaultSubtotal="0">
      <items count="183">
        <item x="96"/>
        <item x="134"/>
        <item x="49"/>
        <item x="83"/>
        <item x="77"/>
        <item x="29"/>
        <item x="88"/>
        <item x="119"/>
        <item x="56"/>
        <item x="97"/>
        <item x="109"/>
        <item x="182"/>
        <item x="120"/>
        <item x="149"/>
        <item x="13"/>
        <item x="64"/>
        <item x="113"/>
        <item x="35"/>
        <item x="108"/>
        <item x="104"/>
        <item x="157"/>
        <item x="130"/>
        <item x="160"/>
        <item x="57"/>
        <item x="87"/>
        <item x="37"/>
        <item x="110"/>
        <item x="76"/>
        <item x="21"/>
        <item x="17"/>
        <item x="169"/>
        <item x="15"/>
        <item x="145"/>
        <item x="163"/>
        <item x="40"/>
        <item x="167"/>
        <item x="62"/>
        <item x="85"/>
        <item x="158"/>
        <item x="43"/>
        <item x="121"/>
        <item x="36"/>
        <item x="126"/>
        <item x="28"/>
        <item x="107"/>
        <item x="84"/>
        <item x="144"/>
        <item x="46"/>
        <item x="150"/>
        <item x="125"/>
        <item x="4"/>
        <item x="114"/>
        <item x="154"/>
        <item x="180"/>
        <item x="74"/>
        <item x="78"/>
        <item x="155"/>
        <item x="60"/>
        <item x="41"/>
        <item x="146"/>
        <item x="174"/>
        <item x="51"/>
        <item x="59"/>
        <item x="128"/>
        <item x="148"/>
        <item x="152"/>
        <item x="171"/>
        <item x="138"/>
        <item x="63"/>
        <item x="55"/>
        <item x="177"/>
        <item x="129"/>
        <item x="68"/>
        <item x="14"/>
        <item x="166"/>
        <item x="23"/>
        <item x="71"/>
        <item x="11"/>
        <item x="98"/>
        <item x="12"/>
        <item x="42"/>
        <item x="47"/>
        <item x="66"/>
        <item x="118"/>
        <item x="7"/>
        <item x="18"/>
        <item x="147"/>
        <item x="80"/>
        <item x="168"/>
        <item x="140"/>
        <item x="137"/>
        <item x="39"/>
        <item x="65"/>
        <item x="54"/>
        <item x="105"/>
        <item x="24"/>
        <item x="162"/>
        <item x="165"/>
        <item x="73"/>
        <item x="69"/>
        <item x="100"/>
        <item x="112"/>
        <item x="142"/>
        <item x="136"/>
        <item x="5"/>
        <item x="53"/>
        <item x="16"/>
        <item x="93"/>
        <item x="1"/>
        <item x="131"/>
        <item x="99"/>
        <item x="3"/>
        <item x="91"/>
        <item x="86"/>
        <item x="122"/>
        <item x="116"/>
        <item x="38"/>
        <item x="127"/>
        <item x="143"/>
        <item x="34"/>
        <item x="132"/>
        <item x="44"/>
        <item x="45"/>
        <item x="72"/>
        <item x="170"/>
        <item x="176"/>
        <item x="123"/>
        <item x="25"/>
        <item x="2"/>
        <item x="30"/>
        <item x="90"/>
        <item x="172"/>
        <item x="161"/>
        <item x="94"/>
        <item x="151"/>
        <item x="10"/>
        <item x="153"/>
        <item x="20"/>
        <item x="95"/>
        <item x="26"/>
        <item x="133"/>
        <item x="111"/>
        <item x="67"/>
        <item x="79"/>
        <item x="181"/>
        <item x="159"/>
        <item x="81"/>
        <item x="27"/>
        <item x="31"/>
        <item x="22"/>
        <item x="141"/>
        <item x="52"/>
        <item x="6"/>
        <item x="50"/>
        <item x="58"/>
        <item x="0"/>
        <item x="48"/>
        <item x="164"/>
        <item x="75"/>
        <item x="33"/>
        <item x="117"/>
        <item x="103"/>
        <item x="102"/>
        <item x="173"/>
        <item x="61"/>
        <item x="106"/>
        <item x="32"/>
        <item x="135"/>
        <item x="179"/>
        <item x="89"/>
        <item x="92"/>
        <item x="8"/>
        <item x="156"/>
        <item x="178"/>
        <item x="175"/>
        <item x="124"/>
        <item x="139"/>
        <item x="82"/>
        <item x="115"/>
        <item x="70"/>
        <item x="9"/>
        <item x="19"/>
        <item x="101"/>
      </items>
    </pivotField>
    <pivotField compact="0" outline="0" showAll="0" defaultSubtotal="0"/>
    <pivotField name="SNS" axis="axisRow" compact="0" outline="0" showAll="0" defaultSubtotal="0">
      <items count="158">
        <item x="50"/>
        <item x="14"/>
        <item x="134"/>
        <item x="82"/>
        <item x="71"/>
        <item x="12"/>
        <item x="21"/>
        <item x="88"/>
        <item x="11"/>
        <item x="96"/>
        <item x="55"/>
        <item x="69"/>
        <item x="103"/>
        <item x="13"/>
        <item x="65"/>
        <item x="49"/>
        <item x="15"/>
        <item x="39"/>
        <item x="56"/>
        <item x="70"/>
        <item x="83"/>
        <item x="86"/>
        <item x="75"/>
        <item x="73"/>
        <item x="141"/>
        <item x="148"/>
        <item x="145"/>
        <item x="40"/>
        <item x="43"/>
        <item x="36"/>
        <item x="139"/>
        <item x="28"/>
        <item x="106"/>
        <item x="144"/>
        <item x="99"/>
        <item x="124"/>
        <item x="4"/>
        <item x="130"/>
        <item x="150"/>
        <item x="84"/>
        <item x="138"/>
        <item x="143"/>
        <item x="127"/>
        <item x="152"/>
        <item x="42"/>
        <item x="57"/>
        <item x="54"/>
        <item x="128"/>
        <item x="53"/>
        <item x="34"/>
        <item x="63"/>
        <item x="17"/>
        <item x="97"/>
        <item x="117"/>
        <item x="7"/>
        <item x="66"/>
        <item x="104"/>
        <item x="18"/>
        <item x="5"/>
        <item x="79"/>
        <item x="112"/>
        <item x="59"/>
        <item x="58"/>
        <item x="68"/>
        <item x="147"/>
        <item x="149"/>
        <item x="125"/>
        <item x="24"/>
        <item x="3"/>
        <item x="137"/>
        <item x="72"/>
        <item x="98"/>
        <item x="142"/>
        <item x="136"/>
        <item x="95"/>
        <item x="52"/>
        <item x="81"/>
        <item x="64"/>
        <item x="92"/>
        <item x="16"/>
        <item x="129"/>
        <item x="47"/>
        <item x="31"/>
        <item x="90"/>
        <item x="155"/>
        <item x="61"/>
        <item x="126"/>
        <item x="132"/>
        <item x="1"/>
        <item x="45"/>
        <item x="35"/>
        <item x="0"/>
        <item x="85"/>
        <item x="131"/>
        <item x="153"/>
        <item x="108"/>
        <item x="111"/>
        <item x="80"/>
        <item x="151"/>
        <item x="109"/>
        <item x="114"/>
        <item x="105"/>
        <item x="27"/>
        <item x="157"/>
        <item x="25"/>
        <item x="30"/>
        <item x="2"/>
        <item x="77"/>
        <item x="101"/>
        <item x="26"/>
        <item x="67"/>
        <item x="140"/>
        <item x="51"/>
        <item x="76"/>
        <item x="89"/>
        <item x="91"/>
        <item x="115"/>
        <item x="93"/>
        <item x="38"/>
        <item x="10"/>
        <item x="133"/>
        <item x="20"/>
        <item x="94"/>
        <item x="110"/>
        <item x="102"/>
        <item x="22"/>
        <item x="78"/>
        <item x="156"/>
        <item x="48"/>
        <item x="9"/>
        <item x="116"/>
        <item x="146"/>
        <item x="6"/>
        <item x="74"/>
        <item x="33"/>
        <item x="62"/>
        <item x="100"/>
        <item x="87"/>
        <item x="107"/>
        <item x="37"/>
        <item x="29"/>
        <item x="32"/>
        <item x="135"/>
        <item x="41"/>
        <item x="154"/>
        <item x="113"/>
        <item x="60"/>
        <item x="23"/>
        <item x="8"/>
        <item x="46"/>
        <item x="19"/>
        <item x="118"/>
        <item x="121"/>
        <item x="119"/>
        <item x="120"/>
        <item x="122"/>
        <item x="123"/>
        <item x="44"/>
      </items>
    </pivotField>
    <pivotField compact="0" outline="0" showAll="0" defaultSubtotal="0"/>
    <pivotField compact="0" outline="0" showAll="0" defaultSubtotal="0"/>
    <pivotField name="Ngày sinh" axis="axisRow" compact="0" outline="0" showAll="0" defaultSubtotal="0">
      <items count="143">
        <item x="19"/>
        <item x="9"/>
        <item x="29"/>
        <item x="17"/>
        <item x="18"/>
        <item x="15"/>
        <item x="20"/>
        <item x="10"/>
        <item x="11"/>
        <item x="12"/>
        <item x="0"/>
        <item x="21"/>
        <item x="43"/>
        <item x="13"/>
        <item x="14"/>
        <item x="1"/>
        <item x="8"/>
        <item x="48"/>
        <item x="27"/>
        <item x="30"/>
        <item x="16"/>
        <item x="22"/>
        <item x="28"/>
        <item x="49"/>
        <item x="23"/>
        <item x="31"/>
        <item x="24"/>
        <item x="67"/>
        <item x="25"/>
        <item x="26"/>
        <item x="46"/>
        <item x="66"/>
        <item x="45"/>
        <item x="32"/>
        <item x="33"/>
        <item x="34"/>
        <item x="35"/>
        <item x="36"/>
        <item x="42"/>
        <item x="37"/>
        <item x="38"/>
        <item x="101"/>
        <item x="39"/>
        <item x="40"/>
        <item x="44"/>
        <item x="41"/>
        <item x="88"/>
        <item x="50"/>
        <item x="51"/>
        <item x="139"/>
        <item x="52"/>
        <item x="53"/>
        <item x="68"/>
        <item x="47"/>
        <item x="54"/>
        <item x="55"/>
        <item x="56"/>
        <item x="57"/>
        <item x="58"/>
        <item x="6"/>
        <item x="120"/>
        <item x="2"/>
        <item x="71"/>
        <item x="72"/>
        <item x="73"/>
        <item x="3"/>
        <item x="59"/>
        <item x="60"/>
        <item x="69"/>
        <item x="61"/>
        <item x="62"/>
        <item x="70"/>
        <item x="90"/>
        <item x="64"/>
        <item x="7"/>
        <item x="63"/>
        <item x="114"/>
        <item x="74"/>
        <item x="91"/>
        <item x="92"/>
        <item x="93"/>
        <item x="75"/>
        <item x="94"/>
        <item x="4"/>
        <item x="76"/>
        <item x="115"/>
        <item x="77"/>
        <item x="78"/>
        <item x="89"/>
        <item x="95"/>
        <item x="79"/>
        <item x="102"/>
        <item x="80"/>
        <item x="81"/>
        <item x="65"/>
        <item x="82"/>
        <item x="83"/>
        <item x="84"/>
        <item x="85"/>
        <item x="116"/>
        <item x="96"/>
        <item x="100"/>
        <item x="86"/>
        <item x="97"/>
        <item x="98"/>
        <item x="87"/>
        <item x="103"/>
        <item x="117"/>
        <item x="104"/>
        <item x="105"/>
        <item x="106"/>
        <item x="107"/>
        <item x="118"/>
        <item x="108"/>
        <item x="119"/>
        <item x="141"/>
        <item x="109"/>
        <item x="121"/>
        <item x="110"/>
        <item x="111"/>
        <item x="5"/>
        <item x="112"/>
        <item x="113"/>
        <item x="122"/>
        <item x="123"/>
        <item x="124"/>
        <item x="125"/>
        <item x="126"/>
        <item x="127"/>
        <item x="128"/>
        <item x="129"/>
        <item x="130"/>
        <item x="131"/>
        <item x="138"/>
        <item x="132"/>
        <item x="133"/>
        <item x="134"/>
        <item x="135"/>
        <item x="136"/>
        <item x="140"/>
        <item x="137"/>
        <item x="142"/>
        <item x="99"/>
      </items>
    </pivotField>
    <pivotField compact="0" outline="0" showAll="0" defaultSubtotal="0"/>
    <pivotField name="Tháng sinh" compact="0" outline="0" showAll="0" defaultSubtotal="0"/>
    <pivotField compact="0" outline="0" showAll="0" defaultSubtotal="0"/>
    <pivotField name="Quê quán" axis="axisRow" compact="0" outline="0" showAll="0" defaultSubtotal="0">
      <items count="52">
        <item x="17"/>
        <item x="8"/>
        <item x="34"/>
        <item x="44"/>
        <item x="33"/>
        <item x="13"/>
        <item x="38"/>
        <item x="21"/>
        <item x="43"/>
        <item x="47"/>
        <item x="28"/>
        <item x="46"/>
        <item x="7"/>
        <item x="22"/>
        <item x="39"/>
        <item x="30"/>
        <item x="42"/>
        <item x="9"/>
        <item x="50"/>
        <item x="37"/>
        <item x="20"/>
        <item x="4"/>
        <item x="10"/>
        <item x="15"/>
        <item x="0"/>
        <item x="6"/>
        <item x="25"/>
        <item x="40"/>
        <item x="19"/>
        <item x="12"/>
        <item x="14"/>
        <item x="11"/>
        <item x="41"/>
        <item x="16"/>
        <item x="27"/>
        <item x="2"/>
        <item x="48"/>
        <item x="1"/>
        <item x="23"/>
        <item x="51"/>
        <item x="35"/>
        <item x="31"/>
        <item x="45"/>
        <item x="24"/>
        <item x="29"/>
        <item x="32"/>
        <item x="18"/>
        <item x="3"/>
        <item x="26"/>
        <item x="36"/>
        <item x="49"/>
        <item x="5"/>
      </items>
    </pivotField>
    <pivotField name="Năm nhận học bổng" compact="0" outline="0" showAll="0" defaultSubtotal="0">
      <items count="9">
        <item x="0"/>
        <item x="5"/>
        <item x="4"/>
        <item x="1"/>
        <item x="2"/>
        <item x="3"/>
        <item x="6"/>
        <item x="7"/>
        <item x="8"/>
      </items>
    </pivotField>
    <pivotField name="Năm tốt nghiệp" compact="0" outline="0" showAll="0" defaultSubtotal="0">
      <items count="9">
        <item x="0"/>
        <item x="1"/>
        <item x="5"/>
        <item x="2"/>
        <item x="3"/>
        <item x="4"/>
        <item x="6"/>
        <item x="7"/>
        <item x="8"/>
      </items>
    </pivotField>
    <pivotField compact="0" outline="0" showAll="0" defaultSubtotal="0"/>
    <pivotField name="Trường Đại học" axis="axisRow" compact="0" outline="0" showAll="0" defaultSubtotal="0">
      <items count="35">
        <item x="26"/>
        <item x="32"/>
        <item x="23"/>
        <item x="11"/>
        <item x="21"/>
        <item x="18"/>
        <item x="1"/>
        <item x="9"/>
        <item x="14"/>
        <item x="17"/>
        <item x="10"/>
        <item x="27"/>
        <item x="8"/>
        <item x="29"/>
        <item x="28"/>
        <item x="3"/>
        <item x="2"/>
        <item x="19"/>
        <item x="4"/>
        <item x="24"/>
        <item x="0"/>
        <item x="15"/>
        <item x="25"/>
        <item x="7"/>
        <item x="12"/>
        <item x="34"/>
        <item x="33"/>
        <item x="22"/>
        <item x="30"/>
        <item x="13"/>
        <item x="16"/>
        <item x="5"/>
        <item x="20"/>
        <item x="31"/>
        <item x="6"/>
      </items>
    </pivotField>
    <pivotField name="Ngành - chuyên ngành" axis="axisRow" compact="0" outline="0" showAll="0" defaultSubtotal="0">
      <items count="61">
        <item x="6"/>
        <item x="28"/>
        <item x="10"/>
        <item x="49"/>
        <item x="51"/>
        <item x="59"/>
        <item x="33"/>
        <item x="56"/>
        <item x="58"/>
        <item x="35"/>
        <item x="12"/>
        <item x="8"/>
        <item x="31"/>
        <item x="42"/>
        <item x="43"/>
        <item x="44"/>
        <item x="36"/>
        <item x="57"/>
        <item x="21"/>
        <item x="16"/>
        <item x="60"/>
        <item x="50"/>
        <item x="53"/>
        <item x="25"/>
        <item x="11"/>
        <item x="47"/>
        <item x="7"/>
        <item x="30"/>
        <item x="24"/>
        <item x="41"/>
        <item x="1"/>
        <item x="5"/>
        <item x="40"/>
        <item x="22"/>
        <item x="34"/>
        <item x="23"/>
        <item x="20"/>
        <item x="37"/>
        <item x="45"/>
        <item x="38"/>
        <item x="4"/>
        <item x="39"/>
        <item x="46"/>
        <item x="29"/>
        <item x="48"/>
        <item x="32"/>
        <item x="2"/>
        <item x="9"/>
        <item x="13"/>
        <item x="52"/>
        <item x="3"/>
        <item x="14"/>
        <item x="18"/>
        <item x="54"/>
        <item x="27"/>
        <item x="17"/>
        <item x="55"/>
        <item x="26"/>
        <item x="15"/>
        <item x="19"/>
        <item x="0"/>
      </items>
    </pivotField>
    <pivotField name="Vị trí công việc (mô tả)" axis="axisRow" compact="0" outline="0" showAll="0" defaultSubtotal="0">
      <items count="126">
        <item x="14"/>
        <item x="45"/>
        <item x="62"/>
        <item x="44"/>
        <item x="69"/>
        <item x="55"/>
        <item x="108"/>
        <item x="97"/>
        <item x="50"/>
        <item x="35"/>
        <item x="21"/>
        <item x="37"/>
        <item x="27"/>
        <item x="26"/>
        <item x="25"/>
        <item x="20"/>
        <item x="38"/>
        <item x="32"/>
        <item x="34"/>
        <item x="33"/>
        <item x="58"/>
        <item x="6"/>
        <item x="101"/>
        <item x="0"/>
        <item x="56"/>
        <item x="60"/>
        <item x="116"/>
        <item x="87"/>
        <item x="124"/>
        <item x="107"/>
        <item x="67"/>
        <item x="94"/>
        <item x="23"/>
        <item x="63"/>
        <item x="113"/>
        <item x="9"/>
        <item x="119"/>
        <item x="85"/>
        <item x="75"/>
        <item x="16"/>
        <item x="15"/>
        <item x="74"/>
        <item x="92"/>
        <item x="41"/>
        <item x="125"/>
        <item x="4"/>
        <item x="39"/>
        <item x="17"/>
        <item x="59"/>
        <item x="114"/>
        <item x="82"/>
        <item x="18"/>
        <item x="11"/>
        <item x="57"/>
        <item x="98"/>
        <item x="46"/>
        <item x="96"/>
        <item x="104"/>
        <item x="8"/>
        <item x="29"/>
        <item x="28"/>
        <item x="7"/>
        <item x="105"/>
        <item x="2"/>
        <item x="84"/>
        <item x="76"/>
        <item x="81"/>
        <item x="1"/>
        <item x="47"/>
        <item x="42"/>
        <item x="10"/>
        <item x="106"/>
        <item x="22"/>
        <item x="99"/>
        <item x="19"/>
        <item x="103"/>
        <item x="68"/>
        <item x="3"/>
        <item x="30"/>
        <item x="95"/>
        <item x="100"/>
        <item x="80"/>
        <item x="79"/>
        <item x="54"/>
        <item x="121"/>
        <item x="117"/>
        <item x="65"/>
        <item x="61"/>
        <item x="93"/>
        <item x="111"/>
        <item x="52"/>
        <item x="53"/>
        <item x="31"/>
        <item x="51"/>
        <item x="91"/>
        <item x="24"/>
        <item x="40"/>
        <item x="72"/>
        <item x="70"/>
        <item x="86"/>
        <item x="115"/>
        <item x="118"/>
        <item x="13"/>
        <item x="48"/>
        <item x="123"/>
        <item x="49"/>
        <item x="66"/>
        <item x="109"/>
        <item x="120"/>
        <item x="36"/>
        <item x="77"/>
        <item x="71"/>
        <item x="102"/>
        <item x="90"/>
        <item x="122"/>
        <item x="43"/>
        <item x="64"/>
        <item x="83"/>
        <item x="88"/>
        <item x="12"/>
        <item x="110"/>
        <item x="112"/>
        <item x="89"/>
        <item x="78"/>
        <item x="73"/>
        <item x="5"/>
      </items>
    </pivotField>
    <pivotField name="Nơi làm việc" axis="axisRow" compact="0" outline="0" showAll="0" defaultSubtotal="0">
      <items count="133">
        <item x="124"/>
        <item x="103"/>
        <item x="51"/>
        <item x="104"/>
        <item x="67"/>
        <item x="121"/>
        <item x="48"/>
        <item x="128"/>
        <item x="55"/>
        <item x="30"/>
        <item x="20"/>
        <item x="57"/>
        <item x="45"/>
        <item x="44"/>
        <item x="54"/>
        <item x="89"/>
        <item x="84"/>
        <item x="114"/>
        <item x="130"/>
        <item x="94"/>
        <item x="86"/>
        <item x="101"/>
        <item x="122"/>
        <item x="65"/>
        <item x="113"/>
        <item x="123"/>
        <item x="119"/>
        <item x="8"/>
        <item x="22"/>
        <item x="59"/>
        <item x="24"/>
        <item x="88"/>
        <item x="6"/>
        <item x="120"/>
        <item x="23"/>
        <item x="115"/>
        <item x="33"/>
        <item x="7"/>
        <item x="98"/>
        <item x="105"/>
        <item x="38"/>
        <item x="96"/>
        <item x="42"/>
        <item x="43"/>
        <item x="58"/>
        <item x="109"/>
        <item x="117"/>
        <item x="18"/>
        <item x="81"/>
        <item x="92"/>
        <item x="70"/>
        <item x="118"/>
        <item x="9"/>
        <item x="126"/>
        <item x="50"/>
        <item x="110"/>
        <item x="97"/>
        <item x="47"/>
        <item x="75"/>
        <item x="26"/>
        <item x="82"/>
        <item x="14"/>
        <item x="46"/>
        <item x="111"/>
        <item x="108"/>
        <item x="83"/>
        <item x="5"/>
        <item x="71"/>
        <item x="91"/>
        <item x="63"/>
        <item x="129"/>
        <item x="68"/>
        <item x="87"/>
        <item x="40"/>
        <item x="112"/>
        <item x="93"/>
        <item x="125"/>
        <item x="15"/>
        <item x="37"/>
        <item x="35"/>
        <item x="73"/>
        <item x="41"/>
        <item x="34"/>
        <item x="52"/>
        <item x="53"/>
        <item x="66"/>
        <item x="19"/>
        <item x="29"/>
        <item x="60"/>
        <item x="11"/>
        <item x="16"/>
        <item x="131"/>
        <item x="1"/>
        <item x="76"/>
        <item x="39"/>
        <item x="3"/>
        <item x="107"/>
        <item x="69"/>
        <item x="0"/>
        <item x="72"/>
        <item x="116"/>
        <item x="49"/>
        <item x="95"/>
        <item x="74"/>
        <item x="32"/>
        <item x="27"/>
        <item x="132"/>
        <item x="99"/>
        <item x="28"/>
        <item x="12"/>
        <item x="90"/>
        <item x="79"/>
        <item x="10"/>
        <item x="85"/>
        <item x="127"/>
        <item x="62"/>
        <item x="17"/>
        <item x="25"/>
        <item x="77"/>
        <item x="4"/>
        <item x="102"/>
        <item x="13"/>
        <item x="61"/>
        <item x="80"/>
        <item x="21"/>
        <item x="36"/>
        <item x="64"/>
        <item x="100"/>
        <item x="31"/>
        <item x="78"/>
        <item x="56"/>
        <item x="106"/>
        <item x="2"/>
      </items>
    </pivotField>
    <pivotField name="Phân nhóm" compact="0" outline="0" showAll="0" defaultSubtotal="0">
      <items count="7">
        <item x="6"/>
        <item x="1"/>
        <item x="5"/>
        <item x="3"/>
        <item x="2"/>
        <item x="0"/>
        <item x="4"/>
      </items>
    </pivotField>
    <pivotField name="Tình trạng hôn nhân" compact="0" outline="0" showAll="0" defaultSubtotal="0">
      <items count="6">
        <item h="1" x="3"/>
        <item h="1" x="2"/>
        <item h="1" x="4"/>
        <item h="1" x="1"/>
        <item x="0"/>
        <item h="1" x="5"/>
      </items>
    </pivotField>
    <pivotField name="Thông tin thêm" axis="axisRow" compact="0" outline="0" showAll="0" defaultSubtotal="0">
      <items count="31">
        <item x="18"/>
        <item x="8"/>
        <item x="7"/>
        <item x="10"/>
        <item x="4"/>
        <item x="13"/>
        <item x="12"/>
        <item x="25"/>
        <item x="17"/>
        <item x="6"/>
        <item x="2"/>
        <item x="28"/>
        <item x="21"/>
        <item x="15"/>
        <item x="29"/>
        <item x="26"/>
        <item x="27"/>
        <item x="20"/>
        <item x="1"/>
        <item x="9"/>
        <item x="11"/>
        <item x="5"/>
        <item x="24"/>
        <item x="14"/>
        <item x="23"/>
        <item x="30"/>
        <item x="16"/>
        <item x="19"/>
        <item x="22"/>
        <item x="3"/>
        <item x="0"/>
      </items>
    </pivotField>
    <pivotField compact="0" numFmtId="167"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2">
    <field x="2"/>
    <field x="5"/>
    <field x="6"/>
    <field x="7"/>
    <field x="9"/>
    <field x="12"/>
    <field x="16"/>
    <field x="20"/>
    <field x="21"/>
    <field x="22"/>
    <field x="23"/>
    <field x="26"/>
  </rowFields>
  <rowItems count="154">
    <i>
      <x/>
      <x v="3"/>
      <x v="49"/>
      <x v="169"/>
      <x v="7"/>
      <x v="98"/>
      <x v="37"/>
      <x v="20"/>
      <x v="48"/>
      <x v="123"/>
      <x v="111"/>
      <x v="30"/>
    </i>
    <i r="1">
      <x v="11"/>
      <x v="15"/>
      <x v="11"/>
      <x v="157"/>
      <x v="115"/>
      <x v="21"/>
      <x v="34"/>
      <x v="11"/>
      <x v="125"/>
      <x v="132"/>
      <x v="30"/>
    </i>
    <i r="1">
      <x v="14"/>
      <x v="19"/>
      <x v="179"/>
      <x v="11"/>
      <x v="43"/>
      <x v="41"/>
      <x v="29"/>
      <x/>
      <x v="2"/>
      <x v="132"/>
      <x v="30"/>
    </i>
    <i r="1">
      <x v="17"/>
      <x v="11"/>
      <x v="19"/>
      <x v="12"/>
      <x v="41"/>
      <x v="21"/>
      <x v="19"/>
      <x v="36"/>
      <x v="94"/>
      <x v="49"/>
      <x v="30"/>
    </i>
    <i r="1">
      <x v="22"/>
      <x v="159"/>
      <x v="52"/>
      <x v="94"/>
      <x v="133"/>
      <x v="44"/>
      <x v="6"/>
      <x v="13"/>
      <x v="125"/>
      <x v="132"/>
      <x v="30"/>
    </i>
    <i r="1">
      <x v="23"/>
      <x v="158"/>
      <x v="16"/>
      <x v="60"/>
      <x v="116"/>
      <x v="44"/>
      <x v="21"/>
      <x v="31"/>
      <x v="125"/>
      <x v="132"/>
      <x v="30"/>
    </i>
    <i r="1">
      <x v="33"/>
      <x v="93"/>
      <x v="125"/>
      <x v="157"/>
      <x v="142"/>
      <x v="29"/>
      <x v="6"/>
      <x v="8"/>
      <x v="125"/>
      <x v="132"/>
      <x v="30"/>
    </i>
    <i r="1">
      <x v="34"/>
      <x v="30"/>
      <x v="45"/>
      <x v="20"/>
      <x v="92"/>
      <x v="10"/>
      <x v="16"/>
      <x v="46"/>
      <x v="124"/>
      <x v="58"/>
      <x v="30"/>
    </i>
    <i r="1">
      <x v="35"/>
      <x v="77"/>
      <x v="46"/>
      <x v="33"/>
      <x v="135"/>
      <x v="3"/>
      <x v="17"/>
      <x v="50"/>
      <x v="114"/>
      <x v="53"/>
      <x v="30"/>
    </i>
    <i r="1">
      <x v="38"/>
      <x v="83"/>
      <x v="134"/>
      <x v="98"/>
      <x v="142"/>
      <x v="35"/>
      <x v="33"/>
      <x v="60"/>
      <x v="125"/>
      <x v="132"/>
      <x v="30"/>
    </i>
    <i r="1">
      <x v="40"/>
      <x v="151"/>
      <x v="84"/>
      <x v="54"/>
      <x v="74"/>
      <x v="21"/>
      <x v="31"/>
      <x v="60"/>
      <x v="61"/>
      <x v="32"/>
      <x v="30"/>
    </i>
    <i r="1">
      <x v="41"/>
      <x v="112"/>
      <x v="54"/>
      <x v="23"/>
      <x v="62"/>
      <x v="37"/>
      <x v="16"/>
      <x v="40"/>
      <x v="86"/>
      <x v="85"/>
      <x v="30"/>
    </i>
    <i r="1">
      <x v="42"/>
      <x v="102"/>
      <x v="53"/>
      <x v="84"/>
      <x v="49"/>
      <x v="35"/>
      <x v="34"/>
      <x v="60"/>
      <x v="125"/>
      <x v="132"/>
      <x v="30"/>
    </i>
    <i r="1">
      <x v="43"/>
      <x v="133"/>
      <x v="65"/>
      <x v="43"/>
      <x v="142"/>
      <x v="6"/>
      <x v="33"/>
      <x v="60"/>
      <x v="125"/>
      <x v="132"/>
      <x v="30"/>
    </i>
    <i r="1">
      <x v="44"/>
      <x v="23"/>
      <x v="141"/>
      <x v="157"/>
      <x v="142"/>
      <x v="29"/>
      <x v="6"/>
      <x v="27"/>
      <x v="125"/>
      <x v="132"/>
      <x v="30"/>
    </i>
    <i r="1">
      <x v="45"/>
      <x v="38"/>
      <x v="57"/>
      <x v="61"/>
      <x v="61"/>
      <x v="28"/>
      <x v="16"/>
      <x v="60"/>
      <x v="5"/>
      <x v="14"/>
      <x v="30"/>
    </i>
    <i r="1">
      <x v="46"/>
      <x v="141"/>
      <x v="58"/>
      <x v="143"/>
      <x v="45"/>
      <x v="28"/>
      <x v="17"/>
      <x v="31"/>
      <x v="16"/>
      <x v="78"/>
      <x v="30"/>
    </i>
    <i r="1">
      <x v="54"/>
      <x v="88"/>
      <x v="62"/>
      <x v="62"/>
      <x v="58"/>
      <x v="35"/>
      <x v="19"/>
      <x v="60"/>
      <x v="83"/>
      <x v="84"/>
      <x v="30"/>
    </i>
    <i r="1">
      <x v="55"/>
      <x v="139"/>
      <x v="67"/>
      <x v="40"/>
      <x v="129"/>
      <x v="44"/>
      <x v="13"/>
      <x v="11"/>
      <x v="26"/>
      <x v="33"/>
      <x v="30"/>
    </i>
    <i r="1">
      <x v="56"/>
      <x v="119"/>
      <x v="91"/>
      <x v="17"/>
      <x v="42"/>
      <x v="38"/>
      <x v="6"/>
      <x v="60"/>
      <x v="109"/>
      <x v="79"/>
      <x v="30"/>
    </i>
    <i r="1">
      <x v="58"/>
      <x v="152"/>
      <x v="73"/>
      <x v="1"/>
      <x v="14"/>
      <x v="22"/>
      <x v="7"/>
      <x v="60"/>
      <x/>
      <x v="132"/>
      <x v="30"/>
    </i>
    <i r="1">
      <x v="59"/>
      <x v="54"/>
      <x v="136"/>
      <x v="157"/>
      <x v="142"/>
      <x v="46"/>
      <x v="6"/>
      <x v="29"/>
      <x v="125"/>
      <x v="132"/>
      <x v="30"/>
    </i>
    <i r="1">
      <x v="60"/>
      <x v="54"/>
      <x v="141"/>
      <x v="123"/>
      <x v="111"/>
      <x v="46"/>
      <x v="6"/>
      <x v="28"/>
      <x v="56"/>
      <x v="56"/>
      <x v="30"/>
    </i>
    <i r="1">
      <x v="61"/>
      <x v="147"/>
      <x v="161"/>
      <x v="108"/>
      <x v="142"/>
      <x v="51"/>
      <x v="34"/>
      <x v="60"/>
      <x v="113"/>
      <x v="110"/>
      <x v="30"/>
    </i>
    <i r="1">
      <x v="65"/>
      <x/>
      <x v="3"/>
      <x v="3"/>
      <x v="90"/>
      <x v="40"/>
      <x v="17"/>
      <x v="31"/>
      <x v="97"/>
      <x v="103"/>
      <x v="30"/>
    </i>
    <i r="1">
      <x v="66"/>
      <x v="146"/>
      <x v="72"/>
      <x v="110"/>
      <x v="31"/>
      <x v="44"/>
      <x v="22"/>
      <x v="60"/>
      <x v="87"/>
      <x v="122"/>
      <x v="30"/>
    </i>
    <i r="1">
      <x v="68"/>
      <x v="111"/>
      <x v="86"/>
      <x v="64"/>
      <x v="138"/>
      <x v="41"/>
      <x v="13"/>
      <x v="32"/>
      <x v="125"/>
      <x v="132"/>
      <x v="30"/>
    </i>
    <i r="1">
      <x v="69"/>
      <x v="91"/>
      <x v="76"/>
      <x v="19"/>
      <x v="52"/>
      <x v="7"/>
      <x v="6"/>
      <x v="26"/>
      <x v="125"/>
      <x v="69"/>
      <x v="30"/>
    </i>
    <i r="1">
      <x v="70"/>
      <x v="179"/>
      <x v="93"/>
      <x v="48"/>
      <x v="51"/>
      <x v="37"/>
      <x v="17"/>
      <x v="46"/>
      <x v="105"/>
      <x v="6"/>
      <x v="30"/>
    </i>
    <i r="1">
      <x v="71"/>
      <x v="46"/>
      <x v="94"/>
      <x v="56"/>
      <x v="91"/>
      <x v="48"/>
      <x v="9"/>
      <x v="46"/>
      <x v="42"/>
      <x v="75"/>
      <x v="30"/>
    </i>
    <i r="1">
      <x v="72"/>
      <x v="10"/>
      <x v="142"/>
      <x v="55"/>
      <x v="94"/>
      <x v="30"/>
      <x v="21"/>
      <x v="60"/>
      <x v="125"/>
      <x v="132"/>
      <x v="30"/>
    </i>
    <i r="1">
      <x v="73"/>
      <x v="55"/>
      <x v="30"/>
      <x v="157"/>
      <x v="142"/>
      <x v="46"/>
      <x v="13"/>
      <x v="21"/>
      <x v="125"/>
      <x v="132"/>
      <x v="30"/>
    </i>
    <i r="1">
      <x v="74"/>
      <x v="14"/>
      <x v="64"/>
      <x v="25"/>
      <x v="140"/>
      <x v="15"/>
      <x v="1"/>
      <x v="11"/>
      <x v="28"/>
      <x v="70"/>
      <x v="30"/>
    </i>
    <i r="1">
      <x v="76"/>
      <x v="160"/>
      <x v="42"/>
      <x v="66"/>
      <x v="85"/>
      <x v="37"/>
      <x v="29"/>
      <x/>
      <x v="2"/>
      <x v="64"/>
      <x v="30"/>
    </i>
    <i r="1">
      <x v="77"/>
      <x v="168"/>
      <x v="43"/>
      <x v="31"/>
      <x v="22"/>
      <x v="28"/>
      <x v="9"/>
      <x v="60"/>
      <x v="60"/>
      <x v="30"/>
      <x v="30"/>
    </i>
    <i r="1">
      <x v="79"/>
      <x v="81"/>
      <x v="111"/>
      <x v="68"/>
      <x v="65"/>
      <x v="47"/>
      <x v="20"/>
      <x v="60"/>
      <x v="77"/>
      <x v="95"/>
      <x v="30"/>
    </i>
    <i r="1">
      <x v="80"/>
      <x v="90"/>
      <x v="77"/>
      <x v="8"/>
      <x v="8"/>
      <x v="1"/>
      <x v="23"/>
      <x v="30"/>
      <x v="52"/>
      <x v="112"/>
      <x v="30"/>
    </i>
    <i r="1">
      <x v="81"/>
      <x v="8"/>
      <x v="7"/>
      <x v="151"/>
      <x v="142"/>
      <x v="44"/>
      <x v="33"/>
      <x v="60"/>
      <x v="22"/>
      <x v="132"/>
      <x v="30"/>
    </i>
    <i r="1">
      <x v="82"/>
      <x v="164"/>
      <x v="90"/>
      <x v="69"/>
      <x v="128"/>
      <x v="7"/>
      <x v="24"/>
      <x v="6"/>
      <x v="100"/>
      <x v="26"/>
      <x v="30"/>
    </i>
    <i r="1">
      <x v="85"/>
      <x v="72"/>
      <x v="99"/>
      <x v="63"/>
      <x v="27"/>
      <x v="15"/>
      <x v="29"/>
      <x/>
      <x v="125"/>
      <x v="115"/>
      <x v="30"/>
    </i>
    <i r="1">
      <x v="86"/>
      <x v="95"/>
      <x v="100"/>
      <x v="71"/>
      <x v="100"/>
      <x v="41"/>
      <x v="29"/>
      <x v="19"/>
      <x v="118"/>
      <x v="132"/>
      <x v="30"/>
    </i>
    <i r="1">
      <x v="87"/>
      <x v="110"/>
      <x v="148"/>
      <x v="82"/>
      <x v="25"/>
      <x v="7"/>
      <x v="6"/>
      <x v="60"/>
      <x v="92"/>
      <x v="105"/>
      <x v="30"/>
    </i>
    <i r="1">
      <x v="88"/>
      <x v="56"/>
      <x v="101"/>
      <x v="96"/>
      <x v="113"/>
      <x v="29"/>
      <x v="17"/>
      <x v="31"/>
      <x v="7"/>
      <x v="38"/>
      <x v="30"/>
    </i>
    <i r="1">
      <x v="89"/>
      <x v="41"/>
      <x v="56"/>
      <x v="157"/>
      <x v="142"/>
      <x v="46"/>
      <x v="6"/>
      <x v="14"/>
      <x v="125"/>
      <x v="132"/>
      <x v="30"/>
    </i>
    <i r="1">
      <x v="90"/>
      <x v="20"/>
      <x v="102"/>
      <x v="72"/>
      <x v="132"/>
      <x v="4"/>
      <x v="19"/>
      <x v="33"/>
      <x v="108"/>
      <x/>
      <x v="30"/>
    </i>
    <i r="2">
      <x v="76"/>
      <x v="112"/>
      <x v="83"/>
      <x v="105"/>
      <x v="17"/>
      <x v="16"/>
      <x v="46"/>
      <x v="81"/>
      <x v="48"/>
      <x v="30"/>
    </i>
    <i r="1">
      <x v="107"/>
      <x v="155"/>
      <x v="131"/>
      <x v="157"/>
      <x v="142"/>
      <x v="41"/>
      <x v="19"/>
      <x v="33"/>
      <x v="125"/>
      <x v="132"/>
      <x v="30"/>
    </i>
    <i r="1">
      <x v="108"/>
      <x v="96"/>
      <x/>
      <x v="74"/>
      <x v="79"/>
      <x v="12"/>
      <x v="6"/>
      <x v="58"/>
      <x v="37"/>
      <x v="20"/>
      <x v="30"/>
    </i>
    <i r="1">
      <x v="109"/>
      <x v="60"/>
      <x v="163"/>
      <x v="157"/>
      <x v="142"/>
      <x v="6"/>
      <x v="24"/>
      <x v="7"/>
      <x v="125"/>
      <x v="132"/>
      <x v="30"/>
    </i>
    <i r="1">
      <x v="110"/>
      <x v="172"/>
      <x v="48"/>
      <x v="38"/>
      <x v="142"/>
      <x v="30"/>
      <x v="33"/>
      <x v="60"/>
      <x v="81"/>
      <x v="91"/>
      <x v="30"/>
    </i>
    <i r="1">
      <x v="111"/>
      <x v="16"/>
      <x v="175"/>
      <x v="156"/>
      <x v="142"/>
      <x v="4"/>
      <x v="33"/>
      <x v="60"/>
      <x v="62"/>
      <x v="131"/>
      <x v="30"/>
    </i>
    <i r="1">
      <x v="112"/>
      <x v="70"/>
      <x v="120"/>
      <x v="87"/>
      <x v="123"/>
      <x v="15"/>
      <x v="13"/>
      <x v="12"/>
      <x v="89"/>
      <x v="17"/>
      <x v="30"/>
    </i>
    <i r="1">
      <x v="113"/>
      <x v="53"/>
      <x v="127"/>
      <x v="104"/>
      <x v="28"/>
      <x v="46"/>
      <x v="16"/>
      <x v="60"/>
      <x v="14"/>
      <x v="124"/>
      <x v="30"/>
    </i>
    <i r="1">
      <x v="114"/>
      <x v="121"/>
      <x v="105"/>
      <x v="75"/>
      <x v="50"/>
      <x v="28"/>
      <x v="16"/>
      <x v="60"/>
      <x v="103"/>
      <x v="57"/>
      <x v="30"/>
    </i>
    <i r="1">
      <x v="115"/>
      <x v="4"/>
      <x v="172"/>
      <x v="157"/>
      <x v="142"/>
      <x v="46"/>
      <x v="6"/>
      <x v="15"/>
      <x v="125"/>
      <x v="132"/>
      <x v="30"/>
    </i>
    <i r="1">
      <x v="116"/>
      <x v="153"/>
      <x v="171"/>
      <x v="148"/>
      <x v="16"/>
      <x v="51"/>
      <x v="34"/>
      <x v="60"/>
      <x v="58"/>
      <x v="37"/>
      <x v="30"/>
    </i>
    <i r="1">
      <x v="118"/>
      <x v="39"/>
      <x v="177"/>
      <x v="76"/>
      <x v="87"/>
      <x v="17"/>
      <x v="21"/>
      <x v="31"/>
      <x v="111"/>
      <x v="80"/>
      <x v="30"/>
    </i>
    <i r="1">
      <x v="120"/>
      <x v="32"/>
      <x v="128"/>
      <x v="106"/>
      <x v="61"/>
      <x v="35"/>
      <x v="16"/>
      <x v="60"/>
      <x v="63"/>
      <x v="132"/>
      <x v="30"/>
    </i>
    <i r="1">
      <x v="121"/>
      <x v="166"/>
      <x v="129"/>
      <x v="105"/>
      <x v="19"/>
      <x v="20"/>
      <x v="20"/>
      <x v="60"/>
      <x v="78"/>
      <x v="59"/>
      <x v="30"/>
    </i>
    <i r="1">
      <x v="122"/>
      <x v="6"/>
      <x v="115"/>
      <x v="116"/>
      <x v="121"/>
      <x v="4"/>
      <x v="17"/>
      <x v="46"/>
      <x v="73"/>
      <x v="127"/>
      <x v="30"/>
    </i>
    <i r="1">
      <x v="123"/>
      <x v="45"/>
      <x v="138"/>
      <x v="122"/>
      <x v="78"/>
      <x v="37"/>
      <x v="24"/>
      <x v="60"/>
      <x v="64"/>
      <x v="113"/>
      <x v="30"/>
    </i>
    <i r="1">
      <x v="128"/>
      <x v="78"/>
      <x v="118"/>
      <x v="41"/>
      <x v="134"/>
      <x v="17"/>
      <x v="17"/>
      <x v="37"/>
      <x v="84"/>
      <x v="76"/>
      <x v="30"/>
    </i>
    <i r="1">
      <x v="129"/>
      <x v="2"/>
      <x v="12"/>
      <x v="153"/>
      <x v="142"/>
      <x v="33"/>
      <x v="33"/>
      <x v="60"/>
      <x v="125"/>
      <x v="132"/>
      <x v="30"/>
    </i>
    <i r="1">
      <x v="130"/>
      <x v="26"/>
      <x v="117"/>
      <x v="86"/>
      <x v="99"/>
      <x v="17"/>
      <x v="29"/>
      <x v="1"/>
      <x v="71"/>
      <x v="45"/>
      <x v="30"/>
    </i>
    <i r="1">
      <x v="131"/>
      <x v="13"/>
      <x v="63"/>
      <x v="42"/>
      <x v="107"/>
      <x v="21"/>
      <x v="6"/>
      <x v="55"/>
      <x v="29"/>
      <x v="55"/>
      <x v="30"/>
    </i>
    <i r="1">
      <x v="133"/>
      <x v="131"/>
      <x v="119"/>
      <x v="49"/>
      <x v="35"/>
      <x v="1"/>
      <x v="16"/>
      <x v="60"/>
      <x v="18"/>
      <x v="9"/>
      <x v="30"/>
    </i>
    <i r="1">
      <x v="134"/>
      <x v="162"/>
      <x v="40"/>
      <x v="154"/>
      <x v="142"/>
      <x v="32"/>
      <x v="33"/>
      <x v="60"/>
      <x v="112"/>
      <x v="1"/>
      <x v="30"/>
    </i>
    <i r="1">
      <x v="135"/>
      <x v="114"/>
      <x v="2"/>
      <x v="15"/>
      <x v="17"/>
      <x v="37"/>
      <x v="29"/>
      <x v="60"/>
      <x v="3"/>
      <x v="13"/>
      <x v="30"/>
    </i>
    <i r="1">
      <x v="136"/>
      <x v="68"/>
      <x v="126"/>
      <x v="155"/>
      <x v="142"/>
      <x v="31"/>
      <x v="33"/>
      <x v="60"/>
      <x v="57"/>
      <x v="39"/>
      <x v="30"/>
    </i>
    <i r="1">
      <x v="139"/>
      <x v="5"/>
      <x v="121"/>
      <x v="157"/>
      <x v="44"/>
      <x v="43"/>
      <x v="27"/>
      <x v="60"/>
      <x v="125"/>
      <x v="132"/>
      <x v="30"/>
    </i>
    <i r="1">
      <x v="141"/>
      <x v="85"/>
      <x v="170"/>
      <x v="115"/>
      <x v="46"/>
      <x v="35"/>
      <x v="4"/>
      <x v="60"/>
      <x v="66"/>
      <x v="60"/>
      <x v="30"/>
    </i>
    <i r="1">
      <x v="142"/>
      <x v="107"/>
      <x v="143"/>
      <x v="126"/>
      <x v="84"/>
      <x v="35"/>
      <x v="21"/>
      <x v="46"/>
      <x v="125"/>
      <x v="132"/>
      <x v="30"/>
    </i>
    <i r="1">
      <x v="145"/>
      <x v="104"/>
      <x v="124"/>
      <x v="157"/>
      <x v="142"/>
      <x v="33"/>
      <x v="14"/>
      <x v="53"/>
      <x v="125"/>
      <x v="132"/>
      <x v="30"/>
    </i>
    <i r="1">
      <x v="146"/>
      <x v="59"/>
      <x v="1"/>
      <x v="2"/>
      <x v="125"/>
      <x/>
      <x v="16"/>
      <x v="46"/>
      <x v="34"/>
      <x v="100"/>
      <x v="30"/>
    </i>
    <i r="1">
      <x v="147"/>
      <x v="142"/>
      <x v="123"/>
      <x v="4"/>
      <x v="68"/>
      <x v="44"/>
      <x/>
      <x v="60"/>
      <x v="33"/>
      <x v="126"/>
      <x v="30"/>
    </i>
    <i r="1">
      <x v="148"/>
      <x v="161"/>
      <x v="160"/>
      <x v="130"/>
      <x v="122"/>
      <x v="7"/>
      <x v="16"/>
      <x v="40"/>
      <x v="80"/>
      <x v="21"/>
      <x v="30"/>
    </i>
    <i r="1">
      <x v="149"/>
      <x v="169"/>
      <x v="153"/>
      <x/>
      <x v="23"/>
      <x v="34"/>
      <x v="27"/>
      <x v="60"/>
      <x v="1"/>
      <x v="132"/>
      <x v="30"/>
    </i>
    <i r="1">
      <x v="151"/>
      <x v="137"/>
      <x v="150"/>
      <x v="24"/>
      <x v="132"/>
      <x v="8"/>
      <x v="24"/>
      <x v="16"/>
      <x v="36"/>
      <x v="25"/>
      <x v="30"/>
    </i>
    <i r="1">
      <x v="152"/>
      <x v="126"/>
      <x v="155"/>
      <x v="91"/>
      <x v="10"/>
      <x v="24"/>
      <x v="20"/>
      <x v="60"/>
      <x v="23"/>
      <x v="98"/>
      <x v="30"/>
    </i>
    <i r="1">
      <x v="153"/>
      <x v="62"/>
      <x v="144"/>
      <x v="127"/>
      <x v="139"/>
      <x v="24"/>
      <x v="34"/>
      <x v="20"/>
      <x v="125"/>
      <x v="132"/>
      <x v="30"/>
    </i>
    <i r="1">
      <x v="167"/>
      <x v="136"/>
      <x v="21"/>
      <x v="80"/>
      <x v="114"/>
      <x v="30"/>
      <x v="20"/>
      <x v="43"/>
      <x v="107"/>
      <x v="74"/>
      <x v="30"/>
    </i>
    <i r="1">
      <x v="168"/>
      <x v="69"/>
      <x v="158"/>
      <x v="133"/>
      <x v="63"/>
      <x v="38"/>
      <x v="6"/>
      <x v="11"/>
      <x v="106"/>
      <x v="4"/>
      <x v="30"/>
    </i>
    <i r="1">
      <x v="170"/>
      <x v="18"/>
      <x v="6"/>
      <x v="137"/>
      <x v="97"/>
      <x v="21"/>
      <x v="13"/>
      <x v="11"/>
      <x v="110"/>
      <x v="129"/>
      <x v="30"/>
    </i>
    <i r="1">
      <x v="171"/>
      <x v="61"/>
      <x v="162"/>
      <x v="136"/>
      <x v="104"/>
      <x v="7"/>
      <x v="6"/>
      <x v="59"/>
      <x v="122"/>
      <x v="15"/>
      <x v="30"/>
    </i>
    <i r="1">
      <x v="174"/>
      <x v="82"/>
      <x v="41"/>
      <x v="29"/>
      <x v="37"/>
      <x v="35"/>
      <x v="16"/>
      <x v="60"/>
      <x v="9"/>
      <x v="104"/>
      <x v="30"/>
    </i>
    <i r="1">
      <x v="176"/>
      <x v="29"/>
      <x v="165"/>
      <x v="101"/>
      <x v="92"/>
      <x v="4"/>
      <x v="19"/>
      <x v="36"/>
      <x v="88"/>
      <x v="19"/>
      <x v="30"/>
    </i>
    <i r="1">
      <x v="179"/>
      <x v="149"/>
      <x v="39"/>
      <x v="28"/>
      <x v="12"/>
      <x v="38"/>
      <x v="4"/>
      <x v="60"/>
      <x v="96"/>
      <x v="94"/>
      <x v="30"/>
    </i>
    <i r="1">
      <x v="182"/>
      <x v="101"/>
      <x v="168"/>
      <x v="144"/>
      <x v="30"/>
      <x v="39"/>
      <x v="4"/>
      <x v="60"/>
      <x v="44"/>
      <x v="106"/>
      <x v="30"/>
    </i>
    <i r="1">
      <x v="185"/>
      <x v="74"/>
      <x v="176"/>
      <x v="30"/>
      <x v="130"/>
      <x v="16"/>
      <x v="19"/>
      <x v="34"/>
      <x v="85"/>
      <x v="5"/>
      <x v="30"/>
    </i>
    <i t="default">
      <x/>
    </i>
    <i>
      <x v="1"/>
      <x v="1"/>
      <x v="47"/>
      <x v="26"/>
      <x v="99"/>
      <x v="110"/>
      <x v="21"/>
      <x v="19"/>
      <x v="35"/>
      <x v="125"/>
      <x v="132"/>
      <x v="30"/>
    </i>
    <i r="1">
      <x v="2"/>
      <x v="186"/>
      <x v="74"/>
      <x v="157"/>
      <x v="142"/>
      <x v="50"/>
      <x v="26"/>
      <x v="39"/>
      <x v="125"/>
      <x v="132"/>
      <x v="30"/>
    </i>
    <i r="1">
      <x v="5"/>
      <x v="128"/>
      <x v="122"/>
      <x v="89"/>
      <x v="32"/>
      <x v="5"/>
      <x v="17"/>
      <x v="31"/>
      <x v="43"/>
      <x v="73"/>
      <x v="30"/>
    </i>
    <i r="1">
      <x v="6"/>
      <x v="130"/>
      <x v="9"/>
      <x v="9"/>
      <x v="80"/>
      <x v="4"/>
      <x v="29"/>
      <x v="19"/>
      <x v="99"/>
      <x v="72"/>
      <x v="30"/>
    </i>
    <i r="1">
      <x v="7"/>
      <x v="64"/>
      <x v="109"/>
      <x v="93"/>
      <x v="117"/>
      <x v="28"/>
      <x v="6"/>
      <x v="27"/>
      <x v="120"/>
      <x v="24"/>
      <x v="30"/>
    </i>
    <i r="1">
      <x v="8"/>
      <x v="125"/>
      <x v="107"/>
      <x v="78"/>
      <x v="88"/>
      <x v="35"/>
      <x v="15"/>
      <x v="60"/>
      <x v="50"/>
      <x v="65"/>
      <x v="30"/>
    </i>
    <i r="1">
      <x v="9"/>
      <x v="57"/>
      <x v="8"/>
      <x v="10"/>
      <x v="55"/>
      <x v="7"/>
      <x v="17"/>
      <x v="31"/>
      <x v="93"/>
      <x v="54"/>
      <x v="30"/>
    </i>
    <i r="1">
      <x v="10"/>
      <x v="22"/>
      <x v="10"/>
      <x v="95"/>
      <x v="109"/>
      <x v="6"/>
      <x v="19"/>
      <x v="33"/>
      <x v="125"/>
      <x v="132"/>
      <x v="30"/>
    </i>
    <i r="1">
      <x v="15"/>
      <x v="117"/>
      <x v="130"/>
      <x v="114"/>
      <x v="102"/>
      <x v="19"/>
      <x v="16"/>
      <x v="51"/>
      <x v="82"/>
      <x v="123"/>
      <x v="30"/>
    </i>
    <i r="1">
      <x v="16"/>
      <x v="7"/>
      <x v="146"/>
      <x v="97"/>
      <x v="87"/>
      <x v="37"/>
      <x v="16"/>
      <x v="24"/>
      <x v="45"/>
      <x v="99"/>
      <x v="30"/>
    </i>
    <i r="1">
      <x v="19"/>
      <x v="17"/>
      <x v="15"/>
      <x v="50"/>
      <x v="70"/>
      <x v="1"/>
      <x v="16"/>
      <x v="60"/>
      <x v="48"/>
      <x v="44"/>
      <x v="30"/>
    </i>
    <i r="1">
      <x v="20"/>
      <x v="175"/>
      <x v="18"/>
      <x v="138"/>
      <x v="108"/>
      <x v="1"/>
      <x v="13"/>
      <x v="10"/>
      <x v="79"/>
      <x v="41"/>
      <x v="30"/>
    </i>
    <i r="1">
      <x v="21"/>
      <x v="58"/>
      <x v="166"/>
      <x v="141"/>
      <x v="33"/>
      <x v="23"/>
      <x v="16"/>
      <x v="50"/>
      <x v="17"/>
      <x v="108"/>
      <x v="30"/>
    </i>
    <i r="1">
      <x v="24"/>
      <x v="92"/>
      <x v="82"/>
      <x v="14"/>
      <x v="73"/>
      <x v="1"/>
      <x v="16"/>
      <x v="40"/>
      <x v="125"/>
      <x v="88"/>
      <x v="30"/>
    </i>
    <i r="1">
      <x v="26"/>
      <x v="143"/>
      <x v="70"/>
      <x v="157"/>
      <x v="142"/>
      <x v="6"/>
      <x v="21"/>
      <x v="31"/>
      <x v="125"/>
      <x v="132"/>
      <x v="30"/>
    </i>
    <i r="1">
      <x v="27"/>
      <x v="134"/>
      <x v="110"/>
      <x v="157"/>
      <x v="89"/>
      <x v="6"/>
      <x v="21"/>
      <x v="52"/>
      <x v="125"/>
      <x v="132"/>
      <x v="30"/>
    </i>
    <i r="1">
      <x v="29"/>
      <x v="124"/>
      <x v="182"/>
      <x v="37"/>
      <x v="60"/>
      <x v="30"/>
      <x v="21"/>
      <x v="31"/>
      <x v="125"/>
      <x v="132"/>
      <x v="30"/>
    </i>
    <i r="1">
      <x v="30"/>
      <x v="103"/>
      <x v="50"/>
      <x v="36"/>
      <x v="83"/>
      <x v="35"/>
      <x v="15"/>
      <x v="60"/>
      <x v="45"/>
      <x v="119"/>
      <x v="30"/>
    </i>
    <i r="1">
      <x v="31"/>
      <x v="163"/>
      <x v="38"/>
      <x v="157"/>
      <x v="142"/>
      <x v="11"/>
      <x v="14"/>
      <x v="42"/>
      <x v="125"/>
      <x v="132"/>
      <x v="30"/>
    </i>
    <i r="1">
      <x v="36"/>
      <x v="185"/>
      <x v="47"/>
      <x v="149"/>
      <x v="30"/>
      <x v="26"/>
      <x v="20"/>
      <x v="60"/>
      <x v="18"/>
      <x v="81"/>
      <x v="30"/>
    </i>
    <i r="1">
      <x v="37"/>
      <x v="182"/>
      <x v="83"/>
      <x v="53"/>
      <x v="142"/>
      <x v="40"/>
      <x v="7"/>
      <x v="54"/>
      <x v="125"/>
      <x v="120"/>
      <x v="30"/>
    </i>
    <i r="1">
      <x v="39"/>
      <x v="171"/>
      <x v="133"/>
      <x v="117"/>
      <x v="72"/>
      <x v="44"/>
      <x v="11"/>
      <x v="60"/>
      <x v="117"/>
      <x v="16"/>
      <x v="30"/>
    </i>
    <i r="1">
      <x v="48"/>
      <x v="50"/>
      <x v="59"/>
      <x v="131"/>
      <x v="137"/>
      <x v="38"/>
      <x v="20"/>
      <x v="41"/>
      <x v="104"/>
      <x v="7"/>
      <x v="30"/>
    </i>
    <i r="1">
      <x v="49"/>
      <x v="150"/>
      <x v="27"/>
      <x v="22"/>
      <x v="64"/>
      <x v="37"/>
      <x v="21"/>
      <x v="47"/>
      <x v="30"/>
      <x v="71"/>
      <x v="30"/>
    </i>
    <i r="1">
      <x v="50"/>
      <x v="24"/>
      <x v="60"/>
      <x v="157"/>
      <x v="142"/>
      <x v="18"/>
      <x v="14"/>
      <x v="17"/>
      <x v="125"/>
      <x v="132"/>
      <x v="30"/>
    </i>
    <i r="1">
      <x v="51"/>
      <x v="176"/>
      <x v="61"/>
      <x v="157"/>
      <x v="47"/>
      <x v="21"/>
      <x v="17"/>
      <x v="60"/>
      <x v="55"/>
      <x v="12"/>
      <x v="30"/>
    </i>
    <i r="1">
      <x v="52"/>
      <x v="44"/>
      <x v="78"/>
      <x v="52"/>
      <x v="82"/>
      <x v="38"/>
      <x v="6"/>
      <x v="55"/>
      <x v="27"/>
      <x v="31"/>
      <x v="30"/>
    </i>
    <i r="1">
      <x v="57"/>
      <x v="21"/>
      <x v="51"/>
      <x v="145"/>
      <x v="118"/>
      <x v="19"/>
      <x v="28"/>
      <x v="23"/>
      <x v="77"/>
      <x v="107"/>
      <x v="30"/>
    </i>
    <i r="1">
      <x v="62"/>
      <x v="66"/>
      <x v="66"/>
      <x v="157"/>
      <x v="142"/>
      <x v="40"/>
      <x v="14"/>
      <x v="56"/>
      <x v="125"/>
      <x v="132"/>
      <x v="30"/>
    </i>
    <i r="1">
      <x v="64"/>
      <x v="1"/>
      <x v="20"/>
      <x v="157"/>
      <x v="142"/>
      <x v="37"/>
      <x v="19"/>
      <x v="38"/>
      <x v="125"/>
      <x v="132"/>
      <x v="30"/>
    </i>
    <i r="1">
      <x v="75"/>
      <x v="132"/>
      <x v="25"/>
      <x v="139"/>
      <x v="39"/>
      <x v="17"/>
      <x v="20"/>
      <x v="60"/>
      <x v="45"/>
      <x v="36"/>
      <x v="30"/>
    </i>
    <i r="1">
      <x v="83"/>
      <x v="51"/>
      <x v="97"/>
      <x v="157"/>
      <x v="142"/>
      <x v="17"/>
      <x v="16"/>
      <x v="4"/>
      <x v="125"/>
      <x v="132"/>
      <x v="30"/>
    </i>
    <i r="1">
      <x v="91"/>
      <x v="27"/>
      <x v="13"/>
      <x v="65"/>
      <x v="142"/>
      <x v="42"/>
      <x v="33"/>
      <x v="60"/>
      <x v="80"/>
      <x v="18"/>
      <x v="30"/>
    </i>
    <i r="1">
      <x v="92"/>
      <x v="25"/>
      <x v="88"/>
      <x v="157"/>
      <x v="142"/>
      <x v="28"/>
      <x v="16"/>
      <x v="22"/>
      <x v="125"/>
      <x v="132"/>
      <x v="30"/>
    </i>
    <i r="1">
      <x v="94"/>
      <x v="138"/>
      <x v="33"/>
      <x v="157"/>
      <x v="142"/>
      <x v="35"/>
      <x v="19"/>
      <x v="36"/>
      <x v="125"/>
      <x v="132"/>
      <x v="30"/>
    </i>
    <i r="1">
      <x v="95"/>
      <x v="80"/>
      <x v="32"/>
      <x v="26"/>
      <x v="136"/>
      <x v="21"/>
      <x v="16"/>
      <x v="39"/>
      <x v="68"/>
      <x v="114"/>
      <x v="30"/>
    </i>
    <i r="1">
      <x v="96"/>
      <x v="116"/>
      <x v="34"/>
      <x v="27"/>
      <x v="43"/>
      <x v="23"/>
      <x v="16"/>
      <x v="40"/>
      <x v="11"/>
      <x v="125"/>
      <x v="30"/>
    </i>
    <i r="1">
      <x v="97"/>
      <x v="99"/>
      <x v="44"/>
      <x v="32"/>
      <x v="106"/>
      <x v="14"/>
      <x v="14"/>
      <x v="18"/>
      <x v="31"/>
      <x v="102"/>
      <x v="30"/>
    </i>
    <i r="1">
      <x v="98"/>
      <x v="40"/>
      <x v="103"/>
      <x v="73"/>
      <x v="127"/>
      <x v="46"/>
      <x v="13"/>
      <x v="10"/>
      <x v="49"/>
      <x v="51"/>
      <x v="30"/>
    </i>
    <i r="1">
      <x v="100"/>
      <x v="65"/>
      <x v="151"/>
      <x v="112"/>
      <x v="48"/>
      <x v="31"/>
      <x v="16"/>
      <x v="60"/>
      <x v="68"/>
      <x v="62"/>
      <x v="30"/>
    </i>
    <i r="1">
      <x v="101"/>
      <x v="140"/>
      <x v="96"/>
      <x v="157"/>
      <x v="142"/>
      <x v="36"/>
      <x v="6"/>
      <x v="27"/>
      <x v="125"/>
      <x v="132"/>
      <x v="30"/>
    </i>
    <i r="1">
      <x v="102"/>
      <x v="180"/>
      <x v="37"/>
      <x v="39"/>
      <x v="93"/>
      <x v="49"/>
      <x v="13"/>
      <x v="10"/>
      <x v="41"/>
      <x v="132"/>
      <x v="30"/>
    </i>
    <i r="1">
      <x v="104"/>
      <x v="144"/>
      <x v="145"/>
      <x v="157"/>
      <x v="142"/>
      <x v="19"/>
      <x v="6"/>
      <x v="25"/>
      <x v="125"/>
      <x v="132"/>
      <x v="30"/>
    </i>
    <i r="1">
      <x v="105"/>
      <x v="43"/>
      <x v="113"/>
      <x v="92"/>
      <x v="95"/>
      <x v="44"/>
      <x v="20"/>
      <x v="50"/>
      <x v="38"/>
      <x v="93"/>
      <x v="30"/>
    </i>
    <i r="1">
      <x v="106"/>
      <x v="183"/>
      <x v="104"/>
      <x v="58"/>
      <x v="120"/>
      <x v="21"/>
      <x v="18"/>
      <x v="60"/>
      <x v="125"/>
      <x v="132"/>
      <x v="30"/>
    </i>
    <i r="1">
      <x v="126"/>
      <x v="157"/>
      <x v="35"/>
      <x v="157"/>
      <x v="142"/>
      <x v="29"/>
      <x v="25"/>
      <x v="49"/>
      <x v="125"/>
      <x v="132"/>
      <x v="30"/>
    </i>
    <i r="1">
      <x v="140"/>
      <x v="87"/>
      <x v="116"/>
      <x v="118"/>
      <x v="40"/>
      <x v="29"/>
      <x v="20"/>
      <x v="60"/>
      <x v="125"/>
      <x v="82"/>
      <x v="30"/>
    </i>
    <i r="1">
      <x v="143"/>
      <x v="73"/>
      <x v="132"/>
      <x v="157"/>
      <x v="142"/>
      <x v="49"/>
      <x v="14"/>
      <x v="3"/>
      <x v="125"/>
      <x v="132"/>
      <x v="30"/>
    </i>
    <i r="1">
      <x v="155"/>
      <x v="178"/>
      <x v="22"/>
      <x v="157"/>
      <x v="142"/>
      <x v="9"/>
      <x v="17"/>
      <x v="44"/>
      <x v="125"/>
      <x v="132"/>
      <x v="30"/>
    </i>
    <i r="1">
      <x v="156"/>
      <x v="98"/>
      <x v="81"/>
      <x v="81"/>
      <x v="36"/>
      <x v="46"/>
      <x v="17"/>
      <x v="31"/>
      <x v="69"/>
      <x v="42"/>
      <x v="30"/>
    </i>
    <i r="1">
      <x v="158"/>
      <x v="67"/>
      <x v="68"/>
      <x v="135"/>
      <x v="69"/>
      <x v="28"/>
      <x v="20"/>
      <x v="60"/>
      <x v="20"/>
      <x v="11"/>
      <x v="30"/>
    </i>
    <i r="1">
      <x v="159"/>
      <x v="34"/>
      <x v="49"/>
      <x v="35"/>
      <x v="76"/>
      <x v="37"/>
      <x v="29"/>
      <x v="1"/>
      <x v="71"/>
      <x v="96"/>
      <x v="30"/>
    </i>
    <i r="1">
      <x v="160"/>
      <x v="63"/>
      <x v="182"/>
      <x v="34"/>
      <x v="103"/>
      <x v="35"/>
      <x v="29"/>
      <x v="60"/>
      <x v="125"/>
      <x v="132"/>
      <x v="30"/>
    </i>
    <i r="1">
      <x v="161"/>
      <x v="84"/>
      <x v="154"/>
      <x v="45"/>
      <x v="57"/>
      <x v="21"/>
      <x v="21"/>
      <x v="60"/>
      <x v="91"/>
      <x v="83"/>
      <x v="30"/>
    </i>
    <i r="1">
      <x v="162"/>
      <x v="173"/>
      <x v="156"/>
      <x v="128"/>
      <x v="53"/>
      <x v="48"/>
      <x v="2"/>
      <x v="60"/>
      <x v="115"/>
      <x v="43"/>
      <x v="30"/>
    </i>
    <i r="1">
      <x v="164"/>
      <x v="75"/>
      <x v="157"/>
      <x v="157"/>
      <x v="142"/>
      <x v="46"/>
      <x v="13"/>
      <x v="21"/>
      <x v="125"/>
      <x v="132"/>
      <x v="30"/>
    </i>
    <i r="1">
      <x v="165"/>
      <x v="122"/>
      <x v="159"/>
      <x v="134"/>
      <x v="34"/>
      <x v="17"/>
      <x v="20"/>
      <x v="60"/>
      <x v="19"/>
      <x v="87"/>
      <x v="30"/>
    </i>
    <i r="1">
      <x v="166"/>
      <x v="37"/>
      <x v="36"/>
      <x v="85"/>
      <x v="67"/>
      <x v="1"/>
      <x v="16"/>
      <x v="60"/>
      <x v="53"/>
      <x v="130"/>
      <x v="30"/>
    </i>
    <i r="1">
      <x v="172"/>
      <x v="97"/>
      <x v="80"/>
      <x v="44"/>
      <x v="38"/>
      <x v="21"/>
      <x v="32"/>
      <x v="60"/>
      <x v="46"/>
      <x v="40"/>
      <x v="30"/>
    </i>
    <i r="1">
      <x v="178"/>
      <x v="3"/>
      <x v="173"/>
      <x v="157"/>
      <x v="142"/>
      <x v="26"/>
      <x v="24"/>
      <x v="5"/>
      <x v="125"/>
      <x v="132"/>
      <x v="30"/>
    </i>
    <i r="1">
      <x v="180"/>
      <x v="52"/>
      <x v="174"/>
      <x v="157"/>
      <x v="142"/>
      <x v="36"/>
      <x v="19"/>
      <x v="33"/>
      <x v="125"/>
      <x v="132"/>
      <x v="30"/>
    </i>
    <i r="1">
      <x v="184"/>
      <x v="145"/>
      <x v="167"/>
      <x v="142"/>
      <x v="126"/>
      <x v="19"/>
      <x v="16"/>
      <x v="45"/>
      <x v="25"/>
      <x v="46"/>
      <x v="30"/>
    </i>
    <i t="default">
      <x v="1"/>
    </i>
    <i t="grand">
      <x/>
    </i>
  </rowItems>
  <colItems count="1">
    <i/>
  </colItems>
  <dataFields count="1">
    <dataField name="Đếm" fld="4" subtotal="count" baseField="26" baseItem="30"/>
  </dataFields>
  <formats count="421">
    <format dxfId="1401">
      <pivotArea type="all" dataOnly="0" outline="0" fieldPosition="0"/>
    </format>
    <format dxfId="1400">
      <pivotArea dataOnly="0" labelOnly="1" outline="0" fieldPosition="0">
        <references count="1">
          <reference field="5" count="1" defaultSubtotal="1">
            <x v="0"/>
          </reference>
        </references>
      </pivotArea>
    </format>
    <format dxfId="1399">
      <pivotArea dataOnly="0" labelOnly="1" outline="0" fieldPosition="0">
        <references count="1">
          <reference field="5" count="1" defaultSubtotal="1">
            <x v="1"/>
          </reference>
        </references>
      </pivotArea>
    </format>
    <format dxfId="1398">
      <pivotArea dataOnly="0" labelOnly="1" outline="0" fieldPosition="0">
        <references count="1">
          <reference field="5" count="1" defaultSubtotal="1">
            <x v="2"/>
          </reference>
        </references>
      </pivotArea>
    </format>
    <format dxfId="1397">
      <pivotArea dataOnly="0" labelOnly="1" outline="0" fieldPosition="0">
        <references count="1">
          <reference field="5" count="1" defaultSubtotal="1">
            <x v="3"/>
          </reference>
        </references>
      </pivotArea>
    </format>
    <format dxfId="1396">
      <pivotArea dataOnly="0" labelOnly="1" outline="0" fieldPosition="0">
        <references count="1">
          <reference field="5" count="1" defaultSubtotal="1">
            <x v="4"/>
          </reference>
        </references>
      </pivotArea>
    </format>
    <format dxfId="1395">
      <pivotArea dataOnly="0" labelOnly="1" outline="0" fieldPosition="0">
        <references count="1">
          <reference field="5" count="1" defaultSubtotal="1">
            <x v="5"/>
          </reference>
        </references>
      </pivotArea>
    </format>
    <format dxfId="1394">
      <pivotArea dataOnly="0" labelOnly="1" outline="0" fieldPosition="0">
        <references count="1">
          <reference field="5" count="1" defaultSubtotal="1">
            <x v="6"/>
          </reference>
        </references>
      </pivotArea>
    </format>
    <format dxfId="1393">
      <pivotArea dataOnly="0" labelOnly="1" outline="0" fieldPosition="0">
        <references count="1">
          <reference field="5" count="1" defaultSubtotal="1">
            <x v="7"/>
          </reference>
        </references>
      </pivotArea>
    </format>
    <format dxfId="1392">
      <pivotArea dataOnly="0" labelOnly="1" outline="0" fieldPosition="0">
        <references count="1">
          <reference field="5" count="1" defaultSubtotal="1">
            <x v="8"/>
          </reference>
        </references>
      </pivotArea>
    </format>
    <format dxfId="1391">
      <pivotArea dataOnly="0" labelOnly="1" outline="0" fieldPosition="0">
        <references count="1">
          <reference field="5" count="1" defaultSubtotal="1">
            <x v="9"/>
          </reference>
        </references>
      </pivotArea>
    </format>
    <format dxfId="1390">
      <pivotArea dataOnly="0" labelOnly="1" outline="0" fieldPosition="0">
        <references count="1">
          <reference field="5" count="1" defaultSubtotal="1">
            <x v="10"/>
          </reference>
        </references>
      </pivotArea>
    </format>
    <format dxfId="1389">
      <pivotArea dataOnly="0" labelOnly="1" outline="0" fieldPosition="0">
        <references count="1">
          <reference field="5" count="1" defaultSubtotal="1">
            <x v="11"/>
          </reference>
        </references>
      </pivotArea>
    </format>
    <format dxfId="1388">
      <pivotArea dataOnly="0" labelOnly="1" outline="0" fieldPosition="0">
        <references count="1">
          <reference field="5" count="1" defaultSubtotal="1">
            <x v="12"/>
          </reference>
        </references>
      </pivotArea>
    </format>
    <format dxfId="1387">
      <pivotArea dataOnly="0" labelOnly="1" outline="0" fieldPosition="0">
        <references count="1">
          <reference field="5" count="1" defaultSubtotal="1">
            <x v="13"/>
          </reference>
        </references>
      </pivotArea>
    </format>
    <format dxfId="1386">
      <pivotArea dataOnly="0" labelOnly="1" outline="0" fieldPosition="0">
        <references count="1">
          <reference field="5" count="1" defaultSubtotal="1">
            <x v="14"/>
          </reference>
        </references>
      </pivotArea>
    </format>
    <format dxfId="1385">
      <pivotArea dataOnly="0" labelOnly="1" outline="0" fieldPosition="0">
        <references count="1">
          <reference field="5" count="1" defaultSubtotal="1">
            <x v="15"/>
          </reference>
        </references>
      </pivotArea>
    </format>
    <format dxfId="1384">
      <pivotArea dataOnly="0" labelOnly="1" outline="0" fieldPosition="0">
        <references count="1">
          <reference field="5" count="1" defaultSubtotal="1">
            <x v="16"/>
          </reference>
        </references>
      </pivotArea>
    </format>
    <format dxfId="1383">
      <pivotArea dataOnly="0" labelOnly="1" outline="0" fieldPosition="0">
        <references count="1">
          <reference field="5" count="1" defaultSubtotal="1">
            <x v="17"/>
          </reference>
        </references>
      </pivotArea>
    </format>
    <format dxfId="1382">
      <pivotArea dataOnly="0" labelOnly="1" outline="0" fieldPosition="0">
        <references count="1">
          <reference field="5" count="1" defaultSubtotal="1">
            <x v="18"/>
          </reference>
        </references>
      </pivotArea>
    </format>
    <format dxfId="1381">
      <pivotArea dataOnly="0" labelOnly="1" outline="0" fieldPosition="0">
        <references count="1">
          <reference field="5" count="1" defaultSubtotal="1">
            <x v="19"/>
          </reference>
        </references>
      </pivotArea>
    </format>
    <format dxfId="1380">
      <pivotArea dataOnly="0" labelOnly="1" outline="0" fieldPosition="0">
        <references count="1">
          <reference field="5" count="1" defaultSubtotal="1">
            <x v="20"/>
          </reference>
        </references>
      </pivotArea>
    </format>
    <format dxfId="1379">
      <pivotArea dataOnly="0" labelOnly="1" outline="0" fieldPosition="0">
        <references count="1">
          <reference field="5" count="1" defaultSubtotal="1">
            <x v="21"/>
          </reference>
        </references>
      </pivotArea>
    </format>
    <format dxfId="1378">
      <pivotArea dataOnly="0" labelOnly="1" outline="0" fieldPosition="0">
        <references count="1">
          <reference field="5" count="1" defaultSubtotal="1">
            <x v="22"/>
          </reference>
        </references>
      </pivotArea>
    </format>
    <format dxfId="1377">
      <pivotArea dataOnly="0" labelOnly="1" outline="0" fieldPosition="0">
        <references count="1">
          <reference field="5" count="1" defaultSubtotal="1">
            <x v="23"/>
          </reference>
        </references>
      </pivotArea>
    </format>
    <format dxfId="1376">
      <pivotArea dataOnly="0" labelOnly="1" outline="0" fieldPosition="0">
        <references count="1">
          <reference field="5" count="1" defaultSubtotal="1">
            <x v="24"/>
          </reference>
        </references>
      </pivotArea>
    </format>
    <format dxfId="1375">
      <pivotArea dataOnly="0" labelOnly="1" outline="0" fieldPosition="0">
        <references count="1">
          <reference field="5" count="1" defaultSubtotal="1">
            <x v="25"/>
          </reference>
        </references>
      </pivotArea>
    </format>
    <format dxfId="1374">
      <pivotArea dataOnly="0" labelOnly="1" outline="0" fieldPosition="0">
        <references count="1">
          <reference field="5" count="1" defaultSubtotal="1">
            <x v="26"/>
          </reference>
        </references>
      </pivotArea>
    </format>
    <format dxfId="1373">
      <pivotArea dataOnly="0" labelOnly="1" outline="0" fieldPosition="0">
        <references count="1">
          <reference field="5" count="1" defaultSubtotal="1">
            <x v="27"/>
          </reference>
        </references>
      </pivotArea>
    </format>
    <format dxfId="1372">
      <pivotArea dataOnly="0" labelOnly="1" outline="0" fieldPosition="0">
        <references count="1">
          <reference field="5" count="1" defaultSubtotal="1">
            <x v="28"/>
          </reference>
        </references>
      </pivotArea>
    </format>
    <format dxfId="1371">
      <pivotArea dataOnly="0" labelOnly="1" outline="0" fieldPosition="0">
        <references count="1">
          <reference field="5" count="1" defaultSubtotal="1">
            <x v="29"/>
          </reference>
        </references>
      </pivotArea>
    </format>
    <format dxfId="1370">
      <pivotArea dataOnly="0" labelOnly="1" outline="0" fieldPosition="0">
        <references count="1">
          <reference field="5" count="1" defaultSubtotal="1">
            <x v="30"/>
          </reference>
        </references>
      </pivotArea>
    </format>
    <format dxfId="1369">
      <pivotArea dataOnly="0" labelOnly="1" outline="0" fieldPosition="0">
        <references count="1">
          <reference field="5" count="1" defaultSubtotal="1">
            <x v="31"/>
          </reference>
        </references>
      </pivotArea>
    </format>
    <format dxfId="1368">
      <pivotArea dataOnly="0" labelOnly="1" outline="0" fieldPosition="0">
        <references count="1">
          <reference field="5" count="1" defaultSubtotal="1">
            <x v="32"/>
          </reference>
        </references>
      </pivotArea>
    </format>
    <format dxfId="1367">
      <pivotArea dataOnly="0" labelOnly="1" outline="0" fieldPosition="0">
        <references count="1">
          <reference field="5" count="1" defaultSubtotal="1">
            <x v="33"/>
          </reference>
        </references>
      </pivotArea>
    </format>
    <format dxfId="1366">
      <pivotArea dataOnly="0" labelOnly="1" outline="0" fieldPosition="0">
        <references count="1">
          <reference field="5" count="1" defaultSubtotal="1">
            <x v="34"/>
          </reference>
        </references>
      </pivotArea>
    </format>
    <format dxfId="1365">
      <pivotArea dataOnly="0" labelOnly="1" outline="0" fieldPosition="0">
        <references count="1">
          <reference field="5" count="1" defaultSubtotal="1">
            <x v="35"/>
          </reference>
        </references>
      </pivotArea>
    </format>
    <format dxfId="1364">
      <pivotArea dataOnly="0" labelOnly="1" outline="0" fieldPosition="0">
        <references count="1">
          <reference field="5" count="1" defaultSubtotal="1">
            <x v="36"/>
          </reference>
        </references>
      </pivotArea>
    </format>
    <format dxfId="1363">
      <pivotArea dataOnly="0" labelOnly="1" outline="0" fieldPosition="0">
        <references count="1">
          <reference field="5" count="1" defaultSubtotal="1">
            <x v="37"/>
          </reference>
        </references>
      </pivotArea>
    </format>
    <format dxfId="1362">
      <pivotArea dataOnly="0" labelOnly="1" outline="0" fieldPosition="0">
        <references count="1">
          <reference field="5" count="1" defaultSubtotal="1">
            <x v="38"/>
          </reference>
        </references>
      </pivotArea>
    </format>
    <format dxfId="1361">
      <pivotArea dataOnly="0" labelOnly="1" outline="0" fieldPosition="0">
        <references count="1">
          <reference field="5" count="1" defaultSubtotal="1">
            <x v="39"/>
          </reference>
        </references>
      </pivotArea>
    </format>
    <format dxfId="1360">
      <pivotArea dataOnly="0" labelOnly="1" outline="0" fieldPosition="0">
        <references count="1">
          <reference field="5" count="1" defaultSubtotal="1">
            <x v="40"/>
          </reference>
        </references>
      </pivotArea>
    </format>
    <format dxfId="1359">
      <pivotArea dataOnly="0" labelOnly="1" outline="0" fieldPosition="0">
        <references count="1">
          <reference field="5" count="1" defaultSubtotal="1">
            <x v="41"/>
          </reference>
        </references>
      </pivotArea>
    </format>
    <format dxfId="1358">
      <pivotArea dataOnly="0" labelOnly="1" outline="0" fieldPosition="0">
        <references count="1">
          <reference field="5" count="1" defaultSubtotal="1">
            <x v="42"/>
          </reference>
        </references>
      </pivotArea>
    </format>
    <format dxfId="1357">
      <pivotArea dataOnly="0" labelOnly="1" outline="0" fieldPosition="0">
        <references count="1">
          <reference field="5" count="1" defaultSubtotal="1">
            <x v="43"/>
          </reference>
        </references>
      </pivotArea>
    </format>
    <format dxfId="1356">
      <pivotArea dataOnly="0" labelOnly="1" outline="0" fieldPosition="0">
        <references count="1">
          <reference field="5" count="1" defaultSubtotal="1">
            <x v="44"/>
          </reference>
        </references>
      </pivotArea>
    </format>
    <format dxfId="1355">
      <pivotArea dataOnly="0" labelOnly="1" outline="0" fieldPosition="0">
        <references count="1">
          <reference field="5" count="1" defaultSubtotal="1">
            <x v="45"/>
          </reference>
        </references>
      </pivotArea>
    </format>
    <format dxfId="1354">
      <pivotArea dataOnly="0" labelOnly="1" outline="0" fieldPosition="0">
        <references count="1">
          <reference field="5" count="1" defaultSubtotal="1">
            <x v="46"/>
          </reference>
        </references>
      </pivotArea>
    </format>
    <format dxfId="1353">
      <pivotArea dataOnly="0" labelOnly="1" outline="0" fieldPosition="0">
        <references count="1">
          <reference field="5" count="1" defaultSubtotal="1">
            <x v="47"/>
          </reference>
        </references>
      </pivotArea>
    </format>
    <format dxfId="1352">
      <pivotArea dataOnly="0" labelOnly="1" outline="0" fieldPosition="0">
        <references count="1">
          <reference field="5" count="1" defaultSubtotal="1">
            <x v="48"/>
          </reference>
        </references>
      </pivotArea>
    </format>
    <format dxfId="1351">
      <pivotArea dataOnly="0" labelOnly="1" outline="0" fieldPosition="0">
        <references count="1">
          <reference field="5" count="1" defaultSubtotal="1">
            <x v="49"/>
          </reference>
        </references>
      </pivotArea>
    </format>
    <format dxfId="1350">
      <pivotArea dataOnly="0" labelOnly="1" outline="0" fieldPosition="0">
        <references count="1">
          <reference field="5" count="1" defaultSubtotal="1">
            <x v="50"/>
          </reference>
        </references>
      </pivotArea>
    </format>
    <format dxfId="1349">
      <pivotArea dataOnly="0" labelOnly="1" outline="0" fieldPosition="0">
        <references count="1">
          <reference field="5" count="1" defaultSubtotal="1">
            <x v="51"/>
          </reference>
        </references>
      </pivotArea>
    </format>
    <format dxfId="1348">
      <pivotArea dataOnly="0" labelOnly="1" outline="0" fieldPosition="0">
        <references count="1">
          <reference field="5" count="1" defaultSubtotal="1">
            <x v="52"/>
          </reference>
        </references>
      </pivotArea>
    </format>
    <format dxfId="1347">
      <pivotArea dataOnly="0" labelOnly="1" outline="0" fieldPosition="0">
        <references count="1">
          <reference field="5" count="1" defaultSubtotal="1">
            <x v="53"/>
          </reference>
        </references>
      </pivotArea>
    </format>
    <format dxfId="1346">
      <pivotArea dataOnly="0" labelOnly="1" outline="0" fieldPosition="0">
        <references count="1">
          <reference field="5" count="1" defaultSubtotal="1">
            <x v="54"/>
          </reference>
        </references>
      </pivotArea>
    </format>
    <format dxfId="1345">
      <pivotArea dataOnly="0" labelOnly="1" outline="0" fieldPosition="0">
        <references count="1">
          <reference field="5" count="1" defaultSubtotal="1">
            <x v="55"/>
          </reference>
        </references>
      </pivotArea>
    </format>
    <format dxfId="1344">
      <pivotArea dataOnly="0" labelOnly="1" outline="0" fieldPosition="0">
        <references count="1">
          <reference field="5" count="1" defaultSubtotal="1">
            <x v="56"/>
          </reference>
        </references>
      </pivotArea>
    </format>
    <format dxfId="1343">
      <pivotArea dataOnly="0" labelOnly="1" outline="0" fieldPosition="0">
        <references count="1">
          <reference field="5" count="1" defaultSubtotal="1">
            <x v="57"/>
          </reference>
        </references>
      </pivotArea>
    </format>
    <format dxfId="1342">
      <pivotArea dataOnly="0" labelOnly="1" outline="0" fieldPosition="0">
        <references count="1">
          <reference field="5" count="1" defaultSubtotal="1">
            <x v="58"/>
          </reference>
        </references>
      </pivotArea>
    </format>
    <format dxfId="1341">
      <pivotArea dataOnly="0" labelOnly="1" outline="0" fieldPosition="0">
        <references count="1">
          <reference field="5" count="1" defaultSubtotal="1">
            <x v="59"/>
          </reference>
        </references>
      </pivotArea>
    </format>
    <format dxfId="1340">
      <pivotArea dataOnly="0" labelOnly="1" outline="0" fieldPosition="0">
        <references count="1">
          <reference field="5" count="1" defaultSubtotal="1">
            <x v="60"/>
          </reference>
        </references>
      </pivotArea>
    </format>
    <format dxfId="1339">
      <pivotArea dataOnly="0" labelOnly="1" outline="0" fieldPosition="0">
        <references count="1">
          <reference field="5" count="1" defaultSubtotal="1">
            <x v="61"/>
          </reference>
        </references>
      </pivotArea>
    </format>
    <format dxfId="1338">
      <pivotArea dataOnly="0" labelOnly="1" outline="0" fieldPosition="0">
        <references count="1">
          <reference field="5" count="1" defaultSubtotal="1">
            <x v="62"/>
          </reference>
        </references>
      </pivotArea>
    </format>
    <format dxfId="1337">
      <pivotArea dataOnly="0" labelOnly="1" outline="0" fieldPosition="0">
        <references count="1">
          <reference field="5" count="1" defaultSubtotal="1">
            <x v="63"/>
          </reference>
        </references>
      </pivotArea>
    </format>
    <format dxfId="1336">
      <pivotArea dataOnly="0" labelOnly="1" outline="0" fieldPosition="0">
        <references count="1">
          <reference field="5" count="1" defaultSubtotal="1">
            <x v="64"/>
          </reference>
        </references>
      </pivotArea>
    </format>
    <format dxfId="1335">
      <pivotArea dataOnly="0" labelOnly="1" outline="0" fieldPosition="0">
        <references count="1">
          <reference field="5" count="1" defaultSubtotal="1">
            <x v="65"/>
          </reference>
        </references>
      </pivotArea>
    </format>
    <format dxfId="1334">
      <pivotArea dataOnly="0" labelOnly="1" outline="0" fieldPosition="0">
        <references count="1">
          <reference field="5" count="1" defaultSubtotal="1">
            <x v="66"/>
          </reference>
        </references>
      </pivotArea>
    </format>
    <format dxfId="1333">
      <pivotArea dataOnly="0" labelOnly="1" outline="0" fieldPosition="0">
        <references count="1">
          <reference field="5" count="1" defaultSubtotal="1">
            <x v="67"/>
          </reference>
        </references>
      </pivotArea>
    </format>
    <format dxfId="1332">
      <pivotArea dataOnly="0" labelOnly="1" outline="0" fieldPosition="0">
        <references count="1">
          <reference field="5" count="1" defaultSubtotal="1">
            <x v="68"/>
          </reference>
        </references>
      </pivotArea>
    </format>
    <format dxfId="1331">
      <pivotArea dataOnly="0" labelOnly="1" outline="0" fieldPosition="0">
        <references count="1">
          <reference field="5" count="1" defaultSubtotal="1">
            <x v="69"/>
          </reference>
        </references>
      </pivotArea>
    </format>
    <format dxfId="1330">
      <pivotArea dataOnly="0" labelOnly="1" outline="0" fieldPosition="0">
        <references count="1">
          <reference field="5" count="1" defaultSubtotal="1">
            <x v="70"/>
          </reference>
        </references>
      </pivotArea>
    </format>
    <format dxfId="1329">
      <pivotArea dataOnly="0" labelOnly="1" outline="0" fieldPosition="0">
        <references count="1">
          <reference field="5" count="1" defaultSubtotal="1">
            <x v="71"/>
          </reference>
        </references>
      </pivotArea>
    </format>
    <format dxfId="1328">
      <pivotArea dataOnly="0" labelOnly="1" outline="0" fieldPosition="0">
        <references count="1">
          <reference field="5" count="1" defaultSubtotal="1">
            <x v="72"/>
          </reference>
        </references>
      </pivotArea>
    </format>
    <format dxfId="1327">
      <pivotArea dataOnly="0" labelOnly="1" outline="0" fieldPosition="0">
        <references count="1">
          <reference field="5" count="1" defaultSubtotal="1">
            <x v="73"/>
          </reference>
        </references>
      </pivotArea>
    </format>
    <format dxfId="1326">
      <pivotArea dataOnly="0" labelOnly="1" outline="0" fieldPosition="0">
        <references count="1">
          <reference field="5" count="1" defaultSubtotal="1">
            <x v="74"/>
          </reference>
        </references>
      </pivotArea>
    </format>
    <format dxfId="1325">
      <pivotArea dataOnly="0" labelOnly="1" outline="0" fieldPosition="0">
        <references count="1">
          <reference field="5" count="1" defaultSubtotal="1">
            <x v="75"/>
          </reference>
        </references>
      </pivotArea>
    </format>
    <format dxfId="1324">
      <pivotArea dataOnly="0" labelOnly="1" outline="0" fieldPosition="0">
        <references count="1">
          <reference field="5" count="1" defaultSubtotal="1">
            <x v="76"/>
          </reference>
        </references>
      </pivotArea>
    </format>
    <format dxfId="1323">
      <pivotArea dataOnly="0" labelOnly="1" outline="0" fieldPosition="0">
        <references count="1">
          <reference field="5" count="1" defaultSubtotal="1">
            <x v="77"/>
          </reference>
        </references>
      </pivotArea>
    </format>
    <format dxfId="1322">
      <pivotArea dataOnly="0" labelOnly="1" outline="0" fieldPosition="0">
        <references count="1">
          <reference field="5" count="1" defaultSubtotal="1">
            <x v="78"/>
          </reference>
        </references>
      </pivotArea>
    </format>
    <format dxfId="1321">
      <pivotArea dataOnly="0" labelOnly="1" outline="0" fieldPosition="0">
        <references count="1">
          <reference field="5" count="1" defaultSubtotal="1">
            <x v="79"/>
          </reference>
        </references>
      </pivotArea>
    </format>
    <format dxfId="1320">
      <pivotArea dataOnly="0" labelOnly="1" outline="0" fieldPosition="0">
        <references count="1">
          <reference field="5" count="1" defaultSubtotal="1">
            <x v="80"/>
          </reference>
        </references>
      </pivotArea>
    </format>
    <format dxfId="1319">
      <pivotArea dataOnly="0" labelOnly="1" outline="0" fieldPosition="0">
        <references count="1">
          <reference field="5" count="1" defaultSubtotal="1">
            <x v="81"/>
          </reference>
        </references>
      </pivotArea>
    </format>
    <format dxfId="1318">
      <pivotArea dataOnly="0" labelOnly="1" outline="0" fieldPosition="0">
        <references count="1">
          <reference field="5" count="1" defaultSubtotal="1">
            <x v="82"/>
          </reference>
        </references>
      </pivotArea>
    </format>
    <format dxfId="1317">
      <pivotArea dataOnly="0" labelOnly="1" outline="0" fieldPosition="0">
        <references count="1">
          <reference field="5" count="1" defaultSubtotal="1">
            <x v="83"/>
          </reference>
        </references>
      </pivotArea>
    </format>
    <format dxfId="1316">
      <pivotArea dataOnly="0" labelOnly="1" outline="0" fieldPosition="0">
        <references count="1">
          <reference field="5" count="1" defaultSubtotal="1">
            <x v="84"/>
          </reference>
        </references>
      </pivotArea>
    </format>
    <format dxfId="1315">
      <pivotArea dataOnly="0" labelOnly="1" outline="0" fieldPosition="0">
        <references count="1">
          <reference field="5" count="1" defaultSubtotal="1">
            <x v="85"/>
          </reference>
        </references>
      </pivotArea>
    </format>
    <format dxfId="1314">
      <pivotArea dataOnly="0" labelOnly="1" outline="0" fieldPosition="0">
        <references count="1">
          <reference field="5" count="1" defaultSubtotal="1">
            <x v="86"/>
          </reference>
        </references>
      </pivotArea>
    </format>
    <format dxfId="1313">
      <pivotArea dataOnly="0" labelOnly="1" outline="0" fieldPosition="0">
        <references count="1">
          <reference field="5" count="1" defaultSubtotal="1">
            <x v="87"/>
          </reference>
        </references>
      </pivotArea>
    </format>
    <format dxfId="1312">
      <pivotArea dataOnly="0" labelOnly="1" outline="0" fieldPosition="0">
        <references count="1">
          <reference field="5" count="1" defaultSubtotal="1">
            <x v="88"/>
          </reference>
        </references>
      </pivotArea>
    </format>
    <format dxfId="1311">
      <pivotArea dataOnly="0" labelOnly="1" outline="0" fieldPosition="0">
        <references count="1">
          <reference field="5" count="1" defaultSubtotal="1">
            <x v="89"/>
          </reference>
        </references>
      </pivotArea>
    </format>
    <format dxfId="1310">
      <pivotArea dataOnly="0" labelOnly="1" outline="0" fieldPosition="0">
        <references count="1">
          <reference field="5" count="1" defaultSubtotal="1">
            <x v="90"/>
          </reference>
        </references>
      </pivotArea>
    </format>
    <format dxfId="1309">
      <pivotArea dataOnly="0" labelOnly="1" outline="0" fieldPosition="0">
        <references count="1">
          <reference field="5" count="1" defaultSubtotal="1">
            <x v="91"/>
          </reference>
        </references>
      </pivotArea>
    </format>
    <format dxfId="1308">
      <pivotArea dataOnly="0" labelOnly="1" outline="0" fieldPosition="0">
        <references count="1">
          <reference field="5" count="1" defaultSubtotal="1">
            <x v="92"/>
          </reference>
        </references>
      </pivotArea>
    </format>
    <format dxfId="1307">
      <pivotArea dataOnly="0" labelOnly="1" outline="0" fieldPosition="0">
        <references count="1">
          <reference field="5" count="1" defaultSubtotal="1">
            <x v="93"/>
          </reference>
        </references>
      </pivotArea>
    </format>
    <format dxfId="1306">
      <pivotArea dataOnly="0" labelOnly="1" outline="0" fieldPosition="0">
        <references count="1">
          <reference field="5" count="1" defaultSubtotal="1">
            <x v="94"/>
          </reference>
        </references>
      </pivotArea>
    </format>
    <format dxfId="1305">
      <pivotArea dataOnly="0" labelOnly="1" outline="0" fieldPosition="0">
        <references count="1">
          <reference field="5" count="1" defaultSubtotal="1">
            <x v="95"/>
          </reference>
        </references>
      </pivotArea>
    </format>
    <format dxfId="1304">
      <pivotArea dataOnly="0" labelOnly="1" outline="0" fieldPosition="0">
        <references count="1">
          <reference field="5" count="1" defaultSubtotal="1">
            <x v="96"/>
          </reference>
        </references>
      </pivotArea>
    </format>
    <format dxfId="1303">
      <pivotArea dataOnly="0" labelOnly="1" outline="0" fieldPosition="0">
        <references count="1">
          <reference field="5" count="1" defaultSubtotal="1">
            <x v="97"/>
          </reference>
        </references>
      </pivotArea>
    </format>
    <format dxfId="1302">
      <pivotArea dataOnly="0" labelOnly="1" outline="0" fieldPosition="0">
        <references count="1">
          <reference field="5" count="1" defaultSubtotal="1">
            <x v="98"/>
          </reference>
        </references>
      </pivotArea>
    </format>
    <format dxfId="1301">
      <pivotArea dataOnly="0" labelOnly="1" outline="0" fieldPosition="0">
        <references count="1">
          <reference field="5" count="1" defaultSubtotal="1">
            <x v="99"/>
          </reference>
        </references>
      </pivotArea>
    </format>
    <format dxfId="1300">
      <pivotArea dataOnly="0" labelOnly="1" outline="0" fieldPosition="0">
        <references count="1">
          <reference field="5" count="1" defaultSubtotal="1">
            <x v="100"/>
          </reference>
        </references>
      </pivotArea>
    </format>
    <format dxfId="1299">
      <pivotArea dataOnly="0" labelOnly="1" outline="0" fieldPosition="0">
        <references count="1">
          <reference field="5" count="1" defaultSubtotal="1">
            <x v="101"/>
          </reference>
        </references>
      </pivotArea>
    </format>
    <format dxfId="1298">
      <pivotArea dataOnly="0" labelOnly="1" outline="0" fieldPosition="0">
        <references count="1">
          <reference field="5" count="1" defaultSubtotal="1">
            <x v="102"/>
          </reference>
        </references>
      </pivotArea>
    </format>
    <format dxfId="1297">
      <pivotArea dataOnly="0" labelOnly="1" outline="0" fieldPosition="0">
        <references count="1">
          <reference field="5" count="1" defaultSubtotal="1">
            <x v="103"/>
          </reference>
        </references>
      </pivotArea>
    </format>
    <format dxfId="1296">
      <pivotArea dataOnly="0" labelOnly="1" outline="0" fieldPosition="0">
        <references count="1">
          <reference field="5" count="1" defaultSubtotal="1">
            <x v="104"/>
          </reference>
        </references>
      </pivotArea>
    </format>
    <format dxfId="1295">
      <pivotArea dataOnly="0" labelOnly="1" outline="0" fieldPosition="0">
        <references count="1">
          <reference field="5" count="1" defaultSubtotal="1">
            <x v="105"/>
          </reference>
        </references>
      </pivotArea>
    </format>
    <format dxfId="1294">
      <pivotArea dataOnly="0" labelOnly="1" outline="0" fieldPosition="0">
        <references count="1">
          <reference field="5" count="1" defaultSubtotal="1">
            <x v="106"/>
          </reference>
        </references>
      </pivotArea>
    </format>
    <format dxfId="1293">
      <pivotArea dataOnly="0" labelOnly="1" outline="0" fieldPosition="0">
        <references count="1">
          <reference field="5" count="1" defaultSubtotal="1">
            <x v="107"/>
          </reference>
        </references>
      </pivotArea>
    </format>
    <format dxfId="1292">
      <pivotArea dataOnly="0" labelOnly="1" outline="0" fieldPosition="0">
        <references count="1">
          <reference field="5" count="1" defaultSubtotal="1">
            <x v="108"/>
          </reference>
        </references>
      </pivotArea>
    </format>
    <format dxfId="1291">
      <pivotArea dataOnly="0" labelOnly="1" outline="0" fieldPosition="0">
        <references count="1">
          <reference field="5" count="1" defaultSubtotal="1">
            <x v="109"/>
          </reference>
        </references>
      </pivotArea>
    </format>
    <format dxfId="1290">
      <pivotArea dataOnly="0" labelOnly="1" outline="0" fieldPosition="0">
        <references count="1">
          <reference field="5" count="1" defaultSubtotal="1">
            <x v="110"/>
          </reference>
        </references>
      </pivotArea>
    </format>
    <format dxfId="1289">
      <pivotArea dataOnly="0" labelOnly="1" outline="0" fieldPosition="0">
        <references count="1">
          <reference field="5" count="1" defaultSubtotal="1">
            <x v="111"/>
          </reference>
        </references>
      </pivotArea>
    </format>
    <format dxfId="1288">
      <pivotArea dataOnly="0" labelOnly="1" outline="0" fieldPosition="0">
        <references count="1">
          <reference field="5" count="1" defaultSubtotal="1">
            <x v="112"/>
          </reference>
        </references>
      </pivotArea>
    </format>
    <format dxfId="1287">
      <pivotArea dataOnly="0" labelOnly="1" outline="0" fieldPosition="0">
        <references count="1">
          <reference field="5" count="1" defaultSubtotal="1">
            <x v="113"/>
          </reference>
        </references>
      </pivotArea>
    </format>
    <format dxfId="1286">
      <pivotArea dataOnly="0" labelOnly="1" outline="0" fieldPosition="0">
        <references count="1">
          <reference field="5" count="1" defaultSubtotal="1">
            <x v="114"/>
          </reference>
        </references>
      </pivotArea>
    </format>
    <format dxfId="1285">
      <pivotArea dataOnly="0" labelOnly="1" outline="0" fieldPosition="0">
        <references count="1">
          <reference field="5" count="1" defaultSubtotal="1">
            <x v="115"/>
          </reference>
        </references>
      </pivotArea>
    </format>
    <format dxfId="1284">
      <pivotArea dataOnly="0" labelOnly="1" outline="0" fieldPosition="0">
        <references count="1">
          <reference field="5" count="1" defaultSubtotal="1">
            <x v="116"/>
          </reference>
        </references>
      </pivotArea>
    </format>
    <format dxfId="1283">
      <pivotArea dataOnly="0" labelOnly="1" outline="0" fieldPosition="0">
        <references count="1">
          <reference field="5" count="1" defaultSubtotal="1">
            <x v="117"/>
          </reference>
        </references>
      </pivotArea>
    </format>
    <format dxfId="1282">
      <pivotArea dataOnly="0" labelOnly="1" outline="0" fieldPosition="0">
        <references count="1">
          <reference field="5" count="1" defaultSubtotal="1">
            <x v="118"/>
          </reference>
        </references>
      </pivotArea>
    </format>
    <format dxfId="1281">
      <pivotArea dataOnly="0" labelOnly="1" outline="0" fieldPosition="0">
        <references count="1">
          <reference field="5" count="1" defaultSubtotal="1">
            <x v="119"/>
          </reference>
        </references>
      </pivotArea>
    </format>
    <format dxfId="1280">
      <pivotArea dataOnly="0" labelOnly="1" outline="0" fieldPosition="0">
        <references count="1">
          <reference field="5" count="1" defaultSubtotal="1">
            <x v="120"/>
          </reference>
        </references>
      </pivotArea>
    </format>
    <format dxfId="1279">
      <pivotArea dataOnly="0" labelOnly="1" outline="0" fieldPosition="0">
        <references count="1">
          <reference field="5" count="1" defaultSubtotal="1">
            <x v="121"/>
          </reference>
        </references>
      </pivotArea>
    </format>
    <format dxfId="1278">
      <pivotArea dataOnly="0" labelOnly="1" outline="0" fieldPosition="0">
        <references count="1">
          <reference field="5" count="1" defaultSubtotal="1">
            <x v="122"/>
          </reference>
        </references>
      </pivotArea>
    </format>
    <format dxfId="1277">
      <pivotArea dataOnly="0" labelOnly="1" outline="0" fieldPosition="0">
        <references count="1">
          <reference field="5" count="1" defaultSubtotal="1">
            <x v="123"/>
          </reference>
        </references>
      </pivotArea>
    </format>
    <format dxfId="1276">
      <pivotArea dataOnly="0" labelOnly="1" outline="0" fieldPosition="0">
        <references count="1">
          <reference field="5" count="1" defaultSubtotal="1">
            <x v="124"/>
          </reference>
        </references>
      </pivotArea>
    </format>
    <format dxfId="1275">
      <pivotArea dataOnly="0" labelOnly="1" outline="0" fieldPosition="0">
        <references count="1">
          <reference field="5" count="1" defaultSubtotal="1">
            <x v="125"/>
          </reference>
        </references>
      </pivotArea>
    </format>
    <format dxfId="1274">
      <pivotArea dataOnly="0" labelOnly="1" outline="0" fieldPosition="0">
        <references count="1">
          <reference field="5" count="1" defaultSubtotal="1">
            <x v="126"/>
          </reference>
        </references>
      </pivotArea>
    </format>
    <format dxfId="1273">
      <pivotArea dataOnly="0" labelOnly="1" outline="0" fieldPosition="0">
        <references count="1">
          <reference field="5" count="1" defaultSubtotal="1">
            <x v="127"/>
          </reference>
        </references>
      </pivotArea>
    </format>
    <format dxfId="1272">
      <pivotArea dataOnly="0" labelOnly="1" outline="0" fieldPosition="0">
        <references count="1">
          <reference field="5" count="1" defaultSubtotal="1">
            <x v="128"/>
          </reference>
        </references>
      </pivotArea>
    </format>
    <format dxfId="1271">
      <pivotArea dataOnly="0" labelOnly="1" outline="0" fieldPosition="0">
        <references count="1">
          <reference field="5" count="1" defaultSubtotal="1">
            <x v="129"/>
          </reference>
        </references>
      </pivotArea>
    </format>
    <format dxfId="1270">
      <pivotArea dataOnly="0" labelOnly="1" outline="0" fieldPosition="0">
        <references count="1">
          <reference field="5" count="1" defaultSubtotal="1">
            <x v="130"/>
          </reference>
        </references>
      </pivotArea>
    </format>
    <format dxfId="1269">
      <pivotArea dataOnly="0" labelOnly="1" outline="0" fieldPosition="0">
        <references count="1">
          <reference field="5" count="1" defaultSubtotal="1">
            <x v="131"/>
          </reference>
        </references>
      </pivotArea>
    </format>
    <format dxfId="1268">
      <pivotArea dataOnly="0" labelOnly="1" outline="0" fieldPosition="0">
        <references count="1">
          <reference field="5" count="1" defaultSubtotal="1">
            <x v="132"/>
          </reference>
        </references>
      </pivotArea>
    </format>
    <format dxfId="1267">
      <pivotArea dataOnly="0" labelOnly="1" outline="0" fieldPosition="0">
        <references count="1">
          <reference field="5" count="1" defaultSubtotal="1">
            <x v="133"/>
          </reference>
        </references>
      </pivotArea>
    </format>
    <format dxfId="1266">
      <pivotArea dataOnly="0" labelOnly="1" outline="0" fieldPosition="0">
        <references count="1">
          <reference field="5" count="1" defaultSubtotal="1">
            <x v="134"/>
          </reference>
        </references>
      </pivotArea>
    </format>
    <format dxfId="1265">
      <pivotArea dataOnly="0" labelOnly="1" outline="0" fieldPosition="0">
        <references count="1">
          <reference field="5" count="1" defaultSubtotal="1">
            <x v="135"/>
          </reference>
        </references>
      </pivotArea>
    </format>
    <format dxfId="1264">
      <pivotArea dataOnly="0" labelOnly="1" outline="0" fieldPosition="0">
        <references count="1">
          <reference field="5" count="1" defaultSubtotal="1">
            <x v="136"/>
          </reference>
        </references>
      </pivotArea>
    </format>
    <format dxfId="1263">
      <pivotArea dataOnly="0" labelOnly="1" outline="0" fieldPosition="0">
        <references count="1">
          <reference field="5" count="1" defaultSubtotal="1">
            <x v="137"/>
          </reference>
        </references>
      </pivotArea>
    </format>
    <format dxfId="1262">
      <pivotArea dataOnly="0" labelOnly="1" outline="0" fieldPosition="0">
        <references count="1">
          <reference field="5" count="1" defaultSubtotal="1">
            <x v="138"/>
          </reference>
        </references>
      </pivotArea>
    </format>
    <format dxfId="1261">
      <pivotArea dataOnly="0" labelOnly="1" outline="0" fieldPosition="0">
        <references count="1">
          <reference field="5" count="1" defaultSubtotal="1">
            <x v="139"/>
          </reference>
        </references>
      </pivotArea>
    </format>
    <format dxfId="1260">
      <pivotArea dataOnly="0" labelOnly="1" outline="0" fieldPosition="0">
        <references count="1">
          <reference field="5" count="1" defaultSubtotal="1">
            <x v="140"/>
          </reference>
        </references>
      </pivotArea>
    </format>
    <format dxfId="1259">
      <pivotArea dataOnly="0" labelOnly="1" outline="0" fieldPosition="0">
        <references count="1">
          <reference field="5" count="1" defaultSubtotal="1">
            <x v="141"/>
          </reference>
        </references>
      </pivotArea>
    </format>
    <format dxfId="1258">
      <pivotArea dataOnly="0" labelOnly="1" outline="0" fieldPosition="0">
        <references count="1">
          <reference field="5" count="1" defaultSubtotal="1">
            <x v="142"/>
          </reference>
        </references>
      </pivotArea>
    </format>
    <format dxfId="1257">
      <pivotArea dataOnly="0" labelOnly="1" outline="0" fieldPosition="0">
        <references count="1">
          <reference field="5" count="1" defaultSubtotal="1">
            <x v="143"/>
          </reference>
        </references>
      </pivotArea>
    </format>
    <format dxfId="1256">
      <pivotArea dataOnly="0" labelOnly="1" outline="0" fieldPosition="0">
        <references count="1">
          <reference field="5" count="1" defaultSubtotal="1">
            <x v="144"/>
          </reference>
        </references>
      </pivotArea>
    </format>
    <format dxfId="1255">
      <pivotArea dataOnly="0" labelOnly="1" outline="0" fieldPosition="0">
        <references count="1">
          <reference field="5" count="1" defaultSubtotal="1">
            <x v="145"/>
          </reference>
        </references>
      </pivotArea>
    </format>
    <format dxfId="1254">
      <pivotArea dataOnly="0" labelOnly="1" outline="0" fieldPosition="0">
        <references count="1">
          <reference field="5" count="1" defaultSubtotal="1">
            <x v="146"/>
          </reference>
        </references>
      </pivotArea>
    </format>
    <format dxfId="1253">
      <pivotArea dataOnly="0" labelOnly="1" outline="0" fieldPosition="0">
        <references count="1">
          <reference field="5" count="1" defaultSubtotal="1">
            <x v="147"/>
          </reference>
        </references>
      </pivotArea>
    </format>
    <format dxfId="1252">
      <pivotArea dataOnly="0" labelOnly="1" outline="0" fieldPosition="0">
        <references count="1">
          <reference field="5" count="1" defaultSubtotal="1">
            <x v="148"/>
          </reference>
        </references>
      </pivotArea>
    </format>
    <format dxfId="1251">
      <pivotArea dataOnly="0" labelOnly="1" outline="0" fieldPosition="0">
        <references count="1">
          <reference field="5" count="1" defaultSubtotal="1">
            <x v="149"/>
          </reference>
        </references>
      </pivotArea>
    </format>
    <format dxfId="1250">
      <pivotArea dataOnly="0" labelOnly="1" outline="0" fieldPosition="0">
        <references count="1">
          <reference field="5" count="1" defaultSubtotal="1">
            <x v="150"/>
          </reference>
        </references>
      </pivotArea>
    </format>
    <format dxfId="1249">
      <pivotArea dataOnly="0" labelOnly="1" outline="0" fieldPosition="0">
        <references count="1">
          <reference field="5" count="1" defaultSubtotal="1">
            <x v="151"/>
          </reference>
        </references>
      </pivotArea>
    </format>
    <format dxfId="1248">
      <pivotArea dataOnly="0" labelOnly="1" outline="0" fieldPosition="0">
        <references count="1">
          <reference field="5" count="1" defaultSubtotal="1">
            <x v="152"/>
          </reference>
        </references>
      </pivotArea>
    </format>
    <format dxfId="1247">
      <pivotArea dataOnly="0" labelOnly="1" outline="0" fieldPosition="0">
        <references count="1">
          <reference field="5" count="1" defaultSubtotal="1">
            <x v="153"/>
          </reference>
        </references>
      </pivotArea>
    </format>
    <format dxfId="1246">
      <pivotArea dataOnly="0" labelOnly="1" outline="0" fieldPosition="0">
        <references count="1">
          <reference field="5" count="1" defaultSubtotal="1">
            <x v="154"/>
          </reference>
        </references>
      </pivotArea>
    </format>
    <format dxfId="1245">
      <pivotArea dataOnly="0" labelOnly="1" outline="0" fieldPosition="0">
        <references count="1">
          <reference field="5" count="1" defaultSubtotal="1">
            <x v="155"/>
          </reference>
        </references>
      </pivotArea>
    </format>
    <format dxfId="1244">
      <pivotArea dataOnly="0" labelOnly="1" outline="0" fieldPosition="0">
        <references count="1">
          <reference field="5" count="1" defaultSubtotal="1">
            <x v="156"/>
          </reference>
        </references>
      </pivotArea>
    </format>
    <format dxfId="1243">
      <pivotArea dataOnly="0" labelOnly="1" outline="0" fieldPosition="0">
        <references count="1">
          <reference field="5" count="1" defaultSubtotal="1">
            <x v="157"/>
          </reference>
        </references>
      </pivotArea>
    </format>
    <format dxfId="1242">
      <pivotArea dataOnly="0" labelOnly="1" outline="0" fieldPosition="0">
        <references count="1">
          <reference field="5" count="1" defaultSubtotal="1">
            <x v="158"/>
          </reference>
        </references>
      </pivotArea>
    </format>
    <format dxfId="1241">
      <pivotArea dataOnly="0" labelOnly="1" outline="0" fieldPosition="0">
        <references count="1">
          <reference field="5" count="1" defaultSubtotal="1">
            <x v="159"/>
          </reference>
        </references>
      </pivotArea>
    </format>
    <format dxfId="1240">
      <pivotArea dataOnly="0" labelOnly="1" outline="0" fieldPosition="0">
        <references count="1">
          <reference field="5" count="1" defaultSubtotal="1">
            <x v="160"/>
          </reference>
        </references>
      </pivotArea>
    </format>
    <format dxfId="1239">
      <pivotArea dataOnly="0" labelOnly="1" outline="0" fieldPosition="0">
        <references count="1">
          <reference field="5" count="1" defaultSubtotal="1">
            <x v="161"/>
          </reference>
        </references>
      </pivotArea>
    </format>
    <format dxfId="1238">
      <pivotArea dataOnly="0" labelOnly="1" outline="0" fieldPosition="0">
        <references count="1">
          <reference field="5" count="1" defaultSubtotal="1">
            <x v="162"/>
          </reference>
        </references>
      </pivotArea>
    </format>
    <format dxfId="1237">
      <pivotArea dataOnly="0" labelOnly="1" outline="0" fieldPosition="0">
        <references count="1">
          <reference field="5" count="1" defaultSubtotal="1">
            <x v="163"/>
          </reference>
        </references>
      </pivotArea>
    </format>
    <format dxfId="1236">
      <pivotArea dataOnly="0" labelOnly="1" outline="0" fieldPosition="0">
        <references count="1">
          <reference field="5" count="1" defaultSubtotal="1">
            <x v="164"/>
          </reference>
        </references>
      </pivotArea>
    </format>
    <format dxfId="1235">
      <pivotArea dataOnly="0" labelOnly="1" outline="0" fieldPosition="0">
        <references count="1">
          <reference field="5" count="1" defaultSubtotal="1">
            <x v="165"/>
          </reference>
        </references>
      </pivotArea>
    </format>
    <format dxfId="1234">
      <pivotArea dataOnly="0" labelOnly="1" outline="0" fieldPosition="0">
        <references count="1">
          <reference field="5" count="1" defaultSubtotal="1">
            <x v="166"/>
          </reference>
        </references>
      </pivotArea>
    </format>
    <format dxfId="1233">
      <pivotArea dataOnly="0" labelOnly="1" outline="0" fieldPosition="0">
        <references count="1">
          <reference field="5" count="1" defaultSubtotal="1">
            <x v="167"/>
          </reference>
        </references>
      </pivotArea>
    </format>
    <format dxfId="1232">
      <pivotArea dataOnly="0" labelOnly="1" outline="0" fieldPosition="0">
        <references count="1">
          <reference field="5" count="1" defaultSubtotal="1">
            <x v="168"/>
          </reference>
        </references>
      </pivotArea>
    </format>
    <format dxfId="1231">
      <pivotArea dataOnly="0" labelOnly="1" outline="0" fieldPosition="0">
        <references count="1">
          <reference field="5" count="1" defaultSubtotal="1">
            <x v="169"/>
          </reference>
        </references>
      </pivotArea>
    </format>
    <format dxfId="1230">
      <pivotArea dataOnly="0" labelOnly="1" outline="0" fieldPosition="0">
        <references count="1">
          <reference field="5" count="1" defaultSubtotal="1">
            <x v="170"/>
          </reference>
        </references>
      </pivotArea>
    </format>
    <format dxfId="1229">
      <pivotArea dataOnly="0" labelOnly="1" outline="0" fieldPosition="0">
        <references count="1">
          <reference field="5" count="1" defaultSubtotal="1">
            <x v="171"/>
          </reference>
        </references>
      </pivotArea>
    </format>
    <format dxfId="1228">
      <pivotArea dataOnly="0" labelOnly="1" outline="0" fieldPosition="0">
        <references count="1">
          <reference field="5" count="1" defaultSubtotal="1">
            <x v="172"/>
          </reference>
        </references>
      </pivotArea>
    </format>
    <format dxfId="1227">
      <pivotArea dataOnly="0" labelOnly="1" outline="0" fieldPosition="0">
        <references count="1">
          <reference field="5" count="1" defaultSubtotal="1">
            <x v="173"/>
          </reference>
        </references>
      </pivotArea>
    </format>
    <format dxfId="1226">
      <pivotArea dataOnly="0" labelOnly="1" outline="0" fieldPosition="0">
        <references count="1">
          <reference field="5" count="1" defaultSubtotal="1">
            <x v="174"/>
          </reference>
        </references>
      </pivotArea>
    </format>
    <format dxfId="1225">
      <pivotArea dataOnly="0" labelOnly="1" outline="0" fieldPosition="0">
        <references count="1">
          <reference field="5" count="1" defaultSubtotal="1">
            <x v="175"/>
          </reference>
        </references>
      </pivotArea>
    </format>
    <format dxfId="1224">
      <pivotArea dataOnly="0" labelOnly="1" outline="0" fieldPosition="0">
        <references count="1">
          <reference field="5" count="1" defaultSubtotal="1">
            <x v="176"/>
          </reference>
        </references>
      </pivotArea>
    </format>
    <format dxfId="1223">
      <pivotArea dataOnly="0" labelOnly="1" outline="0" fieldPosition="0">
        <references count="1">
          <reference field="5" count="1" defaultSubtotal="1">
            <x v="177"/>
          </reference>
        </references>
      </pivotArea>
    </format>
    <format dxfId="1222">
      <pivotArea dataOnly="0" labelOnly="1" outline="0" fieldPosition="0">
        <references count="1">
          <reference field="5" count="1" defaultSubtotal="1">
            <x v="178"/>
          </reference>
        </references>
      </pivotArea>
    </format>
    <format dxfId="1221">
      <pivotArea dataOnly="0" labelOnly="1" outline="0" fieldPosition="0">
        <references count="1">
          <reference field="5" count="1" defaultSubtotal="1">
            <x v="179"/>
          </reference>
        </references>
      </pivotArea>
    </format>
    <format dxfId="1220">
      <pivotArea dataOnly="0" labelOnly="1" outline="0" fieldPosition="0">
        <references count="1">
          <reference field="5" count="1" defaultSubtotal="1">
            <x v="180"/>
          </reference>
        </references>
      </pivotArea>
    </format>
    <format dxfId="1219">
      <pivotArea dataOnly="0" labelOnly="1" outline="0" fieldPosition="0">
        <references count="1">
          <reference field="5" count="1" defaultSubtotal="1">
            <x v="181"/>
          </reference>
        </references>
      </pivotArea>
    </format>
    <format dxfId="1218">
      <pivotArea dataOnly="0" labelOnly="1" outline="0" fieldPosition="0">
        <references count="1">
          <reference field="5" count="1" defaultSubtotal="1">
            <x v="182"/>
          </reference>
        </references>
      </pivotArea>
    </format>
    <format dxfId="1217">
      <pivotArea dataOnly="0" labelOnly="1" outline="0" fieldPosition="0">
        <references count="1">
          <reference field="5" count="1" defaultSubtotal="1">
            <x v="183"/>
          </reference>
        </references>
      </pivotArea>
    </format>
    <format dxfId="1216">
      <pivotArea dataOnly="0" labelOnly="1" outline="0" fieldPosition="0">
        <references count="1">
          <reference field="5" count="1" defaultSubtotal="1">
            <x v="184"/>
          </reference>
        </references>
      </pivotArea>
    </format>
    <format dxfId="1215">
      <pivotArea dataOnly="0" labelOnly="1" outline="0" fieldPosition="0">
        <references count="1">
          <reference field="5" count="1" defaultSubtotal="1">
            <x v="185"/>
          </reference>
        </references>
      </pivotArea>
    </format>
    <format dxfId="1214">
      <pivotArea dataOnly="0" labelOnly="1" outline="0" fieldPosition="0">
        <references count="1">
          <reference field="5" count="1" defaultSubtotal="1">
            <x v="186"/>
          </reference>
        </references>
      </pivotArea>
    </format>
    <format dxfId="1213">
      <pivotArea dataOnly="0" labelOnly="1" outline="0" fieldPosition="0">
        <references count="2">
          <reference field="5" count="1" selected="0">
            <x v="0"/>
          </reference>
          <reference field="6" count="1">
            <x v="123"/>
          </reference>
        </references>
      </pivotArea>
    </format>
    <format dxfId="1212">
      <pivotArea dataOnly="0" labelOnly="1" outline="0" fieldPosition="0">
        <references count="2">
          <reference field="5" count="1" selected="0">
            <x v="1"/>
          </reference>
          <reference field="6" count="1">
            <x v="47"/>
          </reference>
        </references>
      </pivotArea>
    </format>
    <format dxfId="1211">
      <pivotArea dataOnly="0" labelOnly="1" outline="0" fieldPosition="0">
        <references count="2">
          <reference field="5" count="1" selected="0">
            <x v="2"/>
          </reference>
          <reference field="6" count="1">
            <x v="186"/>
          </reference>
        </references>
      </pivotArea>
    </format>
    <format dxfId="1210">
      <pivotArea dataOnly="0" labelOnly="1" outline="0" fieldPosition="0">
        <references count="2">
          <reference field="5" count="1" selected="0">
            <x v="3"/>
          </reference>
          <reference field="6" count="1">
            <x v="49"/>
          </reference>
        </references>
      </pivotArea>
    </format>
    <format dxfId="1209">
      <pivotArea dataOnly="0" labelOnly="1" outline="0" fieldPosition="0">
        <references count="2">
          <reference field="5" count="1" selected="0">
            <x v="4"/>
          </reference>
          <reference field="6" count="1">
            <x v="154"/>
          </reference>
        </references>
      </pivotArea>
    </format>
    <format dxfId="1208">
      <pivotArea dataOnly="0" labelOnly="1" outline="0" fieldPosition="0">
        <references count="2">
          <reference field="5" count="1" selected="0">
            <x v="5"/>
          </reference>
          <reference field="6" count="1">
            <x v="128"/>
          </reference>
        </references>
      </pivotArea>
    </format>
    <format dxfId="1207">
      <pivotArea dataOnly="0" labelOnly="1" outline="0" fieldPosition="0">
        <references count="2">
          <reference field="5" count="1" selected="0">
            <x v="6"/>
          </reference>
          <reference field="6" count="1">
            <x v="130"/>
          </reference>
        </references>
      </pivotArea>
    </format>
    <format dxfId="1206">
      <pivotArea dataOnly="0" labelOnly="1" outline="0" fieldPosition="0">
        <references count="2">
          <reference field="5" count="1" selected="0">
            <x v="7"/>
          </reference>
          <reference field="6" count="1">
            <x v="64"/>
          </reference>
        </references>
      </pivotArea>
    </format>
    <format dxfId="1205">
      <pivotArea dataOnly="0" labelOnly="1" outline="0" fieldPosition="0">
        <references count="2">
          <reference field="5" count="1" selected="0">
            <x v="8"/>
          </reference>
          <reference field="6" count="1">
            <x v="125"/>
          </reference>
        </references>
      </pivotArea>
    </format>
    <format dxfId="1204">
      <pivotArea dataOnly="0" labelOnly="1" outline="0" fieldPosition="0">
        <references count="2">
          <reference field="5" count="1" selected="0">
            <x v="9"/>
          </reference>
          <reference field="6" count="1">
            <x v="57"/>
          </reference>
        </references>
      </pivotArea>
    </format>
    <format dxfId="1203">
      <pivotArea dataOnly="0" labelOnly="1" outline="0" fieldPosition="0">
        <references count="2">
          <reference field="5" count="1" selected="0">
            <x v="10"/>
          </reference>
          <reference field="6" count="1">
            <x v="22"/>
          </reference>
        </references>
      </pivotArea>
    </format>
    <format dxfId="1202">
      <pivotArea dataOnly="0" labelOnly="1" outline="0" fieldPosition="0">
        <references count="2">
          <reference field="5" count="1" selected="0">
            <x v="11"/>
          </reference>
          <reference field="6" count="1">
            <x v="15"/>
          </reference>
        </references>
      </pivotArea>
    </format>
    <format dxfId="1201">
      <pivotArea dataOnly="0" labelOnly="1" outline="0" fieldPosition="0">
        <references count="2">
          <reference field="5" count="1" selected="0">
            <x v="12"/>
          </reference>
          <reference field="6" count="1">
            <x v="129"/>
          </reference>
        </references>
      </pivotArea>
    </format>
    <format dxfId="1200">
      <pivotArea dataOnly="0" labelOnly="1" outline="0" fieldPosition="0">
        <references count="2">
          <reference field="5" count="1" selected="0">
            <x v="13"/>
          </reference>
          <reference field="6" count="1">
            <x v="106"/>
          </reference>
        </references>
      </pivotArea>
    </format>
    <format dxfId="1199">
      <pivotArea dataOnly="0" labelOnly="1" outline="0" fieldPosition="0">
        <references count="2">
          <reference field="5" count="1" selected="0">
            <x v="14"/>
          </reference>
          <reference field="6" count="1">
            <x v="19"/>
          </reference>
        </references>
      </pivotArea>
    </format>
    <format dxfId="1198">
      <pivotArea dataOnly="0" labelOnly="1" outline="0" fieldPosition="0">
        <references count="2">
          <reference field="5" count="1" selected="0">
            <x v="15"/>
          </reference>
          <reference field="6" count="1">
            <x v="117"/>
          </reference>
        </references>
      </pivotArea>
    </format>
    <format dxfId="1197">
      <pivotArea dataOnly="0" labelOnly="1" outline="0" fieldPosition="0">
        <references count="2">
          <reference field="5" count="1" selected="0">
            <x v="16"/>
          </reference>
          <reference field="6" count="1">
            <x v="7"/>
          </reference>
        </references>
      </pivotArea>
    </format>
    <format dxfId="1196">
      <pivotArea dataOnly="0" labelOnly="1" outline="0" fieldPosition="0">
        <references count="2">
          <reference field="5" count="1" selected="0">
            <x v="17"/>
          </reference>
          <reference field="6" count="1">
            <x v="11"/>
          </reference>
        </references>
      </pivotArea>
    </format>
    <format dxfId="1195">
      <pivotArea dataOnly="0" labelOnly="1" outline="0" fieldPosition="0">
        <references count="2">
          <reference field="5" count="1" selected="0">
            <x v="18"/>
          </reference>
          <reference field="6" count="1">
            <x v="28"/>
          </reference>
        </references>
      </pivotArea>
    </format>
    <format dxfId="1194">
      <pivotArea dataOnly="0" labelOnly="1" outline="0" fieldPosition="0">
        <references count="2">
          <reference field="5" count="1" selected="0">
            <x v="19"/>
          </reference>
          <reference field="6" count="1">
            <x v="17"/>
          </reference>
        </references>
      </pivotArea>
    </format>
    <format dxfId="1193">
      <pivotArea dataOnly="0" labelOnly="1" outline="0" fieldPosition="0">
        <references count="2">
          <reference field="5" count="1" selected="0">
            <x v="20"/>
          </reference>
          <reference field="6" count="1">
            <x v="175"/>
          </reference>
        </references>
      </pivotArea>
    </format>
    <format dxfId="1192">
      <pivotArea dataOnly="0" labelOnly="1" outline="0" fieldPosition="0">
        <references count="2">
          <reference field="5" count="1" selected="0">
            <x v="21"/>
          </reference>
          <reference field="6" count="1">
            <x v="58"/>
          </reference>
        </references>
      </pivotArea>
    </format>
    <format dxfId="1191">
      <pivotArea dataOnly="0" labelOnly="1" outline="0" fieldPosition="0">
        <references count="2">
          <reference field="5" count="1" selected="0">
            <x v="22"/>
          </reference>
          <reference field="6" count="1">
            <x v="159"/>
          </reference>
        </references>
      </pivotArea>
    </format>
    <format dxfId="1190">
      <pivotArea dataOnly="0" labelOnly="1" outline="0" fieldPosition="0">
        <references count="2">
          <reference field="5" count="1" selected="0">
            <x v="23"/>
          </reference>
          <reference field="6" count="1">
            <x v="158"/>
          </reference>
        </references>
      </pivotArea>
    </format>
    <format dxfId="1189">
      <pivotArea dataOnly="0" labelOnly="1" outline="0" fieldPosition="0">
        <references count="2">
          <reference field="5" count="1" selected="0">
            <x v="24"/>
          </reference>
          <reference field="6" count="1">
            <x v="92"/>
          </reference>
        </references>
      </pivotArea>
    </format>
    <format dxfId="1188">
      <pivotArea dataOnly="0" labelOnly="1" outline="0" fieldPosition="0">
        <references count="2">
          <reference field="5" count="1" selected="0">
            <x v="25"/>
          </reference>
          <reference field="6" count="1">
            <x v="113"/>
          </reference>
        </references>
      </pivotArea>
    </format>
    <format dxfId="1187">
      <pivotArea dataOnly="0" labelOnly="1" outline="0" fieldPosition="0">
        <references count="2">
          <reference field="5" count="1" selected="0">
            <x v="26"/>
          </reference>
          <reference field="6" count="1">
            <x v="143"/>
          </reference>
        </references>
      </pivotArea>
    </format>
    <format dxfId="1186">
      <pivotArea dataOnly="0" labelOnly="1" outline="0" fieldPosition="0">
        <references count="2">
          <reference field="5" count="1" selected="0">
            <x v="27"/>
          </reference>
          <reference field="6" count="1">
            <x v="134"/>
          </reference>
        </references>
      </pivotArea>
    </format>
    <format dxfId="1185">
      <pivotArea dataOnly="0" labelOnly="1" outline="0" fieldPosition="0">
        <references count="2">
          <reference field="5" count="1" selected="0">
            <x v="28"/>
          </reference>
          <reference field="6" count="1">
            <x v="105"/>
          </reference>
        </references>
      </pivotArea>
    </format>
    <format dxfId="1184">
      <pivotArea dataOnly="0" labelOnly="1" outline="0" fieldPosition="0">
        <references count="2">
          <reference field="5" count="1" selected="0">
            <x v="29"/>
          </reference>
          <reference field="6" count="1">
            <x v="124"/>
          </reference>
        </references>
      </pivotArea>
    </format>
    <format dxfId="1183">
      <pivotArea dataOnly="0" labelOnly="1" outline="0" fieldPosition="0">
        <references count="2">
          <reference field="5" count="1" selected="0">
            <x v="30"/>
          </reference>
          <reference field="6" count="1">
            <x v="103"/>
          </reference>
        </references>
      </pivotArea>
    </format>
    <format dxfId="1182">
      <pivotArea dataOnly="0" labelOnly="1" outline="0" fieldPosition="0">
        <references count="2">
          <reference field="5" count="1" selected="0">
            <x v="31"/>
          </reference>
          <reference field="6" count="1">
            <x v="163"/>
          </reference>
        </references>
      </pivotArea>
    </format>
    <format dxfId="1181">
      <pivotArea dataOnly="0" labelOnly="1" outline="0" fieldPosition="0">
        <references count="2">
          <reference field="5" count="1" selected="0">
            <x v="32"/>
          </reference>
          <reference field="6" count="1">
            <x v="174"/>
          </reference>
        </references>
      </pivotArea>
    </format>
    <format dxfId="1180">
      <pivotArea dataOnly="0" labelOnly="1" outline="0" fieldPosition="0">
        <references count="2">
          <reference field="5" count="1" selected="0">
            <x v="33"/>
          </reference>
          <reference field="6" count="1">
            <x v="93"/>
          </reference>
        </references>
      </pivotArea>
    </format>
    <format dxfId="1179">
      <pivotArea dataOnly="0" labelOnly="1" outline="0" fieldPosition="0">
        <references count="2">
          <reference field="5" count="1" selected="0">
            <x v="34"/>
          </reference>
          <reference field="6" count="1">
            <x v="30"/>
          </reference>
        </references>
      </pivotArea>
    </format>
    <format dxfId="1178">
      <pivotArea dataOnly="0" labelOnly="1" outline="0" fieldPosition="0">
        <references count="2">
          <reference field="5" count="1" selected="0">
            <x v="35"/>
          </reference>
          <reference field="6" count="1">
            <x v="77"/>
          </reference>
        </references>
      </pivotArea>
    </format>
    <format dxfId="1177">
      <pivotArea dataOnly="0" labelOnly="1" outline="0" fieldPosition="0">
        <references count="2">
          <reference field="5" count="1" selected="0">
            <x v="36"/>
          </reference>
          <reference field="6" count="1">
            <x v="185"/>
          </reference>
        </references>
      </pivotArea>
    </format>
    <format dxfId="1176">
      <pivotArea dataOnly="0" labelOnly="1" outline="0" fieldPosition="0">
        <references count="2">
          <reference field="5" count="1" selected="0">
            <x v="37"/>
          </reference>
          <reference field="6" count="1">
            <x v="182"/>
          </reference>
        </references>
      </pivotArea>
    </format>
    <format dxfId="1175">
      <pivotArea dataOnly="0" labelOnly="1" outline="0" fieldPosition="0">
        <references count="2">
          <reference field="5" count="1" selected="0">
            <x v="38"/>
          </reference>
          <reference field="6" count="1">
            <x v="83"/>
          </reference>
        </references>
      </pivotArea>
    </format>
    <format dxfId="1174">
      <pivotArea dataOnly="0" labelOnly="1" outline="0" fieldPosition="0">
        <references count="2">
          <reference field="5" count="1" selected="0">
            <x v="39"/>
          </reference>
          <reference field="6" count="1">
            <x v="171"/>
          </reference>
        </references>
      </pivotArea>
    </format>
    <format dxfId="1173">
      <pivotArea dataOnly="0" labelOnly="1" outline="0" fieldPosition="0">
        <references count="2">
          <reference field="5" count="1" selected="0">
            <x v="40"/>
          </reference>
          <reference field="6" count="1">
            <x v="151"/>
          </reference>
        </references>
      </pivotArea>
    </format>
    <format dxfId="1172">
      <pivotArea dataOnly="0" labelOnly="1" outline="0" fieldPosition="0">
        <references count="2">
          <reference field="5" count="1" selected="0">
            <x v="41"/>
          </reference>
          <reference field="6" count="1">
            <x v="112"/>
          </reference>
        </references>
      </pivotArea>
    </format>
    <format dxfId="1171">
      <pivotArea dataOnly="0" labelOnly="1" outline="0" fieldPosition="0">
        <references count="2">
          <reference field="5" count="1" selected="0">
            <x v="42"/>
          </reference>
          <reference field="6" count="1">
            <x v="102"/>
          </reference>
        </references>
      </pivotArea>
    </format>
    <format dxfId="1170">
      <pivotArea dataOnly="0" labelOnly="1" outline="0" fieldPosition="0">
        <references count="2">
          <reference field="5" count="1" selected="0">
            <x v="43"/>
          </reference>
          <reference field="6" count="1">
            <x v="133"/>
          </reference>
        </references>
      </pivotArea>
    </format>
    <format dxfId="1169">
      <pivotArea dataOnly="0" labelOnly="1" outline="0" fieldPosition="0">
        <references count="2">
          <reference field="5" count="1" selected="0">
            <x v="44"/>
          </reference>
          <reference field="6" count="1">
            <x v="23"/>
          </reference>
        </references>
      </pivotArea>
    </format>
    <format dxfId="1168">
      <pivotArea dataOnly="0" labelOnly="1" outline="0" fieldPosition="0">
        <references count="2">
          <reference field="5" count="1" selected="0">
            <x v="45"/>
          </reference>
          <reference field="6" count="1">
            <x v="38"/>
          </reference>
        </references>
      </pivotArea>
    </format>
    <format dxfId="1167">
      <pivotArea dataOnly="0" labelOnly="1" outline="0" fieldPosition="0">
        <references count="2">
          <reference field="5" count="1" selected="0">
            <x v="46"/>
          </reference>
          <reference field="6" count="1">
            <x v="141"/>
          </reference>
        </references>
      </pivotArea>
    </format>
    <format dxfId="1166">
      <pivotArea dataOnly="0" labelOnly="1" outline="0" fieldPosition="0">
        <references count="2">
          <reference field="5" count="1" selected="0">
            <x v="47"/>
          </reference>
          <reference field="6" count="1">
            <x v="100"/>
          </reference>
        </references>
      </pivotArea>
    </format>
    <format dxfId="1165">
      <pivotArea dataOnly="0" labelOnly="1" outline="0" fieldPosition="0">
        <references count="2">
          <reference field="5" count="1" selected="0">
            <x v="48"/>
          </reference>
          <reference field="6" count="1">
            <x v="50"/>
          </reference>
        </references>
      </pivotArea>
    </format>
    <format dxfId="1164">
      <pivotArea dataOnly="0" labelOnly="1" outline="0" fieldPosition="0">
        <references count="2">
          <reference field="5" count="1" selected="0">
            <x v="49"/>
          </reference>
          <reference field="6" count="1">
            <x v="150"/>
          </reference>
        </references>
      </pivotArea>
    </format>
    <format dxfId="1163">
      <pivotArea dataOnly="0" labelOnly="1" outline="0" fieldPosition="0">
        <references count="2">
          <reference field="5" count="1" selected="0">
            <x v="50"/>
          </reference>
          <reference field="6" count="1">
            <x v="24"/>
          </reference>
        </references>
      </pivotArea>
    </format>
    <format dxfId="1162">
      <pivotArea dataOnly="0" labelOnly="1" outline="0" fieldPosition="0">
        <references count="2">
          <reference field="5" count="1" selected="0">
            <x v="51"/>
          </reference>
          <reference field="6" count="1">
            <x v="176"/>
          </reference>
        </references>
      </pivotArea>
    </format>
    <format dxfId="1161">
      <pivotArea dataOnly="0" labelOnly="1" outline="0" fieldPosition="0">
        <references count="2">
          <reference field="5" count="1" selected="0">
            <x v="52"/>
          </reference>
          <reference field="6" count="1">
            <x v="44"/>
          </reference>
        </references>
      </pivotArea>
    </format>
    <format dxfId="1160">
      <pivotArea dataOnly="0" labelOnly="1" outline="0" fieldPosition="0">
        <references count="2">
          <reference field="5" count="1" selected="0">
            <x v="53"/>
          </reference>
          <reference field="6" count="1">
            <x v="31"/>
          </reference>
        </references>
      </pivotArea>
    </format>
    <format dxfId="1159">
      <pivotArea dataOnly="0" labelOnly="1" outline="0" fieldPosition="0">
        <references count="2">
          <reference field="5" count="1" selected="0">
            <x v="54"/>
          </reference>
          <reference field="6" count="1">
            <x v="88"/>
          </reference>
        </references>
      </pivotArea>
    </format>
    <format dxfId="1158">
      <pivotArea dataOnly="0" labelOnly="1" outline="0" fieldPosition="0">
        <references count="2">
          <reference field="5" count="1" selected="0">
            <x v="55"/>
          </reference>
          <reference field="6" count="1">
            <x v="139"/>
          </reference>
        </references>
      </pivotArea>
    </format>
    <format dxfId="1157">
      <pivotArea dataOnly="0" labelOnly="1" outline="0" fieldPosition="0">
        <references count="2">
          <reference field="5" count="1" selected="0">
            <x v="56"/>
          </reference>
          <reference field="6" count="1">
            <x v="119"/>
          </reference>
        </references>
      </pivotArea>
    </format>
    <format dxfId="1156">
      <pivotArea dataOnly="0" labelOnly="1" outline="0" fieldPosition="0">
        <references count="2">
          <reference field="5" count="1" selected="0">
            <x v="57"/>
          </reference>
          <reference field="6" count="1">
            <x v="21"/>
          </reference>
        </references>
      </pivotArea>
    </format>
    <format dxfId="1155">
      <pivotArea dataOnly="0" labelOnly="1" outline="0" fieldPosition="0">
        <references count="2">
          <reference field="5" count="1" selected="0">
            <x v="58"/>
          </reference>
          <reference field="6" count="1">
            <x v="152"/>
          </reference>
        </references>
      </pivotArea>
    </format>
    <format dxfId="1154">
      <pivotArea dataOnly="0" labelOnly="1" outline="0" fieldPosition="0">
        <references count="2">
          <reference field="5" count="1" selected="0">
            <x v="59"/>
          </reference>
          <reference field="6" count="1">
            <x v="54"/>
          </reference>
        </references>
      </pivotArea>
    </format>
    <format dxfId="1153">
      <pivotArea dataOnly="0" labelOnly="1" outline="0" fieldPosition="0">
        <references count="2">
          <reference field="5" count="1" selected="0">
            <x v="60"/>
          </reference>
          <reference field="6" count="1">
            <x v="54"/>
          </reference>
        </references>
      </pivotArea>
    </format>
    <format dxfId="1152">
      <pivotArea dataOnly="0" labelOnly="1" outline="0" fieldPosition="0">
        <references count="2">
          <reference field="5" count="1" selected="0">
            <x v="61"/>
          </reference>
          <reference field="6" count="1">
            <x v="147"/>
          </reference>
        </references>
      </pivotArea>
    </format>
    <format dxfId="1151">
      <pivotArea dataOnly="0" labelOnly="1" outline="0" fieldPosition="0">
        <references count="2">
          <reference field="5" count="1" selected="0">
            <x v="62"/>
          </reference>
          <reference field="6" count="1">
            <x v="66"/>
          </reference>
        </references>
      </pivotArea>
    </format>
    <format dxfId="1150">
      <pivotArea dataOnly="0" labelOnly="1" outline="0" fieldPosition="0">
        <references count="2">
          <reference field="5" count="1" selected="0">
            <x v="63"/>
          </reference>
          <reference field="6" count="1">
            <x v="33"/>
          </reference>
        </references>
      </pivotArea>
    </format>
    <format dxfId="1149">
      <pivotArea dataOnly="0" labelOnly="1" outline="0" fieldPosition="0">
        <references count="2">
          <reference field="5" count="1" selected="0">
            <x v="64"/>
          </reference>
          <reference field="6" count="1">
            <x v="1"/>
          </reference>
        </references>
      </pivotArea>
    </format>
    <format dxfId="1148">
      <pivotArea dataOnly="0" labelOnly="1" outline="0" fieldPosition="0">
        <references count="2">
          <reference field="5" count="1" selected="0">
            <x v="65"/>
          </reference>
          <reference field="6" count="1">
            <x v="0"/>
          </reference>
        </references>
      </pivotArea>
    </format>
    <format dxfId="1147">
      <pivotArea dataOnly="0" labelOnly="1" outline="0" fieldPosition="0">
        <references count="2">
          <reference field="5" count="1" selected="0">
            <x v="66"/>
          </reference>
          <reference field="6" count="1">
            <x v="146"/>
          </reference>
        </references>
      </pivotArea>
    </format>
    <format dxfId="1146">
      <pivotArea dataOnly="0" labelOnly="1" outline="0" fieldPosition="0">
        <references count="2">
          <reference field="5" count="1" selected="0">
            <x v="67"/>
          </reference>
          <reference field="6" count="1">
            <x v="108"/>
          </reference>
        </references>
      </pivotArea>
    </format>
    <format dxfId="1145">
      <pivotArea dataOnly="0" labelOnly="1" outline="0" fieldPosition="0">
        <references count="2">
          <reference field="5" count="1" selected="0">
            <x v="68"/>
          </reference>
          <reference field="6" count="1">
            <x v="111"/>
          </reference>
        </references>
      </pivotArea>
    </format>
    <format dxfId="1144">
      <pivotArea dataOnly="0" labelOnly="1" outline="0" fieldPosition="0">
        <references count="2">
          <reference field="5" count="1" selected="0">
            <x v="69"/>
          </reference>
          <reference field="6" count="1">
            <x v="91"/>
          </reference>
        </references>
      </pivotArea>
    </format>
    <format dxfId="1143">
      <pivotArea dataOnly="0" labelOnly="1" outline="0" fieldPosition="0">
        <references count="2">
          <reference field="5" count="1" selected="0">
            <x v="70"/>
          </reference>
          <reference field="6" count="1">
            <x v="179"/>
          </reference>
        </references>
      </pivotArea>
    </format>
    <format dxfId="1142">
      <pivotArea dataOnly="0" labelOnly="1" outline="0" fieldPosition="0">
        <references count="2">
          <reference field="5" count="1" selected="0">
            <x v="71"/>
          </reference>
          <reference field="6" count="1">
            <x v="46"/>
          </reference>
        </references>
      </pivotArea>
    </format>
    <format dxfId="1141">
      <pivotArea dataOnly="0" labelOnly="1" outline="0" fieldPosition="0">
        <references count="2">
          <reference field="5" count="1" selected="0">
            <x v="72"/>
          </reference>
          <reference field="6" count="1">
            <x v="10"/>
          </reference>
        </references>
      </pivotArea>
    </format>
    <format dxfId="1140">
      <pivotArea dataOnly="0" labelOnly="1" outline="0" fieldPosition="0">
        <references count="2">
          <reference field="5" count="1" selected="0">
            <x v="73"/>
          </reference>
          <reference field="6" count="1">
            <x v="55"/>
          </reference>
        </references>
      </pivotArea>
    </format>
    <format dxfId="1139">
      <pivotArea dataOnly="0" labelOnly="1" outline="0" fieldPosition="0">
        <references count="2">
          <reference field="5" count="1" selected="0">
            <x v="74"/>
          </reference>
          <reference field="6" count="1">
            <x v="14"/>
          </reference>
        </references>
      </pivotArea>
    </format>
    <format dxfId="1138">
      <pivotArea dataOnly="0" labelOnly="1" outline="0" fieldPosition="0">
        <references count="2">
          <reference field="5" count="1" selected="0">
            <x v="75"/>
          </reference>
          <reference field="6" count="1">
            <x v="132"/>
          </reference>
        </references>
      </pivotArea>
    </format>
    <format dxfId="1137">
      <pivotArea dataOnly="0" labelOnly="1" outline="0" fieldPosition="0">
        <references count="2">
          <reference field="5" count="1" selected="0">
            <x v="76"/>
          </reference>
          <reference field="6" count="1">
            <x v="160"/>
          </reference>
        </references>
      </pivotArea>
    </format>
    <format dxfId="1136">
      <pivotArea dataOnly="0" labelOnly="1" outline="0" fieldPosition="0">
        <references count="2">
          <reference field="5" count="1" selected="0">
            <x v="77"/>
          </reference>
          <reference field="6" count="1">
            <x v="168"/>
          </reference>
        </references>
      </pivotArea>
    </format>
    <format dxfId="1135">
      <pivotArea dataOnly="0" labelOnly="1" outline="0" fieldPosition="0">
        <references count="2">
          <reference field="5" count="1" selected="0">
            <x v="78"/>
          </reference>
          <reference field="6" count="1">
            <x v="35"/>
          </reference>
        </references>
      </pivotArea>
    </format>
    <format dxfId="1134">
      <pivotArea dataOnly="0" labelOnly="1" outline="0" fieldPosition="0">
        <references count="2">
          <reference field="5" count="1" selected="0">
            <x v="79"/>
          </reference>
          <reference field="6" count="1">
            <x v="81"/>
          </reference>
        </references>
      </pivotArea>
    </format>
    <format dxfId="1133">
      <pivotArea dataOnly="0" labelOnly="1" outline="0" fieldPosition="0">
        <references count="2">
          <reference field="5" count="1" selected="0">
            <x v="80"/>
          </reference>
          <reference field="6" count="1">
            <x v="90"/>
          </reference>
        </references>
      </pivotArea>
    </format>
    <format dxfId="1132">
      <pivotArea dataOnly="0" labelOnly="1" outline="0" fieldPosition="0">
        <references count="2">
          <reference field="5" count="1" selected="0">
            <x v="81"/>
          </reference>
          <reference field="6" count="1">
            <x v="8"/>
          </reference>
        </references>
      </pivotArea>
    </format>
    <format dxfId="1131">
      <pivotArea dataOnly="0" labelOnly="1" outline="0" fieldPosition="0">
        <references count="2">
          <reference field="5" count="1" selected="0">
            <x v="82"/>
          </reference>
          <reference field="6" count="1">
            <x v="164"/>
          </reference>
        </references>
      </pivotArea>
    </format>
    <format dxfId="1130">
      <pivotArea dataOnly="0" labelOnly="1" outline="0" fieldPosition="0">
        <references count="2">
          <reference field="5" count="1" selected="0">
            <x v="83"/>
          </reference>
          <reference field="6" count="1">
            <x v="51"/>
          </reference>
        </references>
      </pivotArea>
    </format>
    <format dxfId="1129">
      <pivotArea dataOnly="0" labelOnly="1" outline="0" fieldPosition="0">
        <references count="2">
          <reference field="5" count="1" selected="0">
            <x v="84"/>
          </reference>
          <reference field="6" count="1">
            <x v="184"/>
          </reference>
        </references>
      </pivotArea>
    </format>
    <format dxfId="1128">
      <pivotArea dataOnly="0" labelOnly="1" outline="0" fieldPosition="0">
        <references count="2">
          <reference field="5" count="1" selected="0">
            <x v="85"/>
          </reference>
          <reference field="6" count="1">
            <x v="72"/>
          </reference>
        </references>
      </pivotArea>
    </format>
    <format dxfId="1127">
      <pivotArea dataOnly="0" labelOnly="1" outline="0" fieldPosition="0">
        <references count="2">
          <reference field="5" count="1" selected="0">
            <x v="86"/>
          </reference>
          <reference field="6" count="1">
            <x v="95"/>
          </reference>
        </references>
      </pivotArea>
    </format>
    <format dxfId="1126">
      <pivotArea dataOnly="0" labelOnly="1" outline="0" fieldPosition="0">
        <references count="2">
          <reference field="5" count="1" selected="0">
            <x v="87"/>
          </reference>
          <reference field="6" count="1">
            <x v="110"/>
          </reference>
        </references>
      </pivotArea>
    </format>
    <format dxfId="1125">
      <pivotArea dataOnly="0" labelOnly="1" outline="0" fieldPosition="0">
        <references count="2">
          <reference field="5" count="1" selected="0">
            <x v="88"/>
          </reference>
          <reference field="6" count="1">
            <x v="56"/>
          </reference>
        </references>
      </pivotArea>
    </format>
    <format dxfId="1124">
      <pivotArea dataOnly="0" labelOnly="1" outline="0" fieldPosition="0">
        <references count="2">
          <reference field="5" count="1" selected="0">
            <x v="89"/>
          </reference>
          <reference field="6" count="1">
            <x v="41"/>
          </reference>
        </references>
      </pivotArea>
    </format>
    <format dxfId="1123">
      <pivotArea dataOnly="0" labelOnly="1" outline="0" fieldPosition="0">
        <references count="2">
          <reference field="5" count="1" selected="0">
            <x v="90"/>
          </reference>
          <reference field="6" count="2">
            <x v="20"/>
            <x v="76"/>
          </reference>
        </references>
      </pivotArea>
    </format>
    <format dxfId="1122">
      <pivotArea dataOnly="0" labelOnly="1" outline="0" fieldPosition="0">
        <references count="2">
          <reference field="5" count="1" selected="0">
            <x v="91"/>
          </reference>
          <reference field="6" count="1">
            <x v="27"/>
          </reference>
        </references>
      </pivotArea>
    </format>
    <format dxfId="1121">
      <pivotArea dataOnly="0" labelOnly="1" outline="0" fieldPosition="0">
        <references count="2">
          <reference field="5" count="1" selected="0">
            <x v="92"/>
          </reference>
          <reference field="6" count="1">
            <x v="25"/>
          </reference>
        </references>
      </pivotArea>
    </format>
    <format dxfId="1120">
      <pivotArea dataOnly="0" labelOnly="1" outline="0" fieldPosition="0">
        <references count="2">
          <reference field="5" count="1" selected="0">
            <x v="93"/>
          </reference>
          <reference field="6" count="1">
            <x v="127"/>
          </reference>
        </references>
      </pivotArea>
    </format>
    <format dxfId="1119">
      <pivotArea dataOnly="0" labelOnly="1" outline="0" fieldPosition="0">
        <references count="2">
          <reference field="5" count="1" selected="0">
            <x v="94"/>
          </reference>
          <reference field="6" count="1">
            <x v="138"/>
          </reference>
        </references>
      </pivotArea>
    </format>
    <format dxfId="1118">
      <pivotArea dataOnly="0" labelOnly="1" outline="0" fieldPosition="0">
        <references count="2">
          <reference field="5" count="1" selected="0">
            <x v="95"/>
          </reference>
          <reference field="6" count="1">
            <x v="80"/>
          </reference>
        </references>
      </pivotArea>
    </format>
    <format dxfId="1117">
      <pivotArea dataOnly="0" labelOnly="1" outline="0" fieldPosition="0">
        <references count="2">
          <reference field="5" count="1" selected="0">
            <x v="96"/>
          </reference>
          <reference field="6" count="1">
            <x v="116"/>
          </reference>
        </references>
      </pivotArea>
    </format>
    <format dxfId="1116">
      <pivotArea dataOnly="0" labelOnly="1" outline="0" fieldPosition="0">
        <references count="2">
          <reference field="5" count="1" selected="0">
            <x v="97"/>
          </reference>
          <reference field="6" count="1">
            <x v="99"/>
          </reference>
        </references>
      </pivotArea>
    </format>
    <format dxfId="1115">
      <pivotArea dataOnly="0" labelOnly="1" outline="0" fieldPosition="0">
        <references count="2">
          <reference field="5" count="1" selected="0">
            <x v="98"/>
          </reference>
          <reference field="6" count="1">
            <x v="40"/>
          </reference>
        </references>
      </pivotArea>
    </format>
    <format dxfId="1114">
      <pivotArea dataOnly="0" labelOnly="1" outline="0" fieldPosition="0">
        <references count="2">
          <reference field="5" count="1" selected="0">
            <x v="99"/>
          </reference>
          <reference field="6" count="1">
            <x v="48"/>
          </reference>
        </references>
      </pivotArea>
    </format>
    <format dxfId="1113">
      <pivotArea dataOnly="0" labelOnly="1" outline="0" fieldPosition="0">
        <references count="2">
          <reference field="5" count="1" selected="0">
            <x v="100"/>
          </reference>
          <reference field="6" count="1">
            <x v="65"/>
          </reference>
        </references>
      </pivotArea>
    </format>
    <format dxfId="1112">
      <pivotArea dataOnly="0" labelOnly="1" outline="0" fieldPosition="0">
        <references count="2">
          <reference field="5" count="1" selected="0">
            <x v="101"/>
          </reference>
          <reference field="6" count="1">
            <x v="140"/>
          </reference>
        </references>
      </pivotArea>
    </format>
    <format dxfId="1111">
      <pivotArea dataOnly="0" labelOnly="1" outline="0" fieldPosition="0">
        <references count="2">
          <reference field="5" count="1" selected="0">
            <x v="102"/>
          </reference>
          <reference field="6" count="1">
            <x v="180"/>
          </reference>
        </references>
      </pivotArea>
    </format>
    <format dxfId="1110">
      <pivotArea dataOnly="0" labelOnly="1" outline="0" fieldPosition="0">
        <references count="2">
          <reference field="5" count="1" selected="0">
            <x v="103"/>
          </reference>
          <reference field="6" count="1">
            <x v="177"/>
          </reference>
        </references>
      </pivotArea>
    </format>
    <format dxfId="1109">
      <pivotArea dataOnly="0" labelOnly="1" outline="0" fieldPosition="0">
        <references count="2">
          <reference field="5" count="1" selected="0">
            <x v="104"/>
          </reference>
          <reference field="6" count="1">
            <x v="144"/>
          </reference>
        </references>
      </pivotArea>
    </format>
    <format dxfId="1108">
      <pivotArea dataOnly="0" labelOnly="1" outline="0" fieldPosition="0">
        <references count="2">
          <reference field="5" count="1" selected="0">
            <x v="105"/>
          </reference>
          <reference field="6" count="1">
            <x v="43"/>
          </reference>
        </references>
      </pivotArea>
    </format>
    <format dxfId="1107">
      <pivotArea dataOnly="0" labelOnly="1" outline="0" fieldPosition="0">
        <references count="2">
          <reference field="5" count="1" selected="0">
            <x v="106"/>
          </reference>
          <reference field="6" count="1">
            <x v="183"/>
          </reference>
        </references>
      </pivotArea>
    </format>
    <format dxfId="1106">
      <pivotArea dataOnly="0" labelOnly="1" outline="0" fieldPosition="0">
        <references count="2">
          <reference field="5" count="1" selected="0">
            <x v="107"/>
          </reference>
          <reference field="6" count="1">
            <x v="155"/>
          </reference>
        </references>
      </pivotArea>
    </format>
    <format dxfId="1105">
      <pivotArea dataOnly="0" labelOnly="1" outline="0" fieldPosition="0">
        <references count="2">
          <reference field="5" count="1" selected="0">
            <x v="108"/>
          </reference>
          <reference field="6" count="1">
            <x v="96"/>
          </reference>
        </references>
      </pivotArea>
    </format>
    <format dxfId="1104">
      <pivotArea dataOnly="0" labelOnly="1" outline="0" fieldPosition="0">
        <references count="2">
          <reference field="5" count="1" selected="0">
            <x v="109"/>
          </reference>
          <reference field="6" count="1">
            <x v="60"/>
          </reference>
        </references>
      </pivotArea>
    </format>
    <format dxfId="1103">
      <pivotArea dataOnly="0" labelOnly="1" outline="0" fieldPosition="0">
        <references count="2">
          <reference field="5" count="1" selected="0">
            <x v="110"/>
          </reference>
          <reference field="6" count="1">
            <x v="172"/>
          </reference>
        </references>
      </pivotArea>
    </format>
    <format dxfId="1102">
      <pivotArea dataOnly="0" labelOnly="1" outline="0" fieldPosition="0">
        <references count="2">
          <reference field="5" count="1" selected="0">
            <x v="111"/>
          </reference>
          <reference field="6" count="1">
            <x v="16"/>
          </reference>
        </references>
      </pivotArea>
    </format>
    <format dxfId="1101">
      <pivotArea dataOnly="0" labelOnly="1" outline="0" fieldPosition="0">
        <references count="2">
          <reference field="5" count="1" selected="0">
            <x v="112"/>
          </reference>
          <reference field="6" count="1">
            <x v="70"/>
          </reference>
        </references>
      </pivotArea>
    </format>
    <format dxfId="1100">
      <pivotArea dataOnly="0" labelOnly="1" outline="0" fieldPosition="0">
        <references count="2">
          <reference field="5" count="1" selected="0">
            <x v="113"/>
          </reference>
          <reference field="6" count="1">
            <x v="53"/>
          </reference>
        </references>
      </pivotArea>
    </format>
    <format dxfId="1099">
      <pivotArea dataOnly="0" labelOnly="1" outline="0" fieldPosition="0">
        <references count="2">
          <reference field="5" count="1" selected="0">
            <x v="114"/>
          </reference>
          <reference field="6" count="1">
            <x v="121"/>
          </reference>
        </references>
      </pivotArea>
    </format>
    <format dxfId="1098">
      <pivotArea dataOnly="0" labelOnly="1" outline="0" fieldPosition="0">
        <references count="2">
          <reference field="5" count="1" selected="0">
            <x v="115"/>
          </reference>
          <reference field="6" count="1">
            <x v="4"/>
          </reference>
        </references>
      </pivotArea>
    </format>
    <format dxfId="1097">
      <pivotArea dataOnly="0" labelOnly="1" outline="0" fieldPosition="0">
        <references count="2">
          <reference field="5" count="1" selected="0">
            <x v="116"/>
          </reference>
          <reference field="6" count="1">
            <x v="153"/>
          </reference>
        </references>
      </pivotArea>
    </format>
    <format dxfId="1096">
      <pivotArea dataOnly="0" labelOnly="1" outline="0" fieldPosition="0">
        <references count="2">
          <reference field="5" count="1" selected="0">
            <x v="117"/>
          </reference>
          <reference field="6" count="1">
            <x v="89"/>
          </reference>
        </references>
      </pivotArea>
    </format>
    <format dxfId="1095">
      <pivotArea dataOnly="0" labelOnly="1" outline="0" fieldPosition="0">
        <references count="2">
          <reference field="5" count="1" selected="0">
            <x v="118"/>
          </reference>
          <reference field="6" count="1">
            <x v="39"/>
          </reference>
        </references>
      </pivotArea>
    </format>
    <format dxfId="1094">
      <pivotArea dataOnly="0" labelOnly="1" outline="0" fieldPosition="0">
        <references count="2">
          <reference field="5" count="1" selected="0">
            <x v="119"/>
          </reference>
          <reference field="6" count="1">
            <x v="12"/>
          </reference>
        </references>
      </pivotArea>
    </format>
    <format dxfId="1093">
      <pivotArea dataOnly="0" labelOnly="1" outline="0" fieldPosition="0">
        <references count="2">
          <reference field="5" count="1" selected="0">
            <x v="120"/>
          </reference>
          <reference field="6" count="1">
            <x v="32"/>
          </reference>
        </references>
      </pivotArea>
    </format>
    <format dxfId="1092">
      <pivotArea dataOnly="0" labelOnly="1" outline="0" fieldPosition="0">
        <references count="2">
          <reference field="5" count="1" selected="0">
            <x v="121"/>
          </reference>
          <reference field="6" count="1">
            <x v="166"/>
          </reference>
        </references>
      </pivotArea>
    </format>
    <format dxfId="1091">
      <pivotArea dataOnly="0" labelOnly="1" outline="0" fieldPosition="0">
        <references count="2">
          <reference field="5" count="1" selected="0">
            <x v="122"/>
          </reference>
          <reference field="6" count="1">
            <x v="6"/>
          </reference>
        </references>
      </pivotArea>
    </format>
    <format dxfId="1090">
      <pivotArea dataOnly="0" labelOnly="1" outline="0" fieldPosition="0">
        <references count="2">
          <reference field="5" count="1" selected="0">
            <x v="123"/>
          </reference>
          <reference field="6" count="1">
            <x v="45"/>
          </reference>
        </references>
      </pivotArea>
    </format>
    <format dxfId="1089">
      <pivotArea dataOnly="0" labelOnly="1" outline="0" fieldPosition="0">
        <references count="2">
          <reference field="5" count="1" selected="0">
            <x v="124"/>
          </reference>
          <reference field="6" count="1">
            <x v="167"/>
          </reference>
        </references>
      </pivotArea>
    </format>
    <format dxfId="1088">
      <pivotArea dataOnly="0" labelOnly="1" outline="0" fieldPosition="0">
        <references count="2">
          <reference field="5" count="1" selected="0">
            <x v="125"/>
          </reference>
          <reference field="6" count="1">
            <x v="36"/>
          </reference>
        </references>
      </pivotArea>
    </format>
    <format dxfId="1087">
      <pivotArea dataOnly="0" labelOnly="1" outline="0" fieldPosition="0">
        <references count="2">
          <reference field="5" count="1" selected="0">
            <x v="126"/>
          </reference>
          <reference field="6" count="1">
            <x v="157"/>
          </reference>
        </references>
      </pivotArea>
    </format>
    <format dxfId="1086">
      <pivotArea dataOnly="0" labelOnly="1" outline="0" fieldPosition="0">
        <references count="2">
          <reference field="5" count="1" selected="0">
            <x v="127"/>
          </reference>
          <reference field="6" count="1">
            <x v="71"/>
          </reference>
        </references>
      </pivotArea>
    </format>
    <format dxfId="1085">
      <pivotArea dataOnly="0" labelOnly="1" outline="0" fieldPosition="0">
        <references count="2">
          <reference field="5" count="1" selected="0">
            <x v="128"/>
          </reference>
          <reference field="6" count="1">
            <x v="78"/>
          </reference>
        </references>
      </pivotArea>
    </format>
    <format dxfId="1084">
      <pivotArea dataOnly="0" labelOnly="1" outline="0" fieldPosition="0">
        <references count="2">
          <reference field="5" count="1" selected="0">
            <x v="129"/>
          </reference>
          <reference field="6" count="1">
            <x v="2"/>
          </reference>
        </references>
      </pivotArea>
    </format>
    <format dxfId="1083">
      <pivotArea dataOnly="0" labelOnly="1" outline="0" fieldPosition="0">
        <references count="2">
          <reference field="5" count="1" selected="0">
            <x v="130"/>
          </reference>
          <reference field="6" count="1">
            <x v="26"/>
          </reference>
        </references>
      </pivotArea>
    </format>
    <format dxfId="1082">
      <pivotArea dataOnly="0" labelOnly="1" outline="0" fieldPosition="0">
        <references count="2">
          <reference field="5" count="1" selected="0">
            <x v="131"/>
          </reference>
          <reference field="6" count="1">
            <x v="13"/>
          </reference>
        </references>
      </pivotArea>
    </format>
    <format dxfId="1081">
      <pivotArea dataOnly="0" labelOnly="1" outline="0" fieldPosition="0">
        <references count="2">
          <reference field="5" count="1" selected="0">
            <x v="132"/>
          </reference>
          <reference field="6" count="1">
            <x v="120"/>
          </reference>
        </references>
      </pivotArea>
    </format>
    <format dxfId="1080">
      <pivotArea dataOnly="0" labelOnly="1" outline="0" fieldPosition="0">
        <references count="2">
          <reference field="5" count="1" selected="0">
            <x v="133"/>
          </reference>
          <reference field="6" count="1">
            <x v="131"/>
          </reference>
        </references>
      </pivotArea>
    </format>
    <format dxfId="1079">
      <pivotArea dataOnly="0" labelOnly="1" outline="0" fieldPosition="0">
        <references count="2">
          <reference field="5" count="1" selected="0">
            <x v="134"/>
          </reference>
          <reference field="6" count="1">
            <x v="162"/>
          </reference>
        </references>
      </pivotArea>
    </format>
    <format dxfId="1078">
      <pivotArea dataOnly="0" labelOnly="1" outline="0" fieldPosition="0">
        <references count="2">
          <reference field="5" count="1" selected="0">
            <x v="135"/>
          </reference>
          <reference field="6" count="1">
            <x v="114"/>
          </reference>
        </references>
      </pivotArea>
    </format>
    <format dxfId="1077">
      <pivotArea dataOnly="0" labelOnly="1" outline="0" fieldPosition="0">
        <references count="2">
          <reference field="5" count="1" selected="0">
            <x v="136"/>
          </reference>
          <reference field="6" count="1">
            <x v="68"/>
          </reference>
        </references>
      </pivotArea>
    </format>
    <format dxfId="1076">
      <pivotArea dataOnly="0" labelOnly="1" outline="0" fieldPosition="0">
        <references count="2">
          <reference field="5" count="1" selected="0">
            <x v="137"/>
          </reference>
          <reference field="6" count="1">
            <x v="79"/>
          </reference>
        </references>
      </pivotArea>
    </format>
    <format dxfId="1075">
      <pivotArea dataOnly="0" labelOnly="1" outline="0" fieldPosition="0">
        <references count="2">
          <reference field="5" count="1" selected="0">
            <x v="138"/>
          </reference>
          <reference field="6" count="1">
            <x v="135"/>
          </reference>
        </references>
      </pivotArea>
    </format>
    <format dxfId="1074">
      <pivotArea dataOnly="0" labelOnly="1" outline="0" fieldPosition="0">
        <references count="2">
          <reference field="5" count="1" selected="0">
            <x v="139"/>
          </reference>
          <reference field="6" count="1">
            <x v="5"/>
          </reference>
        </references>
      </pivotArea>
    </format>
    <format dxfId="1073">
      <pivotArea dataOnly="0" labelOnly="1" outline="0" fieldPosition="0">
        <references count="2">
          <reference field="5" count="1" selected="0">
            <x v="140"/>
          </reference>
          <reference field="6" count="1">
            <x v="87"/>
          </reference>
        </references>
      </pivotArea>
    </format>
    <format dxfId="1072">
      <pivotArea dataOnly="0" labelOnly="1" outline="0" fieldPosition="0">
        <references count="2">
          <reference field="5" count="1" selected="0">
            <x v="141"/>
          </reference>
          <reference field="6" count="1">
            <x v="85"/>
          </reference>
        </references>
      </pivotArea>
    </format>
    <format dxfId="1071">
      <pivotArea dataOnly="0" labelOnly="1" outline="0" fieldPosition="0">
        <references count="2">
          <reference field="5" count="1" selected="0">
            <x v="142"/>
          </reference>
          <reference field="6" count="1">
            <x v="107"/>
          </reference>
        </references>
      </pivotArea>
    </format>
    <format dxfId="1070">
      <pivotArea dataOnly="0" labelOnly="1" outline="0" fieldPosition="0">
        <references count="2">
          <reference field="5" count="1" selected="0">
            <x v="143"/>
          </reference>
          <reference field="6" count="1">
            <x v="73"/>
          </reference>
        </references>
      </pivotArea>
    </format>
    <format dxfId="1069">
      <pivotArea dataOnly="0" labelOnly="1" outline="0" fieldPosition="0">
        <references count="2">
          <reference field="5" count="1" selected="0">
            <x v="144"/>
          </reference>
          <reference field="6" count="1">
            <x v="165"/>
          </reference>
        </references>
      </pivotArea>
    </format>
    <format dxfId="1068">
      <pivotArea dataOnly="0" labelOnly="1" outline="0" fieldPosition="0">
        <references count="2">
          <reference field="5" count="1" selected="0">
            <x v="145"/>
          </reference>
          <reference field="6" count="1">
            <x v="104"/>
          </reference>
        </references>
      </pivotArea>
    </format>
    <format dxfId="1067">
      <pivotArea dataOnly="0" labelOnly="1" outline="0" fieldPosition="0">
        <references count="2">
          <reference field="5" count="1" selected="0">
            <x v="146"/>
          </reference>
          <reference field="6" count="1">
            <x v="59"/>
          </reference>
        </references>
      </pivotArea>
    </format>
    <format dxfId="1066">
      <pivotArea dataOnly="0" labelOnly="1" outline="0" fieldPosition="0">
        <references count="2">
          <reference field="5" count="1" selected="0">
            <x v="147"/>
          </reference>
          <reference field="6" count="1">
            <x v="142"/>
          </reference>
        </references>
      </pivotArea>
    </format>
    <format dxfId="1065">
      <pivotArea dataOnly="0" labelOnly="1" outline="0" fieldPosition="0">
        <references count="2">
          <reference field="5" count="1" selected="0">
            <x v="148"/>
          </reference>
          <reference field="6" count="1">
            <x v="161"/>
          </reference>
        </references>
      </pivotArea>
    </format>
    <format dxfId="1064">
      <pivotArea dataOnly="0" labelOnly="1" outline="0" fieldPosition="0">
        <references count="2">
          <reference field="5" count="1" selected="0">
            <x v="149"/>
          </reference>
          <reference field="6" count="1">
            <x v="169"/>
          </reference>
        </references>
      </pivotArea>
    </format>
    <format dxfId="1063">
      <pivotArea dataOnly="0" labelOnly="1" outline="0" fieldPosition="0">
        <references count="2">
          <reference field="5" count="1" selected="0">
            <x v="150"/>
          </reference>
          <reference field="6" count="1">
            <x v="86"/>
          </reference>
        </references>
      </pivotArea>
    </format>
    <format dxfId="1062">
      <pivotArea dataOnly="0" labelOnly="1" outline="0" fieldPosition="0">
        <references count="2">
          <reference field="5" count="1" selected="0">
            <x v="151"/>
          </reference>
          <reference field="6" count="1">
            <x v="137"/>
          </reference>
        </references>
      </pivotArea>
    </format>
    <format dxfId="1061">
      <pivotArea dataOnly="0" labelOnly="1" outline="0" fieldPosition="0">
        <references count="2">
          <reference field="5" count="1" selected="0">
            <x v="152"/>
          </reference>
          <reference field="6" count="1">
            <x v="126"/>
          </reference>
        </references>
      </pivotArea>
    </format>
    <format dxfId="1060">
      <pivotArea dataOnly="0" labelOnly="1" outline="0" fieldPosition="0">
        <references count="2">
          <reference field="5" count="1" selected="0">
            <x v="153"/>
          </reference>
          <reference field="6" count="1">
            <x v="62"/>
          </reference>
        </references>
      </pivotArea>
    </format>
    <format dxfId="1059">
      <pivotArea dataOnly="0" labelOnly="1" outline="0" fieldPosition="0">
        <references count="2">
          <reference field="5" count="1" selected="0">
            <x v="154"/>
          </reference>
          <reference field="6" count="1">
            <x v="170"/>
          </reference>
        </references>
      </pivotArea>
    </format>
    <format dxfId="1058">
      <pivotArea dataOnly="0" labelOnly="1" outline="0" fieldPosition="0">
        <references count="2">
          <reference field="5" count="1" selected="0">
            <x v="155"/>
          </reference>
          <reference field="6" count="1">
            <x v="178"/>
          </reference>
        </references>
      </pivotArea>
    </format>
    <format dxfId="1057">
      <pivotArea dataOnly="0" labelOnly="1" outline="0" fieldPosition="0">
        <references count="2">
          <reference field="5" count="1" selected="0">
            <x v="156"/>
          </reference>
          <reference field="6" count="1">
            <x v="98"/>
          </reference>
        </references>
      </pivotArea>
    </format>
    <format dxfId="1056">
      <pivotArea dataOnly="0" labelOnly="1" outline="0" fieldPosition="0">
        <references count="2">
          <reference field="5" count="1" selected="0">
            <x v="157"/>
          </reference>
          <reference field="6" count="1">
            <x v="181"/>
          </reference>
        </references>
      </pivotArea>
    </format>
    <format dxfId="1055">
      <pivotArea dataOnly="0" labelOnly="1" outline="0" fieldPosition="0">
        <references count="2">
          <reference field="5" count="1" selected="0">
            <x v="158"/>
          </reference>
          <reference field="6" count="1">
            <x v="67"/>
          </reference>
        </references>
      </pivotArea>
    </format>
    <format dxfId="1054">
      <pivotArea dataOnly="0" labelOnly="1" outline="0" fieldPosition="0">
        <references count="2">
          <reference field="5" count="1" selected="0">
            <x v="159"/>
          </reference>
          <reference field="6" count="1">
            <x v="34"/>
          </reference>
        </references>
      </pivotArea>
    </format>
    <format dxfId="1053">
      <pivotArea dataOnly="0" labelOnly="1" outline="0" fieldPosition="0">
        <references count="2">
          <reference field="5" count="1" selected="0">
            <x v="160"/>
          </reference>
          <reference field="6" count="1">
            <x v="63"/>
          </reference>
        </references>
      </pivotArea>
    </format>
    <format dxfId="1052">
      <pivotArea dataOnly="0" labelOnly="1" outline="0" fieldPosition="0">
        <references count="2">
          <reference field="5" count="1" selected="0">
            <x v="161"/>
          </reference>
          <reference field="6" count="1">
            <x v="84"/>
          </reference>
        </references>
      </pivotArea>
    </format>
    <format dxfId="1051">
      <pivotArea dataOnly="0" labelOnly="1" outline="0" fieldPosition="0">
        <references count="2">
          <reference field="5" count="1" selected="0">
            <x v="162"/>
          </reference>
          <reference field="6" count="1">
            <x v="173"/>
          </reference>
        </references>
      </pivotArea>
    </format>
    <format dxfId="1050">
      <pivotArea dataOnly="0" labelOnly="1" outline="0" fieldPosition="0">
        <references count="2">
          <reference field="5" count="1" selected="0">
            <x v="163"/>
          </reference>
          <reference field="6" count="1">
            <x v="118"/>
          </reference>
        </references>
      </pivotArea>
    </format>
    <format dxfId="1049">
      <pivotArea dataOnly="0" labelOnly="1" outline="0" fieldPosition="0">
        <references count="2">
          <reference field="5" count="1" selected="0">
            <x v="164"/>
          </reference>
          <reference field="6" count="1">
            <x v="75"/>
          </reference>
        </references>
      </pivotArea>
    </format>
    <format dxfId="1048">
      <pivotArea dataOnly="0" labelOnly="1" outline="0" fieldPosition="0">
        <references count="2">
          <reference field="5" count="1" selected="0">
            <x v="165"/>
          </reference>
          <reference field="6" count="1">
            <x v="122"/>
          </reference>
        </references>
      </pivotArea>
    </format>
    <format dxfId="1047">
      <pivotArea dataOnly="0" labelOnly="1" outline="0" fieldPosition="0">
        <references count="2">
          <reference field="5" count="1" selected="0">
            <x v="166"/>
          </reference>
          <reference field="6" count="1">
            <x v="37"/>
          </reference>
        </references>
      </pivotArea>
    </format>
    <format dxfId="1046">
      <pivotArea dataOnly="0" labelOnly="1" outline="0" fieldPosition="0">
        <references count="2">
          <reference field="5" count="1" selected="0">
            <x v="167"/>
          </reference>
          <reference field="6" count="1">
            <x v="136"/>
          </reference>
        </references>
      </pivotArea>
    </format>
    <format dxfId="1045">
      <pivotArea dataOnly="0" labelOnly="1" outline="0" fieldPosition="0">
        <references count="2">
          <reference field="5" count="1" selected="0">
            <x v="168"/>
          </reference>
          <reference field="6" count="1">
            <x v="69"/>
          </reference>
        </references>
      </pivotArea>
    </format>
    <format dxfId="1044">
      <pivotArea dataOnly="0" labelOnly="1" outline="0" fieldPosition="0">
        <references count="2">
          <reference field="5" count="1" selected="0">
            <x v="169"/>
          </reference>
          <reference field="6" count="1">
            <x v="109"/>
          </reference>
        </references>
      </pivotArea>
    </format>
    <format dxfId="1043">
      <pivotArea dataOnly="0" labelOnly="1" outline="0" fieldPosition="0">
        <references count="2">
          <reference field="5" count="1" selected="0">
            <x v="170"/>
          </reference>
          <reference field="6" count="1">
            <x v="18"/>
          </reference>
        </references>
      </pivotArea>
    </format>
    <format dxfId="1042">
      <pivotArea dataOnly="0" labelOnly="1" outline="0" fieldPosition="0">
        <references count="2">
          <reference field="5" count="1" selected="0">
            <x v="171"/>
          </reference>
          <reference field="6" count="1">
            <x v="61"/>
          </reference>
        </references>
      </pivotArea>
    </format>
    <format dxfId="1041">
      <pivotArea dataOnly="0" labelOnly="1" outline="0" fieldPosition="0">
        <references count="2">
          <reference field="5" count="1" selected="0">
            <x v="172"/>
          </reference>
          <reference field="6" count="1">
            <x v="97"/>
          </reference>
        </references>
      </pivotArea>
    </format>
    <format dxfId="1040">
      <pivotArea dataOnly="0" labelOnly="1" outline="0" fieldPosition="0">
        <references count="2">
          <reference field="5" count="1" selected="0">
            <x v="173"/>
          </reference>
          <reference field="6" count="1">
            <x v="156"/>
          </reference>
        </references>
      </pivotArea>
    </format>
    <format dxfId="1039">
      <pivotArea dataOnly="0" labelOnly="1" outline="0" fieldPosition="0">
        <references count="2">
          <reference field="5" count="1" selected="0">
            <x v="174"/>
          </reference>
          <reference field="6" count="1">
            <x v="82"/>
          </reference>
        </references>
      </pivotArea>
    </format>
    <format dxfId="1038">
      <pivotArea dataOnly="0" labelOnly="1" outline="0" fieldPosition="0">
        <references count="2">
          <reference field="5" count="1" selected="0">
            <x v="175"/>
          </reference>
          <reference field="6" count="1">
            <x v="94"/>
          </reference>
        </references>
      </pivotArea>
    </format>
    <format dxfId="1037">
      <pivotArea dataOnly="0" labelOnly="1" outline="0" fieldPosition="0">
        <references count="2">
          <reference field="5" count="1" selected="0">
            <x v="176"/>
          </reference>
          <reference field="6" count="1">
            <x v="29"/>
          </reference>
        </references>
      </pivotArea>
    </format>
    <format dxfId="1036">
      <pivotArea dataOnly="0" labelOnly="1" outline="0" fieldPosition="0">
        <references count="2">
          <reference field="5" count="1" selected="0">
            <x v="177"/>
          </reference>
          <reference field="6" count="1">
            <x v="148"/>
          </reference>
        </references>
      </pivotArea>
    </format>
    <format dxfId="1035">
      <pivotArea dataOnly="0" labelOnly="1" outline="0" fieldPosition="0">
        <references count="2">
          <reference field="5" count="1" selected="0">
            <x v="178"/>
          </reference>
          <reference field="6" count="1">
            <x v="3"/>
          </reference>
        </references>
      </pivotArea>
    </format>
    <format dxfId="1034">
      <pivotArea dataOnly="0" labelOnly="1" outline="0" fieldPosition="0">
        <references count="2">
          <reference field="5" count="1" selected="0">
            <x v="179"/>
          </reference>
          <reference field="6" count="1">
            <x v="149"/>
          </reference>
        </references>
      </pivotArea>
    </format>
    <format dxfId="1033">
      <pivotArea dataOnly="0" labelOnly="1" outline="0" fieldPosition="0">
        <references count="2">
          <reference field="5" count="1" selected="0">
            <x v="180"/>
          </reference>
          <reference field="6" count="1">
            <x v="52"/>
          </reference>
        </references>
      </pivotArea>
    </format>
    <format dxfId="1032">
      <pivotArea dataOnly="0" labelOnly="1" outline="0" fieldPosition="0">
        <references count="2">
          <reference field="5" count="1" selected="0">
            <x v="181"/>
          </reference>
          <reference field="6" count="1">
            <x v="9"/>
          </reference>
        </references>
      </pivotArea>
    </format>
    <format dxfId="1031">
      <pivotArea dataOnly="0" labelOnly="1" outline="0" fieldPosition="0">
        <references count="2">
          <reference field="5" count="1" selected="0">
            <x v="182"/>
          </reference>
          <reference field="6" count="1">
            <x v="101"/>
          </reference>
        </references>
      </pivotArea>
    </format>
    <format dxfId="1030">
      <pivotArea dataOnly="0" labelOnly="1" outline="0" fieldPosition="0">
        <references count="2">
          <reference field="5" count="1" selected="0">
            <x v="183"/>
          </reference>
          <reference field="6" count="1">
            <x v="115"/>
          </reference>
        </references>
      </pivotArea>
    </format>
    <format dxfId="1029">
      <pivotArea dataOnly="0" labelOnly="1" outline="0" fieldPosition="0">
        <references count="2">
          <reference field="5" count="1" selected="0">
            <x v="184"/>
          </reference>
          <reference field="6" count="1">
            <x v="145"/>
          </reference>
        </references>
      </pivotArea>
    </format>
    <format dxfId="1028">
      <pivotArea dataOnly="0" labelOnly="1" outline="0" fieldPosition="0">
        <references count="2">
          <reference field="5" count="1" selected="0">
            <x v="185"/>
          </reference>
          <reference field="6" count="1">
            <x v="74"/>
          </reference>
        </references>
      </pivotArea>
    </format>
    <format dxfId="1027">
      <pivotArea dataOnly="0" labelOnly="1" outline="0" fieldPosition="0">
        <references count="2">
          <reference field="5" count="1" selected="0">
            <x v="186"/>
          </reference>
          <reference field="6" count="1">
            <x v="42"/>
          </reference>
        </references>
      </pivotArea>
    </format>
    <format dxfId="1026">
      <pivotArea type="all" dataOnly="0" outline="0" fieldPosition="0"/>
    </format>
    <format dxfId="1025">
      <pivotArea field="17" type="button" dataOnly="0" labelOnly="1" outline="0"/>
    </format>
    <format dxfId="1024">
      <pivotArea field="17" type="button" dataOnly="0" labelOnly="1" outline="0"/>
    </format>
    <format dxfId="1023">
      <pivotArea dataOnly="0" labelOnly="1" grandRow="1" outline="0" fieldPosition="0"/>
    </format>
    <format dxfId="1022">
      <pivotArea dataOnly="0" labelOnly="1" outline="0" fieldPosition="0">
        <references count="1">
          <reference field="6" count="0"/>
        </references>
      </pivotArea>
    </format>
    <format dxfId="1021">
      <pivotArea dataOnly="0" labelOnly="1" grandCol="1" outline="0" fieldPosition="0"/>
    </format>
    <format dxfId="1020">
      <pivotArea dataOnly="0" labelOnly="1" grandRow="1" outline="0" fieldPosition="0"/>
    </format>
    <format dxfId="1019">
      <pivotArea field="18" type="button" dataOnly="0" labelOnly="1" outline="0"/>
    </format>
    <format dxfId="1018">
      <pivotArea field="2" type="button" dataOnly="0" labelOnly="1" outline="0" axis="axisRow" fieldPosition="0"/>
    </format>
    <format dxfId="1017">
      <pivotArea field="5" type="button" dataOnly="0" labelOnly="1" outline="0" axis="axisRow" fieldPosition="1"/>
    </format>
    <format dxfId="1016">
      <pivotArea field="6" type="button" dataOnly="0" labelOnly="1" outline="0" axis="axisRow" fieldPosition="2"/>
    </format>
    <format dxfId="1015">
      <pivotArea field="7" type="button" dataOnly="0" labelOnly="1" outline="0" axis="axisRow" fieldPosition="3"/>
    </format>
    <format dxfId="1014">
      <pivotArea field="12" type="button" dataOnly="0" labelOnly="1" outline="0" axis="axisRow" fieldPosition="5"/>
    </format>
    <format dxfId="1013">
      <pivotArea field="16" type="button" dataOnly="0" labelOnly="1" outline="0" axis="axisRow" fieldPosition="6"/>
    </format>
    <format dxfId="1012">
      <pivotArea field="20" type="button" dataOnly="0" labelOnly="1" outline="0" axis="axisRow" fieldPosition="7"/>
    </format>
    <format dxfId="1011">
      <pivotArea field="21" type="button" dataOnly="0" labelOnly="1" outline="0" axis="axisRow" fieldPosition="8"/>
    </format>
    <format dxfId="1010">
      <pivotArea field="22" type="button" dataOnly="0" labelOnly="1" outline="0" axis="axisRow" fieldPosition="9"/>
    </format>
    <format dxfId="1009">
      <pivotArea field="23" type="button" dataOnly="0" labelOnly="1" outline="0" axis="axisRow" fieldPosition="10"/>
    </format>
    <format dxfId="1008">
      <pivotArea field="18" type="button" dataOnly="0" labelOnly="1" outline="0"/>
    </format>
    <format dxfId="1007">
      <pivotArea field="2" type="button" dataOnly="0" labelOnly="1" outline="0" axis="axisRow" fieldPosition="0"/>
    </format>
    <format dxfId="1006">
      <pivotArea field="5" type="button" dataOnly="0" labelOnly="1" outline="0" axis="axisRow" fieldPosition="1"/>
    </format>
    <format dxfId="1005">
      <pivotArea field="6" type="button" dataOnly="0" labelOnly="1" outline="0" axis="axisRow" fieldPosition="2"/>
    </format>
    <format dxfId="1004">
      <pivotArea field="7" type="button" dataOnly="0" labelOnly="1" outline="0" axis="axisRow" fieldPosition="3"/>
    </format>
    <format dxfId="1003">
      <pivotArea field="12" type="button" dataOnly="0" labelOnly="1" outline="0" axis="axisRow" fieldPosition="5"/>
    </format>
    <format dxfId="1002">
      <pivotArea field="16" type="button" dataOnly="0" labelOnly="1" outline="0" axis="axisRow" fieldPosition="6"/>
    </format>
    <format dxfId="1001">
      <pivotArea field="20" type="button" dataOnly="0" labelOnly="1" outline="0" axis="axisRow" fieldPosition="7"/>
    </format>
    <format dxfId="1000">
      <pivotArea field="21" type="button" dataOnly="0" labelOnly="1" outline="0" axis="axisRow" fieldPosition="8"/>
    </format>
    <format dxfId="999">
      <pivotArea field="22" type="button" dataOnly="0" labelOnly="1" outline="0" axis="axisRow" fieldPosition="9"/>
    </format>
    <format dxfId="998">
      <pivotArea field="23" type="button" dataOnly="0" labelOnly="1" outline="0" axis="axisRow" fieldPosition="10"/>
    </format>
    <format dxfId="997">
      <pivotArea field="18" type="button" dataOnly="0" labelOnly="1" outline="0"/>
    </format>
    <format dxfId="996">
      <pivotArea field="25" type="button" dataOnly="0" labelOnly="1" outline="0"/>
    </format>
    <format dxfId="995">
      <pivotArea dataOnly="0" labelOnly="1" outline="0" fieldPosition="0">
        <references count="1">
          <reference field="9" count="0"/>
        </references>
      </pivotArea>
    </format>
    <format dxfId="994">
      <pivotArea field="9" type="button" dataOnly="0" labelOnly="1" outline="0" axis="axisRow" fieldPosition="4"/>
    </format>
    <format dxfId="993">
      <pivotArea field="2" type="button" dataOnly="0" labelOnly="1" outline="0" axis="axisRow" fieldPosition="0"/>
    </format>
    <format dxfId="992">
      <pivotArea field="5" type="button" dataOnly="0" labelOnly="1" outline="0" axis="axisRow" fieldPosition="1"/>
    </format>
    <format dxfId="991">
      <pivotArea field="6" type="button" dataOnly="0" labelOnly="1" outline="0" axis="axisRow" fieldPosition="2"/>
    </format>
    <format dxfId="990">
      <pivotArea field="7" type="button" dataOnly="0" labelOnly="1" outline="0" axis="axisRow" fieldPosition="3"/>
    </format>
    <format dxfId="989">
      <pivotArea field="9" type="button" dataOnly="0" labelOnly="1" outline="0" axis="axisRow" fieldPosition="4"/>
    </format>
    <format dxfId="988">
      <pivotArea field="12" type="button" dataOnly="0" labelOnly="1" outline="0" axis="axisRow" fieldPosition="5"/>
    </format>
    <format dxfId="987">
      <pivotArea field="16" type="button" dataOnly="0" labelOnly="1" outline="0" axis="axisRow" fieldPosition="6"/>
    </format>
    <format dxfId="986">
      <pivotArea field="20" type="button" dataOnly="0" labelOnly="1" outline="0" axis="axisRow" fieldPosition="7"/>
    </format>
    <format dxfId="985">
      <pivotArea field="21" type="button" dataOnly="0" labelOnly="1" outline="0" axis="axisRow" fieldPosition="8"/>
    </format>
    <format dxfId="984">
      <pivotArea field="22" type="button" dataOnly="0" labelOnly="1" outline="0" axis="axisRow" fieldPosition="9"/>
    </format>
    <format dxfId="983">
      <pivotArea field="23" type="button" dataOnly="0" labelOnly="1" outline="0" axis="axisRow" fieldPosition="10"/>
    </format>
    <format dxfId="982">
      <pivotArea field="26" type="button" dataOnly="0" labelOnly="1" outline="0" axis="axisRow" fieldPosition="11"/>
    </format>
    <format dxfId="981">
      <pivotArea dataOnly="0" labelOnly="1" outline="0" axis="axisValues" fieldPosition="0"/>
    </format>
  </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70" applyNumberFormats="0" applyBorderFormats="0" applyFontFormats="0" applyPatternFormats="0" applyAlignmentFormats="0" applyWidthHeightFormats="1" dataCaption="Values" updatedVersion="4" minRefreshableVersion="3" showDrill="0" itemPrintTitles="1" createdVersion="4" indent="0" compact="0" compactData="0" multipleFieldFilters="0">
  <location ref="A10:M199" firstHeaderRow="1" firstDataRow="1" firstDataCol="13"/>
  <pivotFields count="44">
    <pivotField compact="0" outline="0" showAll="0" defaultSubtotal="0"/>
    <pivotField compact="0" outline="0" showAll="0" defaultSubtotal="0"/>
    <pivotField axis="axisRow" compact="0" outline="0" showAll="0" defaultSubtotal="0">
      <items count="2">
        <item x="0"/>
        <item x="1"/>
      </items>
    </pivotField>
    <pivotField compact="0" outline="0" showAll="0" defaultSubtotal="0"/>
    <pivotField compact="0" outline="0" showAll="0" defaultSubtotal="0"/>
    <pivotField name="Họ và Tên" axis="axisRow" compact="0" outline="0" showAll="0" defaultSubtotal="0">
      <items count="187">
        <item x="12"/>
        <item x="111"/>
        <item x="168"/>
        <item x="89"/>
        <item x="29"/>
        <item x="45"/>
        <item x="97"/>
        <item x="133"/>
        <item x="93"/>
        <item x="56"/>
        <item x="110"/>
        <item x="184"/>
        <item x="35"/>
        <item x="13"/>
        <item x="70"/>
        <item x="90"/>
        <item x="81"/>
        <item x="105"/>
        <item x="87"/>
        <item x="64"/>
        <item x="109"/>
        <item x="32"/>
        <item x="155"/>
        <item x="114"/>
        <item x="66"/>
        <item x="15"/>
        <item x="179"/>
        <item x="99"/>
        <item x="19"/>
        <item x="132"/>
        <item x="4"/>
        <item x="160"/>
        <item x="186"/>
        <item x="178"/>
        <item x="84"/>
        <item x="145"/>
        <item x="46"/>
        <item x="119"/>
        <item x="152"/>
        <item x="94"/>
        <item x="7"/>
        <item x="74"/>
        <item x="182"/>
        <item x="153"/>
        <item x="157"/>
        <item x="60"/>
        <item x="41"/>
        <item x="22"/>
        <item x="147"/>
        <item x="76"/>
        <item x="176"/>
        <item x="51"/>
        <item x="98"/>
        <item x="78"/>
        <item x="59"/>
        <item x="140"/>
        <item x="39"/>
        <item x="115"/>
        <item x="14"/>
        <item x="154"/>
        <item x="112"/>
        <item x="103"/>
        <item x="173"/>
        <item x="16"/>
        <item x="159"/>
        <item x="83"/>
        <item x="68"/>
        <item x="23"/>
        <item x="148"/>
        <item x="71"/>
        <item x="54"/>
        <item x="106"/>
        <item x="67"/>
        <item x="171"/>
        <item x="149"/>
        <item x="37"/>
        <item x="127"/>
        <item x="28"/>
        <item x="24"/>
        <item x="3"/>
        <item x="11"/>
        <item x="120"/>
        <item x="139"/>
        <item x="167"/>
        <item x="73"/>
        <item x="69"/>
        <item x="100"/>
        <item x="31"/>
        <item x="113"/>
        <item x="156"/>
        <item x="91"/>
        <item x="150"/>
        <item x="170"/>
        <item x="18"/>
        <item x="165"/>
        <item x="146"/>
        <item x="40"/>
        <item x="108"/>
        <item x="138"/>
        <item x="80"/>
        <item x="52"/>
        <item x="164"/>
        <item x="85"/>
        <item x="135"/>
        <item x="161"/>
        <item x="86"/>
        <item x="5"/>
        <item x="174"/>
        <item x="96"/>
        <item x="175"/>
        <item x="151"/>
        <item x="125"/>
        <item x="134"/>
        <item x="25"/>
        <item x="53"/>
        <item x="158"/>
        <item x="8"/>
        <item x="65"/>
        <item x="82"/>
        <item x="142"/>
        <item x="2"/>
        <item x="30"/>
        <item x="117"/>
        <item x="95"/>
        <item x="26"/>
        <item x="57"/>
        <item x="169"/>
        <item x="27"/>
        <item x="144"/>
        <item x="121"/>
        <item x="128"/>
        <item x="129"/>
        <item x="10"/>
        <item x="34"/>
        <item x="122"/>
        <item x="49"/>
        <item x="124"/>
        <item x="1"/>
        <item x="77"/>
        <item x="44"/>
        <item x="38"/>
        <item x="92"/>
        <item x="79"/>
        <item x="163"/>
        <item x="185"/>
        <item x="172"/>
        <item x="136"/>
        <item x="72"/>
        <item x="118"/>
        <item x="50"/>
        <item x="17"/>
        <item x="143"/>
        <item x="0"/>
        <item x="183"/>
        <item x="20"/>
        <item x="162"/>
        <item x="47"/>
        <item x="6"/>
        <item x="63"/>
        <item x="126"/>
        <item x="101"/>
        <item x="58"/>
        <item x="48"/>
        <item x="9"/>
        <item x="166"/>
        <item x="33"/>
        <item x="62"/>
        <item x="131"/>
        <item x="75"/>
        <item x="21"/>
        <item x="88"/>
        <item x="102"/>
        <item x="42"/>
        <item x="104"/>
        <item x="36"/>
        <item x="55"/>
        <item x="107"/>
        <item x="61"/>
        <item x="180"/>
        <item x="43"/>
        <item x="177"/>
        <item x="130"/>
        <item x="181"/>
        <item x="123"/>
        <item x="137"/>
        <item x="141"/>
        <item x="116"/>
      </items>
    </pivotField>
    <pivotField name="Số điện thoại" axis="axisRow" compact="0" outline="0" showAll="0" defaultSubtotal="0">
      <items count="187">
        <item x="83"/>
        <item x="159"/>
        <item x="121"/>
        <item x="180"/>
        <item x="158"/>
        <item x="44"/>
        <item x="117"/>
        <item x="81"/>
        <item x="120"/>
        <item x="130"/>
        <item x="67"/>
        <item x="105"/>
        <item x="142"/>
        <item x="129"/>
        <item x="150"/>
        <item x="184"/>
        <item x="125"/>
        <item x="64"/>
        <item x="88"/>
        <item x="70"/>
        <item x="144"/>
        <item x="115"/>
        <item x="110"/>
        <item x="157"/>
        <item x="176"/>
        <item x="170"/>
        <item x="128"/>
        <item x="151"/>
        <item x="87"/>
        <item x="107"/>
        <item x="84"/>
        <item x="78"/>
        <item x="2"/>
        <item x="16"/>
        <item x="126"/>
        <item x="24"/>
        <item x="57"/>
        <item x="62"/>
        <item x="60"/>
        <item x="82"/>
        <item x="138"/>
        <item x="156"/>
        <item x="116"/>
        <item x="86"/>
        <item x="98"/>
        <item x="95"/>
        <item x="106"/>
        <item x="111"/>
        <item x="80"/>
        <item x="89"/>
        <item x="148"/>
        <item x="167"/>
        <item x="177"/>
        <item x="25"/>
        <item x="112"/>
        <item x="171"/>
        <item x="113"/>
        <item x="56"/>
        <item x="32"/>
        <item x="136"/>
        <item x="175"/>
        <item x="102"/>
        <item x="183"/>
        <item x="101"/>
        <item x="133"/>
        <item x="52"/>
        <item x="173"/>
        <item x="63"/>
        <item x="124"/>
        <item x="75"/>
        <item x="134"/>
        <item x="27"/>
        <item x="69"/>
        <item x="163"/>
        <item x="141"/>
        <item x="166"/>
        <item x="91"/>
        <item x="146"/>
        <item x="145"/>
        <item x="1"/>
        <item x="147"/>
        <item x="3"/>
        <item x="36"/>
        <item x="153"/>
        <item x="58"/>
        <item x="92"/>
        <item x="17"/>
        <item x="38"/>
        <item x="59"/>
        <item x="65"/>
        <item x="11"/>
        <item x="71"/>
        <item x="66"/>
        <item x="178"/>
        <item x="55"/>
        <item x="100"/>
        <item x="96"/>
        <item x="42"/>
        <item x="47"/>
        <item x="108"/>
        <item x="22"/>
        <item x="181"/>
        <item x="182"/>
        <item x="4"/>
        <item x="172"/>
        <item x="19"/>
        <item x="13"/>
        <item x="79"/>
        <item x="23"/>
        <item x="21"/>
        <item x="31"/>
        <item x="149"/>
        <item x="74"/>
        <item x="15"/>
        <item x="49"/>
        <item x="123"/>
        <item x="40"/>
        <item x="90"/>
        <item x="9"/>
        <item x="39"/>
        <item x="10"/>
        <item x="53"/>
        <item x="33"/>
        <item x="12"/>
        <item x="132"/>
        <item x="93"/>
        <item x="0"/>
        <item x="18"/>
        <item x="45"/>
        <item x="35"/>
        <item x="97"/>
        <item x="34"/>
        <item x="37"/>
        <item x="154"/>
        <item x="99"/>
        <item x="77"/>
        <item x="131"/>
        <item x="143"/>
        <item x="165"/>
        <item x="140"/>
        <item x="164"/>
        <item x="41"/>
        <item x="72"/>
        <item x="179"/>
        <item x="161"/>
        <item x="137"/>
        <item x="68"/>
        <item x="103"/>
        <item x="61"/>
        <item x="43"/>
        <item x="76"/>
        <item x="7"/>
        <item x="14"/>
        <item x="8"/>
        <item x="29"/>
        <item x="174"/>
        <item x="104"/>
        <item x="169"/>
        <item x="114"/>
        <item x="155"/>
        <item x="127"/>
        <item x="118"/>
        <item x="122"/>
        <item x="160"/>
        <item x="139"/>
        <item x="185"/>
        <item x="30"/>
        <item x="26"/>
        <item x="28"/>
        <item x="50"/>
        <item x="20"/>
        <item x="94"/>
        <item x="152"/>
        <item x="48"/>
        <item x="186"/>
        <item x="109"/>
        <item x="51"/>
        <item x="135"/>
        <item x="162"/>
        <item x="54"/>
        <item x="85"/>
        <item x="6"/>
        <item x="119"/>
        <item x="5"/>
        <item x="73"/>
        <item x="46"/>
        <item x="168"/>
      </items>
    </pivotField>
    <pivotField name="Email" axis="axisRow" compact="0" outline="0" showAll="0" defaultSubtotal="0">
      <items count="183">
        <item x="96"/>
        <item x="134"/>
        <item x="49"/>
        <item x="83"/>
        <item x="77"/>
        <item x="29"/>
        <item x="88"/>
        <item x="119"/>
        <item x="56"/>
        <item x="97"/>
        <item x="109"/>
        <item x="182"/>
        <item x="120"/>
        <item x="149"/>
        <item x="13"/>
        <item x="64"/>
        <item x="113"/>
        <item x="35"/>
        <item x="108"/>
        <item x="104"/>
        <item x="157"/>
        <item x="130"/>
        <item x="160"/>
        <item x="57"/>
        <item x="87"/>
        <item x="37"/>
        <item x="110"/>
        <item x="76"/>
        <item x="21"/>
        <item x="17"/>
        <item x="169"/>
        <item x="15"/>
        <item x="145"/>
        <item x="163"/>
        <item x="40"/>
        <item x="167"/>
        <item x="62"/>
        <item x="85"/>
        <item x="158"/>
        <item x="43"/>
        <item x="121"/>
        <item x="36"/>
        <item x="126"/>
        <item x="28"/>
        <item x="107"/>
        <item x="84"/>
        <item x="144"/>
        <item x="46"/>
        <item x="150"/>
        <item x="125"/>
        <item x="4"/>
        <item x="114"/>
        <item x="154"/>
        <item x="180"/>
        <item x="74"/>
        <item x="78"/>
        <item x="155"/>
        <item x="60"/>
        <item x="41"/>
        <item x="146"/>
        <item x="174"/>
        <item x="51"/>
        <item x="59"/>
        <item x="128"/>
        <item x="148"/>
        <item x="152"/>
        <item x="171"/>
        <item x="138"/>
        <item x="63"/>
        <item x="55"/>
        <item x="177"/>
        <item x="129"/>
        <item x="68"/>
        <item x="14"/>
        <item x="166"/>
        <item x="23"/>
        <item x="71"/>
        <item x="11"/>
        <item x="98"/>
        <item x="12"/>
        <item x="42"/>
        <item x="47"/>
        <item x="66"/>
        <item x="118"/>
        <item x="7"/>
        <item x="18"/>
        <item x="147"/>
        <item x="80"/>
        <item x="168"/>
        <item x="140"/>
        <item x="137"/>
        <item x="39"/>
        <item x="65"/>
        <item x="54"/>
        <item x="105"/>
        <item x="24"/>
        <item x="162"/>
        <item x="165"/>
        <item x="73"/>
        <item x="69"/>
        <item x="100"/>
        <item x="112"/>
        <item x="142"/>
        <item x="136"/>
        <item x="5"/>
        <item x="53"/>
        <item x="16"/>
        <item x="93"/>
        <item x="1"/>
        <item x="131"/>
        <item x="99"/>
        <item x="3"/>
        <item x="91"/>
        <item x="86"/>
        <item x="122"/>
        <item x="116"/>
        <item x="38"/>
        <item x="127"/>
        <item x="143"/>
        <item x="34"/>
        <item x="132"/>
        <item x="44"/>
        <item x="45"/>
        <item x="72"/>
        <item x="170"/>
        <item x="176"/>
        <item x="123"/>
        <item x="25"/>
        <item x="2"/>
        <item x="30"/>
        <item x="90"/>
        <item x="172"/>
        <item x="161"/>
        <item x="94"/>
        <item x="151"/>
        <item x="10"/>
        <item x="153"/>
        <item x="20"/>
        <item x="95"/>
        <item x="26"/>
        <item x="133"/>
        <item x="111"/>
        <item x="67"/>
        <item x="79"/>
        <item x="181"/>
        <item x="159"/>
        <item x="81"/>
        <item x="27"/>
        <item x="31"/>
        <item x="22"/>
        <item x="141"/>
        <item x="52"/>
        <item x="6"/>
        <item x="50"/>
        <item x="58"/>
        <item x="0"/>
        <item x="48"/>
        <item x="164"/>
        <item x="75"/>
        <item x="33"/>
        <item x="117"/>
        <item x="103"/>
        <item x="102"/>
        <item x="173"/>
        <item x="61"/>
        <item x="106"/>
        <item x="32"/>
        <item x="135"/>
        <item x="179"/>
        <item x="89"/>
        <item x="92"/>
        <item x="8"/>
        <item x="156"/>
        <item x="178"/>
        <item x="175"/>
        <item x="124"/>
        <item x="139"/>
        <item x="82"/>
        <item x="115"/>
        <item x="70"/>
        <item x="9"/>
        <item x="19"/>
        <item x="101"/>
      </items>
    </pivotField>
    <pivotField compact="0" outline="0" showAll="0" defaultSubtotal="0"/>
    <pivotField compact="0" outline="0" showAll="0" defaultSubtotal="0"/>
    <pivotField compact="0" outline="0" showAll="0" defaultSubtotal="0"/>
    <pivotField compact="0" outline="0" showAll="0" defaultSubtotal="0"/>
    <pivotField name="Ngày sinh" axis="axisRow" compact="0" outline="0" showAll="0" defaultSubtotal="0">
      <items count="143">
        <item x="19"/>
        <item x="9"/>
        <item x="29"/>
        <item x="17"/>
        <item x="18"/>
        <item x="15"/>
        <item x="20"/>
        <item x="10"/>
        <item x="11"/>
        <item x="12"/>
        <item x="0"/>
        <item x="21"/>
        <item x="43"/>
        <item x="13"/>
        <item x="14"/>
        <item x="1"/>
        <item x="8"/>
        <item x="48"/>
        <item x="27"/>
        <item x="30"/>
        <item x="16"/>
        <item x="22"/>
        <item x="28"/>
        <item x="49"/>
        <item x="23"/>
        <item x="31"/>
        <item x="24"/>
        <item x="67"/>
        <item x="25"/>
        <item x="26"/>
        <item x="46"/>
        <item x="66"/>
        <item x="45"/>
        <item x="32"/>
        <item x="33"/>
        <item x="34"/>
        <item x="35"/>
        <item x="36"/>
        <item x="42"/>
        <item x="37"/>
        <item x="38"/>
        <item x="101"/>
        <item x="39"/>
        <item x="40"/>
        <item x="44"/>
        <item x="41"/>
        <item x="88"/>
        <item x="50"/>
        <item x="51"/>
        <item x="139"/>
        <item x="52"/>
        <item x="53"/>
        <item x="68"/>
        <item x="47"/>
        <item x="54"/>
        <item x="55"/>
        <item x="56"/>
        <item x="57"/>
        <item x="58"/>
        <item x="6"/>
        <item x="120"/>
        <item x="2"/>
        <item x="71"/>
        <item x="72"/>
        <item x="73"/>
        <item x="3"/>
        <item x="59"/>
        <item x="60"/>
        <item x="69"/>
        <item x="61"/>
        <item x="62"/>
        <item x="70"/>
        <item x="90"/>
        <item x="64"/>
        <item x="7"/>
        <item x="63"/>
        <item x="114"/>
        <item x="74"/>
        <item x="91"/>
        <item x="92"/>
        <item x="93"/>
        <item x="75"/>
        <item x="94"/>
        <item x="4"/>
        <item x="76"/>
        <item x="115"/>
        <item x="77"/>
        <item x="78"/>
        <item x="89"/>
        <item x="95"/>
        <item x="79"/>
        <item x="102"/>
        <item x="80"/>
        <item x="81"/>
        <item x="65"/>
        <item x="82"/>
        <item x="83"/>
        <item x="84"/>
        <item x="85"/>
        <item x="116"/>
        <item x="96"/>
        <item x="100"/>
        <item x="86"/>
        <item x="97"/>
        <item x="98"/>
        <item x="87"/>
        <item x="103"/>
        <item x="117"/>
        <item x="104"/>
        <item x="105"/>
        <item x="106"/>
        <item x="107"/>
        <item x="118"/>
        <item x="108"/>
        <item x="119"/>
        <item x="141"/>
        <item x="109"/>
        <item x="121"/>
        <item x="110"/>
        <item x="111"/>
        <item x="5"/>
        <item x="112"/>
        <item x="113"/>
        <item x="122"/>
        <item x="123"/>
        <item x="124"/>
        <item x="125"/>
        <item x="126"/>
        <item x="127"/>
        <item x="128"/>
        <item x="129"/>
        <item x="130"/>
        <item x="131"/>
        <item x="138"/>
        <item x="132"/>
        <item x="133"/>
        <item x="134"/>
        <item x="135"/>
        <item x="136"/>
        <item x="140"/>
        <item x="137"/>
        <item x="142"/>
        <item x="99"/>
      </items>
    </pivotField>
    <pivotField compact="0" outline="0" showAll="0" defaultSubtotal="0"/>
    <pivotField name="Tháng sinh" compact="0" outline="0" showAll="0" defaultSubtotal="0"/>
    <pivotField compact="0" outline="0" showAll="0" defaultSubtotal="0"/>
    <pivotField name="Quê quán" axis="axisRow" compact="0" outline="0" showAll="0" defaultSubtotal="0">
      <items count="52">
        <item x="17"/>
        <item x="8"/>
        <item x="34"/>
        <item x="44"/>
        <item x="33"/>
        <item x="13"/>
        <item x="38"/>
        <item x="21"/>
        <item x="43"/>
        <item x="47"/>
        <item x="28"/>
        <item x="46"/>
        <item x="7"/>
        <item x="22"/>
        <item x="39"/>
        <item x="30"/>
        <item x="42"/>
        <item x="9"/>
        <item x="50"/>
        <item x="37"/>
        <item x="20"/>
        <item x="4"/>
        <item x="10"/>
        <item x="15"/>
        <item x="0"/>
        <item x="6"/>
        <item x="25"/>
        <item x="40"/>
        <item x="19"/>
        <item x="12"/>
        <item x="14"/>
        <item x="11"/>
        <item x="41"/>
        <item x="16"/>
        <item x="27"/>
        <item x="2"/>
        <item x="48"/>
        <item x="1"/>
        <item x="23"/>
        <item x="51"/>
        <item x="35"/>
        <item x="31"/>
        <item x="45"/>
        <item x="24"/>
        <item x="29"/>
        <item x="32"/>
        <item x="18"/>
        <item x="3"/>
        <item x="26"/>
        <item x="36"/>
        <item x="49"/>
        <item x="5"/>
      </items>
    </pivotField>
    <pivotField name="Năm nhận học bổng" compact="0" outline="0" showAll="0" defaultSubtotal="0">
      <items count="9">
        <item x="0"/>
        <item x="5"/>
        <item x="4"/>
        <item x="1"/>
        <item x="2"/>
        <item x="3"/>
        <item x="6"/>
        <item x="7"/>
        <item x="8"/>
      </items>
    </pivotField>
    <pivotField name="Năm tốt nghiệp" axis="axisRow" compact="0" outline="0" showAll="0" defaultSubtotal="0">
      <items count="9">
        <item x="0"/>
        <item x="1"/>
        <item x="5"/>
        <item x="2"/>
        <item x="3"/>
        <item x="4"/>
        <item x="6"/>
        <item x="7"/>
        <item x="8"/>
      </items>
    </pivotField>
    <pivotField compact="0" outline="0" showAll="0" defaultSubtotal="0"/>
    <pivotField name="Trường Đại học" axis="axisRow" compact="0" outline="0" showAll="0" defaultSubtotal="0">
      <items count="35">
        <item x="26"/>
        <item x="32"/>
        <item x="23"/>
        <item x="11"/>
        <item x="21"/>
        <item x="18"/>
        <item x="1"/>
        <item x="9"/>
        <item x="14"/>
        <item x="17"/>
        <item x="10"/>
        <item x="27"/>
        <item x="8"/>
        <item x="29"/>
        <item x="28"/>
        <item x="3"/>
        <item x="2"/>
        <item x="19"/>
        <item x="4"/>
        <item x="24"/>
        <item x="0"/>
        <item x="15"/>
        <item x="25"/>
        <item x="7"/>
        <item x="12"/>
        <item x="34"/>
        <item x="33"/>
        <item x="22"/>
        <item x="30"/>
        <item x="13"/>
        <item x="16"/>
        <item x="5"/>
        <item x="20"/>
        <item x="31"/>
        <item x="6"/>
      </items>
    </pivotField>
    <pivotField name="Ngành - chuyên ngành" axis="axisRow" compact="0" outline="0" showAll="0" defaultSubtotal="0">
      <items count="61">
        <item x="6"/>
        <item x="28"/>
        <item x="10"/>
        <item x="49"/>
        <item x="51"/>
        <item x="59"/>
        <item x="33"/>
        <item x="56"/>
        <item x="58"/>
        <item x="35"/>
        <item x="12"/>
        <item x="8"/>
        <item x="31"/>
        <item x="42"/>
        <item x="43"/>
        <item x="44"/>
        <item x="36"/>
        <item x="57"/>
        <item x="21"/>
        <item x="16"/>
        <item x="60"/>
        <item x="50"/>
        <item x="53"/>
        <item x="25"/>
        <item x="11"/>
        <item x="47"/>
        <item x="7"/>
        <item x="30"/>
        <item x="24"/>
        <item x="41"/>
        <item x="1"/>
        <item x="5"/>
        <item x="40"/>
        <item x="22"/>
        <item x="34"/>
        <item x="23"/>
        <item x="20"/>
        <item x="37"/>
        <item x="45"/>
        <item x="38"/>
        <item x="4"/>
        <item x="39"/>
        <item x="46"/>
        <item x="29"/>
        <item x="48"/>
        <item x="32"/>
        <item x="2"/>
        <item x="9"/>
        <item x="13"/>
        <item x="52"/>
        <item x="3"/>
        <item x="14"/>
        <item x="18"/>
        <item x="54"/>
        <item x="27"/>
        <item x="17"/>
        <item x="55"/>
        <item x="26"/>
        <item x="15"/>
        <item x="19"/>
        <item x="0"/>
      </items>
    </pivotField>
    <pivotField name="Vị trí công việc (mô tả)" axis="axisRow" compact="0" outline="0" showAll="0" defaultSubtotal="0">
      <items count="126">
        <item x="14"/>
        <item x="45"/>
        <item x="62"/>
        <item x="44"/>
        <item x="69"/>
        <item x="55"/>
        <item x="108"/>
        <item x="97"/>
        <item x="50"/>
        <item x="35"/>
        <item x="21"/>
        <item x="37"/>
        <item x="27"/>
        <item x="26"/>
        <item x="25"/>
        <item x="20"/>
        <item x="38"/>
        <item x="32"/>
        <item x="34"/>
        <item x="33"/>
        <item x="58"/>
        <item x="6"/>
        <item x="101"/>
        <item x="0"/>
        <item x="56"/>
        <item x="60"/>
        <item x="116"/>
        <item x="87"/>
        <item x="124"/>
        <item x="107"/>
        <item x="67"/>
        <item x="94"/>
        <item x="23"/>
        <item x="63"/>
        <item x="113"/>
        <item x="9"/>
        <item x="119"/>
        <item x="85"/>
        <item x="75"/>
        <item x="16"/>
        <item x="15"/>
        <item x="74"/>
        <item x="92"/>
        <item x="41"/>
        <item x="125"/>
        <item x="4"/>
        <item x="39"/>
        <item x="17"/>
        <item x="59"/>
        <item x="114"/>
        <item x="82"/>
        <item x="18"/>
        <item x="11"/>
        <item x="57"/>
        <item x="98"/>
        <item x="46"/>
        <item x="96"/>
        <item x="104"/>
        <item x="8"/>
        <item x="29"/>
        <item x="28"/>
        <item x="7"/>
        <item x="105"/>
        <item x="2"/>
        <item x="84"/>
        <item x="76"/>
        <item x="81"/>
        <item x="1"/>
        <item x="47"/>
        <item x="42"/>
        <item x="10"/>
        <item x="106"/>
        <item x="22"/>
        <item x="99"/>
        <item x="19"/>
        <item x="103"/>
        <item x="68"/>
        <item x="3"/>
        <item x="30"/>
        <item x="95"/>
        <item x="100"/>
        <item x="80"/>
        <item x="79"/>
        <item x="54"/>
        <item x="121"/>
        <item x="117"/>
        <item x="65"/>
        <item x="61"/>
        <item x="93"/>
        <item x="111"/>
        <item x="52"/>
        <item x="53"/>
        <item x="31"/>
        <item x="51"/>
        <item x="91"/>
        <item x="24"/>
        <item x="40"/>
        <item x="72"/>
        <item x="70"/>
        <item x="86"/>
        <item x="115"/>
        <item x="118"/>
        <item x="13"/>
        <item x="48"/>
        <item x="123"/>
        <item x="49"/>
        <item x="66"/>
        <item x="109"/>
        <item x="120"/>
        <item x="36"/>
        <item x="77"/>
        <item x="71"/>
        <item x="102"/>
        <item x="90"/>
        <item x="122"/>
        <item x="43"/>
        <item x="64"/>
        <item x="83"/>
        <item x="88"/>
        <item x="12"/>
        <item x="110"/>
        <item x="112"/>
        <item x="89"/>
        <item x="78"/>
        <item x="73"/>
        <item x="5"/>
      </items>
    </pivotField>
    <pivotField name="Nơi làm việc" axis="axisRow" compact="0" outline="0" showAll="0" defaultSubtotal="0">
      <items count="133">
        <item x="124"/>
        <item x="103"/>
        <item x="51"/>
        <item x="104"/>
        <item x="67"/>
        <item x="121"/>
        <item x="48"/>
        <item x="128"/>
        <item x="55"/>
        <item x="30"/>
        <item x="20"/>
        <item x="57"/>
        <item x="45"/>
        <item x="44"/>
        <item x="54"/>
        <item x="89"/>
        <item x="84"/>
        <item x="114"/>
        <item x="130"/>
        <item x="94"/>
        <item x="86"/>
        <item x="101"/>
        <item x="122"/>
        <item x="65"/>
        <item x="113"/>
        <item x="123"/>
        <item x="119"/>
        <item x="8"/>
        <item x="22"/>
        <item x="59"/>
        <item x="24"/>
        <item x="88"/>
        <item x="6"/>
        <item x="120"/>
        <item x="23"/>
        <item x="115"/>
        <item x="33"/>
        <item x="7"/>
        <item x="98"/>
        <item x="105"/>
        <item x="38"/>
        <item x="96"/>
        <item x="42"/>
        <item x="43"/>
        <item x="58"/>
        <item x="109"/>
        <item x="117"/>
        <item x="18"/>
        <item x="81"/>
        <item x="92"/>
        <item x="70"/>
        <item x="118"/>
        <item x="9"/>
        <item x="126"/>
        <item x="50"/>
        <item x="110"/>
        <item x="97"/>
        <item x="47"/>
        <item x="75"/>
        <item x="26"/>
        <item x="82"/>
        <item x="14"/>
        <item x="46"/>
        <item x="111"/>
        <item x="108"/>
        <item x="83"/>
        <item x="5"/>
        <item x="71"/>
        <item x="91"/>
        <item x="63"/>
        <item x="129"/>
        <item x="68"/>
        <item x="87"/>
        <item x="40"/>
        <item x="112"/>
        <item x="93"/>
        <item x="125"/>
        <item x="15"/>
        <item x="37"/>
        <item x="35"/>
        <item x="73"/>
        <item x="41"/>
        <item x="34"/>
        <item x="52"/>
        <item x="53"/>
        <item x="66"/>
        <item x="19"/>
        <item x="29"/>
        <item x="60"/>
        <item x="11"/>
        <item x="16"/>
        <item x="131"/>
        <item x="1"/>
        <item x="76"/>
        <item x="39"/>
        <item x="3"/>
        <item x="107"/>
        <item x="69"/>
        <item x="0"/>
        <item x="72"/>
        <item x="116"/>
        <item x="49"/>
        <item x="95"/>
        <item x="74"/>
        <item x="32"/>
        <item x="27"/>
        <item x="132"/>
        <item x="99"/>
        <item x="28"/>
        <item x="12"/>
        <item x="90"/>
        <item x="79"/>
        <item x="10"/>
        <item x="85"/>
        <item x="127"/>
        <item x="62"/>
        <item x="17"/>
        <item x="25"/>
        <item x="77"/>
        <item x="4"/>
        <item x="102"/>
        <item x="13"/>
        <item x="61"/>
        <item x="80"/>
        <item x="21"/>
        <item x="36"/>
        <item x="64"/>
        <item x="100"/>
        <item x="31"/>
        <item x="78"/>
        <item x="56"/>
        <item x="106"/>
        <item x="2"/>
      </items>
    </pivotField>
    <pivotField name="Phân nhóm" compact="0" outline="0" showAll="0" defaultSubtotal="0">
      <items count="7">
        <item x="6"/>
        <item x="1"/>
        <item x="5"/>
        <item x="3"/>
        <item x="2"/>
        <item x="0"/>
        <item x="4"/>
      </items>
    </pivotField>
    <pivotField name="Tình trạng hôn nhân" axis="axisRow" compact="0" outline="0" showAll="0" defaultSubtotal="0">
      <items count="6">
        <item x="3"/>
        <item x="2"/>
        <item x="4"/>
        <item x="1"/>
        <item x="0"/>
        <item x="5"/>
      </items>
    </pivotField>
    <pivotField name="Thông tin thêm" axis="axisRow" compact="0" outline="0" showAll="0" defaultSubtotal="0">
      <items count="31">
        <item x="18"/>
        <item x="8"/>
        <item x="7"/>
        <item x="10"/>
        <item x="4"/>
        <item x="13"/>
        <item x="12"/>
        <item x="25"/>
        <item x="17"/>
        <item x="6"/>
        <item x="2"/>
        <item x="28"/>
        <item x="21"/>
        <item x="15"/>
        <item x="29"/>
        <item x="26"/>
        <item x="27"/>
        <item x="20"/>
        <item x="1"/>
        <item x="9"/>
        <item x="11"/>
        <item x="5"/>
        <item x="24"/>
        <item x="14"/>
        <item x="23"/>
        <item x="30"/>
        <item x="16"/>
        <item x="19"/>
        <item x="22"/>
        <item x="3"/>
        <item x="0"/>
      </items>
    </pivotField>
    <pivotField compact="0" numFmtId="167"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3">
    <field x="18"/>
    <field x="2"/>
    <field x="5"/>
    <field x="6"/>
    <field x="7"/>
    <field x="12"/>
    <field x="16"/>
    <field x="20"/>
    <field x="21"/>
    <field x="22"/>
    <field x="23"/>
    <field x="25"/>
    <field x="26"/>
  </rowFields>
  <rowItems count="189">
    <i>
      <x/>
      <x/>
      <x/>
      <x v="123"/>
      <x v="79"/>
      <x v="9"/>
      <x v="17"/>
      <x v="12"/>
      <x v="60"/>
      <x v="119"/>
      <x v="89"/>
      <x v="1"/>
      <x v="21"/>
    </i>
    <i r="2">
      <x v="13"/>
      <x v="106"/>
      <x v="14"/>
      <x v="13"/>
      <x v="21"/>
      <x v="23"/>
      <x v="46"/>
      <x v="102"/>
      <x v="109"/>
      <x v="3"/>
      <x v="9"/>
    </i>
    <i r="2">
      <x v="58"/>
      <x v="152"/>
      <x v="73"/>
      <x v="14"/>
      <x v="22"/>
      <x v="7"/>
      <x v="60"/>
      <x/>
      <x v="132"/>
      <x v="4"/>
      <x v="30"/>
    </i>
    <i r="2">
      <x v="80"/>
      <x v="90"/>
      <x v="77"/>
      <x v="8"/>
      <x v="1"/>
      <x v="23"/>
      <x v="30"/>
      <x v="52"/>
      <x v="112"/>
      <x v="4"/>
      <x v="30"/>
    </i>
    <i r="2">
      <x v="132"/>
      <x v="120"/>
      <x v="135"/>
      <x v="7"/>
      <x v="12"/>
      <x v="20"/>
      <x v="60"/>
      <x v="70"/>
      <x v="52"/>
      <x v="1"/>
      <x v="4"/>
    </i>
    <i r="2">
      <x v="150"/>
      <x v="86"/>
      <x v="29"/>
      <x v="3"/>
      <x v="29"/>
      <x v="16"/>
      <x v="60"/>
      <x v="47"/>
      <x v="61"/>
      <x v="1"/>
      <x v="19"/>
    </i>
    <i r="2">
      <x v="152"/>
      <x v="126"/>
      <x v="155"/>
      <x v="10"/>
      <x v="24"/>
      <x v="20"/>
      <x v="60"/>
      <x v="23"/>
      <x v="98"/>
      <x v="4"/>
      <x v="30"/>
    </i>
    <i r="1">
      <x v="1"/>
      <x v="25"/>
      <x v="113"/>
      <x v="31"/>
      <x v="5"/>
      <x v="31"/>
      <x v="10"/>
      <x v="60"/>
      <x v="40"/>
      <x v="132"/>
      <x v="1"/>
      <x v="2"/>
    </i>
    <i r="2">
      <x v="63"/>
      <x v="33"/>
      <x v="106"/>
      <x v="20"/>
      <x v="25"/>
      <x v="3"/>
      <x v="60"/>
      <x v="39"/>
      <x v="121"/>
      <x v="1"/>
      <x v="1"/>
    </i>
    <i r="2">
      <x v="93"/>
      <x v="127"/>
      <x v="85"/>
      <x v="4"/>
      <x v="5"/>
      <x v="16"/>
      <x v="60"/>
      <x v="51"/>
      <x v="77"/>
      <x v="1"/>
      <x v="3"/>
    </i>
    <i r="2">
      <x v="163"/>
      <x v="118"/>
      <x v="180"/>
      <x v="1"/>
      <x v="25"/>
      <x v="23"/>
      <x v="60"/>
      <x v="35"/>
      <x v="27"/>
      <x v="1"/>
      <x v="29"/>
    </i>
    <i>
      <x v="1"/>
      <x/>
      <x v="28"/>
      <x v="105"/>
      <x v="181"/>
      <x/>
      <x v="30"/>
      <x v="24"/>
      <x v="60"/>
      <x v="74"/>
      <x v="90"/>
      <x v="3"/>
      <x v="20"/>
    </i>
    <i r="2">
      <x v="47"/>
      <x v="100"/>
      <x v="149"/>
      <x v="21"/>
      <x v="33"/>
      <x v="16"/>
      <x v="60"/>
      <x v="72"/>
      <x v="86"/>
      <x v="3"/>
      <x v="23"/>
    </i>
    <i r="2">
      <x v="67"/>
      <x v="108"/>
      <x v="75"/>
      <x v="24"/>
      <x v="35"/>
      <x v="8"/>
      <x v="60"/>
      <x v="32"/>
      <x v="132"/>
      <x v="3"/>
      <x v="13"/>
    </i>
    <i r="2">
      <x v="77"/>
      <x v="168"/>
      <x v="43"/>
      <x v="22"/>
      <x v="28"/>
      <x v="9"/>
      <x v="60"/>
      <x v="60"/>
      <x v="30"/>
      <x v="4"/>
      <x v="30"/>
    </i>
    <i r="2">
      <x v="78"/>
      <x v="35"/>
      <x v="95"/>
      <x v="26"/>
      <x/>
      <x v="20"/>
      <x v="60"/>
      <x v="95"/>
      <x v="10"/>
      <x v="3"/>
      <x v="26"/>
    </i>
    <i r="2">
      <x v="113"/>
      <x v="53"/>
      <x v="127"/>
      <x v="28"/>
      <x v="46"/>
      <x v="16"/>
      <x v="60"/>
      <x v="14"/>
      <x v="124"/>
      <x v="4"/>
      <x v="30"/>
    </i>
    <i r="2">
      <x v="124"/>
      <x v="167"/>
      <x v="139"/>
      <x v="29"/>
      <x v="33"/>
      <x v="21"/>
      <x v="60"/>
      <x v="13"/>
      <x v="28"/>
      <x v="3"/>
      <x v="8"/>
    </i>
    <i r="2">
      <x v="137"/>
      <x v="79"/>
      <x v="108"/>
      <x v="15"/>
      <x v="37"/>
      <x v="6"/>
      <x v="60"/>
      <x v="67"/>
      <x v="92"/>
      <x v="3"/>
      <x v="18"/>
    </i>
    <i r="2">
      <x v="154"/>
      <x v="170"/>
      <x v="137"/>
      <x v="6"/>
      <x v="23"/>
      <x v="6"/>
      <x v="60"/>
      <x v="15"/>
      <x v="116"/>
      <x v="3"/>
      <x v="6"/>
    </i>
    <i r="2">
      <x v="169"/>
      <x v="109"/>
      <x v="28"/>
      <x v="11"/>
      <x v="29"/>
      <x v="29"/>
      <x v="60"/>
      <x v="10"/>
      <x v="47"/>
      <x/>
      <x v="5"/>
    </i>
    <i r="1">
      <x v="1"/>
      <x v="127"/>
      <x v="71"/>
      <x v="147"/>
      <x v="18"/>
      <x v="33"/>
      <x v="30"/>
      <x v="60"/>
      <x v="12"/>
      <x v="34"/>
      <x v="3"/>
      <x/>
    </i>
    <i>
      <x v="2"/>
      <x/>
      <x v="4"/>
      <x v="154"/>
      <x v="5"/>
      <x v="2"/>
      <x v="30"/>
      <x v="5"/>
      <x v="60"/>
      <x v="59"/>
      <x v="117"/>
      <x v="1"/>
      <x v="27"/>
    </i>
    <i r="2">
      <x v="46"/>
      <x v="141"/>
      <x v="58"/>
      <x v="45"/>
      <x v="28"/>
      <x v="17"/>
      <x v="31"/>
      <x v="16"/>
      <x v="78"/>
      <x v="4"/>
      <x v="30"/>
    </i>
    <i r="2">
      <x v="56"/>
      <x v="119"/>
      <x v="91"/>
      <x v="42"/>
      <x v="38"/>
      <x v="6"/>
      <x v="60"/>
      <x v="109"/>
      <x v="79"/>
      <x v="4"/>
      <x v="30"/>
    </i>
    <i r="2">
      <x v="87"/>
      <x v="110"/>
      <x v="148"/>
      <x v="25"/>
      <x v="7"/>
      <x v="6"/>
      <x v="60"/>
      <x v="92"/>
      <x v="105"/>
      <x v="4"/>
      <x v="30"/>
    </i>
    <i r="2">
      <x v="116"/>
      <x v="153"/>
      <x v="171"/>
      <x v="16"/>
      <x v="51"/>
      <x v="34"/>
      <x v="60"/>
      <x v="58"/>
      <x v="37"/>
      <x v="4"/>
      <x v="30"/>
    </i>
    <i r="2">
      <x v="121"/>
      <x v="166"/>
      <x v="129"/>
      <x v="19"/>
      <x v="20"/>
      <x v="20"/>
      <x v="60"/>
      <x v="78"/>
      <x v="59"/>
      <x v="4"/>
      <x v="30"/>
    </i>
    <i r="2">
      <x v="133"/>
      <x v="131"/>
      <x v="119"/>
      <x v="35"/>
      <x v="1"/>
      <x v="16"/>
      <x v="60"/>
      <x v="18"/>
      <x v="9"/>
      <x v="4"/>
      <x v="30"/>
    </i>
    <i r="2">
      <x v="139"/>
      <x v="5"/>
      <x v="121"/>
      <x v="44"/>
      <x v="43"/>
      <x v="27"/>
      <x v="60"/>
      <x v="125"/>
      <x v="132"/>
      <x v="4"/>
      <x v="30"/>
    </i>
    <i r="2">
      <x v="174"/>
      <x v="82"/>
      <x v="41"/>
      <x v="37"/>
      <x v="35"/>
      <x v="16"/>
      <x v="60"/>
      <x v="9"/>
      <x v="104"/>
      <x v="4"/>
      <x v="30"/>
    </i>
    <i r="2">
      <x v="179"/>
      <x v="149"/>
      <x v="39"/>
      <x v="12"/>
      <x v="38"/>
      <x v="4"/>
      <x v="60"/>
      <x v="96"/>
      <x v="94"/>
      <x v="4"/>
      <x v="30"/>
    </i>
    <i r="1">
      <x v="1"/>
      <x v="5"/>
      <x v="128"/>
      <x v="122"/>
      <x v="32"/>
      <x v="5"/>
      <x v="17"/>
      <x v="31"/>
      <x v="43"/>
      <x v="73"/>
      <x v="4"/>
      <x v="30"/>
    </i>
    <i r="2">
      <x v="12"/>
      <x v="129"/>
      <x v="17"/>
      <x v="36"/>
      <x v="13"/>
      <x v="20"/>
      <x v="60"/>
      <x v="19"/>
      <x v="128"/>
      <x v="3"/>
      <x v="17"/>
    </i>
    <i r="2">
      <x v="21"/>
      <x v="58"/>
      <x v="166"/>
      <x v="33"/>
      <x v="23"/>
      <x v="16"/>
      <x v="50"/>
      <x v="17"/>
      <x v="108"/>
      <x v="4"/>
      <x v="30"/>
    </i>
    <i r="2">
      <x v="36"/>
      <x v="185"/>
      <x v="47"/>
      <x v="30"/>
      <x v="26"/>
      <x v="20"/>
      <x v="60"/>
      <x v="18"/>
      <x v="81"/>
      <x v="4"/>
      <x v="30"/>
    </i>
    <i r="2">
      <x v="75"/>
      <x v="132"/>
      <x v="25"/>
      <x v="39"/>
      <x v="17"/>
      <x v="20"/>
      <x v="60"/>
      <x v="45"/>
      <x v="36"/>
      <x v="4"/>
      <x v="30"/>
    </i>
    <i r="2">
      <x v="96"/>
      <x v="116"/>
      <x v="34"/>
      <x v="43"/>
      <x v="23"/>
      <x v="16"/>
      <x v="40"/>
      <x v="11"/>
      <x v="125"/>
      <x v="4"/>
      <x v="30"/>
    </i>
    <i r="2">
      <x v="140"/>
      <x v="87"/>
      <x v="116"/>
      <x v="40"/>
      <x v="29"/>
      <x v="20"/>
      <x v="60"/>
      <x v="125"/>
      <x v="82"/>
      <x v="4"/>
      <x v="30"/>
    </i>
    <i r="2">
      <x v="156"/>
      <x v="98"/>
      <x v="81"/>
      <x v="36"/>
      <x v="46"/>
      <x v="17"/>
      <x v="31"/>
      <x v="69"/>
      <x v="42"/>
      <x v="4"/>
      <x v="30"/>
    </i>
    <i r="2">
      <x v="162"/>
      <x v="173"/>
      <x v="156"/>
      <x v="53"/>
      <x v="48"/>
      <x v="2"/>
      <x v="60"/>
      <x v="115"/>
      <x v="43"/>
      <x v="4"/>
      <x v="30"/>
    </i>
    <i r="2">
      <x v="165"/>
      <x v="122"/>
      <x v="159"/>
      <x v="34"/>
      <x v="17"/>
      <x v="20"/>
      <x v="60"/>
      <x v="19"/>
      <x v="87"/>
      <x v="4"/>
      <x v="30"/>
    </i>
    <i r="2">
      <x v="172"/>
      <x v="97"/>
      <x v="80"/>
      <x v="38"/>
      <x v="21"/>
      <x v="32"/>
      <x v="60"/>
      <x v="46"/>
      <x v="40"/>
      <x v="4"/>
      <x v="30"/>
    </i>
    <i>
      <x v="3"/>
      <x/>
      <x v="40"/>
      <x v="151"/>
      <x v="84"/>
      <x v="74"/>
      <x v="21"/>
      <x v="31"/>
      <x v="60"/>
      <x v="61"/>
      <x v="32"/>
      <x v="4"/>
      <x v="30"/>
    </i>
    <i r="2">
      <x v="45"/>
      <x v="38"/>
      <x v="57"/>
      <x v="61"/>
      <x v="28"/>
      <x v="16"/>
      <x v="60"/>
      <x v="5"/>
      <x v="14"/>
      <x v="4"/>
      <x v="30"/>
    </i>
    <i r="2">
      <x v="54"/>
      <x v="88"/>
      <x v="62"/>
      <x v="58"/>
      <x v="35"/>
      <x v="19"/>
      <x v="60"/>
      <x v="83"/>
      <x v="84"/>
      <x v="4"/>
      <x v="30"/>
    </i>
    <i r="2">
      <x v="66"/>
      <x v="146"/>
      <x v="72"/>
      <x v="31"/>
      <x v="44"/>
      <x v="22"/>
      <x v="60"/>
      <x v="87"/>
      <x v="122"/>
      <x v="4"/>
      <x v="30"/>
    </i>
    <i r="2">
      <x v="70"/>
      <x v="179"/>
      <x v="93"/>
      <x v="51"/>
      <x v="37"/>
      <x v="17"/>
      <x v="46"/>
      <x v="105"/>
      <x v="6"/>
      <x v="4"/>
      <x v="30"/>
    </i>
    <i r="2">
      <x v="72"/>
      <x v="10"/>
      <x v="142"/>
      <x v="94"/>
      <x v="30"/>
      <x v="21"/>
      <x v="60"/>
      <x v="125"/>
      <x v="132"/>
      <x v="4"/>
      <x v="30"/>
    </i>
    <i r="2">
      <x v="79"/>
      <x v="81"/>
      <x v="111"/>
      <x v="65"/>
      <x v="47"/>
      <x v="20"/>
      <x v="60"/>
      <x v="77"/>
      <x v="95"/>
      <x v="4"/>
      <x v="30"/>
    </i>
    <i r="2">
      <x v="114"/>
      <x v="121"/>
      <x v="105"/>
      <x v="50"/>
      <x v="28"/>
      <x v="16"/>
      <x v="60"/>
      <x v="103"/>
      <x v="57"/>
      <x v="4"/>
      <x v="30"/>
    </i>
    <i r="2">
      <x v="117"/>
      <x v="89"/>
      <x v="92"/>
      <x v="75"/>
      <x v="35"/>
      <x v="21"/>
      <x v="60"/>
      <x v="25"/>
      <x v="29"/>
      <x v="3"/>
      <x v="22"/>
    </i>
    <i r="2">
      <x v="120"/>
      <x v="32"/>
      <x v="128"/>
      <x v="61"/>
      <x v="35"/>
      <x v="16"/>
      <x v="60"/>
      <x v="63"/>
      <x v="132"/>
      <x v="4"/>
      <x v="30"/>
    </i>
    <i r="2">
      <x v="135"/>
      <x v="114"/>
      <x v="2"/>
      <x v="17"/>
      <x v="37"/>
      <x v="29"/>
      <x v="60"/>
      <x v="3"/>
      <x v="13"/>
      <x v="4"/>
      <x v="30"/>
    </i>
    <i r="2">
      <x v="149"/>
      <x v="169"/>
      <x v="153"/>
      <x v="23"/>
      <x v="34"/>
      <x v="27"/>
      <x v="60"/>
      <x v="1"/>
      <x v="132"/>
      <x v="4"/>
      <x v="30"/>
    </i>
    <i r="2">
      <x v="182"/>
      <x v="101"/>
      <x v="168"/>
      <x v="30"/>
      <x v="39"/>
      <x v="4"/>
      <x v="60"/>
      <x v="44"/>
      <x v="106"/>
      <x v="4"/>
      <x v="30"/>
    </i>
    <i r="1">
      <x v="1"/>
      <x v="9"/>
      <x v="57"/>
      <x v="8"/>
      <x v="55"/>
      <x v="7"/>
      <x v="17"/>
      <x v="31"/>
      <x v="93"/>
      <x v="54"/>
      <x v="4"/>
      <x v="30"/>
    </i>
    <i r="2">
      <x v="19"/>
      <x v="17"/>
      <x v="15"/>
      <x v="70"/>
      <x v="1"/>
      <x v="16"/>
      <x v="60"/>
      <x v="48"/>
      <x v="44"/>
      <x v="4"/>
      <x v="30"/>
    </i>
    <i r="2">
      <x v="24"/>
      <x v="92"/>
      <x v="82"/>
      <x v="73"/>
      <x v="1"/>
      <x v="16"/>
      <x v="40"/>
      <x v="125"/>
      <x v="88"/>
      <x v="4"/>
      <x v="30"/>
    </i>
    <i r="2">
      <x v="51"/>
      <x v="176"/>
      <x v="61"/>
      <x v="47"/>
      <x v="21"/>
      <x v="17"/>
      <x v="60"/>
      <x v="55"/>
      <x v="12"/>
      <x v="4"/>
      <x v="30"/>
    </i>
    <i r="2">
      <x v="100"/>
      <x v="65"/>
      <x v="151"/>
      <x v="48"/>
      <x v="31"/>
      <x v="16"/>
      <x v="60"/>
      <x v="68"/>
      <x v="62"/>
      <x v="4"/>
      <x v="30"/>
    </i>
    <i r="2">
      <x v="125"/>
      <x v="36"/>
      <x v="23"/>
      <x v="56"/>
      <x v="21"/>
      <x v="16"/>
      <x v="60"/>
      <x v="90"/>
      <x v="2"/>
      <x v="3"/>
      <x v="28"/>
    </i>
    <i r="2">
      <x v="157"/>
      <x v="181"/>
      <x v="152"/>
      <x v="59"/>
      <x v="21"/>
      <x v="18"/>
      <x v="60"/>
      <x v="21"/>
      <x v="66"/>
      <x v="3"/>
      <x v="10"/>
    </i>
    <i r="2">
      <x v="158"/>
      <x v="67"/>
      <x v="68"/>
      <x v="69"/>
      <x v="28"/>
      <x v="20"/>
      <x v="60"/>
      <x v="20"/>
      <x v="11"/>
      <x v="4"/>
      <x v="30"/>
    </i>
    <i r="2">
      <x v="161"/>
      <x v="84"/>
      <x v="154"/>
      <x v="57"/>
      <x v="21"/>
      <x v="21"/>
      <x v="60"/>
      <x v="91"/>
      <x v="83"/>
      <x v="4"/>
      <x v="30"/>
    </i>
    <i r="2">
      <x v="166"/>
      <x v="37"/>
      <x v="36"/>
      <x v="67"/>
      <x v="1"/>
      <x v="16"/>
      <x v="60"/>
      <x v="53"/>
      <x v="130"/>
      <x v="4"/>
      <x v="30"/>
    </i>
    <i r="2">
      <x v="175"/>
      <x v="94"/>
      <x v="69"/>
      <x v="54"/>
      <x v="10"/>
      <x v="7"/>
      <x v="60"/>
      <x v="8"/>
      <x v="101"/>
      <x v="1"/>
      <x v="12"/>
    </i>
    <i r="2">
      <x v="177"/>
      <x v="148"/>
      <x v="164"/>
      <x v="66"/>
      <x v="7"/>
      <x v="21"/>
      <x v="60"/>
      <x v="24"/>
      <x v="8"/>
      <x v="3"/>
      <x v="24"/>
    </i>
    <i>
      <x v="4"/>
      <x/>
      <x v="3"/>
      <x v="49"/>
      <x v="169"/>
      <x v="98"/>
      <x v="37"/>
      <x v="20"/>
      <x v="48"/>
      <x v="123"/>
      <x v="111"/>
      <x v="4"/>
      <x v="30"/>
    </i>
    <i r="2">
      <x v="14"/>
      <x v="19"/>
      <x v="179"/>
      <x v="43"/>
      <x v="41"/>
      <x v="29"/>
      <x/>
      <x v="2"/>
      <x v="132"/>
      <x v="4"/>
      <x v="30"/>
    </i>
    <i r="2">
      <x v="18"/>
      <x v="28"/>
      <x v="24"/>
      <x v="96"/>
      <x v="7"/>
      <x v="13"/>
      <x v="11"/>
      <x v="65"/>
      <x v="118"/>
      <x v="3"/>
      <x v="16"/>
    </i>
    <i r="2">
      <x v="34"/>
      <x v="30"/>
      <x v="45"/>
      <x v="92"/>
      <x v="10"/>
      <x v="16"/>
      <x v="46"/>
      <x v="124"/>
      <x v="58"/>
      <x v="4"/>
      <x v="30"/>
    </i>
    <i r="2">
      <x v="41"/>
      <x v="112"/>
      <x v="54"/>
      <x v="62"/>
      <x v="37"/>
      <x v="16"/>
      <x v="40"/>
      <x v="86"/>
      <x v="85"/>
      <x v="4"/>
      <x v="30"/>
    </i>
    <i r="2">
      <x v="42"/>
      <x v="102"/>
      <x v="53"/>
      <x v="49"/>
      <x v="35"/>
      <x v="34"/>
      <x v="60"/>
      <x v="125"/>
      <x v="132"/>
      <x v="4"/>
      <x v="30"/>
    </i>
    <i r="2">
      <x v="65"/>
      <x/>
      <x v="3"/>
      <x v="90"/>
      <x v="40"/>
      <x v="17"/>
      <x v="31"/>
      <x v="97"/>
      <x v="103"/>
      <x v="4"/>
      <x v="30"/>
    </i>
    <i r="2">
      <x v="69"/>
      <x v="91"/>
      <x v="76"/>
      <x v="52"/>
      <x v="7"/>
      <x v="6"/>
      <x v="26"/>
      <x v="125"/>
      <x v="69"/>
      <x v="4"/>
      <x v="30"/>
    </i>
    <i r="2">
      <x v="84"/>
      <x v="184"/>
      <x v="98"/>
      <x v="71"/>
      <x v="45"/>
      <x v="11"/>
      <x v="60"/>
      <x v="116"/>
      <x v="23"/>
      <x v="3"/>
      <x v="10"/>
    </i>
    <i r="2">
      <x v="85"/>
      <x v="72"/>
      <x v="99"/>
      <x v="27"/>
      <x v="15"/>
      <x v="29"/>
      <x/>
      <x v="125"/>
      <x v="115"/>
      <x v="4"/>
      <x v="30"/>
    </i>
    <i r="2">
      <x v="90"/>
      <x v="76"/>
      <x v="112"/>
      <x v="105"/>
      <x v="17"/>
      <x v="16"/>
      <x v="46"/>
      <x v="81"/>
      <x v="48"/>
      <x v="4"/>
      <x v="30"/>
    </i>
    <i r="2">
      <x v="118"/>
      <x v="39"/>
      <x v="177"/>
      <x v="87"/>
      <x v="17"/>
      <x v="21"/>
      <x v="31"/>
      <x v="111"/>
      <x v="80"/>
      <x v="4"/>
      <x v="30"/>
    </i>
    <i r="2">
      <x v="141"/>
      <x v="85"/>
      <x v="170"/>
      <x v="46"/>
      <x v="35"/>
      <x v="4"/>
      <x v="60"/>
      <x v="66"/>
      <x v="60"/>
      <x v="4"/>
      <x v="30"/>
    </i>
    <i r="2">
      <x v="142"/>
      <x v="107"/>
      <x v="143"/>
      <x v="84"/>
      <x v="35"/>
      <x v="21"/>
      <x v="46"/>
      <x v="125"/>
      <x v="132"/>
      <x v="4"/>
      <x v="30"/>
    </i>
    <i r="2">
      <x v="147"/>
      <x v="142"/>
      <x v="123"/>
      <x v="68"/>
      <x v="44"/>
      <x/>
      <x v="60"/>
      <x v="33"/>
      <x v="126"/>
      <x v="4"/>
      <x v="30"/>
    </i>
    <i r="2">
      <x v="168"/>
      <x v="69"/>
      <x v="158"/>
      <x v="63"/>
      <x v="38"/>
      <x v="6"/>
      <x v="11"/>
      <x v="106"/>
      <x v="4"/>
      <x v="4"/>
      <x v="30"/>
    </i>
    <i r="2">
      <x v="170"/>
      <x v="18"/>
      <x v="6"/>
      <x v="97"/>
      <x v="21"/>
      <x v="13"/>
      <x v="11"/>
      <x v="110"/>
      <x v="129"/>
      <x v="4"/>
      <x v="30"/>
    </i>
    <i r="1">
      <x v="1"/>
      <x v="8"/>
      <x v="125"/>
      <x v="107"/>
      <x v="88"/>
      <x v="35"/>
      <x v="15"/>
      <x v="60"/>
      <x v="50"/>
      <x v="65"/>
      <x v="4"/>
      <x v="30"/>
    </i>
    <i r="2">
      <x v="15"/>
      <x v="117"/>
      <x v="130"/>
      <x v="102"/>
      <x v="19"/>
      <x v="16"/>
      <x v="51"/>
      <x v="82"/>
      <x v="123"/>
      <x v="4"/>
      <x v="30"/>
    </i>
    <i r="2">
      <x v="16"/>
      <x v="7"/>
      <x v="146"/>
      <x v="87"/>
      <x v="37"/>
      <x v="16"/>
      <x v="24"/>
      <x v="45"/>
      <x v="99"/>
      <x v="4"/>
      <x v="30"/>
    </i>
    <i r="2">
      <x v="30"/>
      <x v="103"/>
      <x v="50"/>
      <x v="83"/>
      <x v="35"/>
      <x v="15"/>
      <x v="60"/>
      <x v="45"/>
      <x v="119"/>
      <x v="4"/>
      <x v="30"/>
    </i>
    <i r="2">
      <x v="39"/>
      <x v="171"/>
      <x v="133"/>
      <x v="72"/>
      <x v="44"/>
      <x v="11"/>
      <x v="60"/>
      <x v="117"/>
      <x v="16"/>
      <x v="4"/>
      <x v="30"/>
    </i>
    <i r="2">
      <x v="49"/>
      <x v="150"/>
      <x v="27"/>
      <x v="64"/>
      <x v="37"/>
      <x v="21"/>
      <x v="47"/>
      <x v="30"/>
      <x v="71"/>
      <x v="4"/>
      <x v="30"/>
    </i>
    <i r="2">
      <x v="53"/>
      <x v="31"/>
      <x v="55"/>
      <x v="81"/>
      <x v="21"/>
      <x v="14"/>
      <x v="2"/>
      <x v="4"/>
      <x v="50"/>
      <x v="3"/>
      <x v="15"/>
    </i>
    <i r="2">
      <x v="99"/>
      <x v="48"/>
      <x v="87"/>
      <x v="86"/>
      <x v="2"/>
      <x v="17"/>
      <x v="46"/>
      <x v="98"/>
      <x v="67"/>
      <x v="2"/>
      <x v="30"/>
    </i>
    <i r="2">
      <x v="102"/>
      <x v="180"/>
      <x v="37"/>
      <x v="93"/>
      <x v="49"/>
      <x v="13"/>
      <x v="10"/>
      <x v="41"/>
      <x v="132"/>
      <x v="4"/>
      <x v="30"/>
    </i>
    <i r="2">
      <x v="105"/>
      <x v="43"/>
      <x v="113"/>
      <x v="95"/>
      <x v="44"/>
      <x v="20"/>
      <x v="50"/>
      <x v="38"/>
      <x v="93"/>
      <x v="4"/>
      <x v="30"/>
    </i>
    <i r="2">
      <x v="138"/>
      <x v="135"/>
      <x v="4"/>
      <x v="77"/>
      <x v="4"/>
      <x v="14"/>
      <x v="2"/>
      <x v="76"/>
      <x v="97"/>
      <x v="3"/>
      <x v="7"/>
    </i>
    <i>
      <x v="5"/>
      <x/>
      <x v="11"/>
      <x v="15"/>
      <x v="11"/>
      <x v="115"/>
      <x v="21"/>
      <x v="34"/>
      <x v="11"/>
      <x v="125"/>
      <x v="132"/>
      <x v="4"/>
      <x v="30"/>
    </i>
    <i r="2">
      <x v="17"/>
      <x v="11"/>
      <x v="19"/>
      <x v="41"/>
      <x v="21"/>
      <x v="19"/>
      <x v="36"/>
      <x v="94"/>
      <x v="49"/>
      <x v="4"/>
      <x v="30"/>
    </i>
    <i r="2">
      <x v="23"/>
      <x v="158"/>
      <x v="16"/>
      <x v="116"/>
      <x v="44"/>
      <x v="21"/>
      <x v="31"/>
      <x v="125"/>
      <x v="132"/>
      <x v="4"/>
      <x v="30"/>
    </i>
    <i r="2">
      <x v="60"/>
      <x v="54"/>
      <x v="141"/>
      <x v="111"/>
      <x v="46"/>
      <x v="6"/>
      <x v="28"/>
      <x v="56"/>
      <x v="56"/>
      <x v="4"/>
      <x v="30"/>
    </i>
    <i r="2">
      <x v="61"/>
      <x v="147"/>
      <x v="161"/>
      <x v="142"/>
      <x v="51"/>
      <x v="34"/>
      <x v="60"/>
      <x v="113"/>
      <x v="110"/>
      <x v="4"/>
      <x v="30"/>
    </i>
    <i r="2">
      <x v="71"/>
      <x v="46"/>
      <x v="94"/>
      <x v="91"/>
      <x v="48"/>
      <x v="9"/>
      <x v="46"/>
      <x v="42"/>
      <x v="75"/>
      <x v="4"/>
      <x v="30"/>
    </i>
    <i r="2">
      <x v="81"/>
      <x v="8"/>
      <x v="7"/>
      <x v="142"/>
      <x v="44"/>
      <x v="33"/>
      <x v="60"/>
      <x v="22"/>
      <x v="132"/>
      <x v="4"/>
      <x v="30"/>
    </i>
    <i r="2">
      <x v="86"/>
      <x v="95"/>
      <x v="100"/>
      <x v="100"/>
      <x v="41"/>
      <x v="29"/>
      <x v="19"/>
      <x v="118"/>
      <x v="132"/>
      <x v="4"/>
      <x v="30"/>
    </i>
    <i r="2">
      <x v="88"/>
      <x v="56"/>
      <x v="101"/>
      <x v="113"/>
      <x v="29"/>
      <x v="17"/>
      <x v="31"/>
      <x v="7"/>
      <x v="38"/>
      <x v="4"/>
      <x v="30"/>
    </i>
    <i r="2">
      <x v="108"/>
      <x v="96"/>
      <x/>
      <x v="79"/>
      <x v="12"/>
      <x v="6"/>
      <x v="58"/>
      <x v="37"/>
      <x v="20"/>
      <x v="4"/>
      <x v="30"/>
    </i>
    <i r="2">
      <x v="111"/>
      <x v="16"/>
      <x v="175"/>
      <x v="142"/>
      <x v="4"/>
      <x v="33"/>
      <x v="60"/>
      <x v="62"/>
      <x v="131"/>
      <x v="4"/>
      <x v="30"/>
    </i>
    <i r="2">
      <x v="122"/>
      <x v="6"/>
      <x v="115"/>
      <x v="121"/>
      <x v="4"/>
      <x v="17"/>
      <x v="46"/>
      <x v="73"/>
      <x v="127"/>
      <x v="4"/>
      <x v="30"/>
    </i>
    <i r="2">
      <x v="123"/>
      <x v="45"/>
      <x v="138"/>
      <x v="78"/>
      <x v="37"/>
      <x v="24"/>
      <x v="60"/>
      <x v="64"/>
      <x v="113"/>
      <x v="4"/>
      <x v="30"/>
    </i>
    <i r="2">
      <x v="129"/>
      <x v="2"/>
      <x v="12"/>
      <x v="142"/>
      <x v="33"/>
      <x v="33"/>
      <x v="60"/>
      <x v="125"/>
      <x v="132"/>
      <x v="4"/>
      <x v="30"/>
    </i>
    <i r="2">
      <x v="134"/>
      <x v="162"/>
      <x v="40"/>
      <x v="142"/>
      <x v="32"/>
      <x v="33"/>
      <x v="60"/>
      <x v="112"/>
      <x v="1"/>
      <x v="4"/>
      <x v="30"/>
    </i>
    <i r="2">
      <x v="136"/>
      <x v="68"/>
      <x v="126"/>
      <x v="142"/>
      <x v="31"/>
      <x v="33"/>
      <x v="60"/>
      <x v="57"/>
      <x v="39"/>
      <x v="4"/>
      <x v="30"/>
    </i>
    <i r="2">
      <x v="148"/>
      <x v="161"/>
      <x v="160"/>
      <x v="122"/>
      <x v="7"/>
      <x v="16"/>
      <x v="40"/>
      <x v="80"/>
      <x v="21"/>
      <x v="4"/>
      <x v="30"/>
    </i>
    <i r="2">
      <x v="171"/>
      <x v="61"/>
      <x v="162"/>
      <x v="104"/>
      <x v="7"/>
      <x v="6"/>
      <x v="59"/>
      <x v="122"/>
      <x v="15"/>
      <x v="4"/>
      <x v="30"/>
    </i>
    <i r="2">
      <x v="173"/>
      <x v="156"/>
      <x v="182"/>
      <x v="101"/>
      <x v="35"/>
      <x v="4"/>
      <x v="58"/>
      <x v="125"/>
      <x v="68"/>
      <x v="3"/>
      <x v="30"/>
    </i>
    <i r="2">
      <x v="176"/>
      <x v="29"/>
      <x v="165"/>
      <x v="92"/>
      <x v="4"/>
      <x v="19"/>
      <x v="36"/>
      <x v="88"/>
      <x v="19"/>
      <x v="4"/>
      <x v="30"/>
    </i>
    <i r="1">
      <x v="1"/>
      <x v="1"/>
      <x v="47"/>
      <x v="26"/>
      <x v="110"/>
      <x v="21"/>
      <x v="19"/>
      <x v="35"/>
      <x v="125"/>
      <x v="132"/>
      <x v="4"/>
      <x v="30"/>
    </i>
    <i r="2">
      <x v="6"/>
      <x v="130"/>
      <x v="9"/>
      <x v="80"/>
      <x v="4"/>
      <x v="29"/>
      <x v="19"/>
      <x v="99"/>
      <x v="72"/>
      <x v="4"/>
      <x v="30"/>
    </i>
    <i r="2">
      <x v="10"/>
      <x v="22"/>
      <x v="10"/>
      <x v="109"/>
      <x v="6"/>
      <x v="19"/>
      <x v="33"/>
      <x v="125"/>
      <x v="132"/>
      <x v="4"/>
      <x v="30"/>
    </i>
    <i r="2">
      <x v="20"/>
      <x v="175"/>
      <x v="18"/>
      <x v="108"/>
      <x v="1"/>
      <x v="13"/>
      <x v="10"/>
      <x v="79"/>
      <x v="41"/>
      <x v="4"/>
      <x v="30"/>
    </i>
    <i r="2">
      <x v="27"/>
      <x v="134"/>
      <x v="110"/>
      <x v="89"/>
      <x v="6"/>
      <x v="21"/>
      <x v="52"/>
      <x v="125"/>
      <x v="132"/>
      <x v="4"/>
      <x v="30"/>
    </i>
    <i r="2">
      <x v="37"/>
      <x v="182"/>
      <x v="83"/>
      <x v="142"/>
      <x v="40"/>
      <x v="7"/>
      <x v="54"/>
      <x v="125"/>
      <x v="120"/>
      <x v="4"/>
      <x v="30"/>
    </i>
    <i r="2">
      <x v="52"/>
      <x v="44"/>
      <x v="78"/>
      <x v="82"/>
      <x v="38"/>
      <x v="6"/>
      <x v="55"/>
      <x v="27"/>
      <x v="31"/>
      <x v="4"/>
      <x v="30"/>
    </i>
    <i r="2">
      <x v="57"/>
      <x v="21"/>
      <x v="51"/>
      <x v="118"/>
      <x v="19"/>
      <x v="28"/>
      <x v="23"/>
      <x v="77"/>
      <x v="107"/>
      <x v="4"/>
      <x v="30"/>
    </i>
    <i r="2">
      <x v="97"/>
      <x v="99"/>
      <x v="44"/>
      <x v="106"/>
      <x v="14"/>
      <x v="14"/>
      <x v="18"/>
      <x v="31"/>
      <x v="102"/>
      <x v="4"/>
      <x v="30"/>
    </i>
    <i r="2">
      <x v="106"/>
      <x v="183"/>
      <x v="104"/>
      <x v="120"/>
      <x v="21"/>
      <x v="18"/>
      <x v="60"/>
      <x v="125"/>
      <x v="132"/>
      <x v="4"/>
      <x v="30"/>
    </i>
    <i r="2">
      <x v="160"/>
      <x v="63"/>
      <x v="182"/>
      <x v="103"/>
      <x v="35"/>
      <x v="29"/>
      <x v="60"/>
      <x v="125"/>
      <x v="132"/>
      <x v="4"/>
      <x v="30"/>
    </i>
    <i r="2">
      <x v="183"/>
      <x v="115"/>
      <x v="114"/>
      <x v="142"/>
      <x v="44"/>
      <x v="33"/>
      <x v="60"/>
      <x v="75"/>
      <x v="3"/>
      <x v="3"/>
      <x v="30"/>
    </i>
    <i r="2">
      <x v="186"/>
      <x v="42"/>
      <x v="178"/>
      <x v="119"/>
      <x v="27"/>
      <x v="14"/>
      <x v="57"/>
      <x v="54"/>
      <x v="132"/>
      <x v="1"/>
      <x v="11"/>
    </i>
    <i>
      <x v="6"/>
      <x/>
      <x v="35"/>
      <x v="77"/>
      <x v="46"/>
      <x v="135"/>
      <x v="3"/>
      <x v="17"/>
      <x v="50"/>
      <x v="114"/>
      <x v="53"/>
      <x v="4"/>
      <x v="30"/>
    </i>
    <i r="2">
      <x v="38"/>
      <x v="83"/>
      <x v="134"/>
      <x v="142"/>
      <x v="35"/>
      <x v="33"/>
      <x v="60"/>
      <x v="125"/>
      <x v="132"/>
      <x v="4"/>
      <x v="30"/>
    </i>
    <i r="2">
      <x v="43"/>
      <x v="133"/>
      <x v="65"/>
      <x v="142"/>
      <x v="6"/>
      <x v="33"/>
      <x v="60"/>
      <x v="125"/>
      <x v="132"/>
      <x v="4"/>
      <x v="30"/>
    </i>
    <i r="2">
      <x v="55"/>
      <x v="139"/>
      <x v="67"/>
      <x v="129"/>
      <x v="44"/>
      <x v="13"/>
      <x v="11"/>
      <x v="26"/>
      <x v="33"/>
      <x v="4"/>
      <x v="30"/>
    </i>
    <i r="2">
      <x v="68"/>
      <x v="111"/>
      <x v="86"/>
      <x v="138"/>
      <x v="41"/>
      <x v="13"/>
      <x v="32"/>
      <x v="125"/>
      <x v="132"/>
      <x v="4"/>
      <x v="30"/>
    </i>
    <i r="2">
      <x v="74"/>
      <x v="14"/>
      <x v="64"/>
      <x v="140"/>
      <x v="15"/>
      <x v="1"/>
      <x v="11"/>
      <x v="28"/>
      <x v="70"/>
      <x v="4"/>
      <x v="30"/>
    </i>
    <i r="2">
      <x v="76"/>
      <x v="160"/>
      <x v="42"/>
      <x v="85"/>
      <x v="37"/>
      <x v="29"/>
      <x/>
      <x v="2"/>
      <x v="64"/>
      <x v="4"/>
      <x v="30"/>
    </i>
    <i r="2">
      <x v="82"/>
      <x v="164"/>
      <x v="90"/>
      <x v="128"/>
      <x v="7"/>
      <x v="24"/>
      <x v="6"/>
      <x v="100"/>
      <x v="26"/>
      <x v="4"/>
      <x v="30"/>
    </i>
    <i r="2">
      <x v="90"/>
      <x v="20"/>
      <x v="102"/>
      <x v="132"/>
      <x v="4"/>
      <x v="19"/>
      <x v="33"/>
      <x v="108"/>
      <x/>
      <x v="4"/>
      <x v="30"/>
    </i>
    <i r="2">
      <x v="110"/>
      <x v="172"/>
      <x v="48"/>
      <x v="142"/>
      <x v="30"/>
      <x v="33"/>
      <x v="60"/>
      <x v="81"/>
      <x v="91"/>
      <x v="4"/>
      <x v="30"/>
    </i>
    <i r="2">
      <x v="112"/>
      <x v="70"/>
      <x v="120"/>
      <x v="123"/>
      <x v="15"/>
      <x v="13"/>
      <x v="12"/>
      <x v="89"/>
      <x v="17"/>
      <x v="4"/>
      <x v="30"/>
    </i>
    <i r="2">
      <x v="119"/>
      <x v="12"/>
      <x v="89"/>
      <x v="131"/>
      <x v="4"/>
      <x v="24"/>
      <x v="9"/>
      <x v="101"/>
      <x v="22"/>
      <x v="3"/>
      <x v="10"/>
    </i>
    <i r="2">
      <x v="128"/>
      <x v="78"/>
      <x v="118"/>
      <x v="134"/>
      <x v="17"/>
      <x v="17"/>
      <x v="37"/>
      <x v="84"/>
      <x v="76"/>
      <x v="4"/>
      <x v="30"/>
    </i>
    <i r="2">
      <x v="130"/>
      <x v="26"/>
      <x v="117"/>
      <x v="99"/>
      <x v="17"/>
      <x v="29"/>
      <x v="1"/>
      <x v="71"/>
      <x v="45"/>
      <x v="4"/>
      <x v="30"/>
    </i>
    <i r="2">
      <x v="131"/>
      <x v="13"/>
      <x v="63"/>
      <x v="107"/>
      <x v="21"/>
      <x v="6"/>
      <x v="55"/>
      <x v="29"/>
      <x v="55"/>
      <x v="4"/>
      <x v="30"/>
    </i>
    <i r="2">
      <x v="146"/>
      <x v="59"/>
      <x v="1"/>
      <x v="125"/>
      <x/>
      <x v="16"/>
      <x v="46"/>
      <x v="34"/>
      <x v="100"/>
      <x v="4"/>
      <x v="30"/>
    </i>
    <i r="2">
      <x v="151"/>
      <x v="137"/>
      <x v="150"/>
      <x v="132"/>
      <x v="8"/>
      <x v="24"/>
      <x v="16"/>
      <x v="36"/>
      <x v="25"/>
      <x v="4"/>
      <x v="30"/>
    </i>
    <i r="2">
      <x v="153"/>
      <x v="62"/>
      <x v="144"/>
      <x v="139"/>
      <x v="24"/>
      <x v="34"/>
      <x v="20"/>
      <x v="125"/>
      <x v="132"/>
      <x v="4"/>
      <x v="30"/>
    </i>
    <i r="2">
      <x v="167"/>
      <x v="136"/>
      <x v="21"/>
      <x v="114"/>
      <x v="30"/>
      <x v="20"/>
      <x v="43"/>
      <x v="107"/>
      <x v="74"/>
      <x v="4"/>
      <x v="30"/>
    </i>
    <i r="2">
      <x v="185"/>
      <x v="74"/>
      <x v="176"/>
      <x v="130"/>
      <x v="16"/>
      <x v="19"/>
      <x v="34"/>
      <x v="85"/>
      <x v="5"/>
      <x v="4"/>
      <x v="30"/>
    </i>
    <i r="1">
      <x v="1"/>
      <x v="7"/>
      <x v="64"/>
      <x v="109"/>
      <x v="117"/>
      <x v="28"/>
      <x v="6"/>
      <x v="27"/>
      <x v="120"/>
      <x v="24"/>
      <x v="4"/>
      <x v="30"/>
    </i>
    <i r="2">
      <x v="29"/>
      <x v="124"/>
      <x v="182"/>
      <x v="60"/>
      <x v="30"/>
      <x v="21"/>
      <x v="31"/>
      <x v="125"/>
      <x v="132"/>
      <x v="4"/>
      <x v="30"/>
    </i>
    <i r="2">
      <x v="48"/>
      <x v="50"/>
      <x v="59"/>
      <x v="137"/>
      <x v="38"/>
      <x v="20"/>
      <x v="41"/>
      <x v="104"/>
      <x v="7"/>
      <x v="4"/>
      <x v="30"/>
    </i>
    <i r="2">
      <x v="91"/>
      <x v="27"/>
      <x v="13"/>
      <x v="142"/>
      <x v="42"/>
      <x v="33"/>
      <x v="60"/>
      <x v="80"/>
      <x v="18"/>
      <x v="4"/>
      <x v="30"/>
    </i>
    <i r="2">
      <x v="95"/>
      <x v="80"/>
      <x v="32"/>
      <x v="136"/>
      <x v="21"/>
      <x v="16"/>
      <x v="39"/>
      <x v="68"/>
      <x v="114"/>
      <x v="4"/>
      <x v="30"/>
    </i>
    <i r="2">
      <x v="98"/>
      <x v="40"/>
      <x v="103"/>
      <x v="127"/>
      <x v="46"/>
      <x v="13"/>
      <x v="10"/>
      <x v="49"/>
      <x v="51"/>
      <x v="4"/>
      <x v="30"/>
    </i>
    <i r="2">
      <x v="103"/>
      <x v="177"/>
      <x v="140"/>
      <x v="124"/>
      <x v="15"/>
      <x v="14"/>
      <x v="2"/>
      <x v="121"/>
      <x v="35"/>
      <x v="1"/>
      <x v="25"/>
    </i>
    <i r="2">
      <x v="159"/>
      <x v="34"/>
      <x v="49"/>
      <x v="76"/>
      <x v="37"/>
      <x v="29"/>
      <x v="1"/>
      <x v="71"/>
      <x v="96"/>
      <x v="4"/>
      <x v="30"/>
    </i>
    <i r="2">
      <x v="181"/>
      <x v="9"/>
      <x v="71"/>
      <x v="112"/>
      <x v="37"/>
      <x v="29"/>
      <x v="19"/>
      <x v="6"/>
      <x v="63"/>
      <x v="1"/>
      <x v="14"/>
    </i>
    <i r="2">
      <x v="184"/>
      <x v="145"/>
      <x v="167"/>
      <x v="126"/>
      <x v="19"/>
      <x v="16"/>
      <x v="45"/>
      <x v="25"/>
      <x v="46"/>
      <x v="4"/>
      <x v="30"/>
    </i>
    <i>
      <x v="7"/>
      <x/>
      <x v="22"/>
      <x v="159"/>
      <x v="52"/>
      <x v="133"/>
      <x v="44"/>
      <x v="6"/>
      <x v="13"/>
      <x v="125"/>
      <x v="132"/>
      <x v="4"/>
      <x v="30"/>
    </i>
    <i r="2">
      <x v="33"/>
      <x v="93"/>
      <x v="125"/>
      <x v="142"/>
      <x v="29"/>
      <x v="6"/>
      <x v="8"/>
      <x v="125"/>
      <x v="132"/>
      <x v="4"/>
      <x v="30"/>
    </i>
    <i r="2">
      <x v="44"/>
      <x v="23"/>
      <x v="141"/>
      <x v="142"/>
      <x v="29"/>
      <x v="6"/>
      <x v="27"/>
      <x v="125"/>
      <x v="132"/>
      <x v="4"/>
      <x v="30"/>
    </i>
    <i r="2">
      <x v="59"/>
      <x v="54"/>
      <x v="136"/>
      <x v="142"/>
      <x v="46"/>
      <x v="6"/>
      <x v="29"/>
      <x v="125"/>
      <x v="132"/>
      <x v="4"/>
      <x v="30"/>
    </i>
    <i r="2">
      <x v="73"/>
      <x v="55"/>
      <x v="30"/>
      <x v="142"/>
      <x v="46"/>
      <x v="13"/>
      <x v="21"/>
      <x v="125"/>
      <x v="132"/>
      <x v="4"/>
      <x v="30"/>
    </i>
    <i r="2">
      <x v="89"/>
      <x v="41"/>
      <x v="56"/>
      <x v="142"/>
      <x v="46"/>
      <x v="6"/>
      <x v="14"/>
      <x v="125"/>
      <x v="132"/>
      <x v="4"/>
      <x v="30"/>
    </i>
    <i r="2">
      <x v="107"/>
      <x v="155"/>
      <x v="131"/>
      <x v="142"/>
      <x v="41"/>
      <x v="19"/>
      <x v="33"/>
      <x v="125"/>
      <x v="132"/>
      <x v="4"/>
      <x v="30"/>
    </i>
    <i r="2">
      <x v="109"/>
      <x v="60"/>
      <x v="163"/>
      <x v="142"/>
      <x v="6"/>
      <x v="24"/>
      <x v="7"/>
      <x v="125"/>
      <x v="132"/>
      <x v="4"/>
      <x v="30"/>
    </i>
    <i r="2">
      <x v="115"/>
      <x v="4"/>
      <x v="172"/>
      <x v="142"/>
      <x v="46"/>
      <x v="6"/>
      <x v="15"/>
      <x v="125"/>
      <x v="132"/>
      <x v="4"/>
      <x v="30"/>
    </i>
    <i r="2">
      <x v="145"/>
      <x v="104"/>
      <x v="124"/>
      <x v="142"/>
      <x v="33"/>
      <x v="14"/>
      <x v="53"/>
      <x v="125"/>
      <x v="132"/>
      <x v="4"/>
      <x v="30"/>
    </i>
    <i r="1">
      <x v="1"/>
      <x v="2"/>
      <x v="186"/>
      <x v="74"/>
      <x v="142"/>
      <x v="50"/>
      <x v="26"/>
      <x v="39"/>
      <x v="125"/>
      <x v="132"/>
      <x v="4"/>
      <x v="30"/>
    </i>
    <i r="2">
      <x v="26"/>
      <x v="143"/>
      <x v="70"/>
      <x v="142"/>
      <x v="6"/>
      <x v="21"/>
      <x v="31"/>
      <x v="125"/>
      <x v="132"/>
      <x v="4"/>
      <x v="30"/>
    </i>
    <i r="2">
      <x v="31"/>
      <x v="163"/>
      <x v="38"/>
      <x v="142"/>
      <x v="11"/>
      <x v="14"/>
      <x v="42"/>
      <x v="125"/>
      <x v="132"/>
      <x v="4"/>
      <x v="30"/>
    </i>
    <i r="2">
      <x v="50"/>
      <x v="24"/>
      <x v="60"/>
      <x v="142"/>
      <x v="18"/>
      <x v="14"/>
      <x v="17"/>
      <x v="125"/>
      <x v="132"/>
      <x v="4"/>
      <x v="30"/>
    </i>
    <i r="2">
      <x v="62"/>
      <x v="66"/>
      <x v="66"/>
      <x v="142"/>
      <x v="40"/>
      <x v="14"/>
      <x v="56"/>
      <x v="125"/>
      <x v="132"/>
      <x v="4"/>
      <x v="30"/>
    </i>
    <i r="2">
      <x v="64"/>
      <x v="1"/>
      <x v="20"/>
      <x v="142"/>
      <x v="37"/>
      <x v="19"/>
      <x v="38"/>
      <x v="125"/>
      <x v="132"/>
      <x v="4"/>
      <x v="30"/>
    </i>
    <i r="2">
      <x v="83"/>
      <x v="51"/>
      <x v="97"/>
      <x v="142"/>
      <x v="17"/>
      <x v="16"/>
      <x v="4"/>
      <x v="125"/>
      <x v="132"/>
      <x v="4"/>
      <x v="30"/>
    </i>
    <i r="2">
      <x v="92"/>
      <x v="25"/>
      <x v="88"/>
      <x v="142"/>
      <x v="28"/>
      <x v="16"/>
      <x v="22"/>
      <x v="125"/>
      <x v="132"/>
      <x v="4"/>
      <x v="30"/>
    </i>
    <i r="2">
      <x v="94"/>
      <x v="138"/>
      <x v="33"/>
      <x v="142"/>
      <x v="35"/>
      <x v="19"/>
      <x v="36"/>
      <x v="125"/>
      <x v="132"/>
      <x v="4"/>
      <x v="30"/>
    </i>
    <i r="2">
      <x v="101"/>
      <x v="140"/>
      <x v="96"/>
      <x v="142"/>
      <x v="36"/>
      <x v="6"/>
      <x v="27"/>
      <x v="125"/>
      <x v="132"/>
      <x v="4"/>
      <x v="30"/>
    </i>
    <i r="2">
      <x v="104"/>
      <x v="144"/>
      <x v="145"/>
      <x v="142"/>
      <x v="19"/>
      <x v="6"/>
      <x v="25"/>
      <x v="125"/>
      <x v="132"/>
      <x v="4"/>
      <x v="30"/>
    </i>
    <i r="2">
      <x v="126"/>
      <x v="157"/>
      <x v="35"/>
      <x v="142"/>
      <x v="29"/>
      <x v="25"/>
      <x v="49"/>
      <x v="125"/>
      <x v="132"/>
      <x v="4"/>
      <x v="30"/>
    </i>
    <i r="2">
      <x v="143"/>
      <x v="73"/>
      <x v="132"/>
      <x v="142"/>
      <x v="49"/>
      <x v="14"/>
      <x v="3"/>
      <x v="125"/>
      <x v="132"/>
      <x v="4"/>
      <x v="30"/>
    </i>
    <i r="2">
      <x v="155"/>
      <x v="178"/>
      <x v="22"/>
      <x v="142"/>
      <x v="9"/>
      <x v="17"/>
      <x v="44"/>
      <x v="125"/>
      <x v="132"/>
      <x v="4"/>
      <x v="30"/>
    </i>
    <i r="2">
      <x v="164"/>
      <x v="75"/>
      <x v="157"/>
      <x v="142"/>
      <x v="46"/>
      <x v="13"/>
      <x v="21"/>
      <x v="125"/>
      <x v="132"/>
      <x v="4"/>
      <x v="30"/>
    </i>
    <i r="2">
      <x v="178"/>
      <x v="3"/>
      <x v="173"/>
      <x v="142"/>
      <x v="26"/>
      <x v="24"/>
      <x v="5"/>
      <x v="125"/>
      <x v="132"/>
      <x v="4"/>
      <x v="30"/>
    </i>
    <i r="2">
      <x v="180"/>
      <x v="52"/>
      <x v="174"/>
      <x v="142"/>
      <x v="36"/>
      <x v="19"/>
      <x v="33"/>
      <x v="125"/>
      <x v="132"/>
      <x v="4"/>
      <x v="30"/>
    </i>
    <i>
      <x v="8"/>
      <x/>
      <x v="32"/>
      <x v="174"/>
      <x v="182"/>
      <x v="142"/>
      <x v="51"/>
      <x v="34"/>
      <x v="60"/>
      <x v="125"/>
      <x v="132"/>
      <x v="5"/>
      <x v="30"/>
    </i>
    <i r="1">
      <x v="1"/>
      <x v="144"/>
      <x v="165"/>
      <x v="182"/>
      <x v="141"/>
      <x v="51"/>
      <x v="34"/>
      <x v="60"/>
      <x v="125"/>
      <x v="132"/>
      <x v="5"/>
      <x v="30"/>
    </i>
    <i t="grand">
      <x/>
    </i>
  </rowItems>
  <colItems count="1">
    <i/>
  </colItems>
  <formats count="981">
    <format dxfId="980">
      <pivotArea type="all" dataOnly="0" outline="0" fieldPosition="0"/>
    </format>
    <format dxfId="979">
      <pivotArea dataOnly="0" labelOnly="1" outline="0" fieldPosition="0">
        <references count="1">
          <reference field="5" count="1" defaultSubtotal="1">
            <x v="0"/>
          </reference>
        </references>
      </pivotArea>
    </format>
    <format dxfId="978">
      <pivotArea dataOnly="0" labelOnly="1" outline="0" fieldPosition="0">
        <references count="1">
          <reference field="5" count="1" defaultSubtotal="1">
            <x v="1"/>
          </reference>
        </references>
      </pivotArea>
    </format>
    <format dxfId="977">
      <pivotArea dataOnly="0" labelOnly="1" outline="0" fieldPosition="0">
        <references count="1">
          <reference field="5" count="1" defaultSubtotal="1">
            <x v="2"/>
          </reference>
        </references>
      </pivotArea>
    </format>
    <format dxfId="976">
      <pivotArea dataOnly="0" labelOnly="1" outline="0" fieldPosition="0">
        <references count="1">
          <reference field="5" count="1" defaultSubtotal="1">
            <x v="3"/>
          </reference>
        </references>
      </pivotArea>
    </format>
    <format dxfId="975">
      <pivotArea dataOnly="0" labelOnly="1" outline="0" fieldPosition="0">
        <references count="1">
          <reference field="5" count="1" defaultSubtotal="1">
            <x v="4"/>
          </reference>
        </references>
      </pivotArea>
    </format>
    <format dxfId="974">
      <pivotArea dataOnly="0" labelOnly="1" outline="0" fieldPosition="0">
        <references count="1">
          <reference field="5" count="1" defaultSubtotal="1">
            <x v="5"/>
          </reference>
        </references>
      </pivotArea>
    </format>
    <format dxfId="973">
      <pivotArea dataOnly="0" labelOnly="1" outline="0" fieldPosition="0">
        <references count="1">
          <reference field="5" count="1" defaultSubtotal="1">
            <x v="6"/>
          </reference>
        </references>
      </pivotArea>
    </format>
    <format dxfId="972">
      <pivotArea dataOnly="0" labelOnly="1" outline="0" fieldPosition="0">
        <references count="1">
          <reference field="5" count="1" defaultSubtotal="1">
            <x v="7"/>
          </reference>
        </references>
      </pivotArea>
    </format>
    <format dxfId="971">
      <pivotArea dataOnly="0" labelOnly="1" outline="0" fieldPosition="0">
        <references count="1">
          <reference field="5" count="1" defaultSubtotal="1">
            <x v="8"/>
          </reference>
        </references>
      </pivotArea>
    </format>
    <format dxfId="970">
      <pivotArea dataOnly="0" labelOnly="1" outline="0" fieldPosition="0">
        <references count="1">
          <reference field="5" count="1" defaultSubtotal="1">
            <x v="9"/>
          </reference>
        </references>
      </pivotArea>
    </format>
    <format dxfId="969">
      <pivotArea dataOnly="0" labelOnly="1" outline="0" fieldPosition="0">
        <references count="1">
          <reference field="5" count="1" defaultSubtotal="1">
            <x v="10"/>
          </reference>
        </references>
      </pivotArea>
    </format>
    <format dxfId="968">
      <pivotArea dataOnly="0" labelOnly="1" outline="0" fieldPosition="0">
        <references count="1">
          <reference field="5" count="1" defaultSubtotal="1">
            <x v="11"/>
          </reference>
        </references>
      </pivotArea>
    </format>
    <format dxfId="967">
      <pivotArea dataOnly="0" labelOnly="1" outline="0" fieldPosition="0">
        <references count="1">
          <reference field="5" count="1" defaultSubtotal="1">
            <x v="12"/>
          </reference>
        </references>
      </pivotArea>
    </format>
    <format dxfId="966">
      <pivotArea dataOnly="0" labelOnly="1" outline="0" fieldPosition="0">
        <references count="1">
          <reference field="5" count="1" defaultSubtotal="1">
            <x v="13"/>
          </reference>
        </references>
      </pivotArea>
    </format>
    <format dxfId="965">
      <pivotArea dataOnly="0" labelOnly="1" outline="0" fieldPosition="0">
        <references count="1">
          <reference field="5" count="1" defaultSubtotal="1">
            <x v="14"/>
          </reference>
        </references>
      </pivotArea>
    </format>
    <format dxfId="964">
      <pivotArea dataOnly="0" labelOnly="1" outline="0" fieldPosition="0">
        <references count="1">
          <reference field="5" count="1" defaultSubtotal="1">
            <x v="15"/>
          </reference>
        </references>
      </pivotArea>
    </format>
    <format dxfId="963">
      <pivotArea dataOnly="0" labelOnly="1" outline="0" fieldPosition="0">
        <references count="1">
          <reference field="5" count="1" defaultSubtotal="1">
            <x v="16"/>
          </reference>
        </references>
      </pivotArea>
    </format>
    <format dxfId="962">
      <pivotArea dataOnly="0" labelOnly="1" outline="0" fieldPosition="0">
        <references count="1">
          <reference field="5" count="1" defaultSubtotal="1">
            <x v="17"/>
          </reference>
        </references>
      </pivotArea>
    </format>
    <format dxfId="961">
      <pivotArea dataOnly="0" labelOnly="1" outline="0" fieldPosition="0">
        <references count="1">
          <reference field="5" count="1" defaultSubtotal="1">
            <x v="18"/>
          </reference>
        </references>
      </pivotArea>
    </format>
    <format dxfId="960">
      <pivotArea dataOnly="0" labelOnly="1" outline="0" fieldPosition="0">
        <references count="1">
          <reference field="5" count="1" defaultSubtotal="1">
            <x v="19"/>
          </reference>
        </references>
      </pivotArea>
    </format>
    <format dxfId="959">
      <pivotArea dataOnly="0" labelOnly="1" outline="0" fieldPosition="0">
        <references count="1">
          <reference field="5" count="1" defaultSubtotal="1">
            <x v="20"/>
          </reference>
        </references>
      </pivotArea>
    </format>
    <format dxfId="958">
      <pivotArea dataOnly="0" labelOnly="1" outline="0" fieldPosition="0">
        <references count="1">
          <reference field="5" count="1" defaultSubtotal="1">
            <x v="21"/>
          </reference>
        </references>
      </pivotArea>
    </format>
    <format dxfId="957">
      <pivotArea dataOnly="0" labelOnly="1" outline="0" fieldPosition="0">
        <references count="1">
          <reference field="5" count="1" defaultSubtotal="1">
            <x v="22"/>
          </reference>
        </references>
      </pivotArea>
    </format>
    <format dxfId="956">
      <pivotArea dataOnly="0" labelOnly="1" outline="0" fieldPosition="0">
        <references count="1">
          <reference field="5" count="1" defaultSubtotal="1">
            <x v="23"/>
          </reference>
        </references>
      </pivotArea>
    </format>
    <format dxfId="955">
      <pivotArea dataOnly="0" labelOnly="1" outline="0" fieldPosition="0">
        <references count="1">
          <reference field="5" count="1" defaultSubtotal="1">
            <x v="24"/>
          </reference>
        </references>
      </pivotArea>
    </format>
    <format dxfId="954">
      <pivotArea dataOnly="0" labelOnly="1" outline="0" fieldPosition="0">
        <references count="1">
          <reference field="5" count="1" defaultSubtotal="1">
            <x v="25"/>
          </reference>
        </references>
      </pivotArea>
    </format>
    <format dxfId="953">
      <pivotArea dataOnly="0" labelOnly="1" outline="0" fieldPosition="0">
        <references count="1">
          <reference field="5" count="1" defaultSubtotal="1">
            <x v="26"/>
          </reference>
        </references>
      </pivotArea>
    </format>
    <format dxfId="952">
      <pivotArea dataOnly="0" labelOnly="1" outline="0" fieldPosition="0">
        <references count="1">
          <reference field="5" count="1" defaultSubtotal="1">
            <x v="27"/>
          </reference>
        </references>
      </pivotArea>
    </format>
    <format dxfId="951">
      <pivotArea dataOnly="0" labelOnly="1" outline="0" fieldPosition="0">
        <references count="1">
          <reference field="5" count="1" defaultSubtotal="1">
            <x v="28"/>
          </reference>
        </references>
      </pivotArea>
    </format>
    <format dxfId="950">
      <pivotArea dataOnly="0" labelOnly="1" outline="0" fieldPosition="0">
        <references count="1">
          <reference field="5" count="1" defaultSubtotal="1">
            <x v="29"/>
          </reference>
        </references>
      </pivotArea>
    </format>
    <format dxfId="949">
      <pivotArea dataOnly="0" labelOnly="1" outline="0" fieldPosition="0">
        <references count="1">
          <reference field="5" count="1" defaultSubtotal="1">
            <x v="30"/>
          </reference>
        </references>
      </pivotArea>
    </format>
    <format dxfId="948">
      <pivotArea dataOnly="0" labelOnly="1" outline="0" fieldPosition="0">
        <references count="1">
          <reference field="5" count="1" defaultSubtotal="1">
            <x v="31"/>
          </reference>
        </references>
      </pivotArea>
    </format>
    <format dxfId="947">
      <pivotArea dataOnly="0" labelOnly="1" outline="0" fieldPosition="0">
        <references count="1">
          <reference field="5" count="1" defaultSubtotal="1">
            <x v="32"/>
          </reference>
        </references>
      </pivotArea>
    </format>
    <format dxfId="946">
      <pivotArea dataOnly="0" labelOnly="1" outline="0" fieldPosition="0">
        <references count="1">
          <reference field="5" count="1" defaultSubtotal="1">
            <x v="33"/>
          </reference>
        </references>
      </pivotArea>
    </format>
    <format dxfId="945">
      <pivotArea dataOnly="0" labelOnly="1" outline="0" fieldPosition="0">
        <references count="1">
          <reference field="5" count="1" defaultSubtotal="1">
            <x v="34"/>
          </reference>
        </references>
      </pivotArea>
    </format>
    <format dxfId="944">
      <pivotArea dataOnly="0" labelOnly="1" outline="0" fieldPosition="0">
        <references count="1">
          <reference field="5" count="1" defaultSubtotal="1">
            <x v="35"/>
          </reference>
        </references>
      </pivotArea>
    </format>
    <format dxfId="943">
      <pivotArea dataOnly="0" labelOnly="1" outline="0" fieldPosition="0">
        <references count="1">
          <reference field="5" count="1" defaultSubtotal="1">
            <x v="36"/>
          </reference>
        </references>
      </pivotArea>
    </format>
    <format dxfId="942">
      <pivotArea dataOnly="0" labelOnly="1" outline="0" fieldPosition="0">
        <references count="1">
          <reference field="5" count="1" defaultSubtotal="1">
            <x v="37"/>
          </reference>
        </references>
      </pivotArea>
    </format>
    <format dxfId="941">
      <pivotArea dataOnly="0" labelOnly="1" outline="0" fieldPosition="0">
        <references count="1">
          <reference field="5" count="1" defaultSubtotal="1">
            <x v="38"/>
          </reference>
        </references>
      </pivotArea>
    </format>
    <format dxfId="940">
      <pivotArea dataOnly="0" labelOnly="1" outline="0" fieldPosition="0">
        <references count="1">
          <reference field="5" count="1" defaultSubtotal="1">
            <x v="39"/>
          </reference>
        </references>
      </pivotArea>
    </format>
    <format dxfId="939">
      <pivotArea dataOnly="0" labelOnly="1" outline="0" fieldPosition="0">
        <references count="1">
          <reference field="5" count="1" defaultSubtotal="1">
            <x v="40"/>
          </reference>
        </references>
      </pivotArea>
    </format>
    <format dxfId="938">
      <pivotArea dataOnly="0" labelOnly="1" outline="0" fieldPosition="0">
        <references count="1">
          <reference field="5" count="1" defaultSubtotal="1">
            <x v="41"/>
          </reference>
        </references>
      </pivotArea>
    </format>
    <format dxfId="937">
      <pivotArea dataOnly="0" labelOnly="1" outline="0" fieldPosition="0">
        <references count="1">
          <reference field="5" count="1" defaultSubtotal="1">
            <x v="42"/>
          </reference>
        </references>
      </pivotArea>
    </format>
    <format dxfId="936">
      <pivotArea dataOnly="0" labelOnly="1" outline="0" fieldPosition="0">
        <references count="1">
          <reference field="5" count="1" defaultSubtotal="1">
            <x v="43"/>
          </reference>
        </references>
      </pivotArea>
    </format>
    <format dxfId="935">
      <pivotArea dataOnly="0" labelOnly="1" outline="0" fieldPosition="0">
        <references count="1">
          <reference field="5" count="1" defaultSubtotal="1">
            <x v="44"/>
          </reference>
        </references>
      </pivotArea>
    </format>
    <format dxfId="934">
      <pivotArea dataOnly="0" labelOnly="1" outline="0" fieldPosition="0">
        <references count="1">
          <reference field="5" count="1" defaultSubtotal="1">
            <x v="45"/>
          </reference>
        </references>
      </pivotArea>
    </format>
    <format dxfId="933">
      <pivotArea dataOnly="0" labelOnly="1" outline="0" fieldPosition="0">
        <references count="1">
          <reference field="5" count="1" defaultSubtotal="1">
            <x v="46"/>
          </reference>
        </references>
      </pivotArea>
    </format>
    <format dxfId="932">
      <pivotArea dataOnly="0" labelOnly="1" outline="0" fieldPosition="0">
        <references count="1">
          <reference field="5" count="1" defaultSubtotal="1">
            <x v="47"/>
          </reference>
        </references>
      </pivotArea>
    </format>
    <format dxfId="931">
      <pivotArea dataOnly="0" labelOnly="1" outline="0" fieldPosition="0">
        <references count="1">
          <reference field="5" count="1" defaultSubtotal="1">
            <x v="48"/>
          </reference>
        </references>
      </pivotArea>
    </format>
    <format dxfId="930">
      <pivotArea dataOnly="0" labelOnly="1" outline="0" fieldPosition="0">
        <references count="1">
          <reference field="5" count="1" defaultSubtotal="1">
            <x v="49"/>
          </reference>
        </references>
      </pivotArea>
    </format>
    <format dxfId="929">
      <pivotArea dataOnly="0" labelOnly="1" outline="0" fieldPosition="0">
        <references count="1">
          <reference field="5" count="1" defaultSubtotal="1">
            <x v="50"/>
          </reference>
        </references>
      </pivotArea>
    </format>
    <format dxfId="928">
      <pivotArea dataOnly="0" labelOnly="1" outline="0" fieldPosition="0">
        <references count="1">
          <reference field="5" count="1" defaultSubtotal="1">
            <x v="51"/>
          </reference>
        </references>
      </pivotArea>
    </format>
    <format dxfId="927">
      <pivotArea dataOnly="0" labelOnly="1" outline="0" fieldPosition="0">
        <references count="1">
          <reference field="5" count="1" defaultSubtotal="1">
            <x v="52"/>
          </reference>
        </references>
      </pivotArea>
    </format>
    <format dxfId="926">
      <pivotArea dataOnly="0" labelOnly="1" outline="0" fieldPosition="0">
        <references count="1">
          <reference field="5" count="1" defaultSubtotal="1">
            <x v="53"/>
          </reference>
        </references>
      </pivotArea>
    </format>
    <format dxfId="925">
      <pivotArea dataOnly="0" labelOnly="1" outline="0" fieldPosition="0">
        <references count="1">
          <reference field="5" count="1" defaultSubtotal="1">
            <x v="54"/>
          </reference>
        </references>
      </pivotArea>
    </format>
    <format dxfId="924">
      <pivotArea dataOnly="0" labelOnly="1" outline="0" fieldPosition="0">
        <references count="1">
          <reference field="5" count="1" defaultSubtotal="1">
            <x v="55"/>
          </reference>
        </references>
      </pivotArea>
    </format>
    <format dxfId="923">
      <pivotArea dataOnly="0" labelOnly="1" outline="0" fieldPosition="0">
        <references count="1">
          <reference field="5" count="1" defaultSubtotal="1">
            <x v="56"/>
          </reference>
        </references>
      </pivotArea>
    </format>
    <format dxfId="922">
      <pivotArea dataOnly="0" labelOnly="1" outline="0" fieldPosition="0">
        <references count="1">
          <reference field="5" count="1" defaultSubtotal="1">
            <x v="57"/>
          </reference>
        </references>
      </pivotArea>
    </format>
    <format dxfId="921">
      <pivotArea dataOnly="0" labelOnly="1" outline="0" fieldPosition="0">
        <references count="1">
          <reference field="5" count="1" defaultSubtotal="1">
            <x v="58"/>
          </reference>
        </references>
      </pivotArea>
    </format>
    <format dxfId="920">
      <pivotArea dataOnly="0" labelOnly="1" outline="0" fieldPosition="0">
        <references count="1">
          <reference field="5" count="1" defaultSubtotal="1">
            <x v="59"/>
          </reference>
        </references>
      </pivotArea>
    </format>
    <format dxfId="919">
      <pivotArea dataOnly="0" labelOnly="1" outline="0" fieldPosition="0">
        <references count="1">
          <reference field="5" count="1" defaultSubtotal="1">
            <x v="60"/>
          </reference>
        </references>
      </pivotArea>
    </format>
    <format dxfId="918">
      <pivotArea dataOnly="0" labelOnly="1" outline="0" fieldPosition="0">
        <references count="1">
          <reference field="5" count="1" defaultSubtotal="1">
            <x v="61"/>
          </reference>
        </references>
      </pivotArea>
    </format>
    <format dxfId="917">
      <pivotArea dataOnly="0" labelOnly="1" outline="0" fieldPosition="0">
        <references count="1">
          <reference field="5" count="1" defaultSubtotal="1">
            <x v="62"/>
          </reference>
        </references>
      </pivotArea>
    </format>
    <format dxfId="916">
      <pivotArea dataOnly="0" labelOnly="1" outline="0" fieldPosition="0">
        <references count="1">
          <reference field="5" count="1" defaultSubtotal="1">
            <x v="63"/>
          </reference>
        </references>
      </pivotArea>
    </format>
    <format dxfId="915">
      <pivotArea dataOnly="0" labelOnly="1" outline="0" fieldPosition="0">
        <references count="1">
          <reference field="5" count="1" defaultSubtotal="1">
            <x v="64"/>
          </reference>
        </references>
      </pivotArea>
    </format>
    <format dxfId="914">
      <pivotArea dataOnly="0" labelOnly="1" outline="0" fieldPosition="0">
        <references count="1">
          <reference field="5" count="1" defaultSubtotal="1">
            <x v="65"/>
          </reference>
        </references>
      </pivotArea>
    </format>
    <format dxfId="913">
      <pivotArea dataOnly="0" labelOnly="1" outline="0" fieldPosition="0">
        <references count="1">
          <reference field="5" count="1" defaultSubtotal="1">
            <x v="66"/>
          </reference>
        </references>
      </pivotArea>
    </format>
    <format dxfId="912">
      <pivotArea dataOnly="0" labelOnly="1" outline="0" fieldPosition="0">
        <references count="1">
          <reference field="5" count="1" defaultSubtotal="1">
            <x v="67"/>
          </reference>
        </references>
      </pivotArea>
    </format>
    <format dxfId="911">
      <pivotArea dataOnly="0" labelOnly="1" outline="0" fieldPosition="0">
        <references count="1">
          <reference field="5" count="1" defaultSubtotal="1">
            <x v="68"/>
          </reference>
        </references>
      </pivotArea>
    </format>
    <format dxfId="910">
      <pivotArea dataOnly="0" labelOnly="1" outline="0" fieldPosition="0">
        <references count="1">
          <reference field="5" count="1" defaultSubtotal="1">
            <x v="69"/>
          </reference>
        </references>
      </pivotArea>
    </format>
    <format dxfId="909">
      <pivotArea dataOnly="0" labelOnly="1" outline="0" fieldPosition="0">
        <references count="1">
          <reference field="5" count="1" defaultSubtotal="1">
            <x v="70"/>
          </reference>
        </references>
      </pivotArea>
    </format>
    <format dxfId="908">
      <pivotArea dataOnly="0" labelOnly="1" outline="0" fieldPosition="0">
        <references count="1">
          <reference field="5" count="1" defaultSubtotal="1">
            <x v="71"/>
          </reference>
        </references>
      </pivotArea>
    </format>
    <format dxfId="907">
      <pivotArea dataOnly="0" labelOnly="1" outline="0" fieldPosition="0">
        <references count="1">
          <reference field="5" count="1" defaultSubtotal="1">
            <x v="72"/>
          </reference>
        </references>
      </pivotArea>
    </format>
    <format dxfId="906">
      <pivotArea dataOnly="0" labelOnly="1" outline="0" fieldPosition="0">
        <references count="1">
          <reference field="5" count="1" defaultSubtotal="1">
            <x v="73"/>
          </reference>
        </references>
      </pivotArea>
    </format>
    <format dxfId="905">
      <pivotArea dataOnly="0" labelOnly="1" outline="0" fieldPosition="0">
        <references count="1">
          <reference field="5" count="1" defaultSubtotal="1">
            <x v="74"/>
          </reference>
        </references>
      </pivotArea>
    </format>
    <format dxfId="904">
      <pivotArea dataOnly="0" labelOnly="1" outline="0" fieldPosition="0">
        <references count="1">
          <reference field="5" count="1" defaultSubtotal="1">
            <x v="75"/>
          </reference>
        </references>
      </pivotArea>
    </format>
    <format dxfId="903">
      <pivotArea dataOnly="0" labelOnly="1" outline="0" fieldPosition="0">
        <references count="1">
          <reference field="5" count="1" defaultSubtotal="1">
            <x v="76"/>
          </reference>
        </references>
      </pivotArea>
    </format>
    <format dxfId="902">
      <pivotArea dataOnly="0" labelOnly="1" outline="0" fieldPosition="0">
        <references count="1">
          <reference field="5" count="1" defaultSubtotal="1">
            <x v="77"/>
          </reference>
        </references>
      </pivotArea>
    </format>
    <format dxfId="901">
      <pivotArea dataOnly="0" labelOnly="1" outline="0" fieldPosition="0">
        <references count="1">
          <reference field="5" count="1" defaultSubtotal="1">
            <x v="78"/>
          </reference>
        </references>
      </pivotArea>
    </format>
    <format dxfId="900">
      <pivotArea dataOnly="0" labelOnly="1" outline="0" fieldPosition="0">
        <references count="1">
          <reference field="5" count="1" defaultSubtotal="1">
            <x v="79"/>
          </reference>
        </references>
      </pivotArea>
    </format>
    <format dxfId="899">
      <pivotArea dataOnly="0" labelOnly="1" outline="0" fieldPosition="0">
        <references count="1">
          <reference field="5" count="1" defaultSubtotal="1">
            <x v="80"/>
          </reference>
        </references>
      </pivotArea>
    </format>
    <format dxfId="898">
      <pivotArea dataOnly="0" labelOnly="1" outline="0" fieldPosition="0">
        <references count="1">
          <reference field="5" count="1" defaultSubtotal="1">
            <x v="81"/>
          </reference>
        </references>
      </pivotArea>
    </format>
    <format dxfId="897">
      <pivotArea dataOnly="0" labelOnly="1" outline="0" fieldPosition="0">
        <references count="1">
          <reference field="5" count="1" defaultSubtotal="1">
            <x v="82"/>
          </reference>
        </references>
      </pivotArea>
    </format>
    <format dxfId="896">
      <pivotArea dataOnly="0" labelOnly="1" outline="0" fieldPosition="0">
        <references count="1">
          <reference field="5" count="1" defaultSubtotal="1">
            <x v="83"/>
          </reference>
        </references>
      </pivotArea>
    </format>
    <format dxfId="895">
      <pivotArea dataOnly="0" labelOnly="1" outline="0" fieldPosition="0">
        <references count="1">
          <reference field="5" count="1" defaultSubtotal="1">
            <x v="84"/>
          </reference>
        </references>
      </pivotArea>
    </format>
    <format dxfId="894">
      <pivotArea dataOnly="0" labelOnly="1" outline="0" fieldPosition="0">
        <references count="1">
          <reference field="5" count="1" defaultSubtotal="1">
            <x v="85"/>
          </reference>
        </references>
      </pivotArea>
    </format>
    <format dxfId="893">
      <pivotArea dataOnly="0" labelOnly="1" outline="0" fieldPosition="0">
        <references count="1">
          <reference field="5" count="1" defaultSubtotal="1">
            <x v="86"/>
          </reference>
        </references>
      </pivotArea>
    </format>
    <format dxfId="892">
      <pivotArea dataOnly="0" labelOnly="1" outline="0" fieldPosition="0">
        <references count="1">
          <reference field="5" count="1" defaultSubtotal="1">
            <x v="87"/>
          </reference>
        </references>
      </pivotArea>
    </format>
    <format dxfId="891">
      <pivotArea dataOnly="0" labelOnly="1" outline="0" fieldPosition="0">
        <references count="1">
          <reference field="5" count="1" defaultSubtotal="1">
            <x v="88"/>
          </reference>
        </references>
      </pivotArea>
    </format>
    <format dxfId="890">
      <pivotArea dataOnly="0" labelOnly="1" outline="0" fieldPosition="0">
        <references count="1">
          <reference field="5" count="1" defaultSubtotal="1">
            <x v="89"/>
          </reference>
        </references>
      </pivotArea>
    </format>
    <format dxfId="889">
      <pivotArea dataOnly="0" labelOnly="1" outline="0" fieldPosition="0">
        <references count="1">
          <reference field="5" count="1" defaultSubtotal="1">
            <x v="90"/>
          </reference>
        </references>
      </pivotArea>
    </format>
    <format dxfId="888">
      <pivotArea dataOnly="0" labelOnly="1" outline="0" fieldPosition="0">
        <references count="1">
          <reference field="5" count="1" defaultSubtotal="1">
            <x v="91"/>
          </reference>
        </references>
      </pivotArea>
    </format>
    <format dxfId="887">
      <pivotArea dataOnly="0" labelOnly="1" outline="0" fieldPosition="0">
        <references count="1">
          <reference field="5" count="1" defaultSubtotal="1">
            <x v="92"/>
          </reference>
        </references>
      </pivotArea>
    </format>
    <format dxfId="886">
      <pivotArea dataOnly="0" labelOnly="1" outline="0" fieldPosition="0">
        <references count="1">
          <reference field="5" count="1" defaultSubtotal="1">
            <x v="93"/>
          </reference>
        </references>
      </pivotArea>
    </format>
    <format dxfId="885">
      <pivotArea dataOnly="0" labelOnly="1" outline="0" fieldPosition="0">
        <references count="1">
          <reference field="5" count="1" defaultSubtotal="1">
            <x v="94"/>
          </reference>
        </references>
      </pivotArea>
    </format>
    <format dxfId="884">
      <pivotArea dataOnly="0" labelOnly="1" outline="0" fieldPosition="0">
        <references count="1">
          <reference field="5" count="1" defaultSubtotal="1">
            <x v="95"/>
          </reference>
        </references>
      </pivotArea>
    </format>
    <format dxfId="883">
      <pivotArea dataOnly="0" labelOnly="1" outline="0" fieldPosition="0">
        <references count="1">
          <reference field="5" count="1" defaultSubtotal="1">
            <x v="96"/>
          </reference>
        </references>
      </pivotArea>
    </format>
    <format dxfId="882">
      <pivotArea dataOnly="0" labelOnly="1" outline="0" fieldPosition="0">
        <references count="1">
          <reference field="5" count="1" defaultSubtotal="1">
            <x v="97"/>
          </reference>
        </references>
      </pivotArea>
    </format>
    <format dxfId="881">
      <pivotArea dataOnly="0" labelOnly="1" outline="0" fieldPosition="0">
        <references count="1">
          <reference field="5" count="1" defaultSubtotal="1">
            <x v="98"/>
          </reference>
        </references>
      </pivotArea>
    </format>
    <format dxfId="880">
      <pivotArea dataOnly="0" labelOnly="1" outline="0" fieldPosition="0">
        <references count="1">
          <reference field="5" count="1" defaultSubtotal="1">
            <x v="99"/>
          </reference>
        </references>
      </pivotArea>
    </format>
    <format dxfId="879">
      <pivotArea dataOnly="0" labelOnly="1" outline="0" fieldPosition="0">
        <references count="1">
          <reference field="5" count="1" defaultSubtotal="1">
            <x v="100"/>
          </reference>
        </references>
      </pivotArea>
    </format>
    <format dxfId="878">
      <pivotArea dataOnly="0" labelOnly="1" outline="0" fieldPosition="0">
        <references count="1">
          <reference field="5" count="1" defaultSubtotal="1">
            <x v="101"/>
          </reference>
        </references>
      </pivotArea>
    </format>
    <format dxfId="877">
      <pivotArea dataOnly="0" labelOnly="1" outline="0" fieldPosition="0">
        <references count="1">
          <reference field="5" count="1" defaultSubtotal="1">
            <x v="102"/>
          </reference>
        </references>
      </pivotArea>
    </format>
    <format dxfId="876">
      <pivotArea dataOnly="0" labelOnly="1" outline="0" fieldPosition="0">
        <references count="1">
          <reference field="5" count="1" defaultSubtotal="1">
            <x v="103"/>
          </reference>
        </references>
      </pivotArea>
    </format>
    <format dxfId="875">
      <pivotArea dataOnly="0" labelOnly="1" outline="0" fieldPosition="0">
        <references count="1">
          <reference field="5" count="1" defaultSubtotal="1">
            <x v="104"/>
          </reference>
        </references>
      </pivotArea>
    </format>
    <format dxfId="874">
      <pivotArea dataOnly="0" labelOnly="1" outline="0" fieldPosition="0">
        <references count="1">
          <reference field="5" count="1" defaultSubtotal="1">
            <x v="105"/>
          </reference>
        </references>
      </pivotArea>
    </format>
    <format dxfId="873">
      <pivotArea dataOnly="0" labelOnly="1" outline="0" fieldPosition="0">
        <references count="1">
          <reference field="5" count="1" defaultSubtotal="1">
            <x v="106"/>
          </reference>
        </references>
      </pivotArea>
    </format>
    <format dxfId="872">
      <pivotArea dataOnly="0" labelOnly="1" outline="0" fieldPosition="0">
        <references count="1">
          <reference field="5" count="1" defaultSubtotal="1">
            <x v="107"/>
          </reference>
        </references>
      </pivotArea>
    </format>
    <format dxfId="871">
      <pivotArea dataOnly="0" labelOnly="1" outline="0" fieldPosition="0">
        <references count="1">
          <reference field="5" count="1" defaultSubtotal="1">
            <x v="108"/>
          </reference>
        </references>
      </pivotArea>
    </format>
    <format dxfId="870">
      <pivotArea dataOnly="0" labelOnly="1" outline="0" fieldPosition="0">
        <references count="1">
          <reference field="5" count="1" defaultSubtotal="1">
            <x v="109"/>
          </reference>
        </references>
      </pivotArea>
    </format>
    <format dxfId="869">
      <pivotArea dataOnly="0" labelOnly="1" outline="0" fieldPosition="0">
        <references count="1">
          <reference field="5" count="1" defaultSubtotal="1">
            <x v="110"/>
          </reference>
        </references>
      </pivotArea>
    </format>
    <format dxfId="868">
      <pivotArea dataOnly="0" labelOnly="1" outline="0" fieldPosition="0">
        <references count="1">
          <reference field="5" count="1" defaultSubtotal="1">
            <x v="111"/>
          </reference>
        </references>
      </pivotArea>
    </format>
    <format dxfId="867">
      <pivotArea dataOnly="0" labelOnly="1" outline="0" fieldPosition="0">
        <references count="1">
          <reference field="5" count="1" defaultSubtotal="1">
            <x v="112"/>
          </reference>
        </references>
      </pivotArea>
    </format>
    <format dxfId="866">
      <pivotArea dataOnly="0" labelOnly="1" outline="0" fieldPosition="0">
        <references count="1">
          <reference field="5" count="1" defaultSubtotal="1">
            <x v="113"/>
          </reference>
        </references>
      </pivotArea>
    </format>
    <format dxfId="865">
      <pivotArea dataOnly="0" labelOnly="1" outline="0" fieldPosition="0">
        <references count="1">
          <reference field="5" count="1" defaultSubtotal="1">
            <x v="114"/>
          </reference>
        </references>
      </pivotArea>
    </format>
    <format dxfId="864">
      <pivotArea dataOnly="0" labelOnly="1" outline="0" fieldPosition="0">
        <references count="1">
          <reference field="5" count="1" defaultSubtotal="1">
            <x v="115"/>
          </reference>
        </references>
      </pivotArea>
    </format>
    <format dxfId="863">
      <pivotArea dataOnly="0" labelOnly="1" outline="0" fieldPosition="0">
        <references count="1">
          <reference field="5" count="1" defaultSubtotal="1">
            <x v="116"/>
          </reference>
        </references>
      </pivotArea>
    </format>
    <format dxfId="862">
      <pivotArea dataOnly="0" labelOnly="1" outline="0" fieldPosition="0">
        <references count="1">
          <reference field="5" count="1" defaultSubtotal="1">
            <x v="117"/>
          </reference>
        </references>
      </pivotArea>
    </format>
    <format dxfId="861">
      <pivotArea dataOnly="0" labelOnly="1" outline="0" fieldPosition="0">
        <references count="1">
          <reference field="5" count="1" defaultSubtotal="1">
            <x v="118"/>
          </reference>
        </references>
      </pivotArea>
    </format>
    <format dxfId="860">
      <pivotArea dataOnly="0" labelOnly="1" outline="0" fieldPosition="0">
        <references count="1">
          <reference field="5" count="1" defaultSubtotal="1">
            <x v="119"/>
          </reference>
        </references>
      </pivotArea>
    </format>
    <format dxfId="859">
      <pivotArea dataOnly="0" labelOnly="1" outline="0" fieldPosition="0">
        <references count="1">
          <reference field="5" count="1" defaultSubtotal="1">
            <x v="120"/>
          </reference>
        </references>
      </pivotArea>
    </format>
    <format dxfId="858">
      <pivotArea dataOnly="0" labelOnly="1" outline="0" fieldPosition="0">
        <references count="1">
          <reference field="5" count="1" defaultSubtotal="1">
            <x v="121"/>
          </reference>
        </references>
      </pivotArea>
    </format>
    <format dxfId="857">
      <pivotArea dataOnly="0" labelOnly="1" outline="0" fieldPosition="0">
        <references count="1">
          <reference field="5" count="1" defaultSubtotal="1">
            <x v="122"/>
          </reference>
        </references>
      </pivotArea>
    </format>
    <format dxfId="856">
      <pivotArea dataOnly="0" labelOnly="1" outline="0" fieldPosition="0">
        <references count="1">
          <reference field="5" count="1" defaultSubtotal="1">
            <x v="123"/>
          </reference>
        </references>
      </pivotArea>
    </format>
    <format dxfId="855">
      <pivotArea dataOnly="0" labelOnly="1" outline="0" fieldPosition="0">
        <references count="1">
          <reference field="5" count="1" defaultSubtotal="1">
            <x v="124"/>
          </reference>
        </references>
      </pivotArea>
    </format>
    <format dxfId="854">
      <pivotArea dataOnly="0" labelOnly="1" outline="0" fieldPosition="0">
        <references count="1">
          <reference field="5" count="1" defaultSubtotal="1">
            <x v="125"/>
          </reference>
        </references>
      </pivotArea>
    </format>
    <format dxfId="853">
      <pivotArea dataOnly="0" labelOnly="1" outline="0" fieldPosition="0">
        <references count="1">
          <reference field="5" count="1" defaultSubtotal="1">
            <x v="126"/>
          </reference>
        </references>
      </pivotArea>
    </format>
    <format dxfId="852">
      <pivotArea dataOnly="0" labelOnly="1" outline="0" fieldPosition="0">
        <references count="1">
          <reference field="5" count="1" defaultSubtotal="1">
            <x v="127"/>
          </reference>
        </references>
      </pivotArea>
    </format>
    <format dxfId="851">
      <pivotArea dataOnly="0" labelOnly="1" outline="0" fieldPosition="0">
        <references count="1">
          <reference field="5" count="1" defaultSubtotal="1">
            <x v="128"/>
          </reference>
        </references>
      </pivotArea>
    </format>
    <format dxfId="850">
      <pivotArea dataOnly="0" labelOnly="1" outline="0" fieldPosition="0">
        <references count="1">
          <reference field="5" count="1" defaultSubtotal="1">
            <x v="129"/>
          </reference>
        </references>
      </pivotArea>
    </format>
    <format dxfId="849">
      <pivotArea dataOnly="0" labelOnly="1" outline="0" fieldPosition="0">
        <references count="1">
          <reference field="5" count="1" defaultSubtotal="1">
            <x v="130"/>
          </reference>
        </references>
      </pivotArea>
    </format>
    <format dxfId="848">
      <pivotArea dataOnly="0" labelOnly="1" outline="0" fieldPosition="0">
        <references count="1">
          <reference field="5" count="1" defaultSubtotal="1">
            <x v="131"/>
          </reference>
        </references>
      </pivotArea>
    </format>
    <format dxfId="847">
      <pivotArea dataOnly="0" labelOnly="1" outline="0" fieldPosition="0">
        <references count="1">
          <reference field="5" count="1" defaultSubtotal="1">
            <x v="132"/>
          </reference>
        </references>
      </pivotArea>
    </format>
    <format dxfId="846">
      <pivotArea dataOnly="0" labelOnly="1" outline="0" fieldPosition="0">
        <references count="1">
          <reference field="5" count="1" defaultSubtotal="1">
            <x v="133"/>
          </reference>
        </references>
      </pivotArea>
    </format>
    <format dxfId="845">
      <pivotArea dataOnly="0" labelOnly="1" outline="0" fieldPosition="0">
        <references count="1">
          <reference field="5" count="1" defaultSubtotal="1">
            <x v="134"/>
          </reference>
        </references>
      </pivotArea>
    </format>
    <format dxfId="844">
      <pivotArea dataOnly="0" labelOnly="1" outline="0" fieldPosition="0">
        <references count="1">
          <reference field="5" count="1" defaultSubtotal="1">
            <x v="135"/>
          </reference>
        </references>
      </pivotArea>
    </format>
    <format dxfId="843">
      <pivotArea dataOnly="0" labelOnly="1" outline="0" fieldPosition="0">
        <references count="1">
          <reference field="5" count="1" defaultSubtotal="1">
            <x v="136"/>
          </reference>
        </references>
      </pivotArea>
    </format>
    <format dxfId="842">
      <pivotArea dataOnly="0" labelOnly="1" outline="0" fieldPosition="0">
        <references count="1">
          <reference field="5" count="1" defaultSubtotal="1">
            <x v="137"/>
          </reference>
        </references>
      </pivotArea>
    </format>
    <format dxfId="841">
      <pivotArea dataOnly="0" labelOnly="1" outline="0" fieldPosition="0">
        <references count="1">
          <reference field="5" count="1" defaultSubtotal="1">
            <x v="138"/>
          </reference>
        </references>
      </pivotArea>
    </format>
    <format dxfId="840">
      <pivotArea dataOnly="0" labelOnly="1" outline="0" fieldPosition="0">
        <references count="1">
          <reference field="5" count="1" defaultSubtotal="1">
            <x v="139"/>
          </reference>
        </references>
      </pivotArea>
    </format>
    <format dxfId="839">
      <pivotArea dataOnly="0" labelOnly="1" outline="0" fieldPosition="0">
        <references count="1">
          <reference field="5" count="1" defaultSubtotal="1">
            <x v="140"/>
          </reference>
        </references>
      </pivotArea>
    </format>
    <format dxfId="838">
      <pivotArea dataOnly="0" labelOnly="1" outline="0" fieldPosition="0">
        <references count="1">
          <reference field="5" count="1" defaultSubtotal="1">
            <x v="141"/>
          </reference>
        </references>
      </pivotArea>
    </format>
    <format dxfId="837">
      <pivotArea dataOnly="0" labelOnly="1" outline="0" fieldPosition="0">
        <references count="1">
          <reference field="5" count="1" defaultSubtotal="1">
            <x v="142"/>
          </reference>
        </references>
      </pivotArea>
    </format>
    <format dxfId="836">
      <pivotArea dataOnly="0" labelOnly="1" outline="0" fieldPosition="0">
        <references count="1">
          <reference field="5" count="1" defaultSubtotal="1">
            <x v="143"/>
          </reference>
        </references>
      </pivotArea>
    </format>
    <format dxfId="835">
      <pivotArea dataOnly="0" labelOnly="1" outline="0" fieldPosition="0">
        <references count="1">
          <reference field="5" count="1" defaultSubtotal="1">
            <x v="144"/>
          </reference>
        </references>
      </pivotArea>
    </format>
    <format dxfId="834">
      <pivotArea dataOnly="0" labelOnly="1" outline="0" fieldPosition="0">
        <references count="1">
          <reference field="5" count="1" defaultSubtotal="1">
            <x v="145"/>
          </reference>
        </references>
      </pivotArea>
    </format>
    <format dxfId="833">
      <pivotArea dataOnly="0" labelOnly="1" outline="0" fieldPosition="0">
        <references count="1">
          <reference field="5" count="1" defaultSubtotal="1">
            <x v="146"/>
          </reference>
        </references>
      </pivotArea>
    </format>
    <format dxfId="832">
      <pivotArea dataOnly="0" labelOnly="1" outline="0" fieldPosition="0">
        <references count="1">
          <reference field="5" count="1" defaultSubtotal="1">
            <x v="147"/>
          </reference>
        </references>
      </pivotArea>
    </format>
    <format dxfId="831">
      <pivotArea dataOnly="0" labelOnly="1" outline="0" fieldPosition="0">
        <references count="1">
          <reference field="5" count="1" defaultSubtotal="1">
            <x v="148"/>
          </reference>
        </references>
      </pivotArea>
    </format>
    <format dxfId="830">
      <pivotArea dataOnly="0" labelOnly="1" outline="0" fieldPosition="0">
        <references count="1">
          <reference field="5" count="1" defaultSubtotal="1">
            <x v="149"/>
          </reference>
        </references>
      </pivotArea>
    </format>
    <format dxfId="829">
      <pivotArea dataOnly="0" labelOnly="1" outline="0" fieldPosition="0">
        <references count="1">
          <reference field="5" count="1" defaultSubtotal="1">
            <x v="150"/>
          </reference>
        </references>
      </pivotArea>
    </format>
    <format dxfId="828">
      <pivotArea dataOnly="0" labelOnly="1" outline="0" fieldPosition="0">
        <references count="1">
          <reference field="5" count="1" defaultSubtotal="1">
            <x v="151"/>
          </reference>
        </references>
      </pivotArea>
    </format>
    <format dxfId="827">
      <pivotArea dataOnly="0" labelOnly="1" outline="0" fieldPosition="0">
        <references count="1">
          <reference field="5" count="1" defaultSubtotal="1">
            <x v="152"/>
          </reference>
        </references>
      </pivotArea>
    </format>
    <format dxfId="826">
      <pivotArea dataOnly="0" labelOnly="1" outline="0" fieldPosition="0">
        <references count="1">
          <reference field="5" count="1" defaultSubtotal="1">
            <x v="153"/>
          </reference>
        </references>
      </pivotArea>
    </format>
    <format dxfId="825">
      <pivotArea dataOnly="0" labelOnly="1" outline="0" fieldPosition="0">
        <references count="1">
          <reference field="5" count="1" defaultSubtotal="1">
            <x v="154"/>
          </reference>
        </references>
      </pivotArea>
    </format>
    <format dxfId="824">
      <pivotArea dataOnly="0" labelOnly="1" outline="0" fieldPosition="0">
        <references count="1">
          <reference field="5" count="1" defaultSubtotal="1">
            <x v="155"/>
          </reference>
        </references>
      </pivotArea>
    </format>
    <format dxfId="823">
      <pivotArea dataOnly="0" labelOnly="1" outline="0" fieldPosition="0">
        <references count="1">
          <reference field="5" count="1" defaultSubtotal="1">
            <x v="156"/>
          </reference>
        </references>
      </pivotArea>
    </format>
    <format dxfId="822">
      <pivotArea dataOnly="0" labelOnly="1" outline="0" fieldPosition="0">
        <references count="1">
          <reference field="5" count="1" defaultSubtotal="1">
            <x v="157"/>
          </reference>
        </references>
      </pivotArea>
    </format>
    <format dxfId="821">
      <pivotArea dataOnly="0" labelOnly="1" outline="0" fieldPosition="0">
        <references count="1">
          <reference field="5" count="1" defaultSubtotal="1">
            <x v="158"/>
          </reference>
        </references>
      </pivotArea>
    </format>
    <format dxfId="820">
      <pivotArea dataOnly="0" labelOnly="1" outline="0" fieldPosition="0">
        <references count="1">
          <reference field="5" count="1" defaultSubtotal="1">
            <x v="159"/>
          </reference>
        </references>
      </pivotArea>
    </format>
    <format dxfId="819">
      <pivotArea dataOnly="0" labelOnly="1" outline="0" fieldPosition="0">
        <references count="1">
          <reference field="5" count="1" defaultSubtotal="1">
            <x v="160"/>
          </reference>
        </references>
      </pivotArea>
    </format>
    <format dxfId="818">
      <pivotArea dataOnly="0" labelOnly="1" outline="0" fieldPosition="0">
        <references count="1">
          <reference field="5" count="1" defaultSubtotal="1">
            <x v="161"/>
          </reference>
        </references>
      </pivotArea>
    </format>
    <format dxfId="817">
      <pivotArea dataOnly="0" labelOnly="1" outline="0" fieldPosition="0">
        <references count="1">
          <reference field="5" count="1" defaultSubtotal="1">
            <x v="162"/>
          </reference>
        </references>
      </pivotArea>
    </format>
    <format dxfId="816">
      <pivotArea dataOnly="0" labelOnly="1" outline="0" fieldPosition="0">
        <references count="1">
          <reference field="5" count="1" defaultSubtotal="1">
            <x v="163"/>
          </reference>
        </references>
      </pivotArea>
    </format>
    <format dxfId="815">
      <pivotArea dataOnly="0" labelOnly="1" outline="0" fieldPosition="0">
        <references count="1">
          <reference field="5" count="1" defaultSubtotal="1">
            <x v="164"/>
          </reference>
        </references>
      </pivotArea>
    </format>
    <format dxfId="814">
      <pivotArea dataOnly="0" labelOnly="1" outline="0" fieldPosition="0">
        <references count="1">
          <reference field="5" count="1" defaultSubtotal="1">
            <x v="165"/>
          </reference>
        </references>
      </pivotArea>
    </format>
    <format dxfId="813">
      <pivotArea dataOnly="0" labelOnly="1" outline="0" fieldPosition="0">
        <references count="1">
          <reference field="5" count="1" defaultSubtotal="1">
            <x v="166"/>
          </reference>
        </references>
      </pivotArea>
    </format>
    <format dxfId="812">
      <pivotArea dataOnly="0" labelOnly="1" outline="0" fieldPosition="0">
        <references count="1">
          <reference field="5" count="1" defaultSubtotal="1">
            <x v="167"/>
          </reference>
        </references>
      </pivotArea>
    </format>
    <format dxfId="811">
      <pivotArea dataOnly="0" labelOnly="1" outline="0" fieldPosition="0">
        <references count="1">
          <reference field="5" count="1" defaultSubtotal="1">
            <x v="168"/>
          </reference>
        </references>
      </pivotArea>
    </format>
    <format dxfId="810">
      <pivotArea dataOnly="0" labelOnly="1" outline="0" fieldPosition="0">
        <references count="1">
          <reference field="5" count="1" defaultSubtotal="1">
            <x v="169"/>
          </reference>
        </references>
      </pivotArea>
    </format>
    <format dxfId="809">
      <pivotArea dataOnly="0" labelOnly="1" outline="0" fieldPosition="0">
        <references count="1">
          <reference field="5" count="1" defaultSubtotal="1">
            <x v="170"/>
          </reference>
        </references>
      </pivotArea>
    </format>
    <format dxfId="808">
      <pivotArea dataOnly="0" labelOnly="1" outline="0" fieldPosition="0">
        <references count="1">
          <reference field="5" count="1" defaultSubtotal="1">
            <x v="171"/>
          </reference>
        </references>
      </pivotArea>
    </format>
    <format dxfId="807">
      <pivotArea dataOnly="0" labelOnly="1" outline="0" fieldPosition="0">
        <references count="1">
          <reference field="5" count="1" defaultSubtotal="1">
            <x v="172"/>
          </reference>
        </references>
      </pivotArea>
    </format>
    <format dxfId="806">
      <pivotArea dataOnly="0" labelOnly="1" outline="0" fieldPosition="0">
        <references count="1">
          <reference field="5" count="1" defaultSubtotal="1">
            <x v="173"/>
          </reference>
        </references>
      </pivotArea>
    </format>
    <format dxfId="805">
      <pivotArea dataOnly="0" labelOnly="1" outline="0" fieldPosition="0">
        <references count="1">
          <reference field="5" count="1" defaultSubtotal="1">
            <x v="174"/>
          </reference>
        </references>
      </pivotArea>
    </format>
    <format dxfId="804">
      <pivotArea dataOnly="0" labelOnly="1" outline="0" fieldPosition="0">
        <references count="1">
          <reference field="5" count="1" defaultSubtotal="1">
            <x v="175"/>
          </reference>
        </references>
      </pivotArea>
    </format>
    <format dxfId="803">
      <pivotArea dataOnly="0" labelOnly="1" outline="0" fieldPosition="0">
        <references count="1">
          <reference field="5" count="1" defaultSubtotal="1">
            <x v="176"/>
          </reference>
        </references>
      </pivotArea>
    </format>
    <format dxfId="802">
      <pivotArea dataOnly="0" labelOnly="1" outline="0" fieldPosition="0">
        <references count="1">
          <reference field="5" count="1" defaultSubtotal="1">
            <x v="177"/>
          </reference>
        </references>
      </pivotArea>
    </format>
    <format dxfId="801">
      <pivotArea dataOnly="0" labelOnly="1" outline="0" fieldPosition="0">
        <references count="1">
          <reference field="5" count="1" defaultSubtotal="1">
            <x v="178"/>
          </reference>
        </references>
      </pivotArea>
    </format>
    <format dxfId="800">
      <pivotArea dataOnly="0" labelOnly="1" outline="0" fieldPosition="0">
        <references count="1">
          <reference field="5" count="1" defaultSubtotal="1">
            <x v="179"/>
          </reference>
        </references>
      </pivotArea>
    </format>
    <format dxfId="799">
      <pivotArea dataOnly="0" labelOnly="1" outline="0" fieldPosition="0">
        <references count="1">
          <reference field="5" count="1" defaultSubtotal="1">
            <x v="180"/>
          </reference>
        </references>
      </pivotArea>
    </format>
    <format dxfId="798">
      <pivotArea dataOnly="0" labelOnly="1" outline="0" fieldPosition="0">
        <references count="1">
          <reference field="5" count="1" defaultSubtotal="1">
            <x v="181"/>
          </reference>
        </references>
      </pivotArea>
    </format>
    <format dxfId="797">
      <pivotArea dataOnly="0" labelOnly="1" outline="0" fieldPosition="0">
        <references count="1">
          <reference field="5" count="1" defaultSubtotal="1">
            <x v="182"/>
          </reference>
        </references>
      </pivotArea>
    </format>
    <format dxfId="796">
      <pivotArea dataOnly="0" labelOnly="1" outline="0" fieldPosition="0">
        <references count="1">
          <reference field="5" count="1" defaultSubtotal="1">
            <x v="183"/>
          </reference>
        </references>
      </pivotArea>
    </format>
    <format dxfId="795">
      <pivotArea dataOnly="0" labelOnly="1" outline="0" fieldPosition="0">
        <references count="1">
          <reference field="5" count="1" defaultSubtotal="1">
            <x v="184"/>
          </reference>
        </references>
      </pivotArea>
    </format>
    <format dxfId="794">
      <pivotArea dataOnly="0" labelOnly="1" outline="0" fieldPosition="0">
        <references count="1">
          <reference field="5" count="1" defaultSubtotal="1">
            <x v="185"/>
          </reference>
        </references>
      </pivotArea>
    </format>
    <format dxfId="793">
      <pivotArea dataOnly="0" labelOnly="1" outline="0" fieldPosition="0">
        <references count="1">
          <reference field="5" count="1" defaultSubtotal="1">
            <x v="186"/>
          </reference>
        </references>
      </pivotArea>
    </format>
    <format dxfId="792">
      <pivotArea dataOnly="0" labelOnly="1" outline="0" fieldPosition="0">
        <references count="2">
          <reference field="5" count="1" selected="0">
            <x v="0"/>
          </reference>
          <reference field="6" count="1">
            <x v="123"/>
          </reference>
        </references>
      </pivotArea>
    </format>
    <format dxfId="791">
      <pivotArea dataOnly="0" labelOnly="1" outline="0" fieldPosition="0">
        <references count="2">
          <reference field="5" count="1" selected="0">
            <x v="1"/>
          </reference>
          <reference field="6" count="1">
            <x v="47"/>
          </reference>
        </references>
      </pivotArea>
    </format>
    <format dxfId="790">
      <pivotArea dataOnly="0" labelOnly="1" outline="0" fieldPosition="0">
        <references count="2">
          <reference field="5" count="1" selected="0">
            <x v="2"/>
          </reference>
          <reference field="6" count="1">
            <x v="186"/>
          </reference>
        </references>
      </pivotArea>
    </format>
    <format dxfId="789">
      <pivotArea dataOnly="0" labelOnly="1" outline="0" fieldPosition="0">
        <references count="2">
          <reference field="5" count="1" selected="0">
            <x v="3"/>
          </reference>
          <reference field="6" count="1">
            <x v="49"/>
          </reference>
        </references>
      </pivotArea>
    </format>
    <format dxfId="788">
      <pivotArea dataOnly="0" labelOnly="1" outline="0" fieldPosition="0">
        <references count="2">
          <reference field="5" count="1" selected="0">
            <x v="4"/>
          </reference>
          <reference field="6" count="1">
            <x v="154"/>
          </reference>
        </references>
      </pivotArea>
    </format>
    <format dxfId="787">
      <pivotArea dataOnly="0" labelOnly="1" outline="0" fieldPosition="0">
        <references count="2">
          <reference field="5" count="1" selected="0">
            <x v="5"/>
          </reference>
          <reference field="6" count="1">
            <x v="128"/>
          </reference>
        </references>
      </pivotArea>
    </format>
    <format dxfId="786">
      <pivotArea dataOnly="0" labelOnly="1" outline="0" fieldPosition="0">
        <references count="2">
          <reference field="5" count="1" selected="0">
            <x v="6"/>
          </reference>
          <reference field="6" count="1">
            <x v="130"/>
          </reference>
        </references>
      </pivotArea>
    </format>
    <format dxfId="785">
      <pivotArea dataOnly="0" labelOnly="1" outline="0" fieldPosition="0">
        <references count="2">
          <reference field="5" count="1" selected="0">
            <x v="7"/>
          </reference>
          <reference field="6" count="1">
            <x v="64"/>
          </reference>
        </references>
      </pivotArea>
    </format>
    <format dxfId="784">
      <pivotArea dataOnly="0" labelOnly="1" outline="0" fieldPosition="0">
        <references count="2">
          <reference field="5" count="1" selected="0">
            <x v="8"/>
          </reference>
          <reference field="6" count="1">
            <x v="125"/>
          </reference>
        </references>
      </pivotArea>
    </format>
    <format dxfId="783">
      <pivotArea dataOnly="0" labelOnly="1" outline="0" fieldPosition="0">
        <references count="2">
          <reference field="5" count="1" selected="0">
            <x v="9"/>
          </reference>
          <reference field="6" count="1">
            <x v="57"/>
          </reference>
        </references>
      </pivotArea>
    </format>
    <format dxfId="782">
      <pivotArea dataOnly="0" labelOnly="1" outline="0" fieldPosition="0">
        <references count="2">
          <reference field="5" count="1" selected="0">
            <x v="10"/>
          </reference>
          <reference field="6" count="1">
            <x v="22"/>
          </reference>
        </references>
      </pivotArea>
    </format>
    <format dxfId="781">
      <pivotArea dataOnly="0" labelOnly="1" outline="0" fieldPosition="0">
        <references count="2">
          <reference field="5" count="1" selected="0">
            <x v="11"/>
          </reference>
          <reference field="6" count="1">
            <x v="15"/>
          </reference>
        </references>
      </pivotArea>
    </format>
    <format dxfId="780">
      <pivotArea dataOnly="0" labelOnly="1" outline="0" fieldPosition="0">
        <references count="2">
          <reference field="5" count="1" selected="0">
            <x v="12"/>
          </reference>
          <reference field="6" count="1">
            <x v="129"/>
          </reference>
        </references>
      </pivotArea>
    </format>
    <format dxfId="779">
      <pivotArea dataOnly="0" labelOnly="1" outline="0" fieldPosition="0">
        <references count="2">
          <reference field="5" count="1" selected="0">
            <x v="13"/>
          </reference>
          <reference field="6" count="1">
            <x v="106"/>
          </reference>
        </references>
      </pivotArea>
    </format>
    <format dxfId="778">
      <pivotArea dataOnly="0" labelOnly="1" outline="0" fieldPosition="0">
        <references count="2">
          <reference field="5" count="1" selected="0">
            <x v="14"/>
          </reference>
          <reference field="6" count="1">
            <x v="19"/>
          </reference>
        </references>
      </pivotArea>
    </format>
    <format dxfId="777">
      <pivotArea dataOnly="0" labelOnly="1" outline="0" fieldPosition="0">
        <references count="2">
          <reference field="5" count="1" selected="0">
            <x v="15"/>
          </reference>
          <reference field="6" count="1">
            <x v="117"/>
          </reference>
        </references>
      </pivotArea>
    </format>
    <format dxfId="776">
      <pivotArea dataOnly="0" labelOnly="1" outline="0" fieldPosition="0">
        <references count="2">
          <reference field="5" count="1" selected="0">
            <x v="16"/>
          </reference>
          <reference field="6" count="1">
            <x v="7"/>
          </reference>
        </references>
      </pivotArea>
    </format>
    <format dxfId="775">
      <pivotArea dataOnly="0" labelOnly="1" outline="0" fieldPosition="0">
        <references count="2">
          <reference field="5" count="1" selected="0">
            <x v="17"/>
          </reference>
          <reference field="6" count="1">
            <x v="11"/>
          </reference>
        </references>
      </pivotArea>
    </format>
    <format dxfId="774">
      <pivotArea dataOnly="0" labelOnly="1" outline="0" fieldPosition="0">
        <references count="2">
          <reference field="5" count="1" selected="0">
            <x v="18"/>
          </reference>
          <reference field="6" count="1">
            <x v="28"/>
          </reference>
        </references>
      </pivotArea>
    </format>
    <format dxfId="773">
      <pivotArea dataOnly="0" labelOnly="1" outline="0" fieldPosition="0">
        <references count="2">
          <reference field="5" count="1" selected="0">
            <x v="19"/>
          </reference>
          <reference field="6" count="1">
            <x v="17"/>
          </reference>
        </references>
      </pivotArea>
    </format>
    <format dxfId="772">
      <pivotArea dataOnly="0" labelOnly="1" outline="0" fieldPosition="0">
        <references count="2">
          <reference field="5" count="1" selected="0">
            <x v="20"/>
          </reference>
          <reference field="6" count="1">
            <x v="175"/>
          </reference>
        </references>
      </pivotArea>
    </format>
    <format dxfId="771">
      <pivotArea dataOnly="0" labelOnly="1" outline="0" fieldPosition="0">
        <references count="2">
          <reference field="5" count="1" selected="0">
            <x v="21"/>
          </reference>
          <reference field="6" count="1">
            <x v="58"/>
          </reference>
        </references>
      </pivotArea>
    </format>
    <format dxfId="770">
      <pivotArea dataOnly="0" labelOnly="1" outline="0" fieldPosition="0">
        <references count="2">
          <reference field="5" count="1" selected="0">
            <x v="22"/>
          </reference>
          <reference field="6" count="1">
            <x v="159"/>
          </reference>
        </references>
      </pivotArea>
    </format>
    <format dxfId="769">
      <pivotArea dataOnly="0" labelOnly="1" outline="0" fieldPosition="0">
        <references count="2">
          <reference field="5" count="1" selected="0">
            <x v="23"/>
          </reference>
          <reference field="6" count="1">
            <x v="158"/>
          </reference>
        </references>
      </pivotArea>
    </format>
    <format dxfId="768">
      <pivotArea dataOnly="0" labelOnly="1" outline="0" fieldPosition="0">
        <references count="2">
          <reference field="5" count="1" selected="0">
            <x v="24"/>
          </reference>
          <reference field="6" count="1">
            <x v="92"/>
          </reference>
        </references>
      </pivotArea>
    </format>
    <format dxfId="767">
      <pivotArea dataOnly="0" labelOnly="1" outline="0" fieldPosition="0">
        <references count="2">
          <reference field="5" count="1" selected="0">
            <x v="25"/>
          </reference>
          <reference field="6" count="1">
            <x v="113"/>
          </reference>
        </references>
      </pivotArea>
    </format>
    <format dxfId="766">
      <pivotArea dataOnly="0" labelOnly="1" outline="0" fieldPosition="0">
        <references count="2">
          <reference field="5" count="1" selected="0">
            <x v="26"/>
          </reference>
          <reference field="6" count="1">
            <x v="143"/>
          </reference>
        </references>
      </pivotArea>
    </format>
    <format dxfId="765">
      <pivotArea dataOnly="0" labelOnly="1" outline="0" fieldPosition="0">
        <references count="2">
          <reference field="5" count="1" selected="0">
            <x v="27"/>
          </reference>
          <reference field="6" count="1">
            <x v="134"/>
          </reference>
        </references>
      </pivotArea>
    </format>
    <format dxfId="764">
      <pivotArea dataOnly="0" labelOnly="1" outline="0" fieldPosition="0">
        <references count="2">
          <reference field="5" count="1" selected="0">
            <x v="28"/>
          </reference>
          <reference field="6" count="1">
            <x v="105"/>
          </reference>
        </references>
      </pivotArea>
    </format>
    <format dxfId="763">
      <pivotArea dataOnly="0" labelOnly="1" outline="0" fieldPosition="0">
        <references count="2">
          <reference field="5" count="1" selected="0">
            <x v="29"/>
          </reference>
          <reference field="6" count="1">
            <x v="124"/>
          </reference>
        </references>
      </pivotArea>
    </format>
    <format dxfId="762">
      <pivotArea dataOnly="0" labelOnly="1" outline="0" fieldPosition="0">
        <references count="2">
          <reference field="5" count="1" selected="0">
            <x v="30"/>
          </reference>
          <reference field="6" count="1">
            <x v="103"/>
          </reference>
        </references>
      </pivotArea>
    </format>
    <format dxfId="761">
      <pivotArea dataOnly="0" labelOnly="1" outline="0" fieldPosition="0">
        <references count="2">
          <reference field="5" count="1" selected="0">
            <x v="31"/>
          </reference>
          <reference field="6" count="1">
            <x v="163"/>
          </reference>
        </references>
      </pivotArea>
    </format>
    <format dxfId="760">
      <pivotArea dataOnly="0" labelOnly="1" outline="0" fieldPosition="0">
        <references count="2">
          <reference field="5" count="1" selected="0">
            <x v="32"/>
          </reference>
          <reference field="6" count="1">
            <x v="174"/>
          </reference>
        </references>
      </pivotArea>
    </format>
    <format dxfId="759">
      <pivotArea dataOnly="0" labelOnly="1" outline="0" fieldPosition="0">
        <references count="2">
          <reference field="5" count="1" selected="0">
            <x v="33"/>
          </reference>
          <reference field="6" count="1">
            <x v="93"/>
          </reference>
        </references>
      </pivotArea>
    </format>
    <format dxfId="758">
      <pivotArea dataOnly="0" labelOnly="1" outline="0" fieldPosition="0">
        <references count="2">
          <reference field="5" count="1" selected="0">
            <x v="34"/>
          </reference>
          <reference field="6" count="1">
            <x v="30"/>
          </reference>
        </references>
      </pivotArea>
    </format>
    <format dxfId="757">
      <pivotArea dataOnly="0" labelOnly="1" outline="0" fieldPosition="0">
        <references count="2">
          <reference field="5" count="1" selected="0">
            <x v="35"/>
          </reference>
          <reference field="6" count="1">
            <x v="77"/>
          </reference>
        </references>
      </pivotArea>
    </format>
    <format dxfId="756">
      <pivotArea dataOnly="0" labelOnly="1" outline="0" fieldPosition="0">
        <references count="2">
          <reference field="5" count="1" selected="0">
            <x v="36"/>
          </reference>
          <reference field="6" count="1">
            <x v="185"/>
          </reference>
        </references>
      </pivotArea>
    </format>
    <format dxfId="755">
      <pivotArea dataOnly="0" labelOnly="1" outline="0" fieldPosition="0">
        <references count="2">
          <reference field="5" count="1" selected="0">
            <x v="37"/>
          </reference>
          <reference field="6" count="1">
            <x v="182"/>
          </reference>
        </references>
      </pivotArea>
    </format>
    <format dxfId="754">
      <pivotArea dataOnly="0" labelOnly="1" outline="0" fieldPosition="0">
        <references count="2">
          <reference field="5" count="1" selected="0">
            <x v="38"/>
          </reference>
          <reference field="6" count="1">
            <x v="83"/>
          </reference>
        </references>
      </pivotArea>
    </format>
    <format dxfId="753">
      <pivotArea dataOnly="0" labelOnly="1" outline="0" fieldPosition="0">
        <references count="2">
          <reference field="5" count="1" selected="0">
            <x v="39"/>
          </reference>
          <reference field="6" count="1">
            <x v="171"/>
          </reference>
        </references>
      </pivotArea>
    </format>
    <format dxfId="752">
      <pivotArea dataOnly="0" labelOnly="1" outline="0" fieldPosition="0">
        <references count="2">
          <reference field="5" count="1" selected="0">
            <x v="40"/>
          </reference>
          <reference field="6" count="1">
            <x v="151"/>
          </reference>
        </references>
      </pivotArea>
    </format>
    <format dxfId="751">
      <pivotArea dataOnly="0" labelOnly="1" outline="0" fieldPosition="0">
        <references count="2">
          <reference field="5" count="1" selected="0">
            <x v="41"/>
          </reference>
          <reference field="6" count="1">
            <x v="112"/>
          </reference>
        </references>
      </pivotArea>
    </format>
    <format dxfId="750">
      <pivotArea dataOnly="0" labelOnly="1" outline="0" fieldPosition="0">
        <references count="2">
          <reference field="5" count="1" selected="0">
            <x v="42"/>
          </reference>
          <reference field="6" count="1">
            <x v="102"/>
          </reference>
        </references>
      </pivotArea>
    </format>
    <format dxfId="749">
      <pivotArea dataOnly="0" labelOnly="1" outline="0" fieldPosition="0">
        <references count="2">
          <reference field="5" count="1" selected="0">
            <x v="43"/>
          </reference>
          <reference field="6" count="1">
            <x v="133"/>
          </reference>
        </references>
      </pivotArea>
    </format>
    <format dxfId="748">
      <pivotArea dataOnly="0" labelOnly="1" outline="0" fieldPosition="0">
        <references count="2">
          <reference field="5" count="1" selected="0">
            <x v="44"/>
          </reference>
          <reference field="6" count="1">
            <x v="23"/>
          </reference>
        </references>
      </pivotArea>
    </format>
    <format dxfId="747">
      <pivotArea dataOnly="0" labelOnly="1" outline="0" fieldPosition="0">
        <references count="2">
          <reference field="5" count="1" selected="0">
            <x v="45"/>
          </reference>
          <reference field="6" count="1">
            <x v="38"/>
          </reference>
        </references>
      </pivotArea>
    </format>
    <format dxfId="746">
      <pivotArea dataOnly="0" labelOnly="1" outline="0" fieldPosition="0">
        <references count="2">
          <reference field="5" count="1" selected="0">
            <x v="46"/>
          </reference>
          <reference field="6" count="1">
            <x v="141"/>
          </reference>
        </references>
      </pivotArea>
    </format>
    <format dxfId="745">
      <pivotArea dataOnly="0" labelOnly="1" outline="0" fieldPosition="0">
        <references count="2">
          <reference field="5" count="1" selected="0">
            <x v="47"/>
          </reference>
          <reference field="6" count="1">
            <x v="100"/>
          </reference>
        </references>
      </pivotArea>
    </format>
    <format dxfId="744">
      <pivotArea dataOnly="0" labelOnly="1" outline="0" fieldPosition="0">
        <references count="2">
          <reference field="5" count="1" selected="0">
            <x v="48"/>
          </reference>
          <reference field="6" count="1">
            <x v="50"/>
          </reference>
        </references>
      </pivotArea>
    </format>
    <format dxfId="743">
      <pivotArea dataOnly="0" labelOnly="1" outline="0" fieldPosition="0">
        <references count="2">
          <reference field="5" count="1" selected="0">
            <x v="49"/>
          </reference>
          <reference field="6" count="1">
            <x v="150"/>
          </reference>
        </references>
      </pivotArea>
    </format>
    <format dxfId="742">
      <pivotArea dataOnly="0" labelOnly="1" outline="0" fieldPosition="0">
        <references count="2">
          <reference field="5" count="1" selected="0">
            <x v="50"/>
          </reference>
          <reference field="6" count="1">
            <x v="24"/>
          </reference>
        </references>
      </pivotArea>
    </format>
    <format dxfId="741">
      <pivotArea dataOnly="0" labelOnly="1" outline="0" fieldPosition="0">
        <references count="2">
          <reference field="5" count="1" selected="0">
            <x v="51"/>
          </reference>
          <reference field="6" count="1">
            <x v="176"/>
          </reference>
        </references>
      </pivotArea>
    </format>
    <format dxfId="740">
      <pivotArea dataOnly="0" labelOnly="1" outline="0" fieldPosition="0">
        <references count="2">
          <reference field="5" count="1" selected="0">
            <x v="52"/>
          </reference>
          <reference field="6" count="1">
            <x v="44"/>
          </reference>
        </references>
      </pivotArea>
    </format>
    <format dxfId="739">
      <pivotArea dataOnly="0" labelOnly="1" outline="0" fieldPosition="0">
        <references count="2">
          <reference field="5" count="1" selected="0">
            <x v="53"/>
          </reference>
          <reference field="6" count="1">
            <x v="31"/>
          </reference>
        </references>
      </pivotArea>
    </format>
    <format dxfId="738">
      <pivotArea dataOnly="0" labelOnly="1" outline="0" fieldPosition="0">
        <references count="2">
          <reference field="5" count="1" selected="0">
            <x v="54"/>
          </reference>
          <reference field="6" count="1">
            <x v="88"/>
          </reference>
        </references>
      </pivotArea>
    </format>
    <format dxfId="737">
      <pivotArea dataOnly="0" labelOnly="1" outline="0" fieldPosition="0">
        <references count="2">
          <reference field="5" count="1" selected="0">
            <x v="55"/>
          </reference>
          <reference field="6" count="1">
            <x v="139"/>
          </reference>
        </references>
      </pivotArea>
    </format>
    <format dxfId="736">
      <pivotArea dataOnly="0" labelOnly="1" outline="0" fieldPosition="0">
        <references count="2">
          <reference field="5" count="1" selected="0">
            <x v="56"/>
          </reference>
          <reference field="6" count="1">
            <x v="119"/>
          </reference>
        </references>
      </pivotArea>
    </format>
    <format dxfId="735">
      <pivotArea dataOnly="0" labelOnly="1" outline="0" fieldPosition="0">
        <references count="2">
          <reference field="5" count="1" selected="0">
            <x v="57"/>
          </reference>
          <reference field="6" count="1">
            <x v="21"/>
          </reference>
        </references>
      </pivotArea>
    </format>
    <format dxfId="734">
      <pivotArea dataOnly="0" labelOnly="1" outline="0" fieldPosition="0">
        <references count="2">
          <reference field="5" count="1" selected="0">
            <x v="58"/>
          </reference>
          <reference field="6" count="1">
            <x v="152"/>
          </reference>
        </references>
      </pivotArea>
    </format>
    <format dxfId="733">
      <pivotArea dataOnly="0" labelOnly="1" outline="0" fieldPosition="0">
        <references count="2">
          <reference field="5" count="1" selected="0">
            <x v="59"/>
          </reference>
          <reference field="6" count="1">
            <x v="54"/>
          </reference>
        </references>
      </pivotArea>
    </format>
    <format dxfId="732">
      <pivotArea dataOnly="0" labelOnly="1" outline="0" fieldPosition="0">
        <references count="2">
          <reference field="5" count="1" selected="0">
            <x v="60"/>
          </reference>
          <reference field="6" count="1">
            <x v="54"/>
          </reference>
        </references>
      </pivotArea>
    </format>
    <format dxfId="731">
      <pivotArea dataOnly="0" labelOnly="1" outline="0" fieldPosition="0">
        <references count="2">
          <reference field="5" count="1" selected="0">
            <x v="61"/>
          </reference>
          <reference field="6" count="1">
            <x v="147"/>
          </reference>
        </references>
      </pivotArea>
    </format>
    <format dxfId="730">
      <pivotArea dataOnly="0" labelOnly="1" outline="0" fieldPosition="0">
        <references count="2">
          <reference field="5" count="1" selected="0">
            <x v="62"/>
          </reference>
          <reference field="6" count="1">
            <x v="66"/>
          </reference>
        </references>
      </pivotArea>
    </format>
    <format dxfId="729">
      <pivotArea dataOnly="0" labelOnly="1" outline="0" fieldPosition="0">
        <references count="2">
          <reference field="5" count="1" selected="0">
            <x v="63"/>
          </reference>
          <reference field="6" count="1">
            <x v="33"/>
          </reference>
        </references>
      </pivotArea>
    </format>
    <format dxfId="728">
      <pivotArea dataOnly="0" labelOnly="1" outline="0" fieldPosition="0">
        <references count="2">
          <reference field="5" count="1" selected="0">
            <x v="64"/>
          </reference>
          <reference field="6" count="1">
            <x v="1"/>
          </reference>
        </references>
      </pivotArea>
    </format>
    <format dxfId="727">
      <pivotArea dataOnly="0" labelOnly="1" outline="0" fieldPosition="0">
        <references count="2">
          <reference field="5" count="1" selected="0">
            <x v="65"/>
          </reference>
          <reference field="6" count="1">
            <x v="0"/>
          </reference>
        </references>
      </pivotArea>
    </format>
    <format dxfId="726">
      <pivotArea dataOnly="0" labelOnly="1" outline="0" fieldPosition="0">
        <references count="2">
          <reference field="5" count="1" selected="0">
            <x v="66"/>
          </reference>
          <reference field="6" count="1">
            <x v="146"/>
          </reference>
        </references>
      </pivotArea>
    </format>
    <format dxfId="725">
      <pivotArea dataOnly="0" labelOnly="1" outline="0" fieldPosition="0">
        <references count="2">
          <reference field="5" count="1" selected="0">
            <x v="67"/>
          </reference>
          <reference field="6" count="1">
            <x v="108"/>
          </reference>
        </references>
      </pivotArea>
    </format>
    <format dxfId="724">
      <pivotArea dataOnly="0" labelOnly="1" outline="0" fieldPosition="0">
        <references count="2">
          <reference field="5" count="1" selected="0">
            <x v="68"/>
          </reference>
          <reference field="6" count="1">
            <x v="111"/>
          </reference>
        </references>
      </pivotArea>
    </format>
    <format dxfId="723">
      <pivotArea dataOnly="0" labelOnly="1" outline="0" fieldPosition="0">
        <references count="2">
          <reference field="5" count="1" selected="0">
            <x v="69"/>
          </reference>
          <reference field="6" count="1">
            <x v="91"/>
          </reference>
        </references>
      </pivotArea>
    </format>
    <format dxfId="722">
      <pivotArea dataOnly="0" labelOnly="1" outline="0" fieldPosition="0">
        <references count="2">
          <reference field="5" count="1" selected="0">
            <x v="70"/>
          </reference>
          <reference field="6" count="1">
            <x v="179"/>
          </reference>
        </references>
      </pivotArea>
    </format>
    <format dxfId="721">
      <pivotArea dataOnly="0" labelOnly="1" outline="0" fieldPosition="0">
        <references count="2">
          <reference field="5" count="1" selected="0">
            <x v="71"/>
          </reference>
          <reference field="6" count="1">
            <x v="46"/>
          </reference>
        </references>
      </pivotArea>
    </format>
    <format dxfId="720">
      <pivotArea dataOnly="0" labelOnly="1" outline="0" fieldPosition="0">
        <references count="2">
          <reference field="5" count="1" selected="0">
            <x v="72"/>
          </reference>
          <reference field="6" count="1">
            <x v="10"/>
          </reference>
        </references>
      </pivotArea>
    </format>
    <format dxfId="719">
      <pivotArea dataOnly="0" labelOnly="1" outline="0" fieldPosition="0">
        <references count="2">
          <reference field="5" count="1" selected="0">
            <x v="73"/>
          </reference>
          <reference field="6" count="1">
            <x v="55"/>
          </reference>
        </references>
      </pivotArea>
    </format>
    <format dxfId="718">
      <pivotArea dataOnly="0" labelOnly="1" outline="0" fieldPosition="0">
        <references count="2">
          <reference field="5" count="1" selected="0">
            <x v="74"/>
          </reference>
          <reference field="6" count="1">
            <x v="14"/>
          </reference>
        </references>
      </pivotArea>
    </format>
    <format dxfId="717">
      <pivotArea dataOnly="0" labelOnly="1" outline="0" fieldPosition="0">
        <references count="2">
          <reference field="5" count="1" selected="0">
            <x v="75"/>
          </reference>
          <reference field="6" count="1">
            <x v="132"/>
          </reference>
        </references>
      </pivotArea>
    </format>
    <format dxfId="716">
      <pivotArea dataOnly="0" labelOnly="1" outline="0" fieldPosition="0">
        <references count="2">
          <reference field="5" count="1" selected="0">
            <x v="76"/>
          </reference>
          <reference field="6" count="1">
            <x v="160"/>
          </reference>
        </references>
      </pivotArea>
    </format>
    <format dxfId="715">
      <pivotArea dataOnly="0" labelOnly="1" outline="0" fieldPosition="0">
        <references count="2">
          <reference field="5" count="1" selected="0">
            <x v="77"/>
          </reference>
          <reference field="6" count="1">
            <x v="168"/>
          </reference>
        </references>
      </pivotArea>
    </format>
    <format dxfId="714">
      <pivotArea dataOnly="0" labelOnly="1" outline="0" fieldPosition="0">
        <references count="2">
          <reference field="5" count="1" selected="0">
            <x v="78"/>
          </reference>
          <reference field="6" count="1">
            <x v="35"/>
          </reference>
        </references>
      </pivotArea>
    </format>
    <format dxfId="713">
      <pivotArea dataOnly="0" labelOnly="1" outline="0" fieldPosition="0">
        <references count="2">
          <reference field="5" count="1" selected="0">
            <x v="79"/>
          </reference>
          <reference field="6" count="1">
            <x v="81"/>
          </reference>
        </references>
      </pivotArea>
    </format>
    <format dxfId="712">
      <pivotArea dataOnly="0" labelOnly="1" outline="0" fieldPosition="0">
        <references count="2">
          <reference field="5" count="1" selected="0">
            <x v="80"/>
          </reference>
          <reference field="6" count="1">
            <x v="90"/>
          </reference>
        </references>
      </pivotArea>
    </format>
    <format dxfId="711">
      <pivotArea dataOnly="0" labelOnly="1" outline="0" fieldPosition="0">
        <references count="2">
          <reference field="5" count="1" selected="0">
            <x v="81"/>
          </reference>
          <reference field="6" count="1">
            <x v="8"/>
          </reference>
        </references>
      </pivotArea>
    </format>
    <format dxfId="710">
      <pivotArea dataOnly="0" labelOnly="1" outline="0" fieldPosition="0">
        <references count="2">
          <reference field="5" count="1" selected="0">
            <x v="82"/>
          </reference>
          <reference field="6" count="1">
            <x v="164"/>
          </reference>
        </references>
      </pivotArea>
    </format>
    <format dxfId="709">
      <pivotArea dataOnly="0" labelOnly="1" outline="0" fieldPosition="0">
        <references count="2">
          <reference field="5" count="1" selected="0">
            <x v="83"/>
          </reference>
          <reference field="6" count="1">
            <x v="51"/>
          </reference>
        </references>
      </pivotArea>
    </format>
    <format dxfId="708">
      <pivotArea dataOnly="0" labelOnly="1" outline="0" fieldPosition="0">
        <references count="2">
          <reference field="5" count="1" selected="0">
            <x v="84"/>
          </reference>
          <reference field="6" count="1">
            <x v="184"/>
          </reference>
        </references>
      </pivotArea>
    </format>
    <format dxfId="707">
      <pivotArea dataOnly="0" labelOnly="1" outline="0" fieldPosition="0">
        <references count="2">
          <reference field="5" count="1" selected="0">
            <x v="85"/>
          </reference>
          <reference field="6" count="1">
            <x v="72"/>
          </reference>
        </references>
      </pivotArea>
    </format>
    <format dxfId="706">
      <pivotArea dataOnly="0" labelOnly="1" outline="0" fieldPosition="0">
        <references count="2">
          <reference field="5" count="1" selected="0">
            <x v="86"/>
          </reference>
          <reference field="6" count="1">
            <x v="95"/>
          </reference>
        </references>
      </pivotArea>
    </format>
    <format dxfId="705">
      <pivotArea dataOnly="0" labelOnly="1" outline="0" fieldPosition="0">
        <references count="2">
          <reference field="5" count="1" selected="0">
            <x v="87"/>
          </reference>
          <reference field="6" count="1">
            <x v="110"/>
          </reference>
        </references>
      </pivotArea>
    </format>
    <format dxfId="704">
      <pivotArea dataOnly="0" labelOnly="1" outline="0" fieldPosition="0">
        <references count="2">
          <reference field="5" count="1" selected="0">
            <x v="88"/>
          </reference>
          <reference field="6" count="1">
            <x v="56"/>
          </reference>
        </references>
      </pivotArea>
    </format>
    <format dxfId="703">
      <pivotArea dataOnly="0" labelOnly="1" outline="0" fieldPosition="0">
        <references count="2">
          <reference field="5" count="1" selected="0">
            <x v="89"/>
          </reference>
          <reference field="6" count="1">
            <x v="41"/>
          </reference>
        </references>
      </pivotArea>
    </format>
    <format dxfId="702">
      <pivotArea dataOnly="0" labelOnly="1" outline="0" fieldPosition="0">
        <references count="2">
          <reference field="5" count="1" selected="0">
            <x v="90"/>
          </reference>
          <reference field="6" count="2">
            <x v="20"/>
            <x v="76"/>
          </reference>
        </references>
      </pivotArea>
    </format>
    <format dxfId="701">
      <pivotArea dataOnly="0" labelOnly="1" outline="0" fieldPosition="0">
        <references count="2">
          <reference field="5" count="1" selected="0">
            <x v="91"/>
          </reference>
          <reference field="6" count="1">
            <x v="27"/>
          </reference>
        </references>
      </pivotArea>
    </format>
    <format dxfId="700">
      <pivotArea dataOnly="0" labelOnly="1" outline="0" fieldPosition="0">
        <references count="2">
          <reference field="5" count="1" selected="0">
            <x v="92"/>
          </reference>
          <reference field="6" count="1">
            <x v="25"/>
          </reference>
        </references>
      </pivotArea>
    </format>
    <format dxfId="699">
      <pivotArea dataOnly="0" labelOnly="1" outline="0" fieldPosition="0">
        <references count="2">
          <reference field="5" count="1" selected="0">
            <x v="93"/>
          </reference>
          <reference field="6" count="1">
            <x v="127"/>
          </reference>
        </references>
      </pivotArea>
    </format>
    <format dxfId="698">
      <pivotArea dataOnly="0" labelOnly="1" outline="0" fieldPosition="0">
        <references count="2">
          <reference field="5" count="1" selected="0">
            <x v="94"/>
          </reference>
          <reference field="6" count="1">
            <x v="138"/>
          </reference>
        </references>
      </pivotArea>
    </format>
    <format dxfId="697">
      <pivotArea dataOnly="0" labelOnly="1" outline="0" fieldPosition="0">
        <references count="2">
          <reference field="5" count="1" selected="0">
            <x v="95"/>
          </reference>
          <reference field="6" count="1">
            <x v="80"/>
          </reference>
        </references>
      </pivotArea>
    </format>
    <format dxfId="696">
      <pivotArea dataOnly="0" labelOnly="1" outline="0" fieldPosition="0">
        <references count="2">
          <reference field="5" count="1" selected="0">
            <x v="96"/>
          </reference>
          <reference field="6" count="1">
            <x v="116"/>
          </reference>
        </references>
      </pivotArea>
    </format>
    <format dxfId="695">
      <pivotArea dataOnly="0" labelOnly="1" outline="0" fieldPosition="0">
        <references count="2">
          <reference field="5" count="1" selected="0">
            <x v="97"/>
          </reference>
          <reference field="6" count="1">
            <x v="99"/>
          </reference>
        </references>
      </pivotArea>
    </format>
    <format dxfId="694">
      <pivotArea dataOnly="0" labelOnly="1" outline="0" fieldPosition="0">
        <references count="2">
          <reference field="5" count="1" selected="0">
            <x v="98"/>
          </reference>
          <reference field="6" count="1">
            <x v="40"/>
          </reference>
        </references>
      </pivotArea>
    </format>
    <format dxfId="693">
      <pivotArea dataOnly="0" labelOnly="1" outline="0" fieldPosition="0">
        <references count="2">
          <reference field="5" count="1" selected="0">
            <x v="99"/>
          </reference>
          <reference field="6" count="1">
            <x v="48"/>
          </reference>
        </references>
      </pivotArea>
    </format>
    <format dxfId="692">
      <pivotArea dataOnly="0" labelOnly="1" outline="0" fieldPosition="0">
        <references count="2">
          <reference field="5" count="1" selected="0">
            <x v="100"/>
          </reference>
          <reference field="6" count="1">
            <x v="65"/>
          </reference>
        </references>
      </pivotArea>
    </format>
    <format dxfId="691">
      <pivotArea dataOnly="0" labelOnly="1" outline="0" fieldPosition="0">
        <references count="2">
          <reference field="5" count="1" selected="0">
            <x v="101"/>
          </reference>
          <reference field="6" count="1">
            <x v="140"/>
          </reference>
        </references>
      </pivotArea>
    </format>
    <format dxfId="690">
      <pivotArea dataOnly="0" labelOnly="1" outline="0" fieldPosition="0">
        <references count="2">
          <reference field="5" count="1" selected="0">
            <x v="102"/>
          </reference>
          <reference field="6" count="1">
            <x v="180"/>
          </reference>
        </references>
      </pivotArea>
    </format>
    <format dxfId="689">
      <pivotArea dataOnly="0" labelOnly="1" outline="0" fieldPosition="0">
        <references count="2">
          <reference field="5" count="1" selected="0">
            <x v="103"/>
          </reference>
          <reference field="6" count="1">
            <x v="177"/>
          </reference>
        </references>
      </pivotArea>
    </format>
    <format dxfId="688">
      <pivotArea dataOnly="0" labelOnly="1" outline="0" fieldPosition="0">
        <references count="2">
          <reference field="5" count="1" selected="0">
            <x v="104"/>
          </reference>
          <reference field="6" count="1">
            <x v="144"/>
          </reference>
        </references>
      </pivotArea>
    </format>
    <format dxfId="687">
      <pivotArea dataOnly="0" labelOnly="1" outline="0" fieldPosition="0">
        <references count="2">
          <reference field="5" count="1" selected="0">
            <x v="105"/>
          </reference>
          <reference field="6" count="1">
            <x v="43"/>
          </reference>
        </references>
      </pivotArea>
    </format>
    <format dxfId="686">
      <pivotArea dataOnly="0" labelOnly="1" outline="0" fieldPosition="0">
        <references count="2">
          <reference field="5" count="1" selected="0">
            <x v="106"/>
          </reference>
          <reference field="6" count="1">
            <x v="183"/>
          </reference>
        </references>
      </pivotArea>
    </format>
    <format dxfId="685">
      <pivotArea dataOnly="0" labelOnly="1" outline="0" fieldPosition="0">
        <references count="2">
          <reference field="5" count="1" selected="0">
            <x v="107"/>
          </reference>
          <reference field="6" count="1">
            <x v="155"/>
          </reference>
        </references>
      </pivotArea>
    </format>
    <format dxfId="684">
      <pivotArea dataOnly="0" labelOnly="1" outline="0" fieldPosition="0">
        <references count="2">
          <reference field="5" count="1" selected="0">
            <x v="108"/>
          </reference>
          <reference field="6" count="1">
            <x v="96"/>
          </reference>
        </references>
      </pivotArea>
    </format>
    <format dxfId="683">
      <pivotArea dataOnly="0" labelOnly="1" outline="0" fieldPosition="0">
        <references count="2">
          <reference field="5" count="1" selected="0">
            <x v="109"/>
          </reference>
          <reference field="6" count="1">
            <x v="60"/>
          </reference>
        </references>
      </pivotArea>
    </format>
    <format dxfId="682">
      <pivotArea dataOnly="0" labelOnly="1" outline="0" fieldPosition="0">
        <references count="2">
          <reference field="5" count="1" selected="0">
            <x v="110"/>
          </reference>
          <reference field="6" count="1">
            <x v="172"/>
          </reference>
        </references>
      </pivotArea>
    </format>
    <format dxfId="681">
      <pivotArea dataOnly="0" labelOnly="1" outline="0" fieldPosition="0">
        <references count="2">
          <reference field="5" count="1" selected="0">
            <x v="111"/>
          </reference>
          <reference field="6" count="1">
            <x v="16"/>
          </reference>
        </references>
      </pivotArea>
    </format>
    <format dxfId="680">
      <pivotArea dataOnly="0" labelOnly="1" outline="0" fieldPosition="0">
        <references count="2">
          <reference field="5" count="1" selected="0">
            <x v="112"/>
          </reference>
          <reference field="6" count="1">
            <x v="70"/>
          </reference>
        </references>
      </pivotArea>
    </format>
    <format dxfId="679">
      <pivotArea dataOnly="0" labelOnly="1" outline="0" fieldPosition="0">
        <references count="2">
          <reference field="5" count="1" selected="0">
            <x v="113"/>
          </reference>
          <reference field="6" count="1">
            <x v="53"/>
          </reference>
        </references>
      </pivotArea>
    </format>
    <format dxfId="678">
      <pivotArea dataOnly="0" labelOnly="1" outline="0" fieldPosition="0">
        <references count="2">
          <reference field="5" count="1" selected="0">
            <x v="114"/>
          </reference>
          <reference field="6" count="1">
            <x v="121"/>
          </reference>
        </references>
      </pivotArea>
    </format>
    <format dxfId="677">
      <pivotArea dataOnly="0" labelOnly="1" outline="0" fieldPosition="0">
        <references count="2">
          <reference field="5" count="1" selected="0">
            <x v="115"/>
          </reference>
          <reference field="6" count="1">
            <x v="4"/>
          </reference>
        </references>
      </pivotArea>
    </format>
    <format dxfId="676">
      <pivotArea dataOnly="0" labelOnly="1" outline="0" fieldPosition="0">
        <references count="2">
          <reference field="5" count="1" selected="0">
            <x v="116"/>
          </reference>
          <reference field="6" count="1">
            <x v="153"/>
          </reference>
        </references>
      </pivotArea>
    </format>
    <format dxfId="675">
      <pivotArea dataOnly="0" labelOnly="1" outline="0" fieldPosition="0">
        <references count="2">
          <reference field="5" count="1" selected="0">
            <x v="117"/>
          </reference>
          <reference field="6" count="1">
            <x v="89"/>
          </reference>
        </references>
      </pivotArea>
    </format>
    <format dxfId="674">
      <pivotArea dataOnly="0" labelOnly="1" outline="0" fieldPosition="0">
        <references count="2">
          <reference field="5" count="1" selected="0">
            <x v="118"/>
          </reference>
          <reference field="6" count="1">
            <x v="39"/>
          </reference>
        </references>
      </pivotArea>
    </format>
    <format dxfId="673">
      <pivotArea dataOnly="0" labelOnly="1" outline="0" fieldPosition="0">
        <references count="2">
          <reference field="5" count="1" selected="0">
            <x v="119"/>
          </reference>
          <reference field="6" count="1">
            <x v="12"/>
          </reference>
        </references>
      </pivotArea>
    </format>
    <format dxfId="672">
      <pivotArea dataOnly="0" labelOnly="1" outline="0" fieldPosition="0">
        <references count="2">
          <reference field="5" count="1" selected="0">
            <x v="120"/>
          </reference>
          <reference field="6" count="1">
            <x v="32"/>
          </reference>
        </references>
      </pivotArea>
    </format>
    <format dxfId="671">
      <pivotArea dataOnly="0" labelOnly="1" outline="0" fieldPosition="0">
        <references count="2">
          <reference field="5" count="1" selected="0">
            <x v="121"/>
          </reference>
          <reference field="6" count="1">
            <x v="166"/>
          </reference>
        </references>
      </pivotArea>
    </format>
    <format dxfId="670">
      <pivotArea dataOnly="0" labelOnly="1" outline="0" fieldPosition="0">
        <references count="2">
          <reference field="5" count="1" selected="0">
            <x v="122"/>
          </reference>
          <reference field="6" count="1">
            <x v="6"/>
          </reference>
        </references>
      </pivotArea>
    </format>
    <format dxfId="669">
      <pivotArea dataOnly="0" labelOnly="1" outline="0" fieldPosition="0">
        <references count="2">
          <reference field="5" count="1" selected="0">
            <x v="123"/>
          </reference>
          <reference field="6" count="1">
            <x v="45"/>
          </reference>
        </references>
      </pivotArea>
    </format>
    <format dxfId="668">
      <pivotArea dataOnly="0" labelOnly="1" outline="0" fieldPosition="0">
        <references count="2">
          <reference field="5" count="1" selected="0">
            <x v="124"/>
          </reference>
          <reference field="6" count="1">
            <x v="167"/>
          </reference>
        </references>
      </pivotArea>
    </format>
    <format dxfId="667">
      <pivotArea dataOnly="0" labelOnly="1" outline="0" fieldPosition="0">
        <references count="2">
          <reference field="5" count="1" selected="0">
            <x v="125"/>
          </reference>
          <reference field="6" count="1">
            <x v="36"/>
          </reference>
        </references>
      </pivotArea>
    </format>
    <format dxfId="666">
      <pivotArea dataOnly="0" labelOnly="1" outline="0" fieldPosition="0">
        <references count="2">
          <reference field="5" count="1" selected="0">
            <x v="126"/>
          </reference>
          <reference field="6" count="1">
            <x v="157"/>
          </reference>
        </references>
      </pivotArea>
    </format>
    <format dxfId="665">
      <pivotArea dataOnly="0" labelOnly="1" outline="0" fieldPosition="0">
        <references count="2">
          <reference field="5" count="1" selected="0">
            <x v="127"/>
          </reference>
          <reference field="6" count="1">
            <x v="71"/>
          </reference>
        </references>
      </pivotArea>
    </format>
    <format dxfId="664">
      <pivotArea dataOnly="0" labelOnly="1" outline="0" fieldPosition="0">
        <references count="2">
          <reference field="5" count="1" selected="0">
            <x v="128"/>
          </reference>
          <reference field="6" count="1">
            <x v="78"/>
          </reference>
        </references>
      </pivotArea>
    </format>
    <format dxfId="663">
      <pivotArea dataOnly="0" labelOnly="1" outline="0" fieldPosition="0">
        <references count="2">
          <reference field="5" count="1" selected="0">
            <x v="129"/>
          </reference>
          <reference field="6" count="1">
            <x v="2"/>
          </reference>
        </references>
      </pivotArea>
    </format>
    <format dxfId="662">
      <pivotArea dataOnly="0" labelOnly="1" outline="0" fieldPosition="0">
        <references count="2">
          <reference field="5" count="1" selected="0">
            <x v="130"/>
          </reference>
          <reference field="6" count="1">
            <x v="26"/>
          </reference>
        </references>
      </pivotArea>
    </format>
    <format dxfId="661">
      <pivotArea dataOnly="0" labelOnly="1" outline="0" fieldPosition="0">
        <references count="2">
          <reference field="5" count="1" selected="0">
            <x v="131"/>
          </reference>
          <reference field="6" count="1">
            <x v="13"/>
          </reference>
        </references>
      </pivotArea>
    </format>
    <format dxfId="660">
      <pivotArea dataOnly="0" labelOnly="1" outline="0" fieldPosition="0">
        <references count="2">
          <reference field="5" count="1" selected="0">
            <x v="132"/>
          </reference>
          <reference field="6" count="1">
            <x v="120"/>
          </reference>
        </references>
      </pivotArea>
    </format>
    <format dxfId="659">
      <pivotArea dataOnly="0" labelOnly="1" outline="0" fieldPosition="0">
        <references count="2">
          <reference field="5" count="1" selected="0">
            <x v="133"/>
          </reference>
          <reference field="6" count="1">
            <x v="131"/>
          </reference>
        </references>
      </pivotArea>
    </format>
    <format dxfId="658">
      <pivotArea dataOnly="0" labelOnly="1" outline="0" fieldPosition="0">
        <references count="2">
          <reference field="5" count="1" selected="0">
            <x v="134"/>
          </reference>
          <reference field="6" count="1">
            <x v="162"/>
          </reference>
        </references>
      </pivotArea>
    </format>
    <format dxfId="657">
      <pivotArea dataOnly="0" labelOnly="1" outline="0" fieldPosition="0">
        <references count="2">
          <reference field="5" count="1" selected="0">
            <x v="135"/>
          </reference>
          <reference field="6" count="1">
            <x v="114"/>
          </reference>
        </references>
      </pivotArea>
    </format>
    <format dxfId="656">
      <pivotArea dataOnly="0" labelOnly="1" outline="0" fieldPosition="0">
        <references count="2">
          <reference field="5" count="1" selected="0">
            <x v="136"/>
          </reference>
          <reference field="6" count="1">
            <x v="68"/>
          </reference>
        </references>
      </pivotArea>
    </format>
    <format dxfId="655">
      <pivotArea dataOnly="0" labelOnly="1" outline="0" fieldPosition="0">
        <references count="2">
          <reference field="5" count="1" selected="0">
            <x v="137"/>
          </reference>
          <reference field="6" count="1">
            <x v="79"/>
          </reference>
        </references>
      </pivotArea>
    </format>
    <format dxfId="654">
      <pivotArea dataOnly="0" labelOnly="1" outline="0" fieldPosition="0">
        <references count="2">
          <reference field="5" count="1" selected="0">
            <x v="138"/>
          </reference>
          <reference field="6" count="1">
            <x v="135"/>
          </reference>
        </references>
      </pivotArea>
    </format>
    <format dxfId="653">
      <pivotArea dataOnly="0" labelOnly="1" outline="0" fieldPosition="0">
        <references count="2">
          <reference field="5" count="1" selected="0">
            <x v="139"/>
          </reference>
          <reference field="6" count="1">
            <x v="5"/>
          </reference>
        </references>
      </pivotArea>
    </format>
    <format dxfId="652">
      <pivotArea dataOnly="0" labelOnly="1" outline="0" fieldPosition="0">
        <references count="2">
          <reference field="5" count="1" selected="0">
            <x v="140"/>
          </reference>
          <reference field="6" count="1">
            <x v="87"/>
          </reference>
        </references>
      </pivotArea>
    </format>
    <format dxfId="651">
      <pivotArea dataOnly="0" labelOnly="1" outline="0" fieldPosition="0">
        <references count="2">
          <reference field="5" count="1" selected="0">
            <x v="141"/>
          </reference>
          <reference field="6" count="1">
            <x v="85"/>
          </reference>
        </references>
      </pivotArea>
    </format>
    <format dxfId="650">
      <pivotArea dataOnly="0" labelOnly="1" outline="0" fieldPosition="0">
        <references count="2">
          <reference field="5" count="1" selected="0">
            <x v="142"/>
          </reference>
          <reference field="6" count="1">
            <x v="107"/>
          </reference>
        </references>
      </pivotArea>
    </format>
    <format dxfId="649">
      <pivotArea dataOnly="0" labelOnly="1" outline="0" fieldPosition="0">
        <references count="2">
          <reference field="5" count="1" selected="0">
            <x v="143"/>
          </reference>
          <reference field="6" count="1">
            <x v="73"/>
          </reference>
        </references>
      </pivotArea>
    </format>
    <format dxfId="648">
      <pivotArea dataOnly="0" labelOnly="1" outline="0" fieldPosition="0">
        <references count="2">
          <reference field="5" count="1" selected="0">
            <x v="144"/>
          </reference>
          <reference field="6" count="1">
            <x v="165"/>
          </reference>
        </references>
      </pivotArea>
    </format>
    <format dxfId="647">
      <pivotArea dataOnly="0" labelOnly="1" outline="0" fieldPosition="0">
        <references count="2">
          <reference field="5" count="1" selected="0">
            <x v="145"/>
          </reference>
          <reference field="6" count="1">
            <x v="104"/>
          </reference>
        </references>
      </pivotArea>
    </format>
    <format dxfId="646">
      <pivotArea dataOnly="0" labelOnly="1" outline="0" fieldPosition="0">
        <references count="2">
          <reference field="5" count="1" selected="0">
            <x v="146"/>
          </reference>
          <reference field="6" count="1">
            <x v="59"/>
          </reference>
        </references>
      </pivotArea>
    </format>
    <format dxfId="645">
      <pivotArea dataOnly="0" labelOnly="1" outline="0" fieldPosition="0">
        <references count="2">
          <reference field="5" count="1" selected="0">
            <x v="147"/>
          </reference>
          <reference field="6" count="1">
            <x v="142"/>
          </reference>
        </references>
      </pivotArea>
    </format>
    <format dxfId="644">
      <pivotArea dataOnly="0" labelOnly="1" outline="0" fieldPosition="0">
        <references count="2">
          <reference field="5" count="1" selected="0">
            <x v="148"/>
          </reference>
          <reference field="6" count="1">
            <x v="161"/>
          </reference>
        </references>
      </pivotArea>
    </format>
    <format dxfId="643">
      <pivotArea dataOnly="0" labelOnly="1" outline="0" fieldPosition="0">
        <references count="2">
          <reference field="5" count="1" selected="0">
            <x v="149"/>
          </reference>
          <reference field="6" count="1">
            <x v="169"/>
          </reference>
        </references>
      </pivotArea>
    </format>
    <format dxfId="642">
      <pivotArea dataOnly="0" labelOnly="1" outline="0" fieldPosition="0">
        <references count="2">
          <reference field="5" count="1" selected="0">
            <x v="150"/>
          </reference>
          <reference field="6" count="1">
            <x v="86"/>
          </reference>
        </references>
      </pivotArea>
    </format>
    <format dxfId="641">
      <pivotArea dataOnly="0" labelOnly="1" outline="0" fieldPosition="0">
        <references count="2">
          <reference field="5" count="1" selected="0">
            <x v="151"/>
          </reference>
          <reference field="6" count="1">
            <x v="137"/>
          </reference>
        </references>
      </pivotArea>
    </format>
    <format dxfId="640">
      <pivotArea dataOnly="0" labelOnly="1" outline="0" fieldPosition="0">
        <references count="2">
          <reference field="5" count="1" selected="0">
            <x v="152"/>
          </reference>
          <reference field="6" count="1">
            <x v="126"/>
          </reference>
        </references>
      </pivotArea>
    </format>
    <format dxfId="639">
      <pivotArea dataOnly="0" labelOnly="1" outline="0" fieldPosition="0">
        <references count="2">
          <reference field="5" count="1" selected="0">
            <x v="153"/>
          </reference>
          <reference field="6" count="1">
            <x v="62"/>
          </reference>
        </references>
      </pivotArea>
    </format>
    <format dxfId="638">
      <pivotArea dataOnly="0" labelOnly="1" outline="0" fieldPosition="0">
        <references count="2">
          <reference field="5" count="1" selected="0">
            <x v="154"/>
          </reference>
          <reference field="6" count="1">
            <x v="170"/>
          </reference>
        </references>
      </pivotArea>
    </format>
    <format dxfId="637">
      <pivotArea dataOnly="0" labelOnly="1" outline="0" fieldPosition="0">
        <references count="2">
          <reference field="5" count="1" selected="0">
            <x v="155"/>
          </reference>
          <reference field="6" count="1">
            <x v="178"/>
          </reference>
        </references>
      </pivotArea>
    </format>
    <format dxfId="636">
      <pivotArea dataOnly="0" labelOnly="1" outline="0" fieldPosition="0">
        <references count="2">
          <reference field="5" count="1" selected="0">
            <x v="156"/>
          </reference>
          <reference field="6" count="1">
            <x v="98"/>
          </reference>
        </references>
      </pivotArea>
    </format>
    <format dxfId="635">
      <pivotArea dataOnly="0" labelOnly="1" outline="0" fieldPosition="0">
        <references count="2">
          <reference field="5" count="1" selected="0">
            <x v="157"/>
          </reference>
          <reference field="6" count="1">
            <x v="181"/>
          </reference>
        </references>
      </pivotArea>
    </format>
    <format dxfId="634">
      <pivotArea dataOnly="0" labelOnly="1" outline="0" fieldPosition="0">
        <references count="2">
          <reference field="5" count="1" selected="0">
            <x v="158"/>
          </reference>
          <reference field="6" count="1">
            <x v="67"/>
          </reference>
        </references>
      </pivotArea>
    </format>
    <format dxfId="633">
      <pivotArea dataOnly="0" labelOnly="1" outline="0" fieldPosition="0">
        <references count="2">
          <reference field="5" count="1" selected="0">
            <x v="159"/>
          </reference>
          <reference field="6" count="1">
            <x v="34"/>
          </reference>
        </references>
      </pivotArea>
    </format>
    <format dxfId="632">
      <pivotArea dataOnly="0" labelOnly="1" outline="0" fieldPosition="0">
        <references count="2">
          <reference field="5" count="1" selected="0">
            <x v="160"/>
          </reference>
          <reference field="6" count="1">
            <x v="63"/>
          </reference>
        </references>
      </pivotArea>
    </format>
    <format dxfId="631">
      <pivotArea dataOnly="0" labelOnly="1" outline="0" fieldPosition="0">
        <references count="2">
          <reference field="5" count="1" selected="0">
            <x v="161"/>
          </reference>
          <reference field="6" count="1">
            <x v="84"/>
          </reference>
        </references>
      </pivotArea>
    </format>
    <format dxfId="630">
      <pivotArea dataOnly="0" labelOnly="1" outline="0" fieldPosition="0">
        <references count="2">
          <reference field="5" count="1" selected="0">
            <x v="162"/>
          </reference>
          <reference field="6" count="1">
            <x v="173"/>
          </reference>
        </references>
      </pivotArea>
    </format>
    <format dxfId="629">
      <pivotArea dataOnly="0" labelOnly="1" outline="0" fieldPosition="0">
        <references count="2">
          <reference field="5" count="1" selected="0">
            <x v="163"/>
          </reference>
          <reference field="6" count="1">
            <x v="118"/>
          </reference>
        </references>
      </pivotArea>
    </format>
    <format dxfId="628">
      <pivotArea dataOnly="0" labelOnly="1" outline="0" fieldPosition="0">
        <references count="2">
          <reference field="5" count="1" selected="0">
            <x v="164"/>
          </reference>
          <reference field="6" count="1">
            <x v="75"/>
          </reference>
        </references>
      </pivotArea>
    </format>
    <format dxfId="627">
      <pivotArea dataOnly="0" labelOnly="1" outline="0" fieldPosition="0">
        <references count="2">
          <reference field="5" count="1" selected="0">
            <x v="165"/>
          </reference>
          <reference field="6" count="1">
            <x v="122"/>
          </reference>
        </references>
      </pivotArea>
    </format>
    <format dxfId="626">
      <pivotArea dataOnly="0" labelOnly="1" outline="0" fieldPosition="0">
        <references count="2">
          <reference field="5" count="1" selected="0">
            <x v="166"/>
          </reference>
          <reference field="6" count="1">
            <x v="37"/>
          </reference>
        </references>
      </pivotArea>
    </format>
    <format dxfId="625">
      <pivotArea dataOnly="0" labelOnly="1" outline="0" fieldPosition="0">
        <references count="2">
          <reference field="5" count="1" selected="0">
            <x v="167"/>
          </reference>
          <reference field="6" count="1">
            <x v="136"/>
          </reference>
        </references>
      </pivotArea>
    </format>
    <format dxfId="624">
      <pivotArea dataOnly="0" labelOnly="1" outline="0" fieldPosition="0">
        <references count="2">
          <reference field="5" count="1" selected="0">
            <x v="168"/>
          </reference>
          <reference field="6" count="1">
            <x v="69"/>
          </reference>
        </references>
      </pivotArea>
    </format>
    <format dxfId="623">
      <pivotArea dataOnly="0" labelOnly="1" outline="0" fieldPosition="0">
        <references count="2">
          <reference field="5" count="1" selected="0">
            <x v="169"/>
          </reference>
          <reference field="6" count="1">
            <x v="109"/>
          </reference>
        </references>
      </pivotArea>
    </format>
    <format dxfId="622">
      <pivotArea dataOnly="0" labelOnly="1" outline="0" fieldPosition="0">
        <references count="2">
          <reference field="5" count="1" selected="0">
            <x v="170"/>
          </reference>
          <reference field="6" count="1">
            <x v="18"/>
          </reference>
        </references>
      </pivotArea>
    </format>
    <format dxfId="621">
      <pivotArea dataOnly="0" labelOnly="1" outline="0" fieldPosition="0">
        <references count="2">
          <reference field="5" count="1" selected="0">
            <x v="171"/>
          </reference>
          <reference field="6" count="1">
            <x v="61"/>
          </reference>
        </references>
      </pivotArea>
    </format>
    <format dxfId="620">
      <pivotArea dataOnly="0" labelOnly="1" outline="0" fieldPosition="0">
        <references count="2">
          <reference field="5" count="1" selected="0">
            <x v="172"/>
          </reference>
          <reference field="6" count="1">
            <x v="97"/>
          </reference>
        </references>
      </pivotArea>
    </format>
    <format dxfId="619">
      <pivotArea dataOnly="0" labelOnly="1" outline="0" fieldPosition="0">
        <references count="2">
          <reference field="5" count="1" selected="0">
            <x v="173"/>
          </reference>
          <reference field="6" count="1">
            <x v="156"/>
          </reference>
        </references>
      </pivotArea>
    </format>
    <format dxfId="618">
      <pivotArea dataOnly="0" labelOnly="1" outline="0" fieldPosition="0">
        <references count="2">
          <reference field="5" count="1" selected="0">
            <x v="174"/>
          </reference>
          <reference field="6" count="1">
            <x v="82"/>
          </reference>
        </references>
      </pivotArea>
    </format>
    <format dxfId="617">
      <pivotArea dataOnly="0" labelOnly="1" outline="0" fieldPosition="0">
        <references count="2">
          <reference field="5" count="1" selected="0">
            <x v="175"/>
          </reference>
          <reference field="6" count="1">
            <x v="94"/>
          </reference>
        </references>
      </pivotArea>
    </format>
    <format dxfId="616">
      <pivotArea dataOnly="0" labelOnly="1" outline="0" fieldPosition="0">
        <references count="2">
          <reference field="5" count="1" selected="0">
            <x v="176"/>
          </reference>
          <reference field="6" count="1">
            <x v="29"/>
          </reference>
        </references>
      </pivotArea>
    </format>
    <format dxfId="615">
      <pivotArea dataOnly="0" labelOnly="1" outline="0" fieldPosition="0">
        <references count="2">
          <reference field="5" count="1" selected="0">
            <x v="177"/>
          </reference>
          <reference field="6" count="1">
            <x v="148"/>
          </reference>
        </references>
      </pivotArea>
    </format>
    <format dxfId="614">
      <pivotArea dataOnly="0" labelOnly="1" outline="0" fieldPosition="0">
        <references count="2">
          <reference field="5" count="1" selected="0">
            <x v="178"/>
          </reference>
          <reference field="6" count="1">
            <x v="3"/>
          </reference>
        </references>
      </pivotArea>
    </format>
    <format dxfId="613">
      <pivotArea dataOnly="0" labelOnly="1" outline="0" fieldPosition="0">
        <references count="2">
          <reference field="5" count="1" selected="0">
            <x v="179"/>
          </reference>
          <reference field="6" count="1">
            <x v="149"/>
          </reference>
        </references>
      </pivotArea>
    </format>
    <format dxfId="612">
      <pivotArea dataOnly="0" labelOnly="1" outline="0" fieldPosition="0">
        <references count="2">
          <reference field="5" count="1" selected="0">
            <x v="180"/>
          </reference>
          <reference field="6" count="1">
            <x v="52"/>
          </reference>
        </references>
      </pivotArea>
    </format>
    <format dxfId="611">
      <pivotArea dataOnly="0" labelOnly="1" outline="0" fieldPosition="0">
        <references count="2">
          <reference field="5" count="1" selected="0">
            <x v="181"/>
          </reference>
          <reference field="6" count="1">
            <x v="9"/>
          </reference>
        </references>
      </pivotArea>
    </format>
    <format dxfId="610">
      <pivotArea dataOnly="0" labelOnly="1" outline="0" fieldPosition="0">
        <references count="2">
          <reference field="5" count="1" selected="0">
            <x v="182"/>
          </reference>
          <reference field="6" count="1">
            <x v="101"/>
          </reference>
        </references>
      </pivotArea>
    </format>
    <format dxfId="609">
      <pivotArea dataOnly="0" labelOnly="1" outline="0" fieldPosition="0">
        <references count="2">
          <reference field="5" count="1" selected="0">
            <x v="183"/>
          </reference>
          <reference field="6" count="1">
            <x v="115"/>
          </reference>
        </references>
      </pivotArea>
    </format>
    <format dxfId="608">
      <pivotArea dataOnly="0" labelOnly="1" outline="0" fieldPosition="0">
        <references count="2">
          <reference field="5" count="1" selected="0">
            <x v="184"/>
          </reference>
          <reference field="6" count="1">
            <x v="145"/>
          </reference>
        </references>
      </pivotArea>
    </format>
    <format dxfId="607">
      <pivotArea dataOnly="0" labelOnly="1" outline="0" fieldPosition="0">
        <references count="2">
          <reference field="5" count="1" selected="0">
            <x v="185"/>
          </reference>
          <reference field="6" count="1">
            <x v="74"/>
          </reference>
        </references>
      </pivotArea>
    </format>
    <format dxfId="606">
      <pivotArea dataOnly="0" labelOnly="1" outline="0" fieldPosition="0">
        <references count="2">
          <reference field="5" count="1" selected="0">
            <x v="186"/>
          </reference>
          <reference field="6" count="1">
            <x v="42"/>
          </reference>
        </references>
      </pivotArea>
    </format>
    <format dxfId="605">
      <pivotArea type="all" dataOnly="0" outline="0" fieldPosition="0"/>
    </format>
    <format dxfId="604">
      <pivotArea field="17" type="button" dataOnly="0" labelOnly="1" outline="0"/>
    </format>
    <format dxfId="603">
      <pivotArea field="17" type="button" dataOnly="0" labelOnly="1" outline="0"/>
    </format>
    <format dxfId="602">
      <pivotArea dataOnly="0" labelOnly="1" grandRow="1" outline="0" fieldPosition="0"/>
    </format>
    <format dxfId="601">
      <pivotArea dataOnly="0" labelOnly="1" outline="0" fieldPosition="0">
        <references count="4">
          <reference field="2" count="1" selected="0">
            <x v="0"/>
          </reference>
          <reference field="5" count="1" selected="0">
            <x v="0"/>
          </reference>
          <reference field="6" count="1">
            <x v="123"/>
          </reference>
          <reference field="18" count="1" selected="0">
            <x v="0"/>
          </reference>
        </references>
      </pivotArea>
    </format>
    <format dxfId="600">
      <pivotArea dataOnly="0" labelOnly="1" outline="0" fieldPosition="0">
        <references count="4">
          <reference field="2" count="1" selected="0">
            <x v="0"/>
          </reference>
          <reference field="5" count="1" selected="0">
            <x v="13"/>
          </reference>
          <reference field="6" count="1">
            <x v="106"/>
          </reference>
          <reference field="18" count="1" selected="0">
            <x v="0"/>
          </reference>
        </references>
      </pivotArea>
    </format>
    <format dxfId="599">
      <pivotArea dataOnly="0" labelOnly="1" outline="0" fieldPosition="0">
        <references count="4">
          <reference field="2" count="1" selected="0">
            <x v="0"/>
          </reference>
          <reference field="5" count="1" selected="0">
            <x v="58"/>
          </reference>
          <reference field="6" count="1">
            <x v="152"/>
          </reference>
          <reference field="18" count="1" selected="0">
            <x v="0"/>
          </reference>
        </references>
      </pivotArea>
    </format>
    <format dxfId="598">
      <pivotArea dataOnly="0" labelOnly="1" outline="0" fieldPosition="0">
        <references count="4">
          <reference field="2" count="1" selected="0">
            <x v="0"/>
          </reference>
          <reference field="5" count="1" selected="0">
            <x v="80"/>
          </reference>
          <reference field="6" count="1">
            <x v="90"/>
          </reference>
          <reference field="18" count="1" selected="0">
            <x v="0"/>
          </reference>
        </references>
      </pivotArea>
    </format>
    <format dxfId="597">
      <pivotArea dataOnly="0" labelOnly="1" outline="0" fieldPosition="0">
        <references count="4">
          <reference field="2" count="1" selected="0">
            <x v="0"/>
          </reference>
          <reference field="5" count="1" selected="0">
            <x v="132"/>
          </reference>
          <reference field="6" count="1">
            <x v="120"/>
          </reference>
          <reference field="18" count="1" selected="0">
            <x v="0"/>
          </reference>
        </references>
      </pivotArea>
    </format>
    <format dxfId="596">
      <pivotArea dataOnly="0" labelOnly="1" outline="0" fieldPosition="0">
        <references count="4">
          <reference field="2" count="1" selected="0">
            <x v="0"/>
          </reference>
          <reference field="5" count="1" selected="0">
            <x v="150"/>
          </reference>
          <reference field="6" count="1">
            <x v="86"/>
          </reference>
          <reference field="18" count="1" selected="0">
            <x v="0"/>
          </reference>
        </references>
      </pivotArea>
    </format>
    <format dxfId="595">
      <pivotArea dataOnly="0" labelOnly="1" outline="0" fieldPosition="0">
        <references count="4">
          <reference field="2" count="1" selected="0">
            <x v="0"/>
          </reference>
          <reference field="5" count="1" selected="0">
            <x v="152"/>
          </reference>
          <reference field="6" count="1">
            <x v="126"/>
          </reference>
          <reference field="18" count="1" selected="0">
            <x v="0"/>
          </reference>
        </references>
      </pivotArea>
    </format>
    <format dxfId="594">
      <pivotArea dataOnly="0" labelOnly="1" outline="0" fieldPosition="0">
        <references count="4">
          <reference field="2" count="1" selected="0">
            <x v="1"/>
          </reference>
          <reference field="5" count="1" selected="0">
            <x v="25"/>
          </reference>
          <reference field="6" count="1">
            <x v="113"/>
          </reference>
          <reference field="18" count="1" selected="0">
            <x v="0"/>
          </reference>
        </references>
      </pivotArea>
    </format>
    <format dxfId="593">
      <pivotArea dataOnly="0" labelOnly="1" outline="0" fieldPosition="0">
        <references count="4">
          <reference field="2" count="1" selected="0">
            <x v="1"/>
          </reference>
          <reference field="5" count="1" selected="0">
            <x v="63"/>
          </reference>
          <reference field="6" count="1">
            <x v="33"/>
          </reference>
          <reference field="18" count="1" selected="0">
            <x v="0"/>
          </reference>
        </references>
      </pivotArea>
    </format>
    <format dxfId="592">
      <pivotArea dataOnly="0" labelOnly="1" outline="0" fieldPosition="0">
        <references count="4">
          <reference field="2" count="1" selected="0">
            <x v="1"/>
          </reference>
          <reference field="5" count="1" selected="0">
            <x v="93"/>
          </reference>
          <reference field="6" count="1">
            <x v="127"/>
          </reference>
          <reference field="18" count="1" selected="0">
            <x v="0"/>
          </reference>
        </references>
      </pivotArea>
    </format>
    <format dxfId="591">
      <pivotArea dataOnly="0" labelOnly="1" outline="0" fieldPosition="0">
        <references count="4">
          <reference field="2" count="1" selected="0">
            <x v="1"/>
          </reference>
          <reference field="5" count="1" selected="0">
            <x v="163"/>
          </reference>
          <reference field="6" count="1">
            <x v="118"/>
          </reference>
          <reference field="18" count="1" selected="0">
            <x v="0"/>
          </reference>
        </references>
      </pivotArea>
    </format>
    <format dxfId="590">
      <pivotArea dataOnly="0" labelOnly="1" outline="0" fieldPosition="0">
        <references count="4">
          <reference field="2" count="1" selected="0">
            <x v="0"/>
          </reference>
          <reference field="5" count="1" selected="0">
            <x v="28"/>
          </reference>
          <reference field="6" count="1">
            <x v="105"/>
          </reference>
          <reference field="18" count="1" selected="0">
            <x v="1"/>
          </reference>
        </references>
      </pivotArea>
    </format>
    <format dxfId="589">
      <pivotArea dataOnly="0" labelOnly="1" outline="0" fieldPosition="0">
        <references count="4">
          <reference field="2" count="1" selected="0">
            <x v="0"/>
          </reference>
          <reference field="5" count="1" selected="0">
            <x v="47"/>
          </reference>
          <reference field="6" count="1">
            <x v="100"/>
          </reference>
          <reference field="18" count="1" selected="0">
            <x v="1"/>
          </reference>
        </references>
      </pivotArea>
    </format>
    <format dxfId="588">
      <pivotArea dataOnly="0" labelOnly="1" outline="0" fieldPosition="0">
        <references count="4">
          <reference field="2" count="1" selected="0">
            <x v="0"/>
          </reference>
          <reference field="5" count="1" selected="0">
            <x v="67"/>
          </reference>
          <reference field="6" count="1">
            <x v="108"/>
          </reference>
          <reference field="18" count="1" selected="0">
            <x v="1"/>
          </reference>
        </references>
      </pivotArea>
    </format>
    <format dxfId="587">
      <pivotArea dataOnly="0" labelOnly="1" outline="0" fieldPosition="0">
        <references count="4">
          <reference field="2" count="1" selected="0">
            <x v="0"/>
          </reference>
          <reference field="5" count="1" selected="0">
            <x v="77"/>
          </reference>
          <reference field="6" count="1">
            <x v="168"/>
          </reference>
          <reference field="18" count="1" selected="0">
            <x v="1"/>
          </reference>
        </references>
      </pivotArea>
    </format>
    <format dxfId="586">
      <pivotArea dataOnly="0" labelOnly="1" outline="0" fieldPosition="0">
        <references count="4">
          <reference field="2" count="1" selected="0">
            <x v="0"/>
          </reference>
          <reference field="5" count="1" selected="0">
            <x v="78"/>
          </reference>
          <reference field="6" count="1">
            <x v="35"/>
          </reference>
          <reference field="18" count="1" selected="0">
            <x v="1"/>
          </reference>
        </references>
      </pivotArea>
    </format>
    <format dxfId="585">
      <pivotArea dataOnly="0" labelOnly="1" outline="0" fieldPosition="0">
        <references count="4">
          <reference field="2" count="1" selected="0">
            <x v="0"/>
          </reference>
          <reference field="5" count="1" selected="0">
            <x v="113"/>
          </reference>
          <reference field="6" count="1">
            <x v="53"/>
          </reference>
          <reference field="18" count="1" selected="0">
            <x v="1"/>
          </reference>
        </references>
      </pivotArea>
    </format>
    <format dxfId="584">
      <pivotArea dataOnly="0" labelOnly="1" outline="0" fieldPosition="0">
        <references count="4">
          <reference field="2" count="1" selected="0">
            <x v="0"/>
          </reference>
          <reference field="5" count="1" selected="0">
            <x v="124"/>
          </reference>
          <reference field="6" count="1">
            <x v="167"/>
          </reference>
          <reference field="18" count="1" selected="0">
            <x v="1"/>
          </reference>
        </references>
      </pivotArea>
    </format>
    <format dxfId="583">
      <pivotArea dataOnly="0" labelOnly="1" outline="0" fieldPosition="0">
        <references count="4">
          <reference field="2" count="1" selected="0">
            <x v="0"/>
          </reference>
          <reference field="5" count="1" selected="0">
            <x v="137"/>
          </reference>
          <reference field="6" count="1">
            <x v="79"/>
          </reference>
          <reference field="18" count="1" selected="0">
            <x v="1"/>
          </reference>
        </references>
      </pivotArea>
    </format>
    <format dxfId="582">
      <pivotArea dataOnly="0" labelOnly="1" outline="0" fieldPosition="0">
        <references count="4">
          <reference field="2" count="1" selected="0">
            <x v="0"/>
          </reference>
          <reference field="5" count="1" selected="0">
            <x v="154"/>
          </reference>
          <reference field="6" count="1">
            <x v="170"/>
          </reference>
          <reference field="18" count="1" selected="0">
            <x v="1"/>
          </reference>
        </references>
      </pivotArea>
    </format>
    <format dxfId="581">
      <pivotArea dataOnly="0" labelOnly="1" outline="0" fieldPosition="0">
        <references count="4">
          <reference field="2" count="1" selected="0">
            <x v="0"/>
          </reference>
          <reference field="5" count="1" selected="0">
            <x v="169"/>
          </reference>
          <reference field="6" count="1">
            <x v="109"/>
          </reference>
          <reference field="18" count="1" selected="0">
            <x v="1"/>
          </reference>
        </references>
      </pivotArea>
    </format>
    <format dxfId="580">
      <pivotArea dataOnly="0" labelOnly="1" outline="0" fieldPosition="0">
        <references count="4">
          <reference field="2" count="1" selected="0">
            <x v="1"/>
          </reference>
          <reference field="5" count="1" selected="0">
            <x v="127"/>
          </reference>
          <reference field="6" count="1">
            <x v="71"/>
          </reference>
          <reference field="18" count="1" selected="0">
            <x v="1"/>
          </reference>
        </references>
      </pivotArea>
    </format>
    <format dxfId="579">
      <pivotArea dataOnly="0" labelOnly="1" outline="0" fieldPosition="0">
        <references count="4">
          <reference field="2" count="1" selected="0">
            <x v="0"/>
          </reference>
          <reference field="5" count="1" selected="0">
            <x v="4"/>
          </reference>
          <reference field="6" count="1">
            <x v="154"/>
          </reference>
          <reference field="18" count="1" selected="0">
            <x v="2"/>
          </reference>
        </references>
      </pivotArea>
    </format>
    <format dxfId="578">
      <pivotArea dataOnly="0" labelOnly="1" outline="0" fieldPosition="0">
        <references count="4">
          <reference field="2" count="1" selected="0">
            <x v="0"/>
          </reference>
          <reference field="5" count="1" selected="0">
            <x v="46"/>
          </reference>
          <reference field="6" count="1">
            <x v="141"/>
          </reference>
          <reference field="18" count="1" selected="0">
            <x v="2"/>
          </reference>
        </references>
      </pivotArea>
    </format>
    <format dxfId="577">
      <pivotArea dataOnly="0" labelOnly="1" outline="0" fieldPosition="0">
        <references count="4">
          <reference field="2" count="1" selected="0">
            <x v="0"/>
          </reference>
          <reference field="5" count="1" selected="0">
            <x v="56"/>
          </reference>
          <reference field="6" count="1">
            <x v="119"/>
          </reference>
          <reference field="18" count="1" selected="0">
            <x v="2"/>
          </reference>
        </references>
      </pivotArea>
    </format>
    <format dxfId="576">
      <pivotArea dataOnly="0" labelOnly="1" outline="0" fieldPosition="0">
        <references count="4">
          <reference field="2" count="1" selected="0">
            <x v="0"/>
          </reference>
          <reference field="5" count="1" selected="0">
            <x v="87"/>
          </reference>
          <reference field="6" count="1">
            <x v="110"/>
          </reference>
          <reference field="18" count="1" selected="0">
            <x v="2"/>
          </reference>
        </references>
      </pivotArea>
    </format>
    <format dxfId="575">
      <pivotArea dataOnly="0" labelOnly="1" outline="0" fieldPosition="0">
        <references count="4">
          <reference field="2" count="1" selected="0">
            <x v="0"/>
          </reference>
          <reference field="5" count="1" selected="0">
            <x v="116"/>
          </reference>
          <reference field="6" count="1">
            <x v="153"/>
          </reference>
          <reference field="18" count="1" selected="0">
            <x v="2"/>
          </reference>
        </references>
      </pivotArea>
    </format>
    <format dxfId="574">
      <pivotArea dataOnly="0" labelOnly="1" outline="0" fieldPosition="0">
        <references count="4">
          <reference field="2" count="1" selected="0">
            <x v="0"/>
          </reference>
          <reference field="5" count="1" selected="0">
            <x v="121"/>
          </reference>
          <reference field="6" count="1">
            <x v="166"/>
          </reference>
          <reference field="18" count="1" selected="0">
            <x v="2"/>
          </reference>
        </references>
      </pivotArea>
    </format>
    <format dxfId="573">
      <pivotArea dataOnly="0" labelOnly="1" outline="0" fieldPosition="0">
        <references count="4">
          <reference field="2" count="1" selected="0">
            <x v="0"/>
          </reference>
          <reference field="5" count="1" selected="0">
            <x v="133"/>
          </reference>
          <reference field="6" count="1">
            <x v="131"/>
          </reference>
          <reference field="18" count="1" selected="0">
            <x v="2"/>
          </reference>
        </references>
      </pivotArea>
    </format>
    <format dxfId="572">
      <pivotArea dataOnly="0" labelOnly="1" outline="0" fieldPosition="0">
        <references count="4">
          <reference field="2" count="1" selected="0">
            <x v="0"/>
          </reference>
          <reference field="5" count="1" selected="0">
            <x v="139"/>
          </reference>
          <reference field="6" count="1">
            <x v="5"/>
          </reference>
          <reference field="18" count="1" selected="0">
            <x v="2"/>
          </reference>
        </references>
      </pivotArea>
    </format>
    <format dxfId="571">
      <pivotArea dataOnly="0" labelOnly="1" outline="0" fieldPosition="0">
        <references count="4">
          <reference field="2" count="1" selected="0">
            <x v="0"/>
          </reference>
          <reference field="5" count="1" selected="0">
            <x v="174"/>
          </reference>
          <reference field="6" count="1">
            <x v="82"/>
          </reference>
          <reference field="18" count="1" selected="0">
            <x v="2"/>
          </reference>
        </references>
      </pivotArea>
    </format>
    <format dxfId="570">
      <pivotArea dataOnly="0" labelOnly="1" outline="0" fieldPosition="0">
        <references count="4">
          <reference field="2" count="1" selected="0">
            <x v="0"/>
          </reference>
          <reference field="5" count="1" selected="0">
            <x v="179"/>
          </reference>
          <reference field="6" count="1">
            <x v="149"/>
          </reference>
          <reference field="18" count="1" selected="0">
            <x v="2"/>
          </reference>
        </references>
      </pivotArea>
    </format>
    <format dxfId="569">
      <pivotArea dataOnly="0" labelOnly="1" outline="0" fieldPosition="0">
        <references count="4">
          <reference field="2" count="1" selected="0">
            <x v="1"/>
          </reference>
          <reference field="5" count="1" selected="0">
            <x v="5"/>
          </reference>
          <reference field="6" count="1">
            <x v="128"/>
          </reference>
          <reference field="18" count="1" selected="0">
            <x v="2"/>
          </reference>
        </references>
      </pivotArea>
    </format>
    <format dxfId="568">
      <pivotArea dataOnly="0" labelOnly="1" outline="0" fieldPosition="0">
        <references count="4">
          <reference field="2" count="1" selected="0">
            <x v="1"/>
          </reference>
          <reference field="5" count="1" selected="0">
            <x v="12"/>
          </reference>
          <reference field="6" count="1">
            <x v="129"/>
          </reference>
          <reference field="18" count="1" selected="0">
            <x v="2"/>
          </reference>
        </references>
      </pivotArea>
    </format>
    <format dxfId="567">
      <pivotArea dataOnly="0" labelOnly="1" outline="0" fieldPosition="0">
        <references count="4">
          <reference field="2" count="1" selected="0">
            <x v="1"/>
          </reference>
          <reference field="5" count="1" selected="0">
            <x v="21"/>
          </reference>
          <reference field="6" count="1">
            <x v="58"/>
          </reference>
          <reference field="18" count="1" selected="0">
            <x v="2"/>
          </reference>
        </references>
      </pivotArea>
    </format>
    <format dxfId="566">
      <pivotArea dataOnly="0" labelOnly="1" outline="0" fieldPosition="0">
        <references count="4">
          <reference field="2" count="1" selected="0">
            <x v="1"/>
          </reference>
          <reference field="5" count="1" selected="0">
            <x v="36"/>
          </reference>
          <reference field="6" count="1">
            <x v="185"/>
          </reference>
          <reference field="18" count="1" selected="0">
            <x v="2"/>
          </reference>
        </references>
      </pivotArea>
    </format>
    <format dxfId="565">
      <pivotArea dataOnly="0" labelOnly="1" outline="0" fieldPosition="0">
        <references count="4">
          <reference field="2" count="1" selected="0">
            <x v="1"/>
          </reference>
          <reference field="5" count="1" selected="0">
            <x v="75"/>
          </reference>
          <reference field="6" count="1">
            <x v="132"/>
          </reference>
          <reference field="18" count="1" selected="0">
            <x v="2"/>
          </reference>
        </references>
      </pivotArea>
    </format>
    <format dxfId="564">
      <pivotArea dataOnly="0" labelOnly="1" outline="0" fieldPosition="0">
        <references count="4">
          <reference field="2" count="1" selected="0">
            <x v="1"/>
          </reference>
          <reference field="5" count="1" selected="0">
            <x v="96"/>
          </reference>
          <reference field="6" count="1">
            <x v="116"/>
          </reference>
          <reference field="18" count="1" selected="0">
            <x v="2"/>
          </reference>
        </references>
      </pivotArea>
    </format>
    <format dxfId="563">
      <pivotArea dataOnly="0" labelOnly="1" outline="0" fieldPosition="0">
        <references count="4">
          <reference field="2" count="1" selected="0">
            <x v="1"/>
          </reference>
          <reference field="5" count="1" selected="0">
            <x v="140"/>
          </reference>
          <reference field="6" count="1">
            <x v="87"/>
          </reference>
          <reference field="18" count="1" selected="0">
            <x v="2"/>
          </reference>
        </references>
      </pivotArea>
    </format>
    <format dxfId="562">
      <pivotArea dataOnly="0" labelOnly="1" outline="0" fieldPosition="0">
        <references count="4">
          <reference field="2" count="1" selected="0">
            <x v="1"/>
          </reference>
          <reference field="5" count="1" selected="0">
            <x v="156"/>
          </reference>
          <reference field="6" count="1">
            <x v="98"/>
          </reference>
          <reference field="18" count="1" selected="0">
            <x v="2"/>
          </reference>
        </references>
      </pivotArea>
    </format>
    <format dxfId="561">
      <pivotArea dataOnly="0" labelOnly="1" outline="0" fieldPosition="0">
        <references count="4">
          <reference field="2" count="1" selected="0">
            <x v="1"/>
          </reference>
          <reference field="5" count="1" selected="0">
            <x v="162"/>
          </reference>
          <reference field="6" count="1">
            <x v="173"/>
          </reference>
          <reference field="18" count="1" selected="0">
            <x v="2"/>
          </reference>
        </references>
      </pivotArea>
    </format>
    <format dxfId="560">
      <pivotArea dataOnly="0" labelOnly="1" outline="0" fieldPosition="0">
        <references count="4">
          <reference field="2" count="1" selected="0">
            <x v="1"/>
          </reference>
          <reference field="5" count="1" selected="0">
            <x v="165"/>
          </reference>
          <reference field="6" count="1">
            <x v="122"/>
          </reference>
          <reference field="18" count="1" selected="0">
            <x v="2"/>
          </reference>
        </references>
      </pivotArea>
    </format>
    <format dxfId="559">
      <pivotArea dataOnly="0" labelOnly="1" outline="0" fieldPosition="0">
        <references count="4">
          <reference field="2" count="1" selected="0">
            <x v="1"/>
          </reference>
          <reference field="5" count="1" selected="0">
            <x v="172"/>
          </reference>
          <reference field="6" count="1">
            <x v="97"/>
          </reference>
          <reference field="18" count="1" selected="0">
            <x v="2"/>
          </reference>
        </references>
      </pivotArea>
    </format>
    <format dxfId="558">
      <pivotArea dataOnly="0" labelOnly="1" outline="0" fieldPosition="0">
        <references count="4">
          <reference field="2" count="1" selected="0">
            <x v="0"/>
          </reference>
          <reference field="5" count="1" selected="0">
            <x v="40"/>
          </reference>
          <reference field="6" count="1">
            <x v="151"/>
          </reference>
          <reference field="18" count="1" selected="0">
            <x v="3"/>
          </reference>
        </references>
      </pivotArea>
    </format>
    <format dxfId="557">
      <pivotArea dataOnly="0" labelOnly="1" outline="0" fieldPosition="0">
        <references count="4">
          <reference field="2" count="1" selected="0">
            <x v="0"/>
          </reference>
          <reference field="5" count="1" selected="0">
            <x v="45"/>
          </reference>
          <reference field="6" count="1">
            <x v="38"/>
          </reference>
          <reference field="18" count="1" selected="0">
            <x v="3"/>
          </reference>
        </references>
      </pivotArea>
    </format>
    <format dxfId="556">
      <pivotArea dataOnly="0" labelOnly="1" outline="0" fieldPosition="0">
        <references count="4">
          <reference field="2" count="1" selected="0">
            <x v="0"/>
          </reference>
          <reference field="5" count="1" selected="0">
            <x v="54"/>
          </reference>
          <reference field="6" count="1">
            <x v="88"/>
          </reference>
          <reference field="18" count="1" selected="0">
            <x v="3"/>
          </reference>
        </references>
      </pivotArea>
    </format>
    <format dxfId="555">
      <pivotArea dataOnly="0" labelOnly="1" outline="0" fieldPosition="0">
        <references count="4">
          <reference field="2" count="1" selected="0">
            <x v="0"/>
          </reference>
          <reference field="5" count="1" selected="0">
            <x v="66"/>
          </reference>
          <reference field="6" count="1">
            <x v="146"/>
          </reference>
          <reference field="18" count="1" selected="0">
            <x v="3"/>
          </reference>
        </references>
      </pivotArea>
    </format>
    <format dxfId="554">
      <pivotArea dataOnly="0" labelOnly="1" outline="0" fieldPosition="0">
        <references count="4">
          <reference field="2" count="1" selected="0">
            <x v="0"/>
          </reference>
          <reference field="5" count="1" selected="0">
            <x v="70"/>
          </reference>
          <reference field="6" count="1">
            <x v="179"/>
          </reference>
          <reference field="18" count="1" selected="0">
            <x v="3"/>
          </reference>
        </references>
      </pivotArea>
    </format>
    <format dxfId="553">
      <pivotArea dataOnly="0" labelOnly="1" outline="0" fieldPosition="0">
        <references count="4">
          <reference field="2" count="1" selected="0">
            <x v="0"/>
          </reference>
          <reference field="5" count="1" selected="0">
            <x v="72"/>
          </reference>
          <reference field="6" count="1">
            <x v="10"/>
          </reference>
          <reference field="18" count="1" selected="0">
            <x v="3"/>
          </reference>
        </references>
      </pivotArea>
    </format>
    <format dxfId="552">
      <pivotArea dataOnly="0" labelOnly="1" outline="0" fieldPosition="0">
        <references count="4">
          <reference field="2" count="1" selected="0">
            <x v="0"/>
          </reference>
          <reference field="5" count="1" selected="0">
            <x v="79"/>
          </reference>
          <reference field="6" count="1">
            <x v="81"/>
          </reference>
          <reference field="18" count="1" selected="0">
            <x v="3"/>
          </reference>
        </references>
      </pivotArea>
    </format>
    <format dxfId="551">
      <pivotArea dataOnly="0" labelOnly="1" outline="0" fieldPosition="0">
        <references count="4">
          <reference field="2" count="1" selected="0">
            <x v="0"/>
          </reference>
          <reference field="5" count="1" selected="0">
            <x v="114"/>
          </reference>
          <reference field="6" count="1">
            <x v="121"/>
          </reference>
          <reference field="18" count="1" selected="0">
            <x v="3"/>
          </reference>
        </references>
      </pivotArea>
    </format>
    <format dxfId="550">
      <pivotArea dataOnly="0" labelOnly="1" outline="0" fieldPosition="0">
        <references count="4">
          <reference field="2" count="1" selected="0">
            <x v="0"/>
          </reference>
          <reference field="5" count="1" selected="0">
            <x v="117"/>
          </reference>
          <reference field="6" count="1">
            <x v="89"/>
          </reference>
          <reference field="18" count="1" selected="0">
            <x v="3"/>
          </reference>
        </references>
      </pivotArea>
    </format>
    <format dxfId="549">
      <pivotArea dataOnly="0" labelOnly="1" outline="0" fieldPosition="0">
        <references count="4">
          <reference field="2" count="1" selected="0">
            <x v="0"/>
          </reference>
          <reference field="5" count="1" selected="0">
            <x v="120"/>
          </reference>
          <reference field="6" count="1">
            <x v="32"/>
          </reference>
          <reference field="18" count="1" selected="0">
            <x v="3"/>
          </reference>
        </references>
      </pivotArea>
    </format>
    <format dxfId="548">
      <pivotArea dataOnly="0" labelOnly="1" outline="0" fieldPosition="0">
        <references count="4">
          <reference field="2" count="1" selected="0">
            <x v="0"/>
          </reference>
          <reference field="5" count="1" selected="0">
            <x v="135"/>
          </reference>
          <reference field="6" count="1">
            <x v="114"/>
          </reference>
          <reference field="18" count="1" selected="0">
            <x v="3"/>
          </reference>
        </references>
      </pivotArea>
    </format>
    <format dxfId="547">
      <pivotArea dataOnly="0" labelOnly="1" outline="0" fieldPosition="0">
        <references count="4">
          <reference field="2" count="1" selected="0">
            <x v="0"/>
          </reference>
          <reference field="5" count="1" selected="0">
            <x v="149"/>
          </reference>
          <reference field="6" count="1">
            <x v="169"/>
          </reference>
          <reference field="18" count="1" selected="0">
            <x v="3"/>
          </reference>
        </references>
      </pivotArea>
    </format>
    <format dxfId="546">
      <pivotArea dataOnly="0" labelOnly="1" outline="0" fieldPosition="0">
        <references count="4">
          <reference field="2" count="1" selected="0">
            <x v="0"/>
          </reference>
          <reference field="5" count="1" selected="0">
            <x v="182"/>
          </reference>
          <reference field="6" count="1">
            <x v="101"/>
          </reference>
          <reference field="18" count="1" selected="0">
            <x v="3"/>
          </reference>
        </references>
      </pivotArea>
    </format>
    <format dxfId="545">
      <pivotArea dataOnly="0" labelOnly="1" outline="0" fieldPosition="0">
        <references count="4">
          <reference field="2" count="1" selected="0">
            <x v="1"/>
          </reference>
          <reference field="5" count="1" selected="0">
            <x v="9"/>
          </reference>
          <reference field="6" count="1">
            <x v="57"/>
          </reference>
          <reference field="18" count="1" selected="0">
            <x v="3"/>
          </reference>
        </references>
      </pivotArea>
    </format>
    <format dxfId="544">
      <pivotArea dataOnly="0" labelOnly="1" outline="0" fieldPosition="0">
        <references count="4">
          <reference field="2" count="1" selected="0">
            <x v="1"/>
          </reference>
          <reference field="5" count="1" selected="0">
            <x v="19"/>
          </reference>
          <reference field="6" count="1">
            <x v="17"/>
          </reference>
          <reference field="18" count="1" selected="0">
            <x v="3"/>
          </reference>
        </references>
      </pivotArea>
    </format>
    <format dxfId="543">
      <pivotArea dataOnly="0" labelOnly="1" outline="0" fieldPosition="0">
        <references count="4">
          <reference field="2" count="1" selected="0">
            <x v="1"/>
          </reference>
          <reference field="5" count="1" selected="0">
            <x v="24"/>
          </reference>
          <reference field="6" count="1">
            <x v="92"/>
          </reference>
          <reference field="18" count="1" selected="0">
            <x v="3"/>
          </reference>
        </references>
      </pivotArea>
    </format>
    <format dxfId="542">
      <pivotArea dataOnly="0" labelOnly="1" outline="0" fieldPosition="0">
        <references count="4">
          <reference field="2" count="1" selected="0">
            <x v="1"/>
          </reference>
          <reference field="5" count="1" selected="0">
            <x v="51"/>
          </reference>
          <reference field="6" count="1">
            <x v="176"/>
          </reference>
          <reference field="18" count="1" selected="0">
            <x v="3"/>
          </reference>
        </references>
      </pivotArea>
    </format>
    <format dxfId="541">
      <pivotArea dataOnly="0" labelOnly="1" outline="0" fieldPosition="0">
        <references count="4">
          <reference field="2" count="1" selected="0">
            <x v="1"/>
          </reference>
          <reference field="5" count="1" selected="0">
            <x v="100"/>
          </reference>
          <reference field="6" count="1">
            <x v="65"/>
          </reference>
          <reference field="18" count="1" selected="0">
            <x v="3"/>
          </reference>
        </references>
      </pivotArea>
    </format>
    <format dxfId="540">
      <pivotArea dataOnly="0" labelOnly="1" outline="0" fieldPosition="0">
        <references count="4">
          <reference field="2" count="1" selected="0">
            <x v="1"/>
          </reference>
          <reference field="5" count="1" selected="0">
            <x v="125"/>
          </reference>
          <reference field="6" count="1">
            <x v="36"/>
          </reference>
          <reference field="18" count="1" selected="0">
            <x v="3"/>
          </reference>
        </references>
      </pivotArea>
    </format>
    <format dxfId="539">
      <pivotArea dataOnly="0" labelOnly="1" outline="0" fieldPosition="0">
        <references count="4">
          <reference field="2" count="1" selected="0">
            <x v="1"/>
          </reference>
          <reference field="5" count="1" selected="0">
            <x v="157"/>
          </reference>
          <reference field="6" count="1">
            <x v="181"/>
          </reference>
          <reference field="18" count="1" selected="0">
            <x v="3"/>
          </reference>
        </references>
      </pivotArea>
    </format>
    <format dxfId="538">
      <pivotArea dataOnly="0" labelOnly="1" outline="0" fieldPosition="0">
        <references count="4">
          <reference field="2" count="1" selected="0">
            <x v="1"/>
          </reference>
          <reference field="5" count="1" selected="0">
            <x v="158"/>
          </reference>
          <reference field="6" count="1">
            <x v="67"/>
          </reference>
          <reference field="18" count="1" selected="0">
            <x v="3"/>
          </reference>
        </references>
      </pivotArea>
    </format>
    <format dxfId="537">
      <pivotArea dataOnly="0" labelOnly="1" outline="0" fieldPosition="0">
        <references count="4">
          <reference field="2" count="1" selected="0">
            <x v="1"/>
          </reference>
          <reference field="5" count="1" selected="0">
            <x v="161"/>
          </reference>
          <reference field="6" count="1">
            <x v="84"/>
          </reference>
          <reference field="18" count="1" selected="0">
            <x v="3"/>
          </reference>
        </references>
      </pivotArea>
    </format>
    <format dxfId="536">
      <pivotArea dataOnly="0" labelOnly="1" outline="0" fieldPosition="0">
        <references count="4">
          <reference field="2" count="1" selected="0">
            <x v="1"/>
          </reference>
          <reference field="5" count="1" selected="0">
            <x v="166"/>
          </reference>
          <reference field="6" count="1">
            <x v="37"/>
          </reference>
          <reference field="18" count="1" selected="0">
            <x v="3"/>
          </reference>
        </references>
      </pivotArea>
    </format>
    <format dxfId="535">
      <pivotArea dataOnly="0" labelOnly="1" outline="0" fieldPosition="0">
        <references count="4">
          <reference field="2" count="1" selected="0">
            <x v="1"/>
          </reference>
          <reference field="5" count="1" selected="0">
            <x v="175"/>
          </reference>
          <reference field="6" count="1">
            <x v="94"/>
          </reference>
          <reference field="18" count="1" selected="0">
            <x v="3"/>
          </reference>
        </references>
      </pivotArea>
    </format>
    <format dxfId="534">
      <pivotArea dataOnly="0" labelOnly="1" outline="0" fieldPosition="0">
        <references count="4">
          <reference field="2" count="1" selected="0">
            <x v="1"/>
          </reference>
          <reference field="5" count="1" selected="0">
            <x v="177"/>
          </reference>
          <reference field="6" count="1">
            <x v="148"/>
          </reference>
          <reference field="18" count="1" selected="0">
            <x v="3"/>
          </reference>
        </references>
      </pivotArea>
    </format>
    <format dxfId="533">
      <pivotArea dataOnly="0" labelOnly="1" outline="0" fieldPosition="0">
        <references count="4">
          <reference field="2" count="1" selected="0">
            <x v="0"/>
          </reference>
          <reference field="5" count="1" selected="0">
            <x v="3"/>
          </reference>
          <reference field="6" count="1">
            <x v="49"/>
          </reference>
          <reference field="18" count="1" selected="0">
            <x v="4"/>
          </reference>
        </references>
      </pivotArea>
    </format>
    <format dxfId="532">
      <pivotArea dataOnly="0" labelOnly="1" outline="0" fieldPosition="0">
        <references count="4">
          <reference field="2" count="1" selected="0">
            <x v="0"/>
          </reference>
          <reference field="5" count="1" selected="0">
            <x v="14"/>
          </reference>
          <reference field="6" count="1">
            <x v="19"/>
          </reference>
          <reference field="18" count="1" selected="0">
            <x v="4"/>
          </reference>
        </references>
      </pivotArea>
    </format>
    <format dxfId="531">
      <pivotArea dataOnly="0" labelOnly="1" outline="0" fieldPosition="0">
        <references count="4">
          <reference field="2" count="1" selected="0">
            <x v="0"/>
          </reference>
          <reference field="5" count="1" selected="0">
            <x v="18"/>
          </reference>
          <reference field="6" count="1">
            <x v="28"/>
          </reference>
          <reference field="18" count="1" selected="0">
            <x v="4"/>
          </reference>
        </references>
      </pivotArea>
    </format>
    <format dxfId="530">
      <pivotArea dataOnly="0" labelOnly="1" outline="0" fieldPosition="0">
        <references count="4">
          <reference field="2" count="1" selected="0">
            <x v="0"/>
          </reference>
          <reference field="5" count="1" selected="0">
            <x v="34"/>
          </reference>
          <reference field="6" count="1">
            <x v="30"/>
          </reference>
          <reference field="18" count="1" selected="0">
            <x v="4"/>
          </reference>
        </references>
      </pivotArea>
    </format>
    <format dxfId="529">
      <pivotArea dataOnly="0" labelOnly="1" outline="0" fieldPosition="0">
        <references count="4">
          <reference field="2" count="1" selected="0">
            <x v="0"/>
          </reference>
          <reference field="5" count="1" selected="0">
            <x v="41"/>
          </reference>
          <reference field="6" count="1">
            <x v="112"/>
          </reference>
          <reference field="18" count="1" selected="0">
            <x v="4"/>
          </reference>
        </references>
      </pivotArea>
    </format>
    <format dxfId="528">
      <pivotArea dataOnly="0" labelOnly="1" outline="0" fieldPosition="0">
        <references count="4">
          <reference field="2" count="1" selected="0">
            <x v="0"/>
          </reference>
          <reference field="5" count="1" selected="0">
            <x v="42"/>
          </reference>
          <reference field="6" count="1">
            <x v="102"/>
          </reference>
          <reference field="18" count="1" selected="0">
            <x v="4"/>
          </reference>
        </references>
      </pivotArea>
    </format>
    <format dxfId="527">
      <pivotArea dataOnly="0" labelOnly="1" outline="0" fieldPosition="0">
        <references count="4">
          <reference field="2" count="1" selected="0">
            <x v="0"/>
          </reference>
          <reference field="5" count="1" selected="0">
            <x v="65"/>
          </reference>
          <reference field="6" count="1">
            <x v="0"/>
          </reference>
          <reference field="18" count="1" selected="0">
            <x v="4"/>
          </reference>
        </references>
      </pivotArea>
    </format>
    <format dxfId="526">
      <pivotArea dataOnly="0" labelOnly="1" outline="0" fieldPosition="0">
        <references count="4">
          <reference field="2" count="1" selected="0">
            <x v="0"/>
          </reference>
          <reference field="5" count="1" selected="0">
            <x v="69"/>
          </reference>
          <reference field="6" count="1">
            <x v="91"/>
          </reference>
          <reference field="18" count="1" selected="0">
            <x v="4"/>
          </reference>
        </references>
      </pivotArea>
    </format>
    <format dxfId="525">
      <pivotArea dataOnly="0" labelOnly="1" outline="0" fieldPosition="0">
        <references count="4">
          <reference field="2" count="1" selected="0">
            <x v="0"/>
          </reference>
          <reference field="5" count="1" selected="0">
            <x v="84"/>
          </reference>
          <reference field="6" count="1">
            <x v="184"/>
          </reference>
          <reference field="18" count="1" selected="0">
            <x v="4"/>
          </reference>
        </references>
      </pivotArea>
    </format>
    <format dxfId="524">
      <pivotArea dataOnly="0" labelOnly="1" outline="0" fieldPosition="0">
        <references count="4">
          <reference field="2" count="1" selected="0">
            <x v="0"/>
          </reference>
          <reference field="5" count="1" selected="0">
            <x v="85"/>
          </reference>
          <reference field="6" count="1">
            <x v="72"/>
          </reference>
          <reference field="18" count="1" selected="0">
            <x v="4"/>
          </reference>
        </references>
      </pivotArea>
    </format>
    <format dxfId="523">
      <pivotArea dataOnly="0" labelOnly="1" outline="0" fieldPosition="0">
        <references count="4">
          <reference field="2" count="1" selected="0">
            <x v="0"/>
          </reference>
          <reference field="5" count="1" selected="0">
            <x v="90"/>
          </reference>
          <reference field="6" count="1">
            <x v="76"/>
          </reference>
          <reference field="18" count="1" selected="0">
            <x v="4"/>
          </reference>
        </references>
      </pivotArea>
    </format>
    <format dxfId="522">
      <pivotArea dataOnly="0" labelOnly="1" outline="0" fieldPosition="0">
        <references count="4">
          <reference field="2" count="1" selected="0">
            <x v="0"/>
          </reference>
          <reference field="5" count="1" selected="0">
            <x v="118"/>
          </reference>
          <reference field="6" count="1">
            <x v="39"/>
          </reference>
          <reference field="18" count="1" selected="0">
            <x v="4"/>
          </reference>
        </references>
      </pivotArea>
    </format>
    <format dxfId="521">
      <pivotArea dataOnly="0" labelOnly="1" outline="0" fieldPosition="0">
        <references count="4">
          <reference field="2" count="1" selected="0">
            <x v="0"/>
          </reference>
          <reference field="5" count="1" selected="0">
            <x v="141"/>
          </reference>
          <reference field="6" count="1">
            <x v="85"/>
          </reference>
          <reference field="18" count="1" selected="0">
            <x v="4"/>
          </reference>
        </references>
      </pivotArea>
    </format>
    <format dxfId="520">
      <pivotArea dataOnly="0" labelOnly="1" outline="0" fieldPosition="0">
        <references count="4">
          <reference field="2" count="1" selected="0">
            <x v="0"/>
          </reference>
          <reference field="5" count="1" selected="0">
            <x v="142"/>
          </reference>
          <reference field="6" count="1">
            <x v="107"/>
          </reference>
          <reference field="18" count="1" selected="0">
            <x v="4"/>
          </reference>
        </references>
      </pivotArea>
    </format>
    <format dxfId="519">
      <pivotArea dataOnly="0" labelOnly="1" outline="0" fieldPosition="0">
        <references count="4">
          <reference field="2" count="1" selected="0">
            <x v="0"/>
          </reference>
          <reference field="5" count="1" selected="0">
            <x v="147"/>
          </reference>
          <reference field="6" count="1">
            <x v="142"/>
          </reference>
          <reference field="18" count="1" selected="0">
            <x v="4"/>
          </reference>
        </references>
      </pivotArea>
    </format>
    <format dxfId="518">
      <pivotArea dataOnly="0" labelOnly="1" outline="0" fieldPosition="0">
        <references count="4">
          <reference field="2" count="1" selected="0">
            <x v="0"/>
          </reference>
          <reference field="5" count="1" selected="0">
            <x v="168"/>
          </reference>
          <reference field="6" count="1">
            <x v="69"/>
          </reference>
          <reference field="18" count="1" selected="0">
            <x v="4"/>
          </reference>
        </references>
      </pivotArea>
    </format>
    <format dxfId="517">
      <pivotArea dataOnly="0" labelOnly="1" outline="0" fieldPosition="0">
        <references count="4">
          <reference field="2" count="1" selected="0">
            <x v="0"/>
          </reference>
          <reference field="5" count="1" selected="0">
            <x v="170"/>
          </reference>
          <reference field="6" count="1">
            <x v="18"/>
          </reference>
          <reference field="18" count="1" selected="0">
            <x v="4"/>
          </reference>
        </references>
      </pivotArea>
    </format>
    <format dxfId="516">
      <pivotArea dataOnly="0" labelOnly="1" outline="0" fieldPosition="0">
        <references count="4">
          <reference field="2" count="1" selected="0">
            <x v="1"/>
          </reference>
          <reference field="5" count="1" selected="0">
            <x v="8"/>
          </reference>
          <reference field="6" count="1">
            <x v="125"/>
          </reference>
          <reference field="18" count="1" selected="0">
            <x v="4"/>
          </reference>
        </references>
      </pivotArea>
    </format>
    <format dxfId="515">
      <pivotArea dataOnly="0" labelOnly="1" outline="0" fieldPosition="0">
        <references count="4">
          <reference field="2" count="1" selected="0">
            <x v="1"/>
          </reference>
          <reference field="5" count="1" selected="0">
            <x v="15"/>
          </reference>
          <reference field="6" count="1">
            <x v="117"/>
          </reference>
          <reference field="18" count="1" selected="0">
            <x v="4"/>
          </reference>
        </references>
      </pivotArea>
    </format>
    <format dxfId="514">
      <pivotArea dataOnly="0" labelOnly="1" outline="0" fieldPosition="0">
        <references count="4">
          <reference field="2" count="1" selected="0">
            <x v="1"/>
          </reference>
          <reference field="5" count="1" selected="0">
            <x v="16"/>
          </reference>
          <reference field="6" count="1">
            <x v="7"/>
          </reference>
          <reference field="18" count="1" selected="0">
            <x v="4"/>
          </reference>
        </references>
      </pivotArea>
    </format>
    <format dxfId="513">
      <pivotArea dataOnly="0" labelOnly="1" outline="0" fieldPosition="0">
        <references count="4">
          <reference field="2" count="1" selected="0">
            <x v="1"/>
          </reference>
          <reference field="5" count="1" selected="0">
            <x v="30"/>
          </reference>
          <reference field="6" count="1">
            <x v="103"/>
          </reference>
          <reference field="18" count="1" selected="0">
            <x v="4"/>
          </reference>
        </references>
      </pivotArea>
    </format>
    <format dxfId="512">
      <pivotArea dataOnly="0" labelOnly="1" outline="0" fieldPosition="0">
        <references count="4">
          <reference field="2" count="1" selected="0">
            <x v="1"/>
          </reference>
          <reference field="5" count="1" selected="0">
            <x v="39"/>
          </reference>
          <reference field="6" count="1">
            <x v="171"/>
          </reference>
          <reference field="18" count="1" selected="0">
            <x v="4"/>
          </reference>
        </references>
      </pivotArea>
    </format>
    <format dxfId="511">
      <pivotArea dataOnly="0" labelOnly="1" outline="0" fieldPosition="0">
        <references count="4">
          <reference field="2" count="1" selected="0">
            <x v="1"/>
          </reference>
          <reference field="5" count="1" selected="0">
            <x v="49"/>
          </reference>
          <reference field="6" count="1">
            <x v="150"/>
          </reference>
          <reference field="18" count="1" selected="0">
            <x v="4"/>
          </reference>
        </references>
      </pivotArea>
    </format>
    <format dxfId="510">
      <pivotArea dataOnly="0" labelOnly="1" outline="0" fieldPosition="0">
        <references count="4">
          <reference field="2" count="1" selected="0">
            <x v="1"/>
          </reference>
          <reference field="5" count="1" selected="0">
            <x v="53"/>
          </reference>
          <reference field="6" count="1">
            <x v="31"/>
          </reference>
          <reference field="18" count="1" selected="0">
            <x v="4"/>
          </reference>
        </references>
      </pivotArea>
    </format>
    <format dxfId="509">
      <pivotArea dataOnly="0" labelOnly="1" outline="0" fieldPosition="0">
        <references count="4">
          <reference field="2" count="1" selected="0">
            <x v="1"/>
          </reference>
          <reference field="5" count="1" selected="0">
            <x v="99"/>
          </reference>
          <reference field="6" count="1">
            <x v="48"/>
          </reference>
          <reference field="18" count="1" selected="0">
            <x v="4"/>
          </reference>
        </references>
      </pivotArea>
    </format>
    <format dxfId="508">
      <pivotArea dataOnly="0" labelOnly="1" outline="0" fieldPosition="0">
        <references count="4">
          <reference field="2" count="1" selected="0">
            <x v="1"/>
          </reference>
          <reference field="5" count="1" selected="0">
            <x v="102"/>
          </reference>
          <reference field="6" count="1">
            <x v="180"/>
          </reference>
          <reference field="18" count="1" selected="0">
            <x v="4"/>
          </reference>
        </references>
      </pivotArea>
    </format>
    <format dxfId="507">
      <pivotArea dataOnly="0" labelOnly="1" outline="0" fieldPosition="0">
        <references count="4">
          <reference field="2" count="1" selected="0">
            <x v="1"/>
          </reference>
          <reference field="5" count="1" selected="0">
            <x v="105"/>
          </reference>
          <reference field="6" count="1">
            <x v="43"/>
          </reference>
          <reference field="18" count="1" selected="0">
            <x v="4"/>
          </reference>
        </references>
      </pivotArea>
    </format>
    <format dxfId="506">
      <pivotArea dataOnly="0" labelOnly="1" outline="0" fieldPosition="0">
        <references count="4">
          <reference field="2" count="1" selected="0">
            <x v="1"/>
          </reference>
          <reference field="5" count="1" selected="0">
            <x v="138"/>
          </reference>
          <reference field="6" count="1">
            <x v="135"/>
          </reference>
          <reference field="18" count="1" selected="0">
            <x v="4"/>
          </reference>
        </references>
      </pivotArea>
    </format>
    <format dxfId="505">
      <pivotArea dataOnly="0" labelOnly="1" outline="0" fieldPosition="0">
        <references count="4">
          <reference field="2" count="1" selected="0">
            <x v="0"/>
          </reference>
          <reference field="5" count="1" selected="0">
            <x v="11"/>
          </reference>
          <reference field="6" count="1">
            <x v="15"/>
          </reference>
          <reference field="18" count="1" selected="0">
            <x v="5"/>
          </reference>
        </references>
      </pivotArea>
    </format>
    <format dxfId="504">
      <pivotArea dataOnly="0" labelOnly="1" outline="0" fieldPosition="0">
        <references count="4">
          <reference field="2" count="1" selected="0">
            <x v="0"/>
          </reference>
          <reference field="5" count="1" selected="0">
            <x v="17"/>
          </reference>
          <reference field="6" count="1">
            <x v="11"/>
          </reference>
          <reference field="18" count="1" selected="0">
            <x v="5"/>
          </reference>
        </references>
      </pivotArea>
    </format>
    <format dxfId="503">
      <pivotArea dataOnly="0" labelOnly="1" outline="0" fieldPosition="0">
        <references count="4">
          <reference field="2" count="1" selected="0">
            <x v="0"/>
          </reference>
          <reference field="5" count="1" selected="0">
            <x v="23"/>
          </reference>
          <reference field="6" count="1">
            <x v="158"/>
          </reference>
          <reference field="18" count="1" selected="0">
            <x v="5"/>
          </reference>
        </references>
      </pivotArea>
    </format>
    <format dxfId="502">
      <pivotArea dataOnly="0" labelOnly="1" outline="0" fieldPosition="0">
        <references count="4">
          <reference field="2" count="1" selected="0">
            <x v="0"/>
          </reference>
          <reference field="5" count="1" selected="0">
            <x v="60"/>
          </reference>
          <reference field="6" count="1">
            <x v="54"/>
          </reference>
          <reference field="18" count="1" selected="0">
            <x v="5"/>
          </reference>
        </references>
      </pivotArea>
    </format>
    <format dxfId="501">
      <pivotArea dataOnly="0" labelOnly="1" outline="0" fieldPosition="0">
        <references count="4">
          <reference field="2" count="1" selected="0">
            <x v="0"/>
          </reference>
          <reference field="5" count="1" selected="0">
            <x v="61"/>
          </reference>
          <reference field="6" count="1">
            <x v="147"/>
          </reference>
          <reference field="18" count="1" selected="0">
            <x v="5"/>
          </reference>
        </references>
      </pivotArea>
    </format>
    <format dxfId="500">
      <pivotArea dataOnly="0" labelOnly="1" outline="0" fieldPosition="0">
        <references count="4">
          <reference field="2" count="1" selected="0">
            <x v="0"/>
          </reference>
          <reference field="5" count="1" selected="0">
            <x v="71"/>
          </reference>
          <reference field="6" count="1">
            <x v="46"/>
          </reference>
          <reference field="18" count="1" selected="0">
            <x v="5"/>
          </reference>
        </references>
      </pivotArea>
    </format>
    <format dxfId="499">
      <pivotArea dataOnly="0" labelOnly="1" outline="0" fieldPosition="0">
        <references count="4">
          <reference field="2" count="1" selected="0">
            <x v="0"/>
          </reference>
          <reference field="5" count="1" selected="0">
            <x v="81"/>
          </reference>
          <reference field="6" count="1">
            <x v="8"/>
          </reference>
          <reference field="18" count="1" selected="0">
            <x v="5"/>
          </reference>
        </references>
      </pivotArea>
    </format>
    <format dxfId="498">
      <pivotArea dataOnly="0" labelOnly="1" outline="0" fieldPosition="0">
        <references count="4">
          <reference field="2" count="1" selected="0">
            <x v="0"/>
          </reference>
          <reference field="5" count="1" selected="0">
            <x v="86"/>
          </reference>
          <reference field="6" count="1">
            <x v="95"/>
          </reference>
          <reference field="18" count="1" selected="0">
            <x v="5"/>
          </reference>
        </references>
      </pivotArea>
    </format>
    <format dxfId="497">
      <pivotArea dataOnly="0" labelOnly="1" outline="0" fieldPosition="0">
        <references count="4">
          <reference field="2" count="1" selected="0">
            <x v="0"/>
          </reference>
          <reference field="5" count="1" selected="0">
            <x v="88"/>
          </reference>
          <reference field="6" count="1">
            <x v="56"/>
          </reference>
          <reference field="18" count="1" selected="0">
            <x v="5"/>
          </reference>
        </references>
      </pivotArea>
    </format>
    <format dxfId="496">
      <pivotArea dataOnly="0" labelOnly="1" outline="0" fieldPosition="0">
        <references count="4">
          <reference field="2" count="1" selected="0">
            <x v="0"/>
          </reference>
          <reference field="5" count="1" selected="0">
            <x v="108"/>
          </reference>
          <reference field="6" count="1">
            <x v="96"/>
          </reference>
          <reference field="18" count="1" selected="0">
            <x v="5"/>
          </reference>
        </references>
      </pivotArea>
    </format>
    <format dxfId="495">
      <pivotArea dataOnly="0" labelOnly="1" outline="0" fieldPosition="0">
        <references count="4">
          <reference field="2" count="1" selected="0">
            <x v="0"/>
          </reference>
          <reference field="5" count="1" selected="0">
            <x v="111"/>
          </reference>
          <reference field="6" count="1">
            <x v="16"/>
          </reference>
          <reference field="18" count="1" selected="0">
            <x v="5"/>
          </reference>
        </references>
      </pivotArea>
    </format>
    <format dxfId="494">
      <pivotArea dataOnly="0" labelOnly="1" outline="0" fieldPosition="0">
        <references count="4">
          <reference field="2" count="1" selected="0">
            <x v="0"/>
          </reference>
          <reference field="5" count="1" selected="0">
            <x v="122"/>
          </reference>
          <reference field="6" count="1">
            <x v="6"/>
          </reference>
          <reference field="18" count="1" selected="0">
            <x v="5"/>
          </reference>
        </references>
      </pivotArea>
    </format>
    <format dxfId="493">
      <pivotArea dataOnly="0" labelOnly="1" outline="0" fieldPosition="0">
        <references count="4">
          <reference field="2" count="1" selected="0">
            <x v="0"/>
          </reference>
          <reference field="5" count="1" selected="0">
            <x v="123"/>
          </reference>
          <reference field="6" count="1">
            <x v="45"/>
          </reference>
          <reference field="18" count="1" selected="0">
            <x v="5"/>
          </reference>
        </references>
      </pivotArea>
    </format>
    <format dxfId="492">
      <pivotArea dataOnly="0" labelOnly="1" outline="0" fieldPosition="0">
        <references count="4">
          <reference field="2" count="1" selected="0">
            <x v="0"/>
          </reference>
          <reference field="5" count="1" selected="0">
            <x v="129"/>
          </reference>
          <reference field="6" count="1">
            <x v="2"/>
          </reference>
          <reference field="18" count="1" selected="0">
            <x v="5"/>
          </reference>
        </references>
      </pivotArea>
    </format>
    <format dxfId="491">
      <pivotArea dataOnly="0" labelOnly="1" outline="0" fieldPosition="0">
        <references count="4">
          <reference field="2" count="1" selected="0">
            <x v="0"/>
          </reference>
          <reference field="5" count="1" selected="0">
            <x v="134"/>
          </reference>
          <reference field="6" count="1">
            <x v="162"/>
          </reference>
          <reference field="18" count="1" selected="0">
            <x v="5"/>
          </reference>
        </references>
      </pivotArea>
    </format>
    <format dxfId="490">
      <pivotArea dataOnly="0" labelOnly="1" outline="0" fieldPosition="0">
        <references count="4">
          <reference field="2" count="1" selected="0">
            <x v="0"/>
          </reference>
          <reference field="5" count="1" selected="0">
            <x v="136"/>
          </reference>
          <reference field="6" count="1">
            <x v="68"/>
          </reference>
          <reference field="18" count="1" selected="0">
            <x v="5"/>
          </reference>
        </references>
      </pivotArea>
    </format>
    <format dxfId="489">
      <pivotArea dataOnly="0" labelOnly="1" outline="0" fieldPosition="0">
        <references count="4">
          <reference field="2" count="1" selected="0">
            <x v="0"/>
          </reference>
          <reference field="5" count="1" selected="0">
            <x v="148"/>
          </reference>
          <reference field="6" count="1">
            <x v="161"/>
          </reference>
          <reference field="18" count="1" selected="0">
            <x v="5"/>
          </reference>
        </references>
      </pivotArea>
    </format>
    <format dxfId="488">
      <pivotArea dataOnly="0" labelOnly="1" outline="0" fieldPosition="0">
        <references count="4">
          <reference field="2" count="1" selected="0">
            <x v="0"/>
          </reference>
          <reference field="5" count="1" selected="0">
            <x v="171"/>
          </reference>
          <reference field="6" count="1">
            <x v="61"/>
          </reference>
          <reference field="18" count="1" selected="0">
            <x v="5"/>
          </reference>
        </references>
      </pivotArea>
    </format>
    <format dxfId="487">
      <pivotArea dataOnly="0" labelOnly="1" outline="0" fieldPosition="0">
        <references count="4">
          <reference field="2" count="1" selected="0">
            <x v="0"/>
          </reference>
          <reference field="5" count="1" selected="0">
            <x v="173"/>
          </reference>
          <reference field="6" count="1">
            <x v="156"/>
          </reference>
          <reference field="18" count="1" selected="0">
            <x v="5"/>
          </reference>
        </references>
      </pivotArea>
    </format>
    <format dxfId="486">
      <pivotArea dataOnly="0" labelOnly="1" outline="0" fieldPosition="0">
        <references count="4">
          <reference field="2" count="1" selected="0">
            <x v="0"/>
          </reference>
          <reference field="5" count="1" selected="0">
            <x v="176"/>
          </reference>
          <reference field="6" count="1">
            <x v="29"/>
          </reference>
          <reference field="18" count="1" selected="0">
            <x v="5"/>
          </reference>
        </references>
      </pivotArea>
    </format>
    <format dxfId="485">
      <pivotArea dataOnly="0" labelOnly="1" outline="0" fieldPosition="0">
        <references count="4">
          <reference field="2" count="1" selected="0">
            <x v="1"/>
          </reference>
          <reference field="5" count="1" selected="0">
            <x v="1"/>
          </reference>
          <reference field="6" count="1">
            <x v="47"/>
          </reference>
          <reference field="18" count="1" selected="0">
            <x v="5"/>
          </reference>
        </references>
      </pivotArea>
    </format>
    <format dxfId="484">
      <pivotArea dataOnly="0" labelOnly="1" outline="0" fieldPosition="0">
        <references count="4">
          <reference field="2" count="1" selected="0">
            <x v="1"/>
          </reference>
          <reference field="5" count="1" selected="0">
            <x v="6"/>
          </reference>
          <reference field="6" count="1">
            <x v="130"/>
          </reference>
          <reference field="18" count="1" selected="0">
            <x v="5"/>
          </reference>
        </references>
      </pivotArea>
    </format>
    <format dxfId="483">
      <pivotArea dataOnly="0" labelOnly="1" outline="0" fieldPosition="0">
        <references count="4">
          <reference field="2" count="1" selected="0">
            <x v="1"/>
          </reference>
          <reference field="5" count="1" selected="0">
            <x v="10"/>
          </reference>
          <reference field="6" count="1">
            <x v="22"/>
          </reference>
          <reference field="18" count="1" selected="0">
            <x v="5"/>
          </reference>
        </references>
      </pivotArea>
    </format>
    <format dxfId="482">
      <pivotArea dataOnly="0" labelOnly="1" outline="0" fieldPosition="0">
        <references count="4">
          <reference field="2" count="1" selected="0">
            <x v="1"/>
          </reference>
          <reference field="5" count="1" selected="0">
            <x v="20"/>
          </reference>
          <reference field="6" count="1">
            <x v="175"/>
          </reference>
          <reference field="18" count="1" selected="0">
            <x v="5"/>
          </reference>
        </references>
      </pivotArea>
    </format>
    <format dxfId="481">
      <pivotArea dataOnly="0" labelOnly="1" outline="0" fieldPosition="0">
        <references count="4">
          <reference field="2" count="1" selected="0">
            <x v="1"/>
          </reference>
          <reference field="5" count="1" selected="0">
            <x v="27"/>
          </reference>
          <reference field="6" count="1">
            <x v="134"/>
          </reference>
          <reference field="18" count="1" selected="0">
            <x v="5"/>
          </reference>
        </references>
      </pivotArea>
    </format>
    <format dxfId="480">
      <pivotArea dataOnly="0" labelOnly="1" outline="0" fieldPosition="0">
        <references count="4">
          <reference field="2" count="1" selected="0">
            <x v="1"/>
          </reference>
          <reference field="5" count="1" selected="0">
            <x v="37"/>
          </reference>
          <reference field="6" count="1">
            <x v="182"/>
          </reference>
          <reference field="18" count="1" selected="0">
            <x v="5"/>
          </reference>
        </references>
      </pivotArea>
    </format>
    <format dxfId="479">
      <pivotArea dataOnly="0" labelOnly="1" outline="0" fieldPosition="0">
        <references count="4">
          <reference field="2" count="1" selected="0">
            <x v="1"/>
          </reference>
          <reference field="5" count="1" selected="0">
            <x v="52"/>
          </reference>
          <reference field="6" count="1">
            <x v="44"/>
          </reference>
          <reference field="18" count="1" selected="0">
            <x v="5"/>
          </reference>
        </references>
      </pivotArea>
    </format>
    <format dxfId="478">
      <pivotArea dataOnly="0" labelOnly="1" outline="0" fieldPosition="0">
        <references count="4">
          <reference field="2" count="1" selected="0">
            <x v="1"/>
          </reference>
          <reference field="5" count="1" selected="0">
            <x v="57"/>
          </reference>
          <reference field="6" count="1">
            <x v="21"/>
          </reference>
          <reference field="18" count="1" selected="0">
            <x v="5"/>
          </reference>
        </references>
      </pivotArea>
    </format>
    <format dxfId="477">
      <pivotArea dataOnly="0" labelOnly="1" outline="0" fieldPosition="0">
        <references count="4">
          <reference field="2" count="1" selected="0">
            <x v="1"/>
          </reference>
          <reference field="5" count="1" selected="0">
            <x v="97"/>
          </reference>
          <reference field="6" count="1">
            <x v="99"/>
          </reference>
          <reference field="18" count="1" selected="0">
            <x v="5"/>
          </reference>
        </references>
      </pivotArea>
    </format>
    <format dxfId="476">
      <pivotArea dataOnly="0" labelOnly="1" outline="0" fieldPosition="0">
        <references count="4">
          <reference field="2" count="1" selected="0">
            <x v="1"/>
          </reference>
          <reference field="5" count="1" selected="0">
            <x v="106"/>
          </reference>
          <reference field="6" count="1">
            <x v="183"/>
          </reference>
          <reference field="18" count="1" selected="0">
            <x v="5"/>
          </reference>
        </references>
      </pivotArea>
    </format>
    <format dxfId="475">
      <pivotArea dataOnly="0" labelOnly="1" outline="0" fieldPosition="0">
        <references count="4">
          <reference field="2" count="1" selected="0">
            <x v="1"/>
          </reference>
          <reference field="5" count="1" selected="0">
            <x v="160"/>
          </reference>
          <reference field="6" count="1">
            <x v="63"/>
          </reference>
          <reference field="18" count="1" selected="0">
            <x v="5"/>
          </reference>
        </references>
      </pivotArea>
    </format>
    <format dxfId="474">
      <pivotArea dataOnly="0" labelOnly="1" outline="0" fieldPosition="0">
        <references count="4">
          <reference field="2" count="1" selected="0">
            <x v="1"/>
          </reference>
          <reference field="5" count="1" selected="0">
            <x v="183"/>
          </reference>
          <reference field="6" count="1">
            <x v="115"/>
          </reference>
          <reference field="18" count="1" selected="0">
            <x v="5"/>
          </reference>
        </references>
      </pivotArea>
    </format>
    <format dxfId="473">
      <pivotArea dataOnly="0" labelOnly="1" outline="0" fieldPosition="0">
        <references count="4">
          <reference field="2" count="1" selected="0">
            <x v="1"/>
          </reference>
          <reference field="5" count="1" selected="0">
            <x v="186"/>
          </reference>
          <reference field="6" count="1">
            <x v="42"/>
          </reference>
          <reference field="18" count="1" selected="0">
            <x v="5"/>
          </reference>
        </references>
      </pivotArea>
    </format>
    <format dxfId="472">
      <pivotArea dataOnly="0" labelOnly="1" outline="0" fieldPosition="0">
        <references count="4">
          <reference field="2" count="1" selected="0">
            <x v="0"/>
          </reference>
          <reference field="5" count="1" selected="0">
            <x v="35"/>
          </reference>
          <reference field="6" count="1">
            <x v="77"/>
          </reference>
          <reference field="18" count="1" selected="0">
            <x v="6"/>
          </reference>
        </references>
      </pivotArea>
    </format>
    <format dxfId="471">
      <pivotArea dataOnly="0" labelOnly="1" outline="0" fieldPosition="0">
        <references count="4">
          <reference field="2" count="1" selected="0">
            <x v="0"/>
          </reference>
          <reference field="5" count="1" selected="0">
            <x v="38"/>
          </reference>
          <reference field="6" count="1">
            <x v="83"/>
          </reference>
          <reference field="18" count="1" selected="0">
            <x v="6"/>
          </reference>
        </references>
      </pivotArea>
    </format>
    <format dxfId="470">
      <pivotArea dataOnly="0" labelOnly="1" outline="0" fieldPosition="0">
        <references count="4">
          <reference field="2" count="1" selected="0">
            <x v="0"/>
          </reference>
          <reference field="5" count="1" selected="0">
            <x v="43"/>
          </reference>
          <reference field="6" count="1">
            <x v="133"/>
          </reference>
          <reference field="18" count="1" selected="0">
            <x v="6"/>
          </reference>
        </references>
      </pivotArea>
    </format>
    <format dxfId="469">
      <pivotArea dataOnly="0" labelOnly="1" outline="0" fieldPosition="0">
        <references count="4">
          <reference field="2" count="1" selected="0">
            <x v="0"/>
          </reference>
          <reference field="5" count="1" selected="0">
            <x v="55"/>
          </reference>
          <reference field="6" count="1">
            <x v="139"/>
          </reference>
          <reference field="18" count="1" selected="0">
            <x v="6"/>
          </reference>
        </references>
      </pivotArea>
    </format>
    <format dxfId="468">
      <pivotArea dataOnly="0" labelOnly="1" outline="0" fieldPosition="0">
        <references count="4">
          <reference field="2" count="1" selected="0">
            <x v="0"/>
          </reference>
          <reference field="5" count="1" selected="0">
            <x v="68"/>
          </reference>
          <reference field="6" count="1">
            <x v="111"/>
          </reference>
          <reference field="18" count="1" selected="0">
            <x v="6"/>
          </reference>
        </references>
      </pivotArea>
    </format>
    <format dxfId="467">
      <pivotArea dataOnly="0" labelOnly="1" outline="0" fieldPosition="0">
        <references count="4">
          <reference field="2" count="1" selected="0">
            <x v="0"/>
          </reference>
          <reference field="5" count="1" selected="0">
            <x v="74"/>
          </reference>
          <reference field="6" count="1">
            <x v="14"/>
          </reference>
          <reference field="18" count="1" selected="0">
            <x v="6"/>
          </reference>
        </references>
      </pivotArea>
    </format>
    <format dxfId="466">
      <pivotArea dataOnly="0" labelOnly="1" outline="0" fieldPosition="0">
        <references count="4">
          <reference field="2" count="1" selected="0">
            <x v="0"/>
          </reference>
          <reference field="5" count="1" selected="0">
            <x v="76"/>
          </reference>
          <reference field="6" count="1">
            <x v="160"/>
          </reference>
          <reference field="18" count="1" selected="0">
            <x v="6"/>
          </reference>
        </references>
      </pivotArea>
    </format>
    <format dxfId="465">
      <pivotArea dataOnly="0" labelOnly="1" outline="0" fieldPosition="0">
        <references count="4">
          <reference field="2" count="1" selected="0">
            <x v="0"/>
          </reference>
          <reference field="5" count="1" selected="0">
            <x v="82"/>
          </reference>
          <reference field="6" count="1">
            <x v="164"/>
          </reference>
          <reference field="18" count="1" selected="0">
            <x v="6"/>
          </reference>
        </references>
      </pivotArea>
    </format>
    <format dxfId="464">
      <pivotArea dataOnly="0" labelOnly="1" outline="0" fieldPosition="0">
        <references count="4">
          <reference field="2" count="1" selected="0">
            <x v="0"/>
          </reference>
          <reference field="5" count="1" selected="0">
            <x v="90"/>
          </reference>
          <reference field="6" count="1">
            <x v="20"/>
          </reference>
          <reference field="18" count="1" selected="0">
            <x v="6"/>
          </reference>
        </references>
      </pivotArea>
    </format>
    <format dxfId="463">
      <pivotArea dataOnly="0" labelOnly="1" outline="0" fieldPosition="0">
        <references count="4">
          <reference field="2" count="1" selected="0">
            <x v="0"/>
          </reference>
          <reference field="5" count="1" selected="0">
            <x v="110"/>
          </reference>
          <reference field="6" count="1">
            <x v="172"/>
          </reference>
          <reference field="18" count="1" selected="0">
            <x v="6"/>
          </reference>
        </references>
      </pivotArea>
    </format>
    <format dxfId="462">
      <pivotArea dataOnly="0" labelOnly="1" outline="0" fieldPosition="0">
        <references count="4">
          <reference field="2" count="1" selected="0">
            <x v="0"/>
          </reference>
          <reference field="5" count="1" selected="0">
            <x v="112"/>
          </reference>
          <reference field="6" count="1">
            <x v="70"/>
          </reference>
          <reference field="18" count="1" selected="0">
            <x v="6"/>
          </reference>
        </references>
      </pivotArea>
    </format>
    <format dxfId="461">
      <pivotArea dataOnly="0" labelOnly="1" outline="0" fieldPosition="0">
        <references count="4">
          <reference field="2" count="1" selected="0">
            <x v="0"/>
          </reference>
          <reference field="5" count="1" selected="0">
            <x v="119"/>
          </reference>
          <reference field="6" count="1">
            <x v="12"/>
          </reference>
          <reference field="18" count="1" selected="0">
            <x v="6"/>
          </reference>
        </references>
      </pivotArea>
    </format>
    <format dxfId="460">
      <pivotArea dataOnly="0" labelOnly="1" outline="0" fieldPosition="0">
        <references count="4">
          <reference field="2" count="1" selected="0">
            <x v="0"/>
          </reference>
          <reference field="5" count="1" selected="0">
            <x v="128"/>
          </reference>
          <reference field="6" count="1">
            <x v="78"/>
          </reference>
          <reference field="18" count="1" selected="0">
            <x v="6"/>
          </reference>
        </references>
      </pivotArea>
    </format>
    <format dxfId="459">
      <pivotArea dataOnly="0" labelOnly="1" outline="0" fieldPosition="0">
        <references count="4">
          <reference field="2" count="1" selected="0">
            <x v="0"/>
          </reference>
          <reference field="5" count="1" selected="0">
            <x v="130"/>
          </reference>
          <reference field="6" count="1">
            <x v="26"/>
          </reference>
          <reference field="18" count="1" selected="0">
            <x v="6"/>
          </reference>
        </references>
      </pivotArea>
    </format>
    <format dxfId="458">
      <pivotArea dataOnly="0" labelOnly="1" outline="0" fieldPosition="0">
        <references count="4">
          <reference field="2" count="1" selected="0">
            <x v="0"/>
          </reference>
          <reference field="5" count="1" selected="0">
            <x v="131"/>
          </reference>
          <reference field="6" count="1">
            <x v="13"/>
          </reference>
          <reference field="18" count="1" selected="0">
            <x v="6"/>
          </reference>
        </references>
      </pivotArea>
    </format>
    <format dxfId="457">
      <pivotArea dataOnly="0" labelOnly="1" outline="0" fieldPosition="0">
        <references count="4">
          <reference field="2" count="1" selected="0">
            <x v="0"/>
          </reference>
          <reference field="5" count="1" selected="0">
            <x v="146"/>
          </reference>
          <reference field="6" count="1">
            <x v="59"/>
          </reference>
          <reference field="18" count="1" selected="0">
            <x v="6"/>
          </reference>
        </references>
      </pivotArea>
    </format>
    <format dxfId="456">
      <pivotArea dataOnly="0" labelOnly="1" outline="0" fieldPosition="0">
        <references count="4">
          <reference field="2" count="1" selected="0">
            <x v="0"/>
          </reference>
          <reference field="5" count="1" selected="0">
            <x v="151"/>
          </reference>
          <reference field="6" count="1">
            <x v="137"/>
          </reference>
          <reference field="18" count="1" selected="0">
            <x v="6"/>
          </reference>
        </references>
      </pivotArea>
    </format>
    <format dxfId="455">
      <pivotArea dataOnly="0" labelOnly="1" outline="0" fieldPosition="0">
        <references count="4">
          <reference field="2" count="1" selected="0">
            <x v="0"/>
          </reference>
          <reference field="5" count="1" selected="0">
            <x v="153"/>
          </reference>
          <reference field="6" count="1">
            <x v="62"/>
          </reference>
          <reference field="18" count="1" selected="0">
            <x v="6"/>
          </reference>
        </references>
      </pivotArea>
    </format>
    <format dxfId="454">
      <pivotArea dataOnly="0" labelOnly="1" outline="0" fieldPosition="0">
        <references count="4">
          <reference field="2" count="1" selected="0">
            <x v="0"/>
          </reference>
          <reference field="5" count="1" selected="0">
            <x v="167"/>
          </reference>
          <reference field="6" count="1">
            <x v="136"/>
          </reference>
          <reference field="18" count="1" selected="0">
            <x v="6"/>
          </reference>
        </references>
      </pivotArea>
    </format>
    <format dxfId="453">
      <pivotArea dataOnly="0" labelOnly="1" outline="0" fieldPosition="0">
        <references count="4">
          <reference field="2" count="1" selected="0">
            <x v="0"/>
          </reference>
          <reference field="5" count="1" selected="0">
            <x v="185"/>
          </reference>
          <reference field="6" count="1">
            <x v="74"/>
          </reference>
          <reference field="18" count="1" selected="0">
            <x v="6"/>
          </reference>
        </references>
      </pivotArea>
    </format>
    <format dxfId="452">
      <pivotArea dataOnly="0" labelOnly="1" outline="0" fieldPosition="0">
        <references count="4">
          <reference field="2" count="1" selected="0">
            <x v="1"/>
          </reference>
          <reference field="5" count="1" selected="0">
            <x v="7"/>
          </reference>
          <reference field="6" count="1">
            <x v="64"/>
          </reference>
          <reference field="18" count="1" selected="0">
            <x v="6"/>
          </reference>
        </references>
      </pivotArea>
    </format>
    <format dxfId="451">
      <pivotArea dataOnly="0" labelOnly="1" outline="0" fieldPosition="0">
        <references count="4">
          <reference field="2" count="1" selected="0">
            <x v="1"/>
          </reference>
          <reference field="5" count="1" selected="0">
            <x v="29"/>
          </reference>
          <reference field="6" count="1">
            <x v="124"/>
          </reference>
          <reference field="18" count="1" selected="0">
            <x v="6"/>
          </reference>
        </references>
      </pivotArea>
    </format>
    <format dxfId="450">
      <pivotArea dataOnly="0" labelOnly="1" outline="0" fieldPosition="0">
        <references count="4">
          <reference field="2" count="1" selected="0">
            <x v="1"/>
          </reference>
          <reference field="5" count="1" selected="0">
            <x v="48"/>
          </reference>
          <reference field="6" count="1">
            <x v="50"/>
          </reference>
          <reference field="18" count="1" selected="0">
            <x v="6"/>
          </reference>
        </references>
      </pivotArea>
    </format>
    <format dxfId="449">
      <pivotArea dataOnly="0" labelOnly="1" outline="0" fieldPosition="0">
        <references count="4">
          <reference field="2" count="1" selected="0">
            <x v="1"/>
          </reference>
          <reference field="5" count="1" selected="0">
            <x v="91"/>
          </reference>
          <reference field="6" count="1">
            <x v="27"/>
          </reference>
          <reference field="18" count="1" selected="0">
            <x v="6"/>
          </reference>
        </references>
      </pivotArea>
    </format>
    <format dxfId="448">
      <pivotArea dataOnly="0" labelOnly="1" outline="0" fieldPosition="0">
        <references count="4">
          <reference field="2" count="1" selected="0">
            <x v="1"/>
          </reference>
          <reference field="5" count="1" selected="0">
            <x v="95"/>
          </reference>
          <reference field="6" count="1">
            <x v="80"/>
          </reference>
          <reference field="18" count="1" selected="0">
            <x v="6"/>
          </reference>
        </references>
      </pivotArea>
    </format>
    <format dxfId="447">
      <pivotArea dataOnly="0" labelOnly="1" outline="0" fieldPosition="0">
        <references count="4">
          <reference field="2" count="1" selected="0">
            <x v="1"/>
          </reference>
          <reference field="5" count="1" selected="0">
            <x v="98"/>
          </reference>
          <reference field="6" count="1">
            <x v="40"/>
          </reference>
          <reference field="18" count="1" selected="0">
            <x v="6"/>
          </reference>
        </references>
      </pivotArea>
    </format>
    <format dxfId="446">
      <pivotArea dataOnly="0" labelOnly="1" outline="0" fieldPosition="0">
        <references count="4">
          <reference field="2" count="1" selected="0">
            <x v="1"/>
          </reference>
          <reference field="5" count="1" selected="0">
            <x v="103"/>
          </reference>
          <reference field="6" count="1">
            <x v="177"/>
          </reference>
          <reference field="18" count="1" selected="0">
            <x v="6"/>
          </reference>
        </references>
      </pivotArea>
    </format>
    <format dxfId="445">
      <pivotArea dataOnly="0" labelOnly="1" outline="0" fieldPosition="0">
        <references count="4">
          <reference field="2" count="1" selected="0">
            <x v="1"/>
          </reference>
          <reference field="5" count="1" selected="0">
            <x v="159"/>
          </reference>
          <reference field="6" count="1">
            <x v="34"/>
          </reference>
          <reference field="18" count="1" selected="0">
            <x v="6"/>
          </reference>
        </references>
      </pivotArea>
    </format>
    <format dxfId="444">
      <pivotArea dataOnly="0" labelOnly="1" outline="0" fieldPosition="0">
        <references count="4">
          <reference field="2" count="1" selected="0">
            <x v="1"/>
          </reference>
          <reference field="5" count="1" selected="0">
            <x v="181"/>
          </reference>
          <reference field="6" count="1">
            <x v="9"/>
          </reference>
          <reference field="18" count="1" selected="0">
            <x v="6"/>
          </reference>
        </references>
      </pivotArea>
    </format>
    <format dxfId="443">
      <pivotArea dataOnly="0" labelOnly="1" outline="0" fieldPosition="0">
        <references count="4">
          <reference field="2" count="1" selected="0">
            <x v="1"/>
          </reference>
          <reference field="5" count="1" selected="0">
            <x v="184"/>
          </reference>
          <reference field="6" count="1">
            <x v="145"/>
          </reference>
          <reference field="18" count="1" selected="0">
            <x v="6"/>
          </reference>
        </references>
      </pivotArea>
    </format>
    <format dxfId="442">
      <pivotArea dataOnly="0" labelOnly="1" outline="0" fieldPosition="0">
        <references count="4">
          <reference field="2" count="1" selected="0">
            <x v="0"/>
          </reference>
          <reference field="5" count="1" selected="0">
            <x v="22"/>
          </reference>
          <reference field="6" count="1">
            <x v="159"/>
          </reference>
          <reference field="18" count="1" selected="0">
            <x v="7"/>
          </reference>
        </references>
      </pivotArea>
    </format>
    <format dxfId="441">
      <pivotArea dataOnly="0" labelOnly="1" outline="0" fieldPosition="0">
        <references count="4">
          <reference field="2" count="1" selected="0">
            <x v="0"/>
          </reference>
          <reference field="5" count="1" selected="0">
            <x v="33"/>
          </reference>
          <reference field="6" count="1">
            <x v="93"/>
          </reference>
          <reference field="18" count="1" selected="0">
            <x v="7"/>
          </reference>
        </references>
      </pivotArea>
    </format>
    <format dxfId="440">
      <pivotArea dataOnly="0" labelOnly="1" outline="0" fieldPosition="0">
        <references count="4">
          <reference field="2" count="1" selected="0">
            <x v="0"/>
          </reference>
          <reference field="5" count="1" selected="0">
            <x v="44"/>
          </reference>
          <reference field="6" count="1">
            <x v="23"/>
          </reference>
          <reference field="18" count="1" selected="0">
            <x v="7"/>
          </reference>
        </references>
      </pivotArea>
    </format>
    <format dxfId="439">
      <pivotArea dataOnly="0" labelOnly="1" outline="0" fieldPosition="0">
        <references count="4">
          <reference field="2" count="1" selected="0">
            <x v="0"/>
          </reference>
          <reference field="5" count="1" selected="0">
            <x v="59"/>
          </reference>
          <reference field="6" count="1">
            <x v="54"/>
          </reference>
          <reference field="18" count="1" selected="0">
            <x v="7"/>
          </reference>
        </references>
      </pivotArea>
    </format>
    <format dxfId="438">
      <pivotArea dataOnly="0" labelOnly="1" outline="0" fieldPosition="0">
        <references count="4">
          <reference field="2" count="1" selected="0">
            <x v="0"/>
          </reference>
          <reference field="5" count="1" selected="0">
            <x v="73"/>
          </reference>
          <reference field="6" count="1">
            <x v="55"/>
          </reference>
          <reference field="18" count="1" selected="0">
            <x v="7"/>
          </reference>
        </references>
      </pivotArea>
    </format>
    <format dxfId="437">
      <pivotArea dataOnly="0" labelOnly="1" outline="0" fieldPosition="0">
        <references count="4">
          <reference field="2" count="1" selected="0">
            <x v="0"/>
          </reference>
          <reference field="5" count="1" selected="0">
            <x v="89"/>
          </reference>
          <reference field="6" count="1">
            <x v="41"/>
          </reference>
          <reference field="18" count="1" selected="0">
            <x v="7"/>
          </reference>
        </references>
      </pivotArea>
    </format>
    <format dxfId="436">
      <pivotArea dataOnly="0" labelOnly="1" outline="0" fieldPosition="0">
        <references count="4">
          <reference field="2" count="1" selected="0">
            <x v="0"/>
          </reference>
          <reference field="5" count="1" selected="0">
            <x v="107"/>
          </reference>
          <reference field="6" count="1">
            <x v="155"/>
          </reference>
          <reference field="18" count="1" selected="0">
            <x v="7"/>
          </reference>
        </references>
      </pivotArea>
    </format>
    <format dxfId="435">
      <pivotArea dataOnly="0" labelOnly="1" outline="0" fieldPosition="0">
        <references count="4">
          <reference field="2" count="1" selected="0">
            <x v="0"/>
          </reference>
          <reference field="5" count="1" selected="0">
            <x v="109"/>
          </reference>
          <reference field="6" count="1">
            <x v="60"/>
          </reference>
          <reference field="18" count="1" selected="0">
            <x v="7"/>
          </reference>
        </references>
      </pivotArea>
    </format>
    <format dxfId="434">
      <pivotArea dataOnly="0" labelOnly="1" outline="0" fieldPosition="0">
        <references count="4">
          <reference field="2" count="1" selected="0">
            <x v="0"/>
          </reference>
          <reference field="5" count="1" selected="0">
            <x v="115"/>
          </reference>
          <reference field="6" count="1">
            <x v="4"/>
          </reference>
          <reference field="18" count="1" selected="0">
            <x v="7"/>
          </reference>
        </references>
      </pivotArea>
    </format>
    <format dxfId="433">
      <pivotArea dataOnly="0" labelOnly="1" outline="0" fieldPosition="0">
        <references count="4">
          <reference field="2" count="1" selected="0">
            <x v="0"/>
          </reference>
          <reference field="5" count="1" selected="0">
            <x v="145"/>
          </reference>
          <reference field="6" count="1">
            <x v="104"/>
          </reference>
          <reference field="18" count="1" selected="0">
            <x v="7"/>
          </reference>
        </references>
      </pivotArea>
    </format>
    <format dxfId="432">
      <pivotArea dataOnly="0" labelOnly="1" outline="0" fieldPosition="0">
        <references count="4">
          <reference field="2" count="1" selected="0">
            <x v="1"/>
          </reference>
          <reference field="5" count="1" selected="0">
            <x v="2"/>
          </reference>
          <reference field="6" count="1">
            <x v="186"/>
          </reference>
          <reference field="18" count="1" selected="0">
            <x v="7"/>
          </reference>
        </references>
      </pivotArea>
    </format>
    <format dxfId="431">
      <pivotArea dataOnly="0" labelOnly="1" outline="0" fieldPosition="0">
        <references count="4">
          <reference field="2" count="1" selected="0">
            <x v="1"/>
          </reference>
          <reference field="5" count="1" selected="0">
            <x v="26"/>
          </reference>
          <reference field="6" count="1">
            <x v="143"/>
          </reference>
          <reference field="18" count="1" selected="0">
            <x v="7"/>
          </reference>
        </references>
      </pivotArea>
    </format>
    <format dxfId="430">
      <pivotArea dataOnly="0" labelOnly="1" outline="0" fieldPosition="0">
        <references count="4">
          <reference field="2" count="1" selected="0">
            <x v="1"/>
          </reference>
          <reference field="5" count="1" selected="0">
            <x v="31"/>
          </reference>
          <reference field="6" count="1">
            <x v="163"/>
          </reference>
          <reference field="18" count="1" selected="0">
            <x v="7"/>
          </reference>
        </references>
      </pivotArea>
    </format>
    <format dxfId="429">
      <pivotArea dataOnly="0" labelOnly="1" outline="0" fieldPosition="0">
        <references count="4">
          <reference field="2" count="1" selected="0">
            <x v="1"/>
          </reference>
          <reference field="5" count="1" selected="0">
            <x v="50"/>
          </reference>
          <reference field="6" count="1">
            <x v="24"/>
          </reference>
          <reference field="18" count="1" selected="0">
            <x v="7"/>
          </reference>
        </references>
      </pivotArea>
    </format>
    <format dxfId="428">
      <pivotArea dataOnly="0" labelOnly="1" outline="0" fieldPosition="0">
        <references count="4">
          <reference field="2" count="1" selected="0">
            <x v="1"/>
          </reference>
          <reference field="5" count="1" selected="0">
            <x v="62"/>
          </reference>
          <reference field="6" count="1">
            <x v="66"/>
          </reference>
          <reference field="18" count="1" selected="0">
            <x v="7"/>
          </reference>
        </references>
      </pivotArea>
    </format>
    <format dxfId="427">
      <pivotArea dataOnly="0" labelOnly="1" outline="0" fieldPosition="0">
        <references count="4">
          <reference field="2" count="1" selected="0">
            <x v="1"/>
          </reference>
          <reference field="5" count="1" selected="0">
            <x v="64"/>
          </reference>
          <reference field="6" count="1">
            <x v="1"/>
          </reference>
          <reference field="18" count="1" selected="0">
            <x v="7"/>
          </reference>
        </references>
      </pivotArea>
    </format>
    <format dxfId="426">
      <pivotArea dataOnly="0" labelOnly="1" outline="0" fieldPosition="0">
        <references count="4">
          <reference field="2" count="1" selected="0">
            <x v="1"/>
          </reference>
          <reference field="5" count="1" selected="0">
            <x v="83"/>
          </reference>
          <reference field="6" count="1">
            <x v="51"/>
          </reference>
          <reference field="18" count="1" selected="0">
            <x v="7"/>
          </reference>
        </references>
      </pivotArea>
    </format>
    <format dxfId="425">
      <pivotArea dataOnly="0" labelOnly="1" outline="0" fieldPosition="0">
        <references count="4">
          <reference field="2" count="1" selected="0">
            <x v="1"/>
          </reference>
          <reference field="5" count="1" selected="0">
            <x v="92"/>
          </reference>
          <reference field="6" count="1">
            <x v="25"/>
          </reference>
          <reference field="18" count="1" selected="0">
            <x v="7"/>
          </reference>
        </references>
      </pivotArea>
    </format>
    <format dxfId="424">
      <pivotArea dataOnly="0" labelOnly="1" outline="0" fieldPosition="0">
        <references count="4">
          <reference field="2" count="1" selected="0">
            <x v="1"/>
          </reference>
          <reference field="5" count="1" selected="0">
            <x v="94"/>
          </reference>
          <reference field="6" count="1">
            <x v="138"/>
          </reference>
          <reference field="18" count="1" selected="0">
            <x v="7"/>
          </reference>
        </references>
      </pivotArea>
    </format>
    <format dxfId="423">
      <pivotArea dataOnly="0" labelOnly="1" outline="0" fieldPosition="0">
        <references count="4">
          <reference field="2" count="1" selected="0">
            <x v="1"/>
          </reference>
          <reference field="5" count="1" selected="0">
            <x v="101"/>
          </reference>
          <reference field="6" count="1">
            <x v="140"/>
          </reference>
          <reference field="18" count="1" selected="0">
            <x v="7"/>
          </reference>
        </references>
      </pivotArea>
    </format>
    <format dxfId="422">
      <pivotArea dataOnly="0" labelOnly="1" outline="0" fieldPosition="0">
        <references count="4">
          <reference field="2" count="1" selected="0">
            <x v="1"/>
          </reference>
          <reference field="5" count="1" selected="0">
            <x v="104"/>
          </reference>
          <reference field="6" count="1">
            <x v="144"/>
          </reference>
          <reference field="18" count="1" selected="0">
            <x v="7"/>
          </reference>
        </references>
      </pivotArea>
    </format>
    <format dxfId="421">
      <pivotArea dataOnly="0" labelOnly="1" outline="0" fieldPosition="0">
        <references count="4">
          <reference field="2" count="1" selected="0">
            <x v="1"/>
          </reference>
          <reference field="5" count="1" selected="0">
            <x v="126"/>
          </reference>
          <reference field="6" count="1">
            <x v="157"/>
          </reference>
          <reference field="18" count="1" selected="0">
            <x v="7"/>
          </reference>
        </references>
      </pivotArea>
    </format>
    <format dxfId="420">
      <pivotArea dataOnly="0" labelOnly="1" outline="0" fieldPosition="0">
        <references count="4">
          <reference field="2" count="1" selected="0">
            <x v="1"/>
          </reference>
          <reference field="5" count="1" selected="0">
            <x v="143"/>
          </reference>
          <reference field="6" count="1">
            <x v="73"/>
          </reference>
          <reference field="18" count="1" selected="0">
            <x v="7"/>
          </reference>
        </references>
      </pivotArea>
    </format>
    <format dxfId="419">
      <pivotArea dataOnly="0" labelOnly="1" outline="0" fieldPosition="0">
        <references count="4">
          <reference field="2" count="1" selected="0">
            <x v="1"/>
          </reference>
          <reference field="5" count="1" selected="0">
            <x v="155"/>
          </reference>
          <reference field="6" count="1">
            <x v="178"/>
          </reference>
          <reference field="18" count="1" selected="0">
            <x v="7"/>
          </reference>
        </references>
      </pivotArea>
    </format>
    <format dxfId="418">
      <pivotArea dataOnly="0" labelOnly="1" outline="0" fieldPosition="0">
        <references count="4">
          <reference field="2" count="1" selected="0">
            <x v="1"/>
          </reference>
          <reference field="5" count="1" selected="0">
            <x v="164"/>
          </reference>
          <reference field="6" count="1">
            <x v="75"/>
          </reference>
          <reference field="18" count="1" selected="0">
            <x v="7"/>
          </reference>
        </references>
      </pivotArea>
    </format>
    <format dxfId="417">
      <pivotArea dataOnly="0" labelOnly="1" outline="0" fieldPosition="0">
        <references count="4">
          <reference field="2" count="1" selected="0">
            <x v="1"/>
          </reference>
          <reference field="5" count="1" selected="0">
            <x v="178"/>
          </reference>
          <reference field="6" count="1">
            <x v="3"/>
          </reference>
          <reference field="18" count="1" selected="0">
            <x v="7"/>
          </reference>
        </references>
      </pivotArea>
    </format>
    <format dxfId="416">
      <pivotArea dataOnly="0" labelOnly="1" outline="0" fieldPosition="0">
        <references count="4">
          <reference field="2" count="1" selected="0">
            <x v="1"/>
          </reference>
          <reference field="5" count="1" selected="0">
            <x v="180"/>
          </reference>
          <reference field="6" count="1">
            <x v="52"/>
          </reference>
          <reference field="18" count="1" selected="0">
            <x v="7"/>
          </reference>
        </references>
      </pivotArea>
    </format>
    <format dxfId="415">
      <pivotArea dataOnly="0" labelOnly="1" outline="0" fieldPosition="0">
        <references count="4">
          <reference field="2" count="1" selected="0">
            <x v="0"/>
          </reference>
          <reference field="5" count="1" selected="0">
            <x v="32"/>
          </reference>
          <reference field="6" count="1">
            <x v="174"/>
          </reference>
          <reference field="18" count="1" selected="0">
            <x v="8"/>
          </reference>
        </references>
      </pivotArea>
    </format>
    <format dxfId="414">
      <pivotArea dataOnly="0" labelOnly="1" outline="0" fieldPosition="0">
        <references count="4">
          <reference field="2" count="1" selected="0">
            <x v="1"/>
          </reference>
          <reference field="5" count="1" selected="0">
            <x v="144"/>
          </reference>
          <reference field="6" count="1">
            <x v="165"/>
          </reference>
          <reference field="18" count="1" selected="0">
            <x v="8"/>
          </reference>
        </references>
      </pivotArea>
    </format>
    <format dxfId="413">
      <pivotArea dataOnly="0" labelOnly="1" outline="0" fieldPosition="0">
        <references count="1">
          <reference field="6" count="0"/>
        </references>
      </pivotArea>
    </format>
    <format dxfId="412">
      <pivotArea dataOnly="0" labelOnly="1" outline="0" fieldPosition="0">
        <references count="5">
          <reference field="2" count="1" selected="0">
            <x v="0"/>
          </reference>
          <reference field="5" count="1" selected="0">
            <x v="0"/>
          </reference>
          <reference field="6" count="1" selected="0">
            <x v="123"/>
          </reference>
          <reference field="7" count="1">
            <x v="79"/>
          </reference>
          <reference field="18" count="1" selected="0">
            <x v="0"/>
          </reference>
        </references>
      </pivotArea>
    </format>
    <format dxfId="411">
      <pivotArea dataOnly="0" labelOnly="1" outline="0" fieldPosition="0">
        <references count="5">
          <reference field="2" count="1" selected="0">
            <x v="0"/>
          </reference>
          <reference field="5" count="1" selected="0">
            <x v="13"/>
          </reference>
          <reference field="6" count="1" selected="0">
            <x v="106"/>
          </reference>
          <reference field="7" count="1">
            <x v="14"/>
          </reference>
          <reference field="18" count="1" selected="0">
            <x v="0"/>
          </reference>
        </references>
      </pivotArea>
    </format>
    <format dxfId="410">
      <pivotArea dataOnly="0" labelOnly="1" outline="0" fieldPosition="0">
        <references count="5">
          <reference field="2" count="1" selected="0">
            <x v="0"/>
          </reference>
          <reference field="5" count="1" selected="0">
            <x v="58"/>
          </reference>
          <reference field="6" count="1" selected="0">
            <x v="152"/>
          </reference>
          <reference field="7" count="1">
            <x v="73"/>
          </reference>
          <reference field="18" count="1" selected="0">
            <x v="0"/>
          </reference>
        </references>
      </pivotArea>
    </format>
    <format dxfId="409">
      <pivotArea dataOnly="0" labelOnly="1" outline="0" fieldPosition="0">
        <references count="5">
          <reference field="2" count="1" selected="0">
            <x v="0"/>
          </reference>
          <reference field="5" count="1" selected="0">
            <x v="80"/>
          </reference>
          <reference field="6" count="1" selected="0">
            <x v="90"/>
          </reference>
          <reference field="7" count="1">
            <x v="77"/>
          </reference>
          <reference field="18" count="1" selected="0">
            <x v="0"/>
          </reference>
        </references>
      </pivotArea>
    </format>
    <format dxfId="408">
      <pivotArea dataOnly="0" labelOnly="1" outline="0" fieldPosition="0">
        <references count="5">
          <reference field="2" count="1" selected="0">
            <x v="0"/>
          </reference>
          <reference field="5" count="1" selected="0">
            <x v="132"/>
          </reference>
          <reference field="6" count="1" selected="0">
            <x v="120"/>
          </reference>
          <reference field="7" count="1">
            <x v="135"/>
          </reference>
          <reference field="18" count="1" selected="0">
            <x v="0"/>
          </reference>
        </references>
      </pivotArea>
    </format>
    <format dxfId="407">
      <pivotArea dataOnly="0" labelOnly="1" outline="0" fieldPosition="0">
        <references count="5">
          <reference field="2" count="1" selected="0">
            <x v="0"/>
          </reference>
          <reference field="5" count="1" selected="0">
            <x v="150"/>
          </reference>
          <reference field="6" count="1" selected="0">
            <x v="86"/>
          </reference>
          <reference field="7" count="1">
            <x v="29"/>
          </reference>
          <reference field="18" count="1" selected="0">
            <x v="0"/>
          </reference>
        </references>
      </pivotArea>
    </format>
    <format dxfId="406">
      <pivotArea dataOnly="0" labelOnly="1" outline="0" fieldPosition="0">
        <references count="5">
          <reference field="2" count="1" selected="0">
            <x v="0"/>
          </reference>
          <reference field="5" count="1" selected="0">
            <x v="152"/>
          </reference>
          <reference field="6" count="1" selected="0">
            <x v="126"/>
          </reference>
          <reference field="7" count="1">
            <x v="155"/>
          </reference>
          <reference field="18" count="1" selected="0">
            <x v="0"/>
          </reference>
        </references>
      </pivotArea>
    </format>
    <format dxfId="405">
      <pivotArea dataOnly="0" labelOnly="1" outline="0" fieldPosition="0">
        <references count="5">
          <reference field="2" count="1" selected="0">
            <x v="1"/>
          </reference>
          <reference field="5" count="1" selected="0">
            <x v="25"/>
          </reference>
          <reference field="6" count="1" selected="0">
            <x v="113"/>
          </reference>
          <reference field="7" count="1">
            <x v="31"/>
          </reference>
          <reference field="18" count="1" selected="0">
            <x v="0"/>
          </reference>
        </references>
      </pivotArea>
    </format>
    <format dxfId="404">
      <pivotArea dataOnly="0" labelOnly="1" outline="0" fieldPosition="0">
        <references count="5">
          <reference field="2" count="1" selected="0">
            <x v="1"/>
          </reference>
          <reference field="5" count="1" selected="0">
            <x v="63"/>
          </reference>
          <reference field="6" count="1" selected="0">
            <x v="33"/>
          </reference>
          <reference field="7" count="1">
            <x v="106"/>
          </reference>
          <reference field="18" count="1" selected="0">
            <x v="0"/>
          </reference>
        </references>
      </pivotArea>
    </format>
    <format dxfId="403">
      <pivotArea dataOnly="0" labelOnly="1" outline="0" fieldPosition="0">
        <references count="5">
          <reference field="2" count="1" selected="0">
            <x v="1"/>
          </reference>
          <reference field="5" count="1" selected="0">
            <x v="93"/>
          </reference>
          <reference field="6" count="1" selected="0">
            <x v="127"/>
          </reference>
          <reference field="7" count="1">
            <x v="85"/>
          </reference>
          <reference field="18" count="1" selected="0">
            <x v="0"/>
          </reference>
        </references>
      </pivotArea>
    </format>
    <format dxfId="402">
      <pivotArea dataOnly="0" labelOnly="1" outline="0" fieldPosition="0">
        <references count="5">
          <reference field="2" count="1" selected="0">
            <x v="1"/>
          </reference>
          <reference field="5" count="1" selected="0">
            <x v="163"/>
          </reference>
          <reference field="6" count="1" selected="0">
            <x v="118"/>
          </reference>
          <reference field="7" count="1">
            <x v="180"/>
          </reference>
          <reference field="18" count="1" selected="0">
            <x v="0"/>
          </reference>
        </references>
      </pivotArea>
    </format>
    <format dxfId="401">
      <pivotArea dataOnly="0" labelOnly="1" outline="0" fieldPosition="0">
        <references count="5">
          <reference field="2" count="1" selected="0">
            <x v="0"/>
          </reference>
          <reference field="5" count="1" selected="0">
            <x v="28"/>
          </reference>
          <reference field="6" count="1" selected="0">
            <x v="105"/>
          </reference>
          <reference field="7" count="1">
            <x v="181"/>
          </reference>
          <reference field="18" count="1" selected="0">
            <x v="1"/>
          </reference>
        </references>
      </pivotArea>
    </format>
    <format dxfId="400">
      <pivotArea dataOnly="0" labelOnly="1" outline="0" fieldPosition="0">
        <references count="5">
          <reference field="2" count="1" selected="0">
            <x v="0"/>
          </reference>
          <reference field="5" count="1" selected="0">
            <x v="47"/>
          </reference>
          <reference field="6" count="1" selected="0">
            <x v="100"/>
          </reference>
          <reference field="7" count="1">
            <x v="149"/>
          </reference>
          <reference field="18" count="1" selected="0">
            <x v="1"/>
          </reference>
        </references>
      </pivotArea>
    </format>
    <format dxfId="399">
      <pivotArea dataOnly="0" labelOnly="1" outline="0" fieldPosition="0">
        <references count="5">
          <reference field="2" count="1" selected="0">
            <x v="0"/>
          </reference>
          <reference field="5" count="1" selected="0">
            <x v="67"/>
          </reference>
          <reference field="6" count="1" selected="0">
            <x v="108"/>
          </reference>
          <reference field="7" count="1">
            <x v="75"/>
          </reference>
          <reference field="18" count="1" selected="0">
            <x v="1"/>
          </reference>
        </references>
      </pivotArea>
    </format>
    <format dxfId="398">
      <pivotArea dataOnly="0" labelOnly="1" outline="0" fieldPosition="0">
        <references count="5">
          <reference field="2" count="1" selected="0">
            <x v="0"/>
          </reference>
          <reference field="5" count="1" selected="0">
            <x v="77"/>
          </reference>
          <reference field="6" count="1" selected="0">
            <x v="168"/>
          </reference>
          <reference field="7" count="1">
            <x v="43"/>
          </reference>
          <reference field="18" count="1" selected="0">
            <x v="1"/>
          </reference>
        </references>
      </pivotArea>
    </format>
    <format dxfId="397">
      <pivotArea dataOnly="0" labelOnly="1" outline="0" fieldPosition="0">
        <references count="5">
          <reference field="2" count="1" selected="0">
            <x v="0"/>
          </reference>
          <reference field="5" count="1" selected="0">
            <x v="78"/>
          </reference>
          <reference field="6" count="1" selected="0">
            <x v="35"/>
          </reference>
          <reference field="7" count="1">
            <x v="95"/>
          </reference>
          <reference field="18" count="1" selected="0">
            <x v="1"/>
          </reference>
        </references>
      </pivotArea>
    </format>
    <format dxfId="396">
      <pivotArea dataOnly="0" labelOnly="1" outline="0" fieldPosition="0">
        <references count="5">
          <reference field="2" count="1" selected="0">
            <x v="0"/>
          </reference>
          <reference field="5" count="1" selected="0">
            <x v="113"/>
          </reference>
          <reference field="6" count="1" selected="0">
            <x v="53"/>
          </reference>
          <reference field="7" count="1">
            <x v="127"/>
          </reference>
          <reference field="18" count="1" selected="0">
            <x v="1"/>
          </reference>
        </references>
      </pivotArea>
    </format>
    <format dxfId="395">
      <pivotArea dataOnly="0" labelOnly="1" outline="0" fieldPosition="0">
        <references count="5">
          <reference field="2" count="1" selected="0">
            <x v="0"/>
          </reference>
          <reference field="5" count="1" selected="0">
            <x v="124"/>
          </reference>
          <reference field="6" count="1" selected="0">
            <x v="167"/>
          </reference>
          <reference field="7" count="1">
            <x v="139"/>
          </reference>
          <reference field="18" count="1" selected="0">
            <x v="1"/>
          </reference>
        </references>
      </pivotArea>
    </format>
    <format dxfId="394">
      <pivotArea dataOnly="0" labelOnly="1" outline="0" fieldPosition="0">
        <references count="5">
          <reference field="2" count="1" selected="0">
            <x v="0"/>
          </reference>
          <reference field="5" count="1" selected="0">
            <x v="137"/>
          </reference>
          <reference field="6" count="1" selected="0">
            <x v="79"/>
          </reference>
          <reference field="7" count="1">
            <x v="108"/>
          </reference>
          <reference field="18" count="1" selected="0">
            <x v="1"/>
          </reference>
        </references>
      </pivotArea>
    </format>
    <format dxfId="393">
      <pivotArea dataOnly="0" labelOnly="1" outline="0" fieldPosition="0">
        <references count="5">
          <reference field="2" count="1" selected="0">
            <x v="0"/>
          </reference>
          <reference field="5" count="1" selected="0">
            <x v="154"/>
          </reference>
          <reference field="6" count="1" selected="0">
            <x v="170"/>
          </reference>
          <reference field="7" count="1">
            <x v="137"/>
          </reference>
          <reference field="18" count="1" selected="0">
            <x v="1"/>
          </reference>
        </references>
      </pivotArea>
    </format>
    <format dxfId="392">
      <pivotArea dataOnly="0" labelOnly="1" outline="0" fieldPosition="0">
        <references count="5">
          <reference field="2" count="1" selected="0">
            <x v="0"/>
          </reference>
          <reference field="5" count="1" selected="0">
            <x v="169"/>
          </reference>
          <reference field="6" count="1" selected="0">
            <x v="109"/>
          </reference>
          <reference field="7" count="1">
            <x v="28"/>
          </reference>
          <reference field="18" count="1" selected="0">
            <x v="1"/>
          </reference>
        </references>
      </pivotArea>
    </format>
    <format dxfId="391">
      <pivotArea dataOnly="0" labelOnly="1" outline="0" fieldPosition="0">
        <references count="5">
          <reference field="2" count="1" selected="0">
            <x v="1"/>
          </reference>
          <reference field="5" count="1" selected="0">
            <x v="127"/>
          </reference>
          <reference field="6" count="1" selected="0">
            <x v="71"/>
          </reference>
          <reference field="7" count="1">
            <x v="147"/>
          </reference>
          <reference field="18" count="1" selected="0">
            <x v="1"/>
          </reference>
        </references>
      </pivotArea>
    </format>
    <format dxfId="390">
      <pivotArea dataOnly="0" labelOnly="1" outline="0" fieldPosition="0">
        <references count="5">
          <reference field="2" count="1" selected="0">
            <x v="0"/>
          </reference>
          <reference field="5" count="1" selected="0">
            <x v="4"/>
          </reference>
          <reference field="6" count="1" selected="0">
            <x v="154"/>
          </reference>
          <reference field="7" count="1">
            <x v="5"/>
          </reference>
          <reference field="18" count="1" selected="0">
            <x v="2"/>
          </reference>
        </references>
      </pivotArea>
    </format>
    <format dxfId="389">
      <pivotArea dataOnly="0" labelOnly="1" outline="0" fieldPosition="0">
        <references count="5">
          <reference field="2" count="1" selected="0">
            <x v="0"/>
          </reference>
          <reference field="5" count="1" selected="0">
            <x v="46"/>
          </reference>
          <reference field="6" count="1" selected="0">
            <x v="141"/>
          </reference>
          <reference field="7" count="1">
            <x v="58"/>
          </reference>
          <reference field="18" count="1" selected="0">
            <x v="2"/>
          </reference>
        </references>
      </pivotArea>
    </format>
    <format dxfId="388">
      <pivotArea dataOnly="0" labelOnly="1" outline="0" fieldPosition="0">
        <references count="5">
          <reference field="2" count="1" selected="0">
            <x v="0"/>
          </reference>
          <reference field="5" count="1" selected="0">
            <x v="56"/>
          </reference>
          <reference field="6" count="1" selected="0">
            <x v="119"/>
          </reference>
          <reference field="7" count="1">
            <x v="91"/>
          </reference>
          <reference field="18" count="1" selected="0">
            <x v="2"/>
          </reference>
        </references>
      </pivotArea>
    </format>
    <format dxfId="387">
      <pivotArea dataOnly="0" labelOnly="1" outline="0" fieldPosition="0">
        <references count="5">
          <reference field="2" count="1" selected="0">
            <x v="0"/>
          </reference>
          <reference field="5" count="1" selected="0">
            <x v="87"/>
          </reference>
          <reference field="6" count="1" selected="0">
            <x v="110"/>
          </reference>
          <reference field="7" count="1">
            <x v="148"/>
          </reference>
          <reference field="18" count="1" selected="0">
            <x v="2"/>
          </reference>
        </references>
      </pivotArea>
    </format>
    <format dxfId="386">
      <pivotArea dataOnly="0" labelOnly="1" outline="0" fieldPosition="0">
        <references count="5">
          <reference field="2" count="1" selected="0">
            <x v="0"/>
          </reference>
          <reference field="5" count="1" selected="0">
            <x v="116"/>
          </reference>
          <reference field="6" count="1" selected="0">
            <x v="153"/>
          </reference>
          <reference field="7" count="1">
            <x v="171"/>
          </reference>
          <reference field="18" count="1" selected="0">
            <x v="2"/>
          </reference>
        </references>
      </pivotArea>
    </format>
    <format dxfId="385">
      <pivotArea dataOnly="0" labelOnly="1" outline="0" fieldPosition="0">
        <references count="5">
          <reference field="2" count="1" selected="0">
            <x v="0"/>
          </reference>
          <reference field="5" count="1" selected="0">
            <x v="121"/>
          </reference>
          <reference field="6" count="1" selected="0">
            <x v="166"/>
          </reference>
          <reference field="7" count="1">
            <x v="129"/>
          </reference>
          <reference field="18" count="1" selected="0">
            <x v="2"/>
          </reference>
        </references>
      </pivotArea>
    </format>
    <format dxfId="384">
      <pivotArea dataOnly="0" labelOnly="1" outline="0" fieldPosition="0">
        <references count="5">
          <reference field="2" count="1" selected="0">
            <x v="0"/>
          </reference>
          <reference field="5" count="1" selected="0">
            <x v="133"/>
          </reference>
          <reference field="6" count="1" selected="0">
            <x v="131"/>
          </reference>
          <reference field="7" count="1">
            <x v="119"/>
          </reference>
          <reference field="18" count="1" selected="0">
            <x v="2"/>
          </reference>
        </references>
      </pivotArea>
    </format>
    <format dxfId="383">
      <pivotArea dataOnly="0" labelOnly="1" outline="0" fieldPosition="0">
        <references count="5">
          <reference field="2" count="1" selected="0">
            <x v="0"/>
          </reference>
          <reference field="5" count="1" selected="0">
            <x v="139"/>
          </reference>
          <reference field="6" count="1" selected="0">
            <x v="5"/>
          </reference>
          <reference field="7" count="1">
            <x v="121"/>
          </reference>
          <reference field="18" count="1" selected="0">
            <x v="2"/>
          </reference>
        </references>
      </pivotArea>
    </format>
    <format dxfId="382">
      <pivotArea dataOnly="0" labelOnly="1" outline="0" fieldPosition="0">
        <references count="5">
          <reference field="2" count="1" selected="0">
            <x v="0"/>
          </reference>
          <reference field="5" count="1" selected="0">
            <x v="174"/>
          </reference>
          <reference field="6" count="1" selected="0">
            <x v="82"/>
          </reference>
          <reference field="7" count="1">
            <x v="41"/>
          </reference>
          <reference field="18" count="1" selected="0">
            <x v="2"/>
          </reference>
        </references>
      </pivotArea>
    </format>
    <format dxfId="381">
      <pivotArea dataOnly="0" labelOnly="1" outline="0" fieldPosition="0">
        <references count="5">
          <reference field="2" count="1" selected="0">
            <x v="0"/>
          </reference>
          <reference field="5" count="1" selected="0">
            <x v="179"/>
          </reference>
          <reference field="6" count="1" selected="0">
            <x v="149"/>
          </reference>
          <reference field="7" count="1">
            <x v="39"/>
          </reference>
          <reference field="18" count="1" selected="0">
            <x v="2"/>
          </reference>
        </references>
      </pivotArea>
    </format>
    <format dxfId="380">
      <pivotArea dataOnly="0" labelOnly="1" outline="0" fieldPosition="0">
        <references count="5">
          <reference field="2" count="1" selected="0">
            <x v="1"/>
          </reference>
          <reference field="5" count="1" selected="0">
            <x v="5"/>
          </reference>
          <reference field="6" count="1" selected="0">
            <x v="128"/>
          </reference>
          <reference field="7" count="1">
            <x v="122"/>
          </reference>
          <reference field="18" count="1" selected="0">
            <x v="2"/>
          </reference>
        </references>
      </pivotArea>
    </format>
    <format dxfId="379">
      <pivotArea dataOnly="0" labelOnly="1" outline="0" fieldPosition="0">
        <references count="5">
          <reference field="2" count="1" selected="0">
            <x v="1"/>
          </reference>
          <reference field="5" count="1" selected="0">
            <x v="12"/>
          </reference>
          <reference field="6" count="1" selected="0">
            <x v="129"/>
          </reference>
          <reference field="7" count="1">
            <x v="17"/>
          </reference>
          <reference field="18" count="1" selected="0">
            <x v="2"/>
          </reference>
        </references>
      </pivotArea>
    </format>
    <format dxfId="378">
      <pivotArea dataOnly="0" labelOnly="1" outline="0" fieldPosition="0">
        <references count="5">
          <reference field="2" count="1" selected="0">
            <x v="1"/>
          </reference>
          <reference field="5" count="1" selected="0">
            <x v="21"/>
          </reference>
          <reference field="6" count="1" selected="0">
            <x v="58"/>
          </reference>
          <reference field="7" count="1">
            <x v="166"/>
          </reference>
          <reference field="18" count="1" selected="0">
            <x v="2"/>
          </reference>
        </references>
      </pivotArea>
    </format>
    <format dxfId="377">
      <pivotArea dataOnly="0" labelOnly="1" outline="0" fieldPosition="0">
        <references count="5">
          <reference field="2" count="1" selected="0">
            <x v="1"/>
          </reference>
          <reference field="5" count="1" selected="0">
            <x v="36"/>
          </reference>
          <reference field="6" count="1" selected="0">
            <x v="185"/>
          </reference>
          <reference field="7" count="1">
            <x v="47"/>
          </reference>
          <reference field="18" count="1" selected="0">
            <x v="2"/>
          </reference>
        </references>
      </pivotArea>
    </format>
    <format dxfId="376">
      <pivotArea dataOnly="0" labelOnly="1" outline="0" fieldPosition="0">
        <references count="5">
          <reference field="2" count="1" selected="0">
            <x v="1"/>
          </reference>
          <reference field="5" count="1" selected="0">
            <x v="75"/>
          </reference>
          <reference field="6" count="1" selected="0">
            <x v="132"/>
          </reference>
          <reference field="7" count="1">
            <x v="25"/>
          </reference>
          <reference field="18" count="1" selected="0">
            <x v="2"/>
          </reference>
        </references>
      </pivotArea>
    </format>
    <format dxfId="375">
      <pivotArea dataOnly="0" labelOnly="1" outline="0" fieldPosition="0">
        <references count="5">
          <reference field="2" count="1" selected="0">
            <x v="1"/>
          </reference>
          <reference field="5" count="1" selected="0">
            <x v="96"/>
          </reference>
          <reference field="6" count="1" selected="0">
            <x v="116"/>
          </reference>
          <reference field="7" count="1">
            <x v="34"/>
          </reference>
          <reference field="18" count="1" selected="0">
            <x v="2"/>
          </reference>
        </references>
      </pivotArea>
    </format>
    <format dxfId="374">
      <pivotArea dataOnly="0" labelOnly="1" outline="0" fieldPosition="0">
        <references count="5">
          <reference field="2" count="1" selected="0">
            <x v="1"/>
          </reference>
          <reference field="5" count="1" selected="0">
            <x v="140"/>
          </reference>
          <reference field="6" count="1" selected="0">
            <x v="87"/>
          </reference>
          <reference field="7" count="1">
            <x v="116"/>
          </reference>
          <reference field="18" count="1" selected="0">
            <x v="2"/>
          </reference>
        </references>
      </pivotArea>
    </format>
    <format dxfId="373">
      <pivotArea dataOnly="0" labelOnly="1" outline="0" fieldPosition="0">
        <references count="5">
          <reference field="2" count="1" selected="0">
            <x v="1"/>
          </reference>
          <reference field="5" count="1" selected="0">
            <x v="156"/>
          </reference>
          <reference field="6" count="1" selected="0">
            <x v="98"/>
          </reference>
          <reference field="7" count="1">
            <x v="81"/>
          </reference>
          <reference field="18" count="1" selected="0">
            <x v="2"/>
          </reference>
        </references>
      </pivotArea>
    </format>
    <format dxfId="372">
      <pivotArea dataOnly="0" labelOnly="1" outline="0" fieldPosition="0">
        <references count="5">
          <reference field="2" count="1" selected="0">
            <x v="1"/>
          </reference>
          <reference field="5" count="1" selected="0">
            <x v="162"/>
          </reference>
          <reference field="6" count="1" selected="0">
            <x v="173"/>
          </reference>
          <reference field="7" count="1">
            <x v="156"/>
          </reference>
          <reference field="18" count="1" selected="0">
            <x v="2"/>
          </reference>
        </references>
      </pivotArea>
    </format>
    <format dxfId="371">
      <pivotArea dataOnly="0" labelOnly="1" outline="0" fieldPosition="0">
        <references count="5">
          <reference field="2" count="1" selected="0">
            <x v="1"/>
          </reference>
          <reference field="5" count="1" selected="0">
            <x v="165"/>
          </reference>
          <reference field="6" count="1" selected="0">
            <x v="122"/>
          </reference>
          <reference field="7" count="1">
            <x v="159"/>
          </reference>
          <reference field="18" count="1" selected="0">
            <x v="2"/>
          </reference>
        </references>
      </pivotArea>
    </format>
    <format dxfId="370">
      <pivotArea dataOnly="0" labelOnly="1" outline="0" fieldPosition="0">
        <references count="5">
          <reference field="2" count="1" selected="0">
            <x v="1"/>
          </reference>
          <reference field="5" count="1" selected="0">
            <x v="172"/>
          </reference>
          <reference field="6" count="1" selected="0">
            <x v="97"/>
          </reference>
          <reference field="7" count="1">
            <x v="80"/>
          </reference>
          <reference field="18" count="1" selected="0">
            <x v="2"/>
          </reference>
        </references>
      </pivotArea>
    </format>
    <format dxfId="369">
      <pivotArea dataOnly="0" labelOnly="1" outline="0" fieldPosition="0">
        <references count="5">
          <reference field="2" count="1" selected="0">
            <x v="0"/>
          </reference>
          <reference field="5" count="1" selected="0">
            <x v="40"/>
          </reference>
          <reference field="6" count="1" selected="0">
            <x v="151"/>
          </reference>
          <reference field="7" count="1">
            <x v="84"/>
          </reference>
          <reference field="18" count="1" selected="0">
            <x v="3"/>
          </reference>
        </references>
      </pivotArea>
    </format>
    <format dxfId="368">
      <pivotArea dataOnly="0" labelOnly="1" outline="0" fieldPosition="0">
        <references count="5">
          <reference field="2" count="1" selected="0">
            <x v="0"/>
          </reference>
          <reference field="5" count="1" selected="0">
            <x v="45"/>
          </reference>
          <reference field="6" count="1" selected="0">
            <x v="38"/>
          </reference>
          <reference field="7" count="1">
            <x v="57"/>
          </reference>
          <reference field="18" count="1" selected="0">
            <x v="3"/>
          </reference>
        </references>
      </pivotArea>
    </format>
    <format dxfId="367">
      <pivotArea dataOnly="0" labelOnly="1" outline="0" fieldPosition="0">
        <references count="5">
          <reference field="2" count="1" selected="0">
            <x v="0"/>
          </reference>
          <reference field="5" count="1" selected="0">
            <x v="54"/>
          </reference>
          <reference field="6" count="1" selected="0">
            <x v="88"/>
          </reference>
          <reference field="7" count="1">
            <x v="62"/>
          </reference>
          <reference field="18" count="1" selected="0">
            <x v="3"/>
          </reference>
        </references>
      </pivotArea>
    </format>
    <format dxfId="366">
      <pivotArea dataOnly="0" labelOnly="1" outline="0" fieldPosition="0">
        <references count="5">
          <reference field="2" count="1" selected="0">
            <x v="0"/>
          </reference>
          <reference field="5" count="1" selected="0">
            <x v="66"/>
          </reference>
          <reference field="6" count="1" selected="0">
            <x v="146"/>
          </reference>
          <reference field="7" count="1">
            <x v="72"/>
          </reference>
          <reference field="18" count="1" selected="0">
            <x v="3"/>
          </reference>
        </references>
      </pivotArea>
    </format>
    <format dxfId="365">
      <pivotArea dataOnly="0" labelOnly="1" outline="0" fieldPosition="0">
        <references count="5">
          <reference field="2" count="1" selected="0">
            <x v="0"/>
          </reference>
          <reference field="5" count="1" selected="0">
            <x v="70"/>
          </reference>
          <reference field="6" count="1" selected="0">
            <x v="179"/>
          </reference>
          <reference field="7" count="1">
            <x v="93"/>
          </reference>
          <reference field="18" count="1" selected="0">
            <x v="3"/>
          </reference>
        </references>
      </pivotArea>
    </format>
    <format dxfId="364">
      <pivotArea dataOnly="0" labelOnly="1" outline="0" fieldPosition="0">
        <references count="5">
          <reference field="2" count="1" selected="0">
            <x v="0"/>
          </reference>
          <reference field="5" count="1" selected="0">
            <x v="72"/>
          </reference>
          <reference field="6" count="1" selected="0">
            <x v="10"/>
          </reference>
          <reference field="7" count="1">
            <x v="142"/>
          </reference>
          <reference field="18" count="1" selected="0">
            <x v="3"/>
          </reference>
        </references>
      </pivotArea>
    </format>
    <format dxfId="363">
      <pivotArea dataOnly="0" labelOnly="1" outline="0" fieldPosition="0">
        <references count="5">
          <reference field="2" count="1" selected="0">
            <x v="0"/>
          </reference>
          <reference field="5" count="1" selected="0">
            <x v="79"/>
          </reference>
          <reference field="6" count="1" selected="0">
            <x v="81"/>
          </reference>
          <reference field="7" count="1">
            <x v="111"/>
          </reference>
          <reference field="18" count="1" selected="0">
            <x v="3"/>
          </reference>
        </references>
      </pivotArea>
    </format>
    <format dxfId="362">
      <pivotArea dataOnly="0" labelOnly="1" outline="0" fieldPosition="0">
        <references count="5">
          <reference field="2" count="1" selected="0">
            <x v="0"/>
          </reference>
          <reference field="5" count="1" selected="0">
            <x v="114"/>
          </reference>
          <reference field="6" count="1" selected="0">
            <x v="121"/>
          </reference>
          <reference field="7" count="1">
            <x v="105"/>
          </reference>
          <reference field="18" count="1" selected="0">
            <x v="3"/>
          </reference>
        </references>
      </pivotArea>
    </format>
    <format dxfId="361">
      <pivotArea dataOnly="0" labelOnly="1" outline="0" fieldPosition="0">
        <references count="5">
          <reference field="2" count="1" selected="0">
            <x v="0"/>
          </reference>
          <reference field="5" count="1" selected="0">
            <x v="117"/>
          </reference>
          <reference field="6" count="1" selected="0">
            <x v="89"/>
          </reference>
          <reference field="7" count="1">
            <x v="92"/>
          </reference>
          <reference field="18" count="1" selected="0">
            <x v="3"/>
          </reference>
        </references>
      </pivotArea>
    </format>
    <format dxfId="360">
      <pivotArea dataOnly="0" labelOnly="1" outline="0" fieldPosition="0">
        <references count="5">
          <reference field="2" count="1" selected="0">
            <x v="0"/>
          </reference>
          <reference field="5" count="1" selected="0">
            <x v="120"/>
          </reference>
          <reference field="6" count="1" selected="0">
            <x v="32"/>
          </reference>
          <reference field="7" count="1">
            <x v="128"/>
          </reference>
          <reference field="18" count="1" selected="0">
            <x v="3"/>
          </reference>
        </references>
      </pivotArea>
    </format>
    <format dxfId="359">
      <pivotArea dataOnly="0" labelOnly="1" outline="0" fieldPosition="0">
        <references count="5">
          <reference field="2" count="1" selected="0">
            <x v="0"/>
          </reference>
          <reference field="5" count="1" selected="0">
            <x v="135"/>
          </reference>
          <reference field="6" count="1" selected="0">
            <x v="114"/>
          </reference>
          <reference field="7" count="1">
            <x v="2"/>
          </reference>
          <reference field="18" count="1" selected="0">
            <x v="3"/>
          </reference>
        </references>
      </pivotArea>
    </format>
    <format dxfId="358">
      <pivotArea dataOnly="0" labelOnly="1" outline="0" fieldPosition="0">
        <references count="5">
          <reference field="2" count="1" selected="0">
            <x v="0"/>
          </reference>
          <reference field="5" count="1" selected="0">
            <x v="149"/>
          </reference>
          <reference field="6" count="1" selected="0">
            <x v="169"/>
          </reference>
          <reference field="7" count="1">
            <x v="153"/>
          </reference>
          <reference field="18" count="1" selected="0">
            <x v="3"/>
          </reference>
        </references>
      </pivotArea>
    </format>
    <format dxfId="357">
      <pivotArea dataOnly="0" labelOnly="1" outline="0" fieldPosition="0">
        <references count="5">
          <reference field="2" count="1" selected="0">
            <x v="0"/>
          </reference>
          <reference field="5" count="1" selected="0">
            <x v="182"/>
          </reference>
          <reference field="6" count="1" selected="0">
            <x v="101"/>
          </reference>
          <reference field="7" count="1">
            <x v="168"/>
          </reference>
          <reference field="18" count="1" selected="0">
            <x v="3"/>
          </reference>
        </references>
      </pivotArea>
    </format>
    <format dxfId="356">
      <pivotArea dataOnly="0" labelOnly="1" outline="0" fieldPosition="0">
        <references count="5">
          <reference field="2" count="1" selected="0">
            <x v="1"/>
          </reference>
          <reference field="5" count="1" selected="0">
            <x v="9"/>
          </reference>
          <reference field="6" count="1" selected="0">
            <x v="57"/>
          </reference>
          <reference field="7" count="1">
            <x v="8"/>
          </reference>
          <reference field="18" count="1" selected="0">
            <x v="3"/>
          </reference>
        </references>
      </pivotArea>
    </format>
    <format dxfId="355">
      <pivotArea dataOnly="0" labelOnly="1" outline="0" fieldPosition="0">
        <references count="5">
          <reference field="2" count="1" selected="0">
            <x v="1"/>
          </reference>
          <reference field="5" count="1" selected="0">
            <x v="19"/>
          </reference>
          <reference field="6" count="1" selected="0">
            <x v="17"/>
          </reference>
          <reference field="7" count="1">
            <x v="15"/>
          </reference>
          <reference field="18" count="1" selected="0">
            <x v="3"/>
          </reference>
        </references>
      </pivotArea>
    </format>
    <format dxfId="354">
      <pivotArea dataOnly="0" labelOnly="1" outline="0" fieldPosition="0">
        <references count="5">
          <reference field="2" count="1" selected="0">
            <x v="1"/>
          </reference>
          <reference field="5" count="1" selected="0">
            <x v="24"/>
          </reference>
          <reference field="6" count="1" selected="0">
            <x v="92"/>
          </reference>
          <reference field="7" count="1">
            <x v="82"/>
          </reference>
          <reference field="18" count="1" selected="0">
            <x v="3"/>
          </reference>
        </references>
      </pivotArea>
    </format>
    <format dxfId="353">
      <pivotArea dataOnly="0" labelOnly="1" outline="0" fieldPosition="0">
        <references count="5">
          <reference field="2" count="1" selected="0">
            <x v="1"/>
          </reference>
          <reference field="5" count="1" selected="0">
            <x v="51"/>
          </reference>
          <reference field="6" count="1" selected="0">
            <x v="176"/>
          </reference>
          <reference field="7" count="1">
            <x v="61"/>
          </reference>
          <reference field="18" count="1" selected="0">
            <x v="3"/>
          </reference>
        </references>
      </pivotArea>
    </format>
    <format dxfId="352">
      <pivotArea dataOnly="0" labelOnly="1" outline="0" fieldPosition="0">
        <references count="5">
          <reference field="2" count="1" selected="0">
            <x v="1"/>
          </reference>
          <reference field="5" count="1" selected="0">
            <x v="100"/>
          </reference>
          <reference field="6" count="1" selected="0">
            <x v="65"/>
          </reference>
          <reference field="7" count="1">
            <x v="151"/>
          </reference>
          <reference field="18" count="1" selected="0">
            <x v="3"/>
          </reference>
        </references>
      </pivotArea>
    </format>
    <format dxfId="351">
      <pivotArea dataOnly="0" labelOnly="1" outline="0" fieldPosition="0">
        <references count="5">
          <reference field="2" count="1" selected="0">
            <x v="1"/>
          </reference>
          <reference field="5" count="1" selected="0">
            <x v="125"/>
          </reference>
          <reference field="6" count="1" selected="0">
            <x v="36"/>
          </reference>
          <reference field="7" count="1">
            <x v="23"/>
          </reference>
          <reference field="18" count="1" selected="0">
            <x v="3"/>
          </reference>
        </references>
      </pivotArea>
    </format>
    <format dxfId="350">
      <pivotArea dataOnly="0" labelOnly="1" outline="0" fieldPosition="0">
        <references count="5">
          <reference field="2" count="1" selected="0">
            <x v="1"/>
          </reference>
          <reference field="5" count="1" selected="0">
            <x v="157"/>
          </reference>
          <reference field="6" count="1" selected="0">
            <x v="181"/>
          </reference>
          <reference field="7" count="1">
            <x v="152"/>
          </reference>
          <reference field="18" count="1" selected="0">
            <x v="3"/>
          </reference>
        </references>
      </pivotArea>
    </format>
    <format dxfId="349">
      <pivotArea dataOnly="0" labelOnly="1" outline="0" fieldPosition="0">
        <references count="5">
          <reference field="2" count="1" selected="0">
            <x v="1"/>
          </reference>
          <reference field="5" count="1" selected="0">
            <x v="158"/>
          </reference>
          <reference field="6" count="1" selected="0">
            <x v="67"/>
          </reference>
          <reference field="7" count="1">
            <x v="68"/>
          </reference>
          <reference field="18" count="1" selected="0">
            <x v="3"/>
          </reference>
        </references>
      </pivotArea>
    </format>
    <format dxfId="348">
      <pivotArea dataOnly="0" labelOnly="1" outline="0" fieldPosition="0">
        <references count="5">
          <reference field="2" count="1" selected="0">
            <x v="1"/>
          </reference>
          <reference field="5" count="1" selected="0">
            <x v="161"/>
          </reference>
          <reference field="6" count="1" selected="0">
            <x v="84"/>
          </reference>
          <reference field="7" count="1">
            <x v="154"/>
          </reference>
          <reference field="18" count="1" selected="0">
            <x v="3"/>
          </reference>
        </references>
      </pivotArea>
    </format>
    <format dxfId="347">
      <pivotArea dataOnly="0" labelOnly="1" outline="0" fieldPosition="0">
        <references count="5">
          <reference field="2" count="1" selected="0">
            <x v="1"/>
          </reference>
          <reference field="5" count="1" selected="0">
            <x v="166"/>
          </reference>
          <reference field="6" count="1" selected="0">
            <x v="37"/>
          </reference>
          <reference field="7" count="1">
            <x v="36"/>
          </reference>
          <reference field="18" count="1" selected="0">
            <x v="3"/>
          </reference>
        </references>
      </pivotArea>
    </format>
    <format dxfId="346">
      <pivotArea dataOnly="0" labelOnly="1" outline="0" fieldPosition="0">
        <references count="5">
          <reference field="2" count="1" selected="0">
            <x v="1"/>
          </reference>
          <reference field="5" count="1" selected="0">
            <x v="175"/>
          </reference>
          <reference field="6" count="1" selected="0">
            <x v="94"/>
          </reference>
          <reference field="7" count="1">
            <x v="69"/>
          </reference>
          <reference field="18" count="1" selected="0">
            <x v="3"/>
          </reference>
        </references>
      </pivotArea>
    </format>
    <format dxfId="345">
      <pivotArea dataOnly="0" labelOnly="1" outline="0" fieldPosition="0">
        <references count="5">
          <reference field="2" count="1" selected="0">
            <x v="1"/>
          </reference>
          <reference field="5" count="1" selected="0">
            <x v="177"/>
          </reference>
          <reference field="6" count="1" selected="0">
            <x v="148"/>
          </reference>
          <reference field="7" count="1">
            <x v="164"/>
          </reference>
          <reference field="18" count="1" selected="0">
            <x v="3"/>
          </reference>
        </references>
      </pivotArea>
    </format>
    <format dxfId="344">
      <pivotArea dataOnly="0" labelOnly="1" outline="0" fieldPosition="0">
        <references count="5">
          <reference field="2" count="1" selected="0">
            <x v="0"/>
          </reference>
          <reference field="5" count="1" selected="0">
            <x v="3"/>
          </reference>
          <reference field="6" count="1" selected="0">
            <x v="49"/>
          </reference>
          <reference field="7" count="1">
            <x v="169"/>
          </reference>
          <reference field="18" count="1" selected="0">
            <x v="4"/>
          </reference>
        </references>
      </pivotArea>
    </format>
    <format dxfId="343">
      <pivotArea dataOnly="0" labelOnly="1" outline="0" fieldPosition="0">
        <references count="5">
          <reference field="2" count="1" selected="0">
            <x v="0"/>
          </reference>
          <reference field="5" count="1" selected="0">
            <x v="14"/>
          </reference>
          <reference field="6" count="1" selected="0">
            <x v="19"/>
          </reference>
          <reference field="7" count="1">
            <x v="179"/>
          </reference>
          <reference field="18" count="1" selected="0">
            <x v="4"/>
          </reference>
        </references>
      </pivotArea>
    </format>
    <format dxfId="342">
      <pivotArea dataOnly="0" labelOnly="1" outline="0" fieldPosition="0">
        <references count="5">
          <reference field="2" count="1" selected="0">
            <x v="0"/>
          </reference>
          <reference field="5" count="1" selected="0">
            <x v="18"/>
          </reference>
          <reference field="6" count="1" selected="0">
            <x v="28"/>
          </reference>
          <reference field="7" count="1">
            <x v="24"/>
          </reference>
          <reference field="18" count="1" selected="0">
            <x v="4"/>
          </reference>
        </references>
      </pivotArea>
    </format>
    <format dxfId="341">
      <pivotArea dataOnly="0" labelOnly="1" outline="0" fieldPosition="0">
        <references count="5">
          <reference field="2" count="1" selected="0">
            <x v="0"/>
          </reference>
          <reference field="5" count="1" selected="0">
            <x v="34"/>
          </reference>
          <reference field="6" count="1" selected="0">
            <x v="30"/>
          </reference>
          <reference field="7" count="1">
            <x v="45"/>
          </reference>
          <reference field="18" count="1" selected="0">
            <x v="4"/>
          </reference>
        </references>
      </pivotArea>
    </format>
    <format dxfId="340">
      <pivotArea dataOnly="0" labelOnly="1" outline="0" fieldPosition="0">
        <references count="5">
          <reference field="2" count="1" selected="0">
            <x v="0"/>
          </reference>
          <reference field="5" count="1" selected="0">
            <x v="41"/>
          </reference>
          <reference field="6" count="1" selected="0">
            <x v="112"/>
          </reference>
          <reference field="7" count="1">
            <x v="54"/>
          </reference>
          <reference field="18" count="1" selected="0">
            <x v="4"/>
          </reference>
        </references>
      </pivotArea>
    </format>
    <format dxfId="339">
      <pivotArea dataOnly="0" labelOnly="1" outline="0" fieldPosition="0">
        <references count="5">
          <reference field="2" count="1" selected="0">
            <x v="0"/>
          </reference>
          <reference field="5" count="1" selected="0">
            <x v="42"/>
          </reference>
          <reference field="6" count="1" selected="0">
            <x v="102"/>
          </reference>
          <reference field="7" count="1">
            <x v="53"/>
          </reference>
          <reference field="18" count="1" selected="0">
            <x v="4"/>
          </reference>
        </references>
      </pivotArea>
    </format>
    <format dxfId="338">
      <pivotArea dataOnly="0" labelOnly="1" outline="0" fieldPosition="0">
        <references count="5">
          <reference field="2" count="1" selected="0">
            <x v="0"/>
          </reference>
          <reference field="5" count="1" selected="0">
            <x v="65"/>
          </reference>
          <reference field="6" count="1" selected="0">
            <x v="0"/>
          </reference>
          <reference field="7" count="1">
            <x v="3"/>
          </reference>
          <reference field="18" count="1" selected="0">
            <x v="4"/>
          </reference>
        </references>
      </pivotArea>
    </format>
    <format dxfId="337">
      <pivotArea dataOnly="0" labelOnly="1" outline="0" fieldPosition="0">
        <references count="5">
          <reference field="2" count="1" selected="0">
            <x v="0"/>
          </reference>
          <reference field="5" count="1" selected="0">
            <x v="69"/>
          </reference>
          <reference field="6" count="1" selected="0">
            <x v="91"/>
          </reference>
          <reference field="7" count="1">
            <x v="76"/>
          </reference>
          <reference field="18" count="1" selected="0">
            <x v="4"/>
          </reference>
        </references>
      </pivotArea>
    </format>
    <format dxfId="336">
      <pivotArea dataOnly="0" labelOnly="1" outline="0" fieldPosition="0">
        <references count="5">
          <reference field="2" count="1" selected="0">
            <x v="0"/>
          </reference>
          <reference field="5" count="1" selected="0">
            <x v="84"/>
          </reference>
          <reference field="6" count="1" selected="0">
            <x v="184"/>
          </reference>
          <reference field="7" count="1">
            <x v="98"/>
          </reference>
          <reference field="18" count="1" selected="0">
            <x v="4"/>
          </reference>
        </references>
      </pivotArea>
    </format>
    <format dxfId="335">
      <pivotArea dataOnly="0" labelOnly="1" outline="0" fieldPosition="0">
        <references count="5">
          <reference field="2" count="1" selected="0">
            <x v="0"/>
          </reference>
          <reference field="5" count="1" selected="0">
            <x v="85"/>
          </reference>
          <reference field="6" count="1" selected="0">
            <x v="72"/>
          </reference>
          <reference field="7" count="1">
            <x v="99"/>
          </reference>
          <reference field="18" count="1" selected="0">
            <x v="4"/>
          </reference>
        </references>
      </pivotArea>
    </format>
    <format dxfId="334">
      <pivotArea dataOnly="0" labelOnly="1" outline="0" fieldPosition="0">
        <references count="5">
          <reference field="2" count="1" selected="0">
            <x v="0"/>
          </reference>
          <reference field="5" count="1" selected="0">
            <x v="90"/>
          </reference>
          <reference field="6" count="1" selected="0">
            <x v="76"/>
          </reference>
          <reference field="7" count="1">
            <x v="112"/>
          </reference>
          <reference field="18" count="1" selected="0">
            <x v="4"/>
          </reference>
        </references>
      </pivotArea>
    </format>
    <format dxfId="333">
      <pivotArea dataOnly="0" labelOnly="1" outline="0" fieldPosition="0">
        <references count="5">
          <reference field="2" count="1" selected="0">
            <x v="0"/>
          </reference>
          <reference field="5" count="1" selected="0">
            <x v="118"/>
          </reference>
          <reference field="6" count="1" selected="0">
            <x v="39"/>
          </reference>
          <reference field="7" count="1">
            <x v="177"/>
          </reference>
          <reference field="18" count="1" selected="0">
            <x v="4"/>
          </reference>
        </references>
      </pivotArea>
    </format>
    <format dxfId="332">
      <pivotArea dataOnly="0" labelOnly="1" outline="0" fieldPosition="0">
        <references count="5">
          <reference field="2" count="1" selected="0">
            <x v="0"/>
          </reference>
          <reference field="5" count="1" selected="0">
            <x v="141"/>
          </reference>
          <reference field="6" count="1" selected="0">
            <x v="85"/>
          </reference>
          <reference field="7" count="1">
            <x v="170"/>
          </reference>
          <reference field="18" count="1" selected="0">
            <x v="4"/>
          </reference>
        </references>
      </pivotArea>
    </format>
    <format dxfId="331">
      <pivotArea dataOnly="0" labelOnly="1" outline="0" fieldPosition="0">
        <references count="5">
          <reference field="2" count="1" selected="0">
            <x v="0"/>
          </reference>
          <reference field="5" count="1" selected="0">
            <x v="142"/>
          </reference>
          <reference field="6" count="1" selected="0">
            <x v="107"/>
          </reference>
          <reference field="7" count="1">
            <x v="143"/>
          </reference>
          <reference field="18" count="1" selected="0">
            <x v="4"/>
          </reference>
        </references>
      </pivotArea>
    </format>
    <format dxfId="330">
      <pivotArea dataOnly="0" labelOnly="1" outline="0" fieldPosition="0">
        <references count="5">
          <reference field="2" count="1" selected="0">
            <x v="0"/>
          </reference>
          <reference field="5" count="1" selected="0">
            <x v="147"/>
          </reference>
          <reference field="6" count="1" selected="0">
            <x v="142"/>
          </reference>
          <reference field="7" count="1">
            <x v="123"/>
          </reference>
          <reference field="18" count="1" selected="0">
            <x v="4"/>
          </reference>
        </references>
      </pivotArea>
    </format>
    <format dxfId="329">
      <pivotArea dataOnly="0" labelOnly="1" outline="0" fieldPosition="0">
        <references count="5">
          <reference field="2" count="1" selected="0">
            <x v="0"/>
          </reference>
          <reference field="5" count="1" selected="0">
            <x v="168"/>
          </reference>
          <reference field="6" count="1" selected="0">
            <x v="69"/>
          </reference>
          <reference field="7" count="1">
            <x v="158"/>
          </reference>
          <reference field="18" count="1" selected="0">
            <x v="4"/>
          </reference>
        </references>
      </pivotArea>
    </format>
    <format dxfId="328">
      <pivotArea dataOnly="0" labelOnly="1" outline="0" fieldPosition="0">
        <references count="5">
          <reference field="2" count="1" selected="0">
            <x v="0"/>
          </reference>
          <reference field="5" count="1" selected="0">
            <x v="170"/>
          </reference>
          <reference field="6" count="1" selected="0">
            <x v="18"/>
          </reference>
          <reference field="7" count="1">
            <x v="6"/>
          </reference>
          <reference field="18" count="1" selected="0">
            <x v="4"/>
          </reference>
        </references>
      </pivotArea>
    </format>
    <format dxfId="327">
      <pivotArea dataOnly="0" labelOnly="1" outline="0" fieldPosition="0">
        <references count="5">
          <reference field="2" count="1" selected="0">
            <x v="1"/>
          </reference>
          <reference field="5" count="1" selected="0">
            <x v="8"/>
          </reference>
          <reference field="6" count="1" selected="0">
            <x v="125"/>
          </reference>
          <reference field="7" count="1">
            <x v="107"/>
          </reference>
          <reference field="18" count="1" selected="0">
            <x v="4"/>
          </reference>
        </references>
      </pivotArea>
    </format>
    <format dxfId="326">
      <pivotArea dataOnly="0" labelOnly="1" outline="0" fieldPosition="0">
        <references count="5">
          <reference field="2" count="1" selected="0">
            <x v="1"/>
          </reference>
          <reference field="5" count="1" selected="0">
            <x v="15"/>
          </reference>
          <reference field="6" count="1" selected="0">
            <x v="117"/>
          </reference>
          <reference field="7" count="1">
            <x v="130"/>
          </reference>
          <reference field="18" count="1" selected="0">
            <x v="4"/>
          </reference>
        </references>
      </pivotArea>
    </format>
    <format dxfId="325">
      <pivotArea dataOnly="0" labelOnly="1" outline="0" fieldPosition="0">
        <references count="5">
          <reference field="2" count="1" selected="0">
            <x v="1"/>
          </reference>
          <reference field="5" count="1" selected="0">
            <x v="16"/>
          </reference>
          <reference field="6" count="1" selected="0">
            <x v="7"/>
          </reference>
          <reference field="7" count="1">
            <x v="146"/>
          </reference>
          <reference field="18" count="1" selected="0">
            <x v="4"/>
          </reference>
        </references>
      </pivotArea>
    </format>
    <format dxfId="324">
      <pivotArea dataOnly="0" labelOnly="1" outline="0" fieldPosition="0">
        <references count="5">
          <reference field="2" count="1" selected="0">
            <x v="1"/>
          </reference>
          <reference field="5" count="1" selected="0">
            <x v="30"/>
          </reference>
          <reference field="6" count="1" selected="0">
            <x v="103"/>
          </reference>
          <reference field="7" count="1">
            <x v="50"/>
          </reference>
          <reference field="18" count="1" selected="0">
            <x v="4"/>
          </reference>
        </references>
      </pivotArea>
    </format>
    <format dxfId="323">
      <pivotArea dataOnly="0" labelOnly="1" outline="0" fieldPosition="0">
        <references count="5">
          <reference field="2" count="1" selected="0">
            <x v="1"/>
          </reference>
          <reference field="5" count="1" selected="0">
            <x v="39"/>
          </reference>
          <reference field="6" count="1" selected="0">
            <x v="171"/>
          </reference>
          <reference field="7" count="1">
            <x v="133"/>
          </reference>
          <reference field="18" count="1" selected="0">
            <x v="4"/>
          </reference>
        </references>
      </pivotArea>
    </format>
    <format dxfId="322">
      <pivotArea dataOnly="0" labelOnly="1" outline="0" fieldPosition="0">
        <references count="5">
          <reference field="2" count="1" selected="0">
            <x v="1"/>
          </reference>
          <reference field="5" count="1" selected="0">
            <x v="49"/>
          </reference>
          <reference field="6" count="1" selected="0">
            <x v="150"/>
          </reference>
          <reference field="7" count="1">
            <x v="27"/>
          </reference>
          <reference field="18" count="1" selected="0">
            <x v="4"/>
          </reference>
        </references>
      </pivotArea>
    </format>
    <format dxfId="321">
      <pivotArea dataOnly="0" labelOnly="1" outline="0" fieldPosition="0">
        <references count="5">
          <reference field="2" count="1" selected="0">
            <x v="1"/>
          </reference>
          <reference field="5" count="1" selected="0">
            <x v="53"/>
          </reference>
          <reference field="6" count="1" selected="0">
            <x v="31"/>
          </reference>
          <reference field="7" count="1">
            <x v="55"/>
          </reference>
          <reference field="18" count="1" selected="0">
            <x v="4"/>
          </reference>
        </references>
      </pivotArea>
    </format>
    <format dxfId="320">
      <pivotArea dataOnly="0" labelOnly="1" outline="0" fieldPosition="0">
        <references count="5">
          <reference field="2" count="1" selected="0">
            <x v="1"/>
          </reference>
          <reference field="5" count="1" selected="0">
            <x v="99"/>
          </reference>
          <reference field="6" count="1" selected="0">
            <x v="48"/>
          </reference>
          <reference field="7" count="1">
            <x v="87"/>
          </reference>
          <reference field="18" count="1" selected="0">
            <x v="4"/>
          </reference>
        </references>
      </pivotArea>
    </format>
    <format dxfId="319">
      <pivotArea dataOnly="0" labelOnly="1" outline="0" fieldPosition="0">
        <references count="5">
          <reference field="2" count="1" selected="0">
            <x v="1"/>
          </reference>
          <reference field="5" count="1" selected="0">
            <x v="102"/>
          </reference>
          <reference field="6" count="1" selected="0">
            <x v="180"/>
          </reference>
          <reference field="7" count="1">
            <x v="37"/>
          </reference>
          <reference field="18" count="1" selected="0">
            <x v="4"/>
          </reference>
        </references>
      </pivotArea>
    </format>
    <format dxfId="318">
      <pivotArea dataOnly="0" labelOnly="1" outline="0" fieldPosition="0">
        <references count="5">
          <reference field="2" count="1" selected="0">
            <x v="1"/>
          </reference>
          <reference field="5" count="1" selected="0">
            <x v="105"/>
          </reference>
          <reference field="6" count="1" selected="0">
            <x v="43"/>
          </reference>
          <reference field="7" count="1">
            <x v="113"/>
          </reference>
          <reference field="18" count="1" selected="0">
            <x v="4"/>
          </reference>
        </references>
      </pivotArea>
    </format>
    <format dxfId="317">
      <pivotArea dataOnly="0" labelOnly="1" outline="0" fieldPosition="0">
        <references count="5">
          <reference field="2" count="1" selected="0">
            <x v="1"/>
          </reference>
          <reference field="5" count="1" selected="0">
            <x v="138"/>
          </reference>
          <reference field="6" count="1" selected="0">
            <x v="135"/>
          </reference>
          <reference field="7" count="1">
            <x v="4"/>
          </reference>
          <reference field="18" count="1" selected="0">
            <x v="4"/>
          </reference>
        </references>
      </pivotArea>
    </format>
    <format dxfId="316">
      <pivotArea dataOnly="0" labelOnly="1" outline="0" fieldPosition="0">
        <references count="5">
          <reference field="2" count="1" selected="0">
            <x v="0"/>
          </reference>
          <reference field="5" count="1" selected="0">
            <x v="11"/>
          </reference>
          <reference field="6" count="1" selected="0">
            <x v="15"/>
          </reference>
          <reference field="7" count="1">
            <x v="11"/>
          </reference>
          <reference field="18" count="1" selected="0">
            <x v="5"/>
          </reference>
        </references>
      </pivotArea>
    </format>
    <format dxfId="315">
      <pivotArea dataOnly="0" labelOnly="1" outline="0" fieldPosition="0">
        <references count="5">
          <reference field="2" count="1" selected="0">
            <x v="0"/>
          </reference>
          <reference field="5" count="1" selected="0">
            <x v="17"/>
          </reference>
          <reference field="6" count="1" selected="0">
            <x v="11"/>
          </reference>
          <reference field="7" count="1">
            <x v="19"/>
          </reference>
          <reference field="18" count="1" selected="0">
            <x v="5"/>
          </reference>
        </references>
      </pivotArea>
    </format>
    <format dxfId="314">
      <pivotArea dataOnly="0" labelOnly="1" outline="0" fieldPosition="0">
        <references count="5">
          <reference field="2" count="1" selected="0">
            <x v="0"/>
          </reference>
          <reference field="5" count="1" selected="0">
            <x v="23"/>
          </reference>
          <reference field="6" count="1" selected="0">
            <x v="158"/>
          </reference>
          <reference field="7" count="1">
            <x v="16"/>
          </reference>
          <reference field="18" count="1" selected="0">
            <x v="5"/>
          </reference>
        </references>
      </pivotArea>
    </format>
    <format dxfId="313">
      <pivotArea dataOnly="0" labelOnly="1" outline="0" fieldPosition="0">
        <references count="5">
          <reference field="2" count="1" selected="0">
            <x v="0"/>
          </reference>
          <reference field="5" count="1" selected="0">
            <x v="60"/>
          </reference>
          <reference field="6" count="1" selected="0">
            <x v="54"/>
          </reference>
          <reference field="7" count="1">
            <x v="141"/>
          </reference>
          <reference field="18" count="1" selected="0">
            <x v="5"/>
          </reference>
        </references>
      </pivotArea>
    </format>
    <format dxfId="312">
      <pivotArea dataOnly="0" labelOnly="1" outline="0" fieldPosition="0">
        <references count="5">
          <reference field="2" count="1" selected="0">
            <x v="0"/>
          </reference>
          <reference field="5" count="1" selected="0">
            <x v="61"/>
          </reference>
          <reference field="6" count="1" selected="0">
            <x v="147"/>
          </reference>
          <reference field="7" count="1">
            <x v="161"/>
          </reference>
          <reference field="18" count="1" selected="0">
            <x v="5"/>
          </reference>
        </references>
      </pivotArea>
    </format>
    <format dxfId="311">
      <pivotArea dataOnly="0" labelOnly="1" outline="0" fieldPosition="0">
        <references count="5">
          <reference field="2" count="1" selected="0">
            <x v="0"/>
          </reference>
          <reference field="5" count="1" selected="0">
            <x v="71"/>
          </reference>
          <reference field="6" count="1" selected="0">
            <x v="46"/>
          </reference>
          <reference field="7" count="1">
            <x v="94"/>
          </reference>
          <reference field="18" count="1" selected="0">
            <x v="5"/>
          </reference>
        </references>
      </pivotArea>
    </format>
    <format dxfId="310">
      <pivotArea dataOnly="0" labelOnly="1" outline="0" fieldPosition="0">
        <references count="5">
          <reference field="2" count="1" selected="0">
            <x v="0"/>
          </reference>
          <reference field="5" count="1" selected="0">
            <x v="81"/>
          </reference>
          <reference field="6" count="1" selected="0">
            <x v="8"/>
          </reference>
          <reference field="7" count="1">
            <x v="7"/>
          </reference>
          <reference field="18" count="1" selected="0">
            <x v="5"/>
          </reference>
        </references>
      </pivotArea>
    </format>
    <format dxfId="309">
      <pivotArea dataOnly="0" labelOnly="1" outline="0" fieldPosition="0">
        <references count="5">
          <reference field="2" count="1" selected="0">
            <x v="0"/>
          </reference>
          <reference field="5" count="1" selected="0">
            <x v="86"/>
          </reference>
          <reference field="6" count="1" selected="0">
            <x v="95"/>
          </reference>
          <reference field="7" count="1">
            <x v="100"/>
          </reference>
          <reference field="18" count="1" selected="0">
            <x v="5"/>
          </reference>
        </references>
      </pivotArea>
    </format>
    <format dxfId="308">
      <pivotArea dataOnly="0" labelOnly="1" outline="0" fieldPosition="0">
        <references count="5">
          <reference field="2" count="1" selected="0">
            <x v="0"/>
          </reference>
          <reference field="5" count="1" selected="0">
            <x v="88"/>
          </reference>
          <reference field="6" count="1" selected="0">
            <x v="56"/>
          </reference>
          <reference field="7" count="1">
            <x v="101"/>
          </reference>
          <reference field="18" count="1" selected="0">
            <x v="5"/>
          </reference>
        </references>
      </pivotArea>
    </format>
    <format dxfId="307">
      <pivotArea dataOnly="0" labelOnly="1" outline="0" fieldPosition="0">
        <references count="5">
          <reference field="2" count="1" selected="0">
            <x v="0"/>
          </reference>
          <reference field="5" count="1" selected="0">
            <x v="108"/>
          </reference>
          <reference field="6" count="1" selected="0">
            <x v="96"/>
          </reference>
          <reference field="7" count="1">
            <x v="0"/>
          </reference>
          <reference field="18" count="1" selected="0">
            <x v="5"/>
          </reference>
        </references>
      </pivotArea>
    </format>
    <format dxfId="306">
      <pivotArea dataOnly="0" labelOnly="1" outline="0" fieldPosition="0">
        <references count="5">
          <reference field="2" count="1" selected="0">
            <x v="0"/>
          </reference>
          <reference field="5" count="1" selected="0">
            <x v="111"/>
          </reference>
          <reference field="6" count="1" selected="0">
            <x v="16"/>
          </reference>
          <reference field="7" count="1">
            <x v="175"/>
          </reference>
          <reference field="18" count="1" selected="0">
            <x v="5"/>
          </reference>
        </references>
      </pivotArea>
    </format>
    <format dxfId="305">
      <pivotArea dataOnly="0" labelOnly="1" outline="0" fieldPosition="0">
        <references count="5">
          <reference field="2" count="1" selected="0">
            <x v="0"/>
          </reference>
          <reference field="5" count="1" selected="0">
            <x v="122"/>
          </reference>
          <reference field="6" count="1" selected="0">
            <x v="6"/>
          </reference>
          <reference field="7" count="1">
            <x v="115"/>
          </reference>
          <reference field="18" count="1" selected="0">
            <x v="5"/>
          </reference>
        </references>
      </pivotArea>
    </format>
    <format dxfId="304">
      <pivotArea dataOnly="0" labelOnly="1" outline="0" fieldPosition="0">
        <references count="5">
          <reference field="2" count="1" selected="0">
            <x v="0"/>
          </reference>
          <reference field="5" count="1" selected="0">
            <x v="123"/>
          </reference>
          <reference field="6" count="1" selected="0">
            <x v="45"/>
          </reference>
          <reference field="7" count="1">
            <x v="138"/>
          </reference>
          <reference field="18" count="1" selected="0">
            <x v="5"/>
          </reference>
        </references>
      </pivotArea>
    </format>
    <format dxfId="303">
      <pivotArea dataOnly="0" labelOnly="1" outline="0" fieldPosition="0">
        <references count="5">
          <reference field="2" count="1" selected="0">
            <x v="0"/>
          </reference>
          <reference field="5" count="1" selected="0">
            <x v="129"/>
          </reference>
          <reference field="6" count="1" selected="0">
            <x v="2"/>
          </reference>
          <reference field="7" count="1">
            <x v="12"/>
          </reference>
          <reference field="18" count="1" selected="0">
            <x v="5"/>
          </reference>
        </references>
      </pivotArea>
    </format>
    <format dxfId="302">
      <pivotArea dataOnly="0" labelOnly="1" outline="0" fieldPosition="0">
        <references count="5">
          <reference field="2" count="1" selected="0">
            <x v="0"/>
          </reference>
          <reference field="5" count="1" selected="0">
            <x v="134"/>
          </reference>
          <reference field="6" count="1" selected="0">
            <x v="162"/>
          </reference>
          <reference field="7" count="1">
            <x v="40"/>
          </reference>
          <reference field="18" count="1" selected="0">
            <x v="5"/>
          </reference>
        </references>
      </pivotArea>
    </format>
    <format dxfId="301">
      <pivotArea dataOnly="0" labelOnly="1" outline="0" fieldPosition="0">
        <references count="5">
          <reference field="2" count="1" selected="0">
            <x v="0"/>
          </reference>
          <reference field="5" count="1" selected="0">
            <x v="136"/>
          </reference>
          <reference field="6" count="1" selected="0">
            <x v="68"/>
          </reference>
          <reference field="7" count="1">
            <x v="126"/>
          </reference>
          <reference field="18" count="1" selected="0">
            <x v="5"/>
          </reference>
        </references>
      </pivotArea>
    </format>
    <format dxfId="300">
      <pivotArea dataOnly="0" labelOnly="1" outline="0" fieldPosition="0">
        <references count="5">
          <reference field="2" count="1" selected="0">
            <x v="0"/>
          </reference>
          <reference field="5" count="1" selected="0">
            <x v="148"/>
          </reference>
          <reference field="6" count="1" selected="0">
            <x v="161"/>
          </reference>
          <reference field="7" count="1">
            <x v="160"/>
          </reference>
          <reference field="18" count="1" selected="0">
            <x v="5"/>
          </reference>
        </references>
      </pivotArea>
    </format>
    <format dxfId="299">
      <pivotArea dataOnly="0" labelOnly="1" outline="0" fieldPosition="0">
        <references count="5">
          <reference field="2" count="1" selected="0">
            <x v="0"/>
          </reference>
          <reference field="5" count="1" selected="0">
            <x v="171"/>
          </reference>
          <reference field="6" count="1" selected="0">
            <x v="61"/>
          </reference>
          <reference field="7" count="1">
            <x v="162"/>
          </reference>
          <reference field="18" count="1" selected="0">
            <x v="5"/>
          </reference>
        </references>
      </pivotArea>
    </format>
    <format dxfId="298">
      <pivotArea dataOnly="0" labelOnly="1" outline="0" fieldPosition="0">
        <references count="5">
          <reference field="2" count="1" selected="0">
            <x v="0"/>
          </reference>
          <reference field="5" count="1" selected="0">
            <x v="173"/>
          </reference>
          <reference field="6" count="1" selected="0">
            <x v="156"/>
          </reference>
          <reference field="7" count="1">
            <x v="182"/>
          </reference>
          <reference field="18" count="1" selected="0">
            <x v="5"/>
          </reference>
        </references>
      </pivotArea>
    </format>
    <format dxfId="297">
      <pivotArea dataOnly="0" labelOnly="1" outline="0" fieldPosition="0">
        <references count="5">
          <reference field="2" count="1" selected="0">
            <x v="0"/>
          </reference>
          <reference field="5" count="1" selected="0">
            <x v="176"/>
          </reference>
          <reference field="6" count="1" selected="0">
            <x v="29"/>
          </reference>
          <reference field="7" count="1">
            <x v="165"/>
          </reference>
          <reference field="18" count="1" selected="0">
            <x v="5"/>
          </reference>
        </references>
      </pivotArea>
    </format>
    <format dxfId="296">
      <pivotArea dataOnly="0" labelOnly="1" outline="0" fieldPosition="0">
        <references count="5">
          <reference field="2" count="1" selected="0">
            <x v="1"/>
          </reference>
          <reference field="5" count="1" selected="0">
            <x v="1"/>
          </reference>
          <reference field="6" count="1" selected="0">
            <x v="47"/>
          </reference>
          <reference field="7" count="1">
            <x v="26"/>
          </reference>
          <reference field="18" count="1" selected="0">
            <x v="5"/>
          </reference>
        </references>
      </pivotArea>
    </format>
    <format dxfId="295">
      <pivotArea dataOnly="0" labelOnly="1" outline="0" fieldPosition="0">
        <references count="5">
          <reference field="2" count="1" selected="0">
            <x v="1"/>
          </reference>
          <reference field="5" count="1" selected="0">
            <x v="6"/>
          </reference>
          <reference field="6" count="1" selected="0">
            <x v="130"/>
          </reference>
          <reference field="7" count="1">
            <x v="9"/>
          </reference>
          <reference field="18" count="1" selected="0">
            <x v="5"/>
          </reference>
        </references>
      </pivotArea>
    </format>
    <format dxfId="294">
      <pivotArea dataOnly="0" labelOnly="1" outline="0" fieldPosition="0">
        <references count="5">
          <reference field="2" count="1" selected="0">
            <x v="1"/>
          </reference>
          <reference field="5" count="1" selected="0">
            <x v="10"/>
          </reference>
          <reference field="6" count="1" selected="0">
            <x v="22"/>
          </reference>
          <reference field="7" count="1">
            <x v="10"/>
          </reference>
          <reference field="18" count="1" selected="0">
            <x v="5"/>
          </reference>
        </references>
      </pivotArea>
    </format>
    <format dxfId="293">
      <pivotArea dataOnly="0" labelOnly="1" outline="0" fieldPosition="0">
        <references count="5">
          <reference field="2" count="1" selected="0">
            <x v="1"/>
          </reference>
          <reference field="5" count="1" selected="0">
            <x v="20"/>
          </reference>
          <reference field="6" count="1" selected="0">
            <x v="175"/>
          </reference>
          <reference field="7" count="1">
            <x v="18"/>
          </reference>
          <reference field="18" count="1" selected="0">
            <x v="5"/>
          </reference>
        </references>
      </pivotArea>
    </format>
    <format dxfId="292">
      <pivotArea dataOnly="0" labelOnly="1" outline="0" fieldPosition="0">
        <references count="5">
          <reference field="2" count="1" selected="0">
            <x v="1"/>
          </reference>
          <reference field="5" count="1" selected="0">
            <x v="27"/>
          </reference>
          <reference field="6" count="1" selected="0">
            <x v="134"/>
          </reference>
          <reference field="7" count="1">
            <x v="110"/>
          </reference>
          <reference field="18" count="1" selected="0">
            <x v="5"/>
          </reference>
        </references>
      </pivotArea>
    </format>
    <format dxfId="291">
      <pivotArea dataOnly="0" labelOnly="1" outline="0" fieldPosition="0">
        <references count="5">
          <reference field="2" count="1" selected="0">
            <x v="1"/>
          </reference>
          <reference field="5" count="1" selected="0">
            <x v="37"/>
          </reference>
          <reference field="6" count="1" selected="0">
            <x v="182"/>
          </reference>
          <reference field="7" count="1">
            <x v="83"/>
          </reference>
          <reference field="18" count="1" selected="0">
            <x v="5"/>
          </reference>
        </references>
      </pivotArea>
    </format>
    <format dxfId="290">
      <pivotArea dataOnly="0" labelOnly="1" outline="0" fieldPosition="0">
        <references count="5">
          <reference field="2" count="1" selected="0">
            <x v="1"/>
          </reference>
          <reference field="5" count="1" selected="0">
            <x v="52"/>
          </reference>
          <reference field="6" count="1" selected="0">
            <x v="44"/>
          </reference>
          <reference field="7" count="1">
            <x v="78"/>
          </reference>
          <reference field="18" count="1" selected="0">
            <x v="5"/>
          </reference>
        </references>
      </pivotArea>
    </format>
    <format dxfId="289">
      <pivotArea dataOnly="0" labelOnly="1" outline="0" fieldPosition="0">
        <references count="5">
          <reference field="2" count="1" selected="0">
            <x v="1"/>
          </reference>
          <reference field="5" count="1" selected="0">
            <x v="57"/>
          </reference>
          <reference field="6" count="1" selected="0">
            <x v="21"/>
          </reference>
          <reference field="7" count="1">
            <x v="51"/>
          </reference>
          <reference field="18" count="1" selected="0">
            <x v="5"/>
          </reference>
        </references>
      </pivotArea>
    </format>
    <format dxfId="288">
      <pivotArea dataOnly="0" labelOnly="1" outline="0" fieldPosition="0">
        <references count="5">
          <reference field="2" count="1" selected="0">
            <x v="1"/>
          </reference>
          <reference field="5" count="1" selected="0">
            <x v="97"/>
          </reference>
          <reference field="6" count="1" selected="0">
            <x v="99"/>
          </reference>
          <reference field="7" count="1">
            <x v="44"/>
          </reference>
          <reference field="18" count="1" selected="0">
            <x v="5"/>
          </reference>
        </references>
      </pivotArea>
    </format>
    <format dxfId="287">
      <pivotArea dataOnly="0" labelOnly="1" outline="0" fieldPosition="0">
        <references count="5">
          <reference field="2" count="1" selected="0">
            <x v="1"/>
          </reference>
          <reference field="5" count="1" selected="0">
            <x v="106"/>
          </reference>
          <reference field="6" count="1" selected="0">
            <x v="183"/>
          </reference>
          <reference field="7" count="1">
            <x v="104"/>
          </reference>
          <reference field="18" count="1" selected="0">
            <x v="5"/>
          </reference>
        </references>
      </pivotArea>
    </format>
    <format dxfId="286">
      <pivotArea dataOnly="0" labelOnly="1" outline="0" fieldPosition="0">
        <references count="5">
          <reference field="2" count="1" selected="0">
            <x v="1"/>
          </reference>
          <reference field="5" count="1" selected="0">
            <x v="160"/>
          </reference>
          <reference field="6" count="1" selected="0">
            <x v="63"/>
          </reference>
          <reference field="7" count="1">
            <x v="182"/>
          </reference>
          <reference field="18" count="1" selected="0">
            <x v="5"/>
          </reference>
        </references>
      </pivotArea>
    </format>
    <format dxfId="285">
      <pivotArea dataOnly="0" labelOnly="1" outline="0" fieldPosition="0">
        <references count="5">
          <reference field="2" count="1" selected="0">
            <x v="1"/>
          </reference>
          <reference field="5" count="1" selected="0">
            <x v="183"/>
          </reference>
          <reference field="6" count="1" selected="0">
            <x v="115"/>
          </reference>
          <reference field="7" count="1">
            <x v="114"/>
          </reference>
          <reference field="18" count="1" selected="0">
            <x v="5"/>
          </reference>
        </references>
      </pivotArea>
    </format>
    <format dxfId="284">
      <pivotArea dataOnly="0" labelOnly="1" outline="0" fieldPosition="0">
        <references count="5">
          <reference field="2" count="1" selected="0">
            <x v="1"/>
          </reference>
          <reference field="5" count="1" selected="0">
            <x v="186"/>
          </reference>
          <reference field="6" count="1" selected="0">
            <x v="42"/>
          </reference>
          <reference field="7" count="1">
            <x v="178"/>
          </reference>
          <reference field="18" count="1" selected="0">
            <x v="5"/>
          </reference>
        </references>
      </pivotArea>
    </format>
    <format dxfId="283">
      <pivotArea dataOnly="0" labelOnly="1" outline="0" fieldPosition="0">
        <references count="5">
          <reference field="2" count="1" selected="0">
            <x v="0"/>
          </reference>
          <reference field="5" count="1" selected="0">
            <x v="35"/>
          </reference>
          <reference field="6" count="1" selected="0">
            <x v="77"/>
          </reference>
          <reference field="7" count="1">
            <x v="46"/>
          </reference>
          <reference field="18" count="1" selected="0">
            <x v="6"/>
          </reference>
        </references>
      </pivotArea>
    </format>
    <format dxfId="282">
      <pivotArea dataOnly="0" labelOnly="1" outline="0" fieldPosition="0">
        <references count="5">
          <reference field="2" count="1" selected="0">
            <x v="0"/>
          </reference>
          <reference field="5" count="1" selected="0">
            <x v="38"/>
          </reference>
          <reference field="6" count="1" selected="0">
            <x v="83"/>
          </reference>
          <reference field="7" count="1">
            <x v="134"/>
          </reference>
          <reference field="18" count="1" selected="0">
            <x v="6"/>
          </reference>
        </references>
      </pivotArea>
    </format>
    <format dxfId="281">
      <pivotArea dataOnly="0" labelOnly="1" outline="0" fieldPosition="0">
        <references count="5">
          <reference field="2" count="1" selected="0">
            <x v="0"/>
          </reference>
          <reference field="5" count="1" selected="0">
            <x v="43"/>
          </reference>
          <reference field="6" count="1" selected="0">
            <x v="133"/>
          </reference>
          <reference field="7" count="1">
            <x v="65"/>
          </reference>
          <reference field="18" count="1" selected="0">
            <x v="6"/>
          </reference>
        </references>
      </pivotArea>
    </format>
    <format dxfId="280">
      <pivotArea dataOnly="0" labelOnly="1" outline="0" fieldPosition="0">
        <references count="5">
          <reference field="2" count="1" selected="0">
            <x v="0"/>
          </reference>
          <reference field="5" count="1" selected="0">
            <x v="55"/>
          </reference>
          <reference field="6" count="1" selected="0">
            <x v="139"/>
          </reference>
          <reference field="7" count="1">
            <x v="67"/>
          </reference>
          <reference field="18" count="1" selected="0">
            <x v="6"/>
          </reference>
        </references>
      </pivotArea>
    </format>
    <format dxfId="279">
      <pivotArea dataOnly="0" labelOnly="1" outline="0" fieldPosition="0">
        <references count="5">
          <reference field="2" count="1" selected="0">
            <x v="0"/>
          </reference>
          <reference field="5" count="1" selected="0">
            <x v="68"/>
          </reference>
          <reference field="6" count="1" selected="0">
            <x v="111"/>
          </reference>
          <reference field="7" count="1">
            <x v="86"/>
          </reference>
          <reference field="18" count="1" selected="0">
            <x v="6"/>
          </reference>
        </references>
      </pivotArea>
    </format>
    <format dxfId="278">
      <pivotArea dataOnly="0" labelOnly="1" outline="0" fieldPosition="0">
        <references count="5">
          <reference field="2" count="1" selected="0">
            <x v="0"/>
          </reference>
          <reference field="5" count="1" selected="0">
            <x v="74"/>
          </reference>
          <reference field="6" count="1" selected="0">
            <x v="14"/>
          </reference>
          <reference field="7" count="1">
            <x v="64"/>
          </reference>
          <reference field="18" count="1" selected="0">
            <x v="6"/>
          </reference>
        </references>
      </pivotArea>
    </format>
    <format dxfId="277">
      <pivotArea dataOnly="0" labelOnly="1" outline="0" fieldPosition="0">
        <references count="5">
          <reference field="2" count="1" selected="0">
            <x v="0"/>
          </reference>
          <reference field="5" count="1" selected="0">
            <x v="76"/>
          </reference>
          <reference field="6" count="1" selected="0">
            <x v="160"/>
          </reference>
          <reference field="7" count="1">
            <x v="42"/>
          </reference>
          <reference field="18" count="1" selected="0">
            <x v="6"/>
          </reference>
        </references>
      </pivotArea>
    </format>
    <format dxfId="276">
      <pivotArea dataOnly="0" labelOnly="1" outline="0" fieldPosition="0">
        <references count="5">
          <reference field="2" count="1" selected="0">
            <x v="0"/>
          </reference>
          <reference field="5" count="1" selected="0">
            <x v="82"/>
          </reference>
          <reference field="6" count="1" selected="0">
            <x v="164"/>
          </reference>
          <reference field="7" count="1">
            <x v="90"/>
          </reference>
          <reference field="18" count="1" selected="0">
            <x v="6"/>
          </reference>
        </references>
      </pivotArea>
    </format>
    <format dxfId="275">
      <pivotArea dataOnly="0" labelOnly="1" outline="0" fieldPosition="0">
        <references count="5">
          <reference field="2" count="1" selected="0">
            <x v="0"/>
          </reference>
          <reference field="5" count="1" selected="0">
            <x v="90"/>
          </reference>
          <reference field="6" count="1" selected="0">
            <x v="20"/>
          </reference>
          <reference field="7" count="1">
            <x v="102"/>
          </reference>
          <reference field="18" count="1" selected="0">
            <x v="6"/>
          </reference>
        </references>
      </pivotArea>
    </format>
    <format dxfId="274">
      <pivotArea dataOnly="0" labelOnly="1" outline="0" fieldPosition="0">
        <references count="5">
          <reference field="2" count="1" selected="0">
            <x v="0"/>
          </reference>
          <reference field="5" count="1" selected="0">
            <x v="110"/>
          </reference>
          <reference field="6" count="1" selected="0">
            <x v="172"/>
          </reference>
          <reference field="7" count="1">
            <x v="48"/>
          </reference>
          <reference field="18" count="1" selected="0">
            <x v="6"/>
          </reference>
        </references>
      </pivotArea>
    </format>
    <format dxfId="273">
      <pivotArea dataOnly="0" labelOnly="1" outline="0" fieldPosition="0">
        <references count="5">
          <reference field="2" count="1" selected="0">
            <x v="0"/>
          </reference>
          <reference field="5" count="1" selected="0">
            <x v="112"/>
          </reference>
          <reference field="6" count="1" selected="0">
            <x v="70"/>
          </reference>
          <reference field="7" count="1">
            <x v="120"/>
          </reference>
          <reference field="18" count="1" selected="0">
            <x v="6"/>
          </reference>
        </references>
      </pivotArea>
    </format>
    <format dxfId="272">
      <pivotArea dataOnly="0" labelOnly="1" outline="0" fieldPosition="0">
        <references count="5">
          <reference field="2" count="1" selected="0">
            <x v="0"/>
          </reference>
          <reference field="5" count="1" selected="0">
            <x v="119"/>
          </reference>
          <reference field="6" count="1" selected="0">
            <x v="12"/>
          </reference>
          <reference field="7" count="1">
            <x v="89"/>
          </reference>
          <reference field="18" count="1" selected="0">
            <x v="6"/>
          </reference>
        </references>
      </pivotArea>
    </format>
    <format dxfId="271">
      <pivotArea dataOnly="0" labelOnly="1" outline="0" fieldPosition="0">
        <references count="5">
          <reference field="2" count="1" selected="0">
            <x v="0"/>
          </reference>
          <reference field="5" count="1" selected="0">
            <x v="128"/>
          </reference>
          <reference field="6" count="1" selected="0">
            <x v="78"/>
          </reference>
          <reference field="7" count="1">
            <x v="118"/>
          </reference>
          <reference field="18" count="1" selected="0">
            <x v="6"/>
          </reference>
        </references>
      </pivotArea>
    </format>
    <format dxfId="270">
      <pivotArea dataOnly="0" labelOnly="1" outline="0" fieldPosition="0">
        <references count="5">
          <reference field="2" count="1" selected="0">
            <x v="0"/>
          </reference>
          <reference field="5" count="1" selected="0">
            <x v="130"/>
          </reference>
          <reference field="6" count="1" selected="0">
            <x v="26"/>
          </reference>
          <reference field="7" count="1">
            <x v="117"/>
          </reference>
          <reference field="18" count="1" selected="0">
            <x v="6"/>
          </reference>
        </references>
      </pivotArea>
    </format>
    <format dxfId="269">
      <pivotArea dataOnly="0" labelOnly="1" outline="0" fieldPosition="0">
        <references count="5">
          <reference field="2" count="1" selected="0">
            <x v="0"/>
          </reference>
          <reference field="5" count="1" selected="0">
            <x v="131"/>
          </reference>
          <reference field="6" count="1" selected="0">
            <x v="13"/>
          </reference>
          <reference field="7" count="1">
            <x v="63"/>
          </reference>
          <reference field="18" count="1" selected="0">
            <x v="6"/>
          </reference>
        </references>
      </pivotArea>
    </format>
    <format dxfId="268">
      <pivotArea dataOnly="0" labelOnly="1" outline="0" fieldPosition="0">
        <references count="5">
          <reference field="2" count="1" selected="0">
            <x v="0"/>
          </reference>
          <reference field="5" count="1" selected="0">
            <x v="146"/>
          </reference>
          <reference field="6" count="1" selected="0">
            <x v="59"/>
          </reference>
          <reference field="7" count="1">
            <x v="1"/>
          </reference>
          <reference field="18" count="1" selected="0">
            <x v="6"/>
          </reference>
        </references>
      </pivotArea>
    </format>
    <format dxfId="267">
      <pivotArea dataOnly="0" labelOnly="1" outline="0" fieldPosition="0">
        <references count="5">
          <reference field="2" count="1" selected="0">
            <x v="0"/>
          </reference>
          <reference field="5" count="1" selected="0">
            <x v="151"/>
          </reference>
          <reference field="6" count="1" selected="0">
            <x v="137"/>
          </reference>
          <reference field="7" count="1">
            <x v="150"/>
          </reference>
          <reference field="18" count="1" selected="0">
            <x v="6"/>
          </reference>
        </references>
      </pivotArea>
    </format>
    <format dxfId="266">
      <pivotArea dataOnly="0" labelOnly="1" outline="0" fieldPosition="0">
        <references count="5">
          <reference field="2" count="1" selected="0">
            <x v="0"/>
          </reference>
          <reference field="5" count="1" selected="0">
            <x v="153"/>
          </reference>
          <reference field="6" count="1" selected="0">
            <x v="62"/>
          </reference>
          <reference field="7" count="1">
            <x v="144"/>
          </reference>
          <reference field="18" count="1" selected="0">
            <x v="6"/>
          </reference>
        </references>
      </pivotArea>
    </format>
    <format dxfId="265">
      <pivotArea dataOnly="0" labelOnly="1" outline="0" fieldPosition="0">
        <references count="5">
          <reference field="2" count="1" selected="0">
            <x v="0"/>
          </reference>
          <reference field="5" count="1" selected="0">
            <x v="167"/>
          </reference>
          <reference field="6" count="1" selected="0">
            <x v="136"/>
          </reference>
          <reference field="7" count="1">
            <x v="21"/>
          </reference>
          <reference field="18" count="1" selected="0">
            <x v="6"/>
          </reference>
        </references>
      </pivotArea>
    </format>
    <format dxfId="264">
      <pivotArea dataOnly="0" labelOnly="1" outline="0" fieldPosition="0">
        <references count="5">
          <reference field="2" count="1" selected="0">
            <x v="0"/>
          </reference>
          <reference field="5" count="1" selected="0">
            <x v="185"/>
          </reference>
          <reference field="6" count="1" selected="0">
            <x v="74"/>
          </reference>
          <reference field="7" count="1">
            <x v="176"/>
          </reference>
          <reference field="18" count="1" selected="0">
            <x v="6"/>
          </reference>
        </references>
      </pivotArea>
    </format>
    <format dxfId="263">
      <pivotArea dataOnly="0" labelOnly="1" outline="0" fieldPosition="0">
        <references count="5">
          <reference field="2" count="1" selected="0">
            <x v="1"/>
          </reference>
          <reference field="5" count="1" selected="0">
            <x v="7"/>
          </reference>
          <reference field="6" count="1" selected="0">
            <x v="64"/>
          </reference>
          <reference field="7" count="1">
            <x v="109"/>
          </reference>
          <reference field="18" count="1" selected="0">
            <x v="6"/>
          </reference>
        </references>
      </pivotArea>
    </format>
    <format dxfId="262">
      <pivotArea dataOnly="0" labelOnly="1" outline="0" fieldPosition="0">
        <references count="5">
          <reference field="2" count="1" selected="0">
            <x v="1"/>
          </reference>
          <reference field="5" count="1" selected="0">
            <x v="29"/>
          </reference>
          <reference field="6" count="1" selected="0">
            <x v="124"/>
          </reference>
          <reference field="7" count="1">
            <x v="182"/>
          </reference>
          <reference field="18" count="1" selected="0">
            <x v="6"/>
          </reference>
        </references>
      </pivotArea>
    </format>
    <format dxfId="261">
      <pivotArea dataOnly="0" labelOnly="1" outline="0" fieldPosition="0">
        <references count="5">
          <reference field="2" count="1" selected="0">
            <x v="1"/>
          </reference>
          <reference field="5" count="1" selected="0">
            <x v="48"/>
          </reference>
          <reference field="6" count="1" selected="0">
            <x v="50"/>
          </reference>
          <reference field="7" count="1">
            <x v="59"/>
          </reference>
          <reference field="18" count="1" selected="0">
            <x v="6"/>
          </reference>
        </references>
      </pivotArea>
    </format>
    <format dxfId="260">
      <pivotArea dataOnly="0" labelOnly="1" outline="0" fieldPosition="0">
        <references count="5">
          <reference field="2" count="1" selected="0">
            <x v="1"/>
          </reference>
          <reference field="5" count="1" selected="0">
            <x v="91"/>
          </reference>
          <reference field="6" count="1" selected="0">
            <x v="27"/>
          </reference>
          <reference field="7" count="1">
            <x v="13"/>
          </reference>
          <reference field="18" count="1" selected="0">
            <x v="6"/>
          </reference>
        </references>
      </pivotArea>
    </format>
    <format dxfId="259">
      <pivotArea dataOnly="0" labelOnly="1" outline="0" fieldPosition="0">
        <references count="5">
          <reference field="2" count="1" selected="0">
            <x v="1"/>
          </reference>
          <reference field="5" count="1" selected="0">
            <x v="95"/>
          </reference>
          <reference field="6" count="1" selected="0">
            <x v="80"/>
          </reference>
          <reference field="7" count="1">
            <x v="32"/>
          </reference>
          <reference field="18" count="1" selected="0">
            <x v="6"/>
          </reference>
        </references>
      </pivotArea>
    </format>
    <format dxfId="258">
      <pivotArea dataOnly="0" labelOnly="1" outline="0" fieldPosition="0">
        <references count="5">
          <reference field="2" count="1" selected="0">
            <x v="1"/>
          </reference>
          <reference field="5" count="1" selected="0">
            <x v="98"/>
          </reference>
          <reference field="6" count="1" selected="0">
            <x v="40"/>
          </reference>
          <reference field="7" count="1">
            <x v="103"/>
          </reference>
          <reference field="18" count="1" selected="0">
            <x v="6"/>
          </reference>
        </references>
      </pivotArea>
    </format>
    <format dxfId="257">
      <pivotArea dataOnly="0" labelOnly="1" outline="0" fieldPosition="0">
        <references count="5">
          <reference field="2" count="1" selected="0">
            <x v="1"/>
          </reference>
          <reference field="5" count="1" selected="0">
            <x v="103"/>
          </reference>
          <reference field="6" count="1" selected="0">
            <x v="177"/>
          </reference>
          <reference field="7" count="1">
            <x v="140"/>
          </reference>
          <reference field="18" count="1" selected="0">
            <x v="6"/>
          </reference>
        </references>
      </pivotArea>
    </format>
    <format dxfId="256">
      <pivotArea dataOnly="0" labelOnly="1" outline="0" fieldPosition="0">
        <references count="5">
          <reference field="2" count="1" selected="0">
            <x v="1"/>
          </reference>
          <reference field="5" count="1" selected="0">
            <x v="159"/>
          </reference>
          <reference field="6" count="1" selected="0">
            <x v="34"/>
          </reference>
          <reference field="7" count="1">
            <x v="49"/>
          </reference>
          <reference field="18" count="1" selected="0">
            <x v="6"/>
          </reference>
        </references>
      </pivotArea>
    </format>
    <format dxfId="255">
      <pivotArea dataOnly="0" labelOnly="1" outline="0" fieldPosition="0">
        <references count="5">
          <reference field="2" count="1" selected="0">
            <x v="1"/>
          </reference>
          <reference field="5" count="1" selected="0">
            <x v="181"/>
          </reference>
          <reference field="6" count="1" selected="0">
            <x v="9"/>
          </reference>
          <reference field="7" count="1">
            <x v="71"/>
          </reference>
          <reference field="18" count="1" selected="0">
            <x v="6"/>
          </reference>
        </references>
      </pivotArea>
    </format>
    <format dxfId="254">
      <pivotArea dataOnly="0" labelOnly="1" outline="0" fieldPosition="0">
        <references count="5">
          <reference field="2" count="1" selected="0">
            <x v="1"/>
          </reference>
          <reference field="5" count="1" selected="0">
            <x v="184"/>
          </reference>
          <reference field="6" count="1" selected="0">
            <x v="145"/>
          </reference>
          <reference field="7" count="1">
            <x v="167"/>
          </reference>
          <reference field="18" count="1" selected="0">
            <x v="6"/>
          </reference>
        </references>
      </pivotArea>
    </format>
    <format dxfId="253">
      <pivotArea dataOnly="0" labelOnly="1" outline="0" fieldPosition="0">
        <references count="5">
          <reference field="2" count="1" selected="0">
            <x v="0"/>
          </reference>
          <reference field="5" count="1" selected="0">
            <x v="22"/>
          </reference>
          <reference field="6" count="1" selected="0">
            <x v="159"/>
          </reference>
          <reference field="7" count="1">
            <x v="52"/>
          </reference>
          <reference field="18" count="1" selected="0">
            <x v="7"/>
          </reference>
        </references>
      </pivotArea>
    </format>
    <format dxfId="252">
      <pivotArea dataOnly="0" labelOnly="1" outline="0" fieldPosition="0">
        <references count="5">
          <reference field="2" count="1" selected="0">
            <x v="0"/>
          </reference>
          <reference field="5" count="1" selected="0">
            <x v="33"/>
          </reference>
          <reference field="6" count="1" selected="0">
            <x v="93"/>
          </reference>
          <reference field="7" count="1">
            <x v="125"/>
          </reference>
          <reference field="18" count="1" selected="0">
            <x v="7"/>
          </reference>
        </references>
      </pivotArea>
    </format>
    <format dxfId="251">
      <pivotArea dataOnly="0" labelOnly="1" outline="0" fieldPosition="0">
        <references count="5">
          <reference field="2" count="1" selected="0">
            <x v="0"/>
          </reference>
          <reference field="5" count="1" selected="0">
            <x v="44"/>
          </reference>
          <reference field="6" count="1" selected="0">
            <x v="23"/>
          </reference>
          <reference field="7" count="1">
            <x v="141"/>
          </reference>
          <reference field="18" count="1" selected="0">
            <x v="7"/>
          </reference>
        </references>
      </pivotArea>
    </format>
    <format dxfId="250">
      <pivotArea dataOnly="0" labelOnly="1" outline="0" fieldPosition="0">
        <references count="5">
          <reference field="2" count="1" selected="0">
            <x v="0"/>
          </reference>
          <reference field="5" count="1" selected="0">
            <x v="59"/>
          </reference>
          <reference field="6" count="1" selected="0">
            <x v="54"/>
          </reference>
          <reference field="7" count="1">
            <x v="136"/>
          </reference>
          <reference field="18" count="1" selected="0">
            <x v="7"/>
          </reference>
        </references>
      </pivotArea>
    </format>
    <format dxfId="249">
      <pivotArea dataOnly="0" labelOnly="1" outline="0" fieldPosition="0">
        <references count="5">
          <reference field="2" count="1" selected="0">
            <x v="0"/>
          </reference>
          <reference field="5" count="1" selected="0">
            <x v="73"/>
          </reference>
          <reference field="6" count="1" selected="0">
            <x v="55"/>
          </reference>
          <reference field="7" count="1">
            <x v="30"/>
          </reference>
          <reference field="18" count="1" selected="0">
            <x v="7"/>
          </reference>
        </references>
      </pivotArea>
    </format>
    <format dxfId="248">
      <pivotArea dataOnly="0" labelOnly="1" outline="0" fieldPosition="0">
        <references count="5">
          <reference field="2" count="1" selected="0">
            <x v="0"/>
          </reference>
          <reference field="5" count="1" selected="0">
            <x v="89"/>
          </reference>
          <reference field="6" count="1" selected="0">
            <x v="41"/>
          </reference>
          <reference field="7" count="1">
            <x v="56"/>
          </reference>
          <reference field="18" count="1" selected="0">
            <x v="7"/>
          </reference>
        </references>
      </pivotArea>
    </format>
    <format dxfId="247">
      <pivotArea dataOnly="0" labelOnly="1" outline="0" fieldPosition="0">
        <references count="5">
          <reference field="2" count="1" selected="0">
            <x v="0"/>
          </reference>
          <reference field="5" count="1" selected="0">
            <x v="107"/>
          </reference>
          <reference field="6" count="1" selected="0">
            <x v="155"/>
          </reference>
          <reference field="7" count="1">
            <x v="131"/>
          </reference>
          <reference field="18" count="1" selected="0">
            <x v="7"/>
          </reference>
        </references>
      </pivotArea>
    </format>
    <format dxfId="246">
      <pivotArea dataOnly="0" labelOnly="1" outline="0" fieldPosition="0">
        <references count="5">
          <reference field="2" count="1" selected="0">
            <x v="0"/>
          </reference>
          <reference field="5" count="1" selected="0">
            <x v="109"/>
          </reference>
          <reference field="6" count="1" selected="0">
            <x v="60"/>
          </reference>
          <reference field="7" count="1">
            <x v="163"/>
          </reference>
          <reference field="18" count="1" selected="0">
            <x v="7"/>
          </reference>
        </references>
      </pivotArea>
    </format>
    <format dxfId="245">
      <pivotArea dataOnly="0" labelOnly="1" outline="0" fieldPosition="0">
        <references count="5">
          <reference field="2" count="1" selected="0">
            <x v="0"/>
          </reference>
          <reference field="5" count="1" selected="0">
            <x v="115"/>
          </reference>
          <reference field="6" count="1" selected="0">
            <x v="4"/>
          </reference>
          <reference field="7" count="1">
            <x v="172"/>
          </reference>
          <reference field="18" count="1" selected="0">
            <x v="7"/>
          </reference>
        </references>
      </pivotArea>
    </format>
    <format dxfId="244">
      <pivotArea dataOnly="0" labelOnly="1" outline="0" fieldPosition="0">
        <references count="5">
          <reference field="2" count="1" selected="0">
            <x v="0"/>
          </reference>
          <reference field="5" count="1" selected="0">
            <x v="145"/>
          </reference>
          <reference field="6" count="1" selected="0">
            <x v="104"/>
          </reference>
          <reference field="7" count="1">
            <x v="124"/>
          </reference>
          <reference field="18" count="1" selected="0">
            <x v="7"/>
          </reference>
        </references>
      </pivotArea>
    </format>
    <format dxfId="243">
      <pivotArea dataOnly="0" labelOnly="1" outline="0" fieldPosition="0">
        <references count="5">
          <reference field="2" count="1" selected="0">
            <x v="1"/>
          </reference>
          <reference field="5" count="1" selected="0">
            <x v="2"/>
          </reference>
          <reference field="6" count="1" selected="0">
            <x v="186"/>
          </reference>
          <reference field="7" count="1">
            <x v="74"/>
          </reference>
          <reference field="18" count="1" selected="0">
            <x v="7"/>
          </reference>
        </references>
      </pivotArea>
    </format>
    <format dxfId="242">
      <pivotArea dataOnly="0" labelOnly="1" outline="0" fieldPosition="0">
        <references count="5">
          <reference field="2" count="1" selected="0">
            <x v="1"/>
          </reference>
          <reference field="5" count="1" selected="0">
            <x v="26"/>
          </reference>
          <reference field="6" count="1" selected="0">
            <x v="143"/>
          </reference>
          <reference field="7" count="1">
            <x v="70"/>
          </reference>
          <reference field="18" count="1" selected="0">
            <x v="7"/>
          </reference>
        </references>
      </pivotArea>
    </format>
    <format dxfId="241">
      <pivotArea dataOnly="0" labelOnly="1" outline="0" fieldPosition="0">
        <references count="5">
          <reference field="2" count="1" selected="0">
            <x v="1"/>
          </reference>
          <reference field="5" count="1" selected="0">
            <x v="31"/>
          </reference>
          <reference field="6" count="1" selected="0">
            <x v="163"/>
          </reference>
          <reference field="7" count="1">
            <x v="38"/>
          </reference>
          <reference field="18" count="1" selected="0">
            <x v="7"/>
          </reference>
        </references>
      </pivotArea>
    </format>
    <format dxfId="240">
      <pivotArea dataOnly="0" labelOnly="1" outline="0" fieldPosition="0">
        <references count="5">
          <reference field="2" count="1" selected="0">
            <x v="1"/>
          </reference>
          <reference field="5" count="1" selected="0">
            <x v="50"/>
          </reference>
          <reference field="6" count="1" selected="0">
            <x v="24"/>
          </reference>
          <reference field="7" count="1">
            <x v="60"/>
          </reference>
          <reference field="18" count="1" selected="0">
            <x v="7"/>
          </reference>
        </references>
      </pivotArea>
    </format>
    <format dxfId="239">
      <pivotArea dataOnly="0" labelOnly="1" outline="0" fieldPosition="0">
        <references count="5">
          <reference field="2" count="1" selected="0">
            <x v="1"/>
          </reference>
          <reference field="5" count="1" selected="0">
            <x v="62"/>
          </reference>
          <reference field="6" count="1" selected="0">
            <x v="66"/>
          </reference>
          <reference field="7" count="1">
            <x v="66"/>
          </reference>
          <reference field="18" count="1" selected="0">
            <x v="7"/>
          </reference>
        </references>
      </pivotArea>
    </format>
    <format dxfId="238">
      <pivotArea dataOnly="0" labelOnly="1" outline="0" fieldPosition="0">
        <references count="5">
          <reference field="2" count="1" selected="0">
            <x v="1"/>
          </reference>
          <reference field="5" count="1" selected="0">
            <x v="64"/>
          </reference>
          <reference field="6" count="1" selected="0">
            <x v="1"/>
          </reference>
          <reference field="7" count="1">
            <x v="20"/>
          </reference>
          <reference field="18" count="1" selected="0">
            <x v="7"/>
          </reference>
        </references>
      </pivotArea>
    </format>
    <format dxfId="237">
      <pivotArea dataOnly="0" labelOnly="1" outline="0" fieldPosition="0">
        <references count="5">
          <reference field="2" count="1" selected="0">
            <x v="1"/>
          </reference>
          <reference field="5" count="1" selected="0">
            <x v="83"/>
          </reference>
          <reference field="6" count="1" selected="0">
            <x v="51"/>
          </reference>
          <reference field="7" count="1">
            <x v="97"/>
          </reference>
          <reference field="18" count="1" selected="0">
            <x v="7"/>
          </reference>
        </references>
      </pivotArea>
    </format>
    <format dxfId="236">
      <pivotArea dataOnly="0" labelOnly="1" outline="0" fieldPosition="0">
        <references count="5">
          <reference field="2" count="1" selected="0">
            <x v="1"/>
          </reference>
          <reference field="5" count="1" selected="0">
            <x v="92"/>
          </reference>
          <reference field="6" count="1" selected="0">
            <x v="25"/>
          </reference>
          <reference field="7" count="1">
            <x v="88"/>
          </reference>
          <reference field="18" count="1" selected="0">
            <x v="7"/>
          </reference>
        </references>
      </pivotArea>
    </format>
    <format dxfId="235">
      <pivotArea dataOnly="0" labelOnly="1" outline="0" fieldPosition="0">
        <references count="5">
          <reference field="2" count="1" selected="0">
            <x v="1"/>
          </reference>
          <reference field="5" count="1" selected="0">
            <x v="94"/>
          </reference>
          <reference field="6" count="1" selected="0">
            <x v="138"/>
          </reference>
          <reference field="7" count="1">
            <x v="33"/>
          </reference>
          <reference field="18" count="1" selected="0">
            <x v="7"/>
          </reference>
        </references>
      </pivotArea>
    </format>
    <format dxfId="234">
      <pivotArea dataOnly="0" labelOnly="1" outline="0" fieldPosition="0">
        <references count="5">
          <reference field="2" count="1" selected="0">
            <x v="1"/>
          </reference>
          <reference field="5" count="1" selected="0">
            <x v="101"/>
          </reference>
          <reference field="6" count="1" selected="0">
            <x v="140"/>
          </reference>
          <reference field="7" count="1">
            <x v="96"/>
          </reference>
          <reference field="18" count="1" selected="0">
            <x v="7"/>
          </reference>
        </references>
      </pivotArea>
    </format>
    <format dxfId="233">
      <pivotArea dataOnly="0" labelOnly="1" outline="0" fieldPosition="0">
        <references count="5">
          <reference field="2" count="1" selected="0">
            <x v="1"/>
          </reference>
          <reference field="5" count="1" selected="0">
            <x v="104"/>
          </reference>
          <reference field="6" count="1" selected="0">
            <x v="144"/>
          </reference>
          <reference field="7" count="1">
            <x v="145"/>
          </reference>
          <reference field="18" count="1" selected="0">
            <x v="7"/>
          </reference>
        </references>
      </pivotArea>
    </format>
    <format dxfId="232">
      <pivotArea dataOnly="0" labelOnly="1" outline="0" fieldPosition="0">
        <references count="5">
          <reference field="2" count="1" selected="0">
            <x v="1"/>
          </reference>
          <reference field="5" count="1" selected="0">
            <x v="126"/>
          </reference>
          <reference field="6" count="1" selected="0">
            <x v="157"/>
          </reference>
          <reference field="7" count="1">
            <x v="35"/>
          </reference>
          <reference field="18" count="1" selected="0">
            <x v="7"/>
          </reference>
        </references>
      </pivotArea>
    </format>
    <format dxfId="231">
      <pivotArea dataOnly="0" labelOnly="1" outline="0" fieldPosition="0">
        <references count="5">
          <reference field="2" count="1" selected="0">
            <x v="1"/>
          </reference>
          <reference field="5" count="1" selected="0">
            <x v="143"/>
          </reference>
          <reference field="6" count="1" selected="0">
            <x v="73"/>
          </reference>
          <reference field="7" count="1">
            <x v="132"/>
          </reference>
          <reference field="18" count="1" selected="0">
            <x v="7"/>
          </reference>
        </references>
      </pivotArea>
    </format>
    <format dxfId="230">
      <pivotArea dataOnly="0" labelOnly="1" outline="0" fieldPosition="0">
        <references count="5">
          <reference field="2" count="1" selected="0">
            <x v="1"/>
          </reference>
          <reference field="5" count="1" selected="0">
            <x v="155"/>
          </reference>
          <reference field="6" count="1" selected="0">
            <x v="178"/>
          </reference>
          <reference field="7" count="1">
            <x v="22"/>
          </reference>
          <reference field="18" count="1" selected="0">
            <x v="7"/>
          </reference>
        </references>
      </pivotArea>
    </format>
    <format dxfId="229">
      <pivotArea dataOnly="0" labelOnly="1" outline="0" fieldPosition="0">
        <references count="5">
          <reference field="2" count="1" selected="0">
            <x v="1"/>
          </reference>
          <reference field="5" count="1" selected="0">
            <x v="164"/>
          </reference>
          <reference field="6" count="1" selected="0">
            <x v="75"/>
          </reference>
          <reference field="7" count="1">
            <x v="157"/>
          </reference>
          <reference field="18" count="1" selected="0">
            <x v="7"/>
          </reference>
        </references>
      </pivotArea>
    </format>
    <format dxfId="228">
      <pivotArea dataOnly="0" labelOnly="1" outline="0" fieldPosition="0">
        <references count="5">
          <reference field="2" count="1" selected="0">
            <x v="1"/>
          </reference>
          <reference field="5" count="1" selected="0">
            <x v="178"/>
          </reference>
          <reference field="6" count="1" selected="0">
            <x v="3"/>
          </reference>
          <reference field="7" count="1">
            <x v="173"/>
          </reference>
          <reference field="18" count="1" selected="0">
            <x v="7"/>
          </reference>
        </references>
      </pivotArea>
    </format>
    <format dxfId="227">
      <pivotArea dataOnly="0" labelOnly="1" outline="0" fieldPosition="0">
        <references count="5">
          <reference field="2" count="1" selected="0">
            <x v="1"/>
          </reference>
          <reference field="5" count="1" selected="0">
            <x v="180"/>
          </reference>
          <reference field="6" count="1" selected="0">
            <x v="52"/>
          </reference>
          <reference field="7" count="1">
            <x v="174"/>
          </reference>
          <reference field="18" count="1" selected="0">
            <x v="7"/>
          </reference>
        </references>
      </pivotArea>
    </format>
    <format dxfId="226">
      <pivotArea dataOnly="0" labelOnly="1" outline="0" fieldPosition="0">
        <references count="5">
          <reference field="2" count="1" selected="0">
            <x v="0"/>
          </reference>
          <reference field="5" count="1" selected="0">
            <x v="32"/>
          </reference>
          <reference field="6" count="1" selected="0">
            <x v="174"/>
          </reference>
          <reference field="7" count="1">
            <x v="182"/>
          </reference>
          <reference field="18" count="1" selected="0">
            <x v="8"/>
          </reference>
        </references>
      </pivotArea>
    </format>
    <format dxfId="225">
      <pivotArea dataOnly="0" labelOnly="1" outline="0" fieldPosition="0">
        <references count="5">
          <reference field="2" count="1" selected="0">
            <x v="1"/>
          </reference>
          <reference field="5" count="1" selected="0">
            <x v="144"/>
          </reference>
          <reference field="6" count="1" selected="0">
            <x v="165"/>
          </reference>
          <reference field="7" count="1">
            <x v="182"/>
          </reference>
          <reference field="18" count="1" selected="0">
            <x v="8"/>
          </reference>
        </references>
      </pivotArea>
    </format>
    <format dxfId="224">
      <pivotArea dataOnly="0" labelOnly="1" grandCol="1" outline="0" fieldPosition="0"/>
    </format>
    <format dxfId="223">
      <pivotArea dataOnly="0" labelOnly="1" grandRow="1" outline="0" fieldPosition="0"/>
    </format>
    <format dxfId="222">
      <pivotArea dataOnly="0" labelOnly="1" outline="0" fieldPosition="0">
        <references count="9">
          <reference field="2" count="1" selected="0">
            <x v="0"/>
          </reference>
          <reference field="5" count="1" selected="0">
            <x v="0"/>
          </reference>
          <reference field="6" count="1" selected="0">
            <x v="123"/>
          </reference>
          <reference field="7" count="1" selected="0">
            <x v="79"/>
          </reference>
          <reference field="12" count="1" selected="0">
            <x v="9"/>
          </reference>
          <reference field="16" count="1" selected="0">
            <x v="17"/>
          </reference>
          <reference field="18" count="1" selected="0">
            <x v="0"/>
          </reference>
          <reference field="20" count="1" selected="0">
            <x v="12"/>
          </reference>
          <reference field="21" count="1">
            <x v="60"/>
          </reference>
        </references>
      </pivotArea>
    </format>
    <format dxfId="221">
      <pivotArea dataOnly="0" labelOnly="1" outline="0" fieldPosition="0">
        <references count="9">
          <reference field="2" count="1" selected="0">
            <x v="0"/>
          </reference>
          <reference field="5" count="1" selected="0">
            <x v="13"/>
          </reference>
          <reference field="6" count="1" selected="0">
            <x v="106"/>
          </reference>
          <reference field="7" count="1" selected="0">
            <x v="14"/>
          </reference>
          <reference field="12" count="1" selected="0">
            <x v="13"/>
          </reference>
          <reference field="16" count="1" selected="0">
            <x v="21"/>
          </reference>
          <reference field="18" count="1" selected="0">
            <x v="0"/>
          </reference>
          <reference field="20" count="1" selected="0">
            <x v="23"/>
          </reference>
          <reference field="21" count="1">
            <x v="46"/>
          </reference>
        </references>
      </pivotArea>
    </format>
    <format dxfId="220">
      <pivotArea dataOnly="0" labelOnly="1" outline="0" fieldPosition="0">
        <references count="9">
          <reference field="2" count="1" selected="0">
            <x v="0"/>
          </reference>
          <reference field="5" count="1" selected="0">
            <x v="58"/>
          </reference>
          <reference field="6" count="1" selected="0">
            <x v="152"/>
          </reference>
          <reference field="7" count="1" selected="0">
            <x v="73"/>
          </reference>
          <reference field="12" count="1" selected="0">
            <x v="14"/>
          </reference>
          <reference field="16" count="1" selected="0">
            <x v="22"/>
          </reference>
          <reference field="18" count="1" selected="0">
            <x v="0"/>
          </reference>
          <reference field="20" count="1" selected="0">
            <x v="7"/>
          </reference>
          <reference field="21" count="1">
            <x v="60"/>
          </reference>
        </references>
      </pivotArea>
    </format>
    <format dxfId="219">
      <pivotArea dataOnly="0" labelOnly="1" outline="0" fieldPosition="0">
        <references count="9">
          <reference field="2" count="1" selected="0">
            <x v="0"/>
          </reference>
          <reference field="5" count="1" selected="0">
            <x v="80"/>
          </reference>
          <reference field="6" count="1" selected="0">
            <x v="90"/>
          </reference>
          <reference field="7" count="1" selected="0">
            <x v="77"/>
          </reference>
          <reference field="12" count="1" selected="0">
            <x v="8"/>
          </reference>
          <reference field="16" count="1" selected="0">
            <x v="1"/>
          </reference>
          <reference field="18" count="1" selected="0">
            <x v="0"/>
          </reference>
          <reference field="20" count="1" selected="0">
            <x v="23"/>
          </reference>
          <reference field="21" count="1">
            <x v="30"/>
          </reference>
        </references>
      </pivotArea>
    </format>
    <format dxfId="218">
      <pivotArea dataOnly="0" labelOnly="1" outline="0" fieldPosition="0">
        <references count="9">
          <reference field="2" count="1" selected="0">
            <x v="0"/>
          </reference>
          <reference field="5" count="1" selected="0">
            <x v="132"/>
          </reference>
          <reference field="6" count="1" selected="0">
            <x v="120"/>
          </reference>
          <reference field="7" count="1" selected="0">
            <x v="135"/>
          </reference>
          <reference field="12" count="1" selected="0">
            <x v="7"/>
          </reference>
          <reference field="16" count="1" selected="0">
            <x v="12"/>
          </reference>
          <reference field="18" count="1" selected="0">
            <x v="0"/>
          </reference>
          <reference field="20" count="1" selected="0">
            <x v="20"/>
          </reference>
          <reference field="21" count="1">
            <x v="60"/>
          </reference>
        </references>
      </pivotArea>
    </format>
    <format dxfId="217">
      <pivotArea dataOnly="0" labelOnly="1" outline="0" fieldPosition="0">
        <references count="9">
          <reference field="2" count="1" selected="0">
            <x v="0"/>
          </reference>
          <reference field="5" count="1" selected="0">
            <x v="150"/>
          </reference>
          <reference field="6" count="1" selected="0">
            <x v="86"/>
          </reference>
          <reference field="7" count="1" selected="0">
            <x v="29"/>
          </reference>
          <reference field="12" count="1" selected="0">
            <x v="3"/>
          </reference>
          <reference field="16" count="1" selected="0">
            <x v="29"/>
          </reference>
          <reference field="18" count="1" selected="0">
            <x v="0"/>
          </reference>
          <reference field="20" count="1" selected="0">
            <x v="16"/>
          </reference>
          <reference field="21" count="1">
            <x v="60"/>
          </reference>
        </references>
      </pivotArea>
    </format>
    <format dxfId="216">
      <pivotArea dataOnly="0" labelOnly="1" outline="0" fieldPosition="0">
        <references count="9">
          <reference field="2" count="1" selected="0">
            <x v="0"/>
          </reference>
          <reference field="5" count="1" selected="0">
            <x v="152"/>
          </reference>
          <reference field="6" count="1" selected="0">
            <x v="126"/>
          </reference>
          <reference field="7" count="1" selected="0">
            <x v="155"/>
          </reference>
          <reference field="12" count="1" selected="0">
            <x v="10"/>
          </reference>
          <reference field="16" count="1" selected="0">
            <x v="24"/>
          </reference>
          <reference field="18" count="1" selected="0">
            <x v="0"/>
          </reference>
          <reference field="20" count="1" selected="0">
            <x v="20"/>
          </reference>
          <reference field="21" count="1">
            <x v="60"/>
          </reference>
        </references>
      </pivotArea>
    </format>
    <format dxfId="215">
      <pivotArea dataOnly="0" labelOnly="1" outline="0" fieldPosition="0">
        <references count="9">
          <reference field="2" count="1" selected="0">
            <x v="1"/>
          </reference>
          <reference field="5" count="1" selected="0">
            <x v="25"/>
          </reference>
          <reference field="6" count="1" selected="0">
            <x v="113"/>
          </reference>
          <reference field="7" count="1" selected="0">
            <x v="31"/>
          </reference>
          <reference field="12" count="1" selected="0">
            <x v="5"/>
          </reference>
          <reference field="16" count="1" selected="0">
            <x v="31"/>
          </reference>
          <reference field="18" count="1" selected="0">
            <x v="0"/>
          </reference>
          <reference field="20" count="1" selected="0">
            <x v="10"/>
          </reference>
          <reference field="21" count="1">
            <x v="60"/>
          </reference>
        </references>
      </pivotArea>
    </format>
    <format dxfId="214">
      <pivotArea dataOnly="0" labelOnly="1" outline="0" fieldPosition="0">
        <references count="9">
          <reference field="2" count="1" selected="0">
            <x v="1"/>
          </reference>
          <reference field="5" count="1" selected="0">
            <x v="63"/>
          </reference>
          <reference field="6" count="1" selected="0">
            <x v="33"/>
          </reference>
          <reference field="7" count="1" selected="0">
            <x v="106"/>
          </reference>
          <reference field="12" count="1" selected="0">
            <x v="20"/>
          </reference>
          <reference field="16" count="1" selected="0">
            <x v="25"/>
          </reference>
          <reference field="18" count="1" selected="0">
            <x v="0"/>
          </reference>
          <reference field="20" count="1" selected="0">
            <x v="3"/>
          </reference>
          <reference field="21" count="1">
            <x v="60"/>
          </reference>
        </references>
      </pivotArea>
    </format>
    <format dxfId="213">
      <pivotArea dataOnly="0" labelOnly="1" outline="0" fieldPosition="0">
        <references count="9">
          <reference field="2" count="1" selected="0">
            <x v="1"/>
          </reference>
          <reference field="5" count="1" selected="0">
            <x v="93"/>
          </reference>
          <reference field="6" count="1" selected="0">
            <x v="127"/>
          </reference>
          <reference field="7" count="1" selected="0">
            <x v="85"/>
          </reference>
          <reference field="12" count="1" selected="0">
            <x v="4"/>
          </reference>
          <reference field="16" count="1" selected="0">
            <x v="5"/>
          </reference>
          <reference field="18" count="1" selected="0">
            <x v="0"/>
          </reference>
          <reference field="20" count="1" selected="0">
            <x v="16"/>
          </reference>
          <reference field="21" count="1">
            <x v="60"/>
          </reference>
        </references>
      </pivotArea>
    </format>
    <format dxfId="212">
      <pivotArea dataOnly="0" labelOnly="1" outline="0" fieldPosition="0">
        <references count="9">
          <reference field="2" count="1" selected="0">
            <x v="1"/>
          </reference>
          <reference field="5" count="1" selected="0">
            <x v="163"/>
          </reference>
          <reference field="6" count="1" selected="0">
            <x v="118"/>
          </reference>
          <reference field="7" count="1" selected="0">
            <x v="180"/>
          </reference>
          <reference field="12" count="1" selected="0">
            <x v="1"/>
          </reference>
          <reference field="16" count="1" selected="0">
            <x v="25"/>
          </reference>
          <reference field="18" count="1" selected="0">
            <x v="0"/>
          </reference>
          <reference field="20" count="1" selected="0">
            <x v="23"/>
          </reference>
          <reference field="21" count="1">
            <x v="60"/>
          </reference>
        </references>
      </pivotArea>
    </format>
    <format dxfId="211">
      <pivotArea dataOnly="0" labelOnly="1" outline="0" fieldPosition="0">
        <references count="9">
          <reference field="2" count="1" selected="0">
            <x v="0"/>
          </reference>
          <reference field="5" count="1" selected="0">
            <x v="28"/>
          </reference>
          <reference field="6" count="1" selected="0">
            <x v="105"/>
          </reference>
          <reference field="7" count="1" selected="0">
            <x v="181"/>
          </reference>
          <reference field="12" count="1" selected="0">
            <x v="0"/>
          </reference>
          <reference field="16" count="1" selected="0">
            <x v="30"/>
          </reference>
          <reference field="18" count="1" selected="0">
            <x v="1"/>
          </reference>
          <reference field="20" count="1" selected="0">
            <x v="24"/>
          </reference>
          <reference field="21" count="1">
            <x v="60"/>
          </reference>
        </references>
      </pivotArea>
    </format>
    <format dxfId="210">
      <pivotArea dataOnly="0" labelOnly="1" outline="0" fieldPosition="0">
        <references count="9">
          <reference field="2" count="1" selected="0">
            <x v="0"/>
          </reference>
          <reference field="5" count="1" selected="0">
            <x v="47"/>
          </reference>
          <reference field="6" count="1" selected="0">
            <x v="100"/>
          </reference>
          <reference field="7" count="1" selected="0">
            <x v="149"/>
          </reference>
          <reference field="12" count="1" selected="0">
            <x v="21"/>
          </reference>
          <reference field="16" count="1" selected="0">
            <x v="33"/>
          </reference>
          <reference field="18" count="1" selected="0">
            <x v="1"/>
          </reference>
          <reference field="20" count="1" selected="0">
            <x v="16"/>
          </reference>
          <reference field="21" count="1">
            <x v="60"/>
          </reference>
        </references>
      </pivotArea>
    </format>
    <format dxfId="209">
      <pivotArea dataOnly="0" labelOnly="1" outline="0" fieldPosition="0">
        <references count="9">
          <reference field="2" count="1" selected="0">
            <x v="0"/>
          </reference>
          <reference field="5" count="1" selected="0">
            <x v="67"/>
          </reference>
          <reference field="6" count="1" selected="0">
            <x v="108"/>
          </reference>
          <reference field="7" count="1" selected="0">
            <x v="75"/>
          </reference>
          <reference field="12" count="1" selected="0">
            <x v="24"/>
          </reference>
          <reference field="16" count="1" selected="0">
            <x v="35"/>
          </reference>
          <reference field="18" count="1" selected="0">
            <x v="1"/>
          </reference>
          <reference field="20" count="1" selected="0">
            <x v="8"/>
          </reference>
          <reference field="21" count="1">
            <x v="60"/>
          </reference>
        </references>
      </pivotArea>
    </format>
    <format dxfId="208">
      <pivotArea dataOnly="0" labelOnly="1" outline="0" fieldPosition="0">
        <references count="9">
          <reference field="2" count="1" selected="0">
            <x v="0"/>
          </reference>
          <reference field="5" count="1" selected="0">
            <x v="77"/>
          </reference>
          <reference field="6" count="1" selected="0">
            <x v="168"/>
          </reference>
          <reference field="7" count="1" selected="0">
            <x v="43"/>
          </reference>
          <reference field="12" count="1" selected="0">
            <x v="22"/>
          </reference>
          <reference field="16" count="1" selected="0">
            <x v="28"/>
          </reference>
          <reference field="18" count="1" selected="0">
            <x v="1"/>
          </reference>
          <reference field="20" count="1" selected="0">
            <x v="9"/>
          </reference>
          <reference field="21" count="1">
            <x v="60"/>
          </reference>
        </references>
      </pivotArea>
    </format>
    <format dxfId="207">
      <pivotArea dataOnly="0" labelOnly="1" outline="0" fieldPosition="0">
        <references count="9">
          <reference field="2" count="1" selected="0">
            <x v="0"/>
          </reference>
          <reference field="5" count="1" selected="0">
            <x v="78"/>
          </reference>
          <reference field="6" count="1" selected="0">
            <x v="35"/>
          </reference>
          <reference field="7" count="1" selected="0">
            <x v="95"/>
          </reference>
          <reference field="12" count="1" selected="0">
            <x v="26"/>
          </reference>
          <reference field="16" count="1" selected="0">
            <x v="0"/>
          </reference>
          <reference field="18" count="1" selected="0">
            <x v="1"/>
          </reference>
          <reference field="20" count="1" selected="0">
            <x v="20"/>
          </reference>
          <reference field="21" count="1">
            <x v="60"/>
          </reference>
        </references>
      </pivotArea>
    </format>
    <format dxfId="206">
      <pivotArea dataOnly="0" labelOnly="1" outline="0" fieldPosition="0">
        <references count="9">
          <reference field="2" count="1" selected="0">
            <x v="0"/>
          </reference>
          <reference field="5" count="1" selected="0">
            <x v="113"/>
          </reference>
          <reference field="6" count="1" selected="0">
            <x v="53"/>
          </reference>
          <reference field="7" count="1" selected="0">
            <x v="127"/>
          </reference>
          <reference field="12" count="1" selected="0">
            <x v="28"/>
          </reference>
          <reference field="16" count="1" selected="0">
            <x v="46"/>
          </reference>
          <reference field="18" count="1" selected="0">
            <x v="1"/>
          </reference>
          <reference field="20" count="1" selected="0">
            <x v="16"/>
          </reference>
          <reference field="21" count="1">
            <x v="60"/>
          </reference>
        </references>
      </pivotArea>
    </format>
    <format dxfId="205">
      <pivotArea dataOnly="0" labelOnly="1" outline="0" fieldPosition="0">
        <references count="9">
          <reference field="2" count="1" selected="0">
            <x v="0"/>
          </reference>
          <reference field="5" count="1" selected="0">
            <x v="124"/>
          </reference>
          <reference field="6" count="1" selected="0">
            <x v="167"/>
          </reference>
          <reference field="7" count="1" selected="0">
            <x v="139"/>
          </reference>
          <reference field="12" count="1" selected="0">
            <x v="29"/>
          </reference>
          <reference field="16" count="1" selected="0">
            <x v="33"/>
          </reference>
          <reference field="18" count="1" selected="0">
            <x v="1"/>
          </reference>
          <reference field="20" count="1" selected="0">
            <x v="21"/>
          </reference>
          <reference field="21" count="1">
            <x v="60"/>
          </reference>
        </references>
      </pivotArea>
    </format>
    <format dxfId="204">
      <pivotArea dataOnly="0" labelOnly="1" outline="0" fieldPosition="0">
        <references count="9">
          <reference field="2" count="1" selected="0">
            <x v="0"/>
          </reference>
          <reference field="5" count="1" selected="0">
            <x v="137"/>
          </reference>
          <reference field="6" count="1" selected="0">
            <x v="79"/>
          </reference>
          <reference field="7" count="1" selected="0">
            <x v="108"/>
          </reference>
          <reference field="12" count="1" selected="0">
            <x v="15"/>
          </reference>
          <reference field="16" count="1" selected="0">
            <x v="37"/>
          </reference>
          <reference field="18" count="1" selected="0">
            <x v="1"/>
          </reference>
          <reference field="20" count="1" selected="0">
            <x v="6"/>
          </reference>
          <reference field="21" count="1">
            <x v="60"/>
          </reference>
        </references>
      </pivotArea>
    </format>
    <format dxfId="203">
      <pivotArea dataOnly="0" labelOnly="1" outline="0" fieldPosition="0">
        <references count="9">
          <reference field="2" count="1" selected="0">
            <x v="0"/>
          </reference>
          <reference field="5" count="1" selected="0">
            <x v="154"/>
          </reference>
          <reference field="6" count="1" selected="0">
            <x v="170"/>
          </reference>
          <reference field="7" count="1" selected="0">
            <x v="137"/>
          </reference>
          <reference field="12" count="1" selected="0">
            <x v="6"/>
          </reference>
          <reference field="16" count="1" selected="0">
            <x v="23"/>
          </reference>
          <reference field="18" count="1" selected="0">
            <x v="1"/>
          </reference>
          <reference field="20" count="1" selected="0">
            <x v="6"/>
          </reference>
          <reference field="21" count="1">
            <x v="60"/>
          </reference>
        </references>
      </pivotArea>
    </format>
    <format dxfId="202">
      <pivotArea dataOnly="0" labelOnly="1" outline="0" fieldPosition="0">
        <references count="9">
          <reference field="2" count="1" selected="0">
            <x v="0"/>
          </reference>
          <reference field="5" count="1" selected="0">
            <x v="169"/>
          </reference>
          <reference field="6" count="1" selected="0">
            <x v="109"/>
          </reference>
          <reference field="7" count="1" selected="0">
            <x v="28"/>
          </reference>
          <reference field="12" count="1" selected="0">
            <x v="11"/>
          </reference>
          <reference field="16" count="1" selected="0">
            <x v="29"/>
          </reference>
          <reference field="18" count="1" selected="0">
            <x v="1"/>
          </reference>
          <reference field="20" count="1" selected="0">
            <x v="29"/>
          </reference>
          <reference field="21" count="1">
            <x v="60"/>
          </reference>
        </references>
      </pivotArea>
    </format>
    <format dxfId="201">
      <pivotArea dataOnly="0" labelOnly="1" outline="0" fieldPosition="0">
        <references count="9">
          <reference field="2" count="1" selected="0">
            <x v="1"/>
          </reference>
          <reference field="5" count="1" selected="0">
            <x v="127"/>
          </reference>
          <reference field="6" count="1" selected="0">
            <x v="71"/>
          </reference>
          <reference field="7" count="1" selected="0">
            <x v="147"/>
          </reference>
          <reference field="12" count="1" selected="0">
            <x v="18"/>
          </reference>
          <reference field="16" count="1" selected="0">
            <x v="33"/>
          </reference>
          <reference field="18" count="1" selected="0">
            <x v="1"/>
          </reference>
          <reference field="20" count="1" selected="0">
            <x v="30"/>
          </reference>
          <reference field="21" count="1">
            <x v="60"/>
          </reference>
        </references>
      </pivotArea>
    </format>
    <format dxfId="200">
      <pivotArea dataOnly="0" labelOnly="1" outline="0" fieldPosition="0">
        <references count="9">
          <reference field="2" count="1" selected="0">
            <x v="0"/>
          </reference>
          <reference field="5" count="1" selected="0">
            <x v="4"/>
          </reference>
          <reference field="6" count="1" selected="0">
            <x v="154"/>
          </reference>
          <reference field="7" count="1" selected="0">
            <x v="5"/>
          </reference>
          <reference field="12" count="1" selected="0">
            <x v="2"/>
          </reference>
          <reference field="16" count="1" selected="0">
            <x v="30"/>
          </reference>
          <reference field="18" count="1" selected="0">
            <x v="2"/>
          </reference>
          <reference field="20" count="1" selected="0">
            <x v="5"/>
          </reference>
          <reference field="21" count="1">
            <x v="60"/>
          </reference>
        </references>
      </pivotArea>
    </format>
    <format dxfId="199">
      <pivotArea dataOnly="0" labelOnly="1" outline="0" fieldPosition="0">
        <references count="9">
          <reference field="2" count="1" selected="0">
            <x v="0"/>
          </reference>
          <reference field="5" count="1" selected="0">
            <x v="46"/>
          </reference>
          <reference field="6" count="1" selected="0">
            <x v="141"/>
          </reference>
          <reference field="7" count="1" selected="0">
            <x v="58"/>
          </reference>
          <reference field="12" count="1" selected="0">
            <x v="45"/>
          </reference>
          <reference field="16" count="1" selected="0">
            <x v="28"/>
          </reference>
          <reference field="18" count="1" selected="0">
            <x v="2"/>
          </reference>
          <reference field="20" count="1" selected="0">
            <x v="17"/>
          </reference>
          <reference field="21" count="1">
            <x v="31"/>
          </reference>
        </references>
      </pivotArea>
    </format>
    <format dxfId="198">
      <pivotArea dataOnly="0" labelOnly="1" outline="0" fieldPosition="0">
        <references count="9">
          <reference field="2" count="1" selected="0">
            <x v="0"/>
          </reference>
          <reference field="5" count="1" selected="0">
            <x v="56"/>
          </reference>
          <reference field="6" count="1" selected="0">
            <x v="119"/>
          </reference>
          <reference field="7" count="1" selected="0">
            <x v="91"/>
          </reference>
          <reference field="12" count="1" selected="0">
            <x v="42"/>
          </reference>
          <reference field="16" count="1" selected="0">
            <x v="38"/>
          </reference>
          <reference field="18" count="1" selected="0">
            <x v="2"/>
          </reference>
          <reference field="20" count="1" selected="0">
            <x v="6"/>
          </reference>
          <reference field="21" count="1">
            <x v="60"/>
          </reference>
        </references>
      </pivotArea>
    </format>
    <format dxfId="197">
      <pivotArea dataOnly="0" labelOnly="1" outline="0" fieldPosition="0">
        <references count="9">
          <reference field="2" count="1" selected="0">
            <x v="0"/>
          </reference>
          <reference field="5" count="1" selected="0">
            <x v="87"/>
          </reference>
          <reference field="6" count="1" selected="0">
            <x v="110"/>
          </reference>
          <reference field="7" count="1" selected="0">
            <x v="148"/>
          </reference>
          <reference field="12" count="1" selected="0">
            <x v="25"/>
          </reference>
          <reference field="16" count="1" selected="0">
            <x v="7"/>
          </reference>
          <reference field="18" count="1" selected="0">
            <x v="2"/>
          </reference>
          <reference field="20" count="1" selected="0">
            <x v="6"/>
          </reference>
          <reference field="21" count="1">
            <x v="60"/>
          </reference>
        </references>
      </pivotArea>
    </format>
    <format dxfId="196">
      <pivotArea dataOnly="0" labelOnly="1" outline="0" fieldPosition="0">
        <references count="9">
          <reference field="2" count="1" selected="0">
            <x v="0"/>
          </reference>
          <reference field="5" count="1" selected="0">
            <x v="116"/>
          </reference>
          <reference field="6" count="1" selected="0">
            <x v="153"/>
          </reference>
          <reference field="7" count="1" selected="0">
            <x v="171"/>
          </reference>
          <reference field="12" count="1" selected="0">
            <x v="16"/>
          </reference>
          <reference field="16" count="1" selected="0">
            <x v="51"/>
          </reference>
          <reference field="18" count="1" selected="0">
            <x v="2"/>
          </reference>
          <reference field="20" count="1" selected="0">
            <x v="34"/>
          </reference>
          <reference field="21" count="1">
            <x v="60"/>
          </reference>
        </references>
      </pivotArea>
    </format>
    <format dxfId="195">
      <pivotArea dataOnly="0" labelOnly="1" outline="0" fieldPosition="0">
        <references count="9">
          <reference field="2" count="1" selected="0">
            <x v="0"/>
          </reference>
          <reference field="5" count="1" selected="0">
            <x v="121"/>
          </reference>
          <reference field="6" count="1" selected="0">
            <x v="166"/>
          </reference>
          <reference field="7" count="1" selected="0">
            <x v="129"/>
          </reference>
          <reference field="12" count="1" selected="0">
            <x v="19"/>
          </reference>
          <reference field="16" count="1" selected="0">
            <x v="20"/>
          </reference>
          <reference field="18" count="1" selected="0">
            <x v="2"/>
          </reference>
          <reference field="20" count="1" selected="0">
            <x v="20"/>
          </reference>
          <reference field="21" count="1">
            <x v="60"/>
          </reference>
        </references>
      </pivotArea>
    </format>
    <format dxfId="194">
      <pivotArea dataOnly="0" labelOnly="1" outline="0" fieldPosition="0">
        <references count="9">
          <reference field="2" count="1" selected="0">
            <x v="0"/>
          </reference>
          <reference field="5" count="1" selected="0">
            <x v="133"/>
          </reference>
          <reference field="6" count="1" selected="0">
            <x v="131"/>
          </reference>
          <reference field="7" count="1" selected="0">
            <x v="119"/>
          </reference>
          <reference field="12" count="1" selected="0">
            <x v="35"/>
          </reference>
          <reference field="16" count="1" selected="0">
            <x v="1"/>
          </reference>
          <reference field="18" count="1" selected="0">
            <x v="2"/>
          </reference>
          <reference field="20" count="1" selected="0">
            <x v="16"/>
          </reference>
          <reference field="21" count="1">
            <x v="60"/>
          </reference>
        </references>
      </pivotArea>
    </format>
    <format dxfId="193">
      <pivotArea dataOnly="0" labelOnly="1" outline="0" fieldPosition="0">
        <references count="9">
          <reference field="2" count="1" selected="0">
            <x v="0"/>
          </reference>
          <reference field="5" count="1" selected="0">
            <x v="139"/>
          </reference>
          <reference field="6" count="1" selected="0">
            <x v="5"/>
          </reference>
          <reference field="7" count="1" selected="0">
            <x v="121"/>
          </reference>
          <reference field="12" count="1" selected="0">
            <x v="44"/>
          </reference>
          <reference field="16" count="1" selected="0">
            <x v="43"/>
          </reference>
          <reference field="18" count="1" selected="0">
            <x v="2"/>
          </reference>
          <reference field="20" count="1" selected="0">
            <x v="27"/>
          </reference>
          <reference field="21" count="1">
            <x v="60"/>
          </reference>
        </references>
      </pivotArea>
    </format>
    <format dxfId="192">
      <pivotArea dataOnly="0" labelOnly="1" outline="0" fieldPosition="0">
        <references count="9">
          <reference field="2" count="1" selected="0">
            <x v="0"/>
          </reference>
          <reference field="5" count="1" selected="0">
            <x v="174"/>
          </reference>
          <reference field="6" count="1" selected="0">
            <x v="82"/>
          </reference>
          <reference field="7" count="1" selected="0">
            <x v="41"/>
          </reference>
          <reference field="12" count="1" selected="0">
            <x v="37"/>
          </reference>
          <reference field="16" count="1" selected="0">
            <x v="35"/>
          </reference>
          <reference field="18" count="1" selected="0">
            <x v="2"/>
          </reference>
          <reference field="20" count="1" selected="0">
            <x v="16"/>
          </reference>
          <reference field="21" count="1">
            <x v="60"/>
          </reference>
        </references>
      </pivotArea>
    </format>
    <format dxfId="191">
      <pivotArea dataOnly="0" labelOnly="1" outline="0" fieldPosition="0">
        <references count="9">
          <reference field="2" count="1" selected="0">
            <x v="0"/>
          </reference>
          <reference field="5" count="1" selected="0">
            <x v="179"/>
          </reference>
          <reference field="6" count="1" selected="0">
            <x v="149"/>
          </reference>
          <reference field="7" count="1" selected="0">
            <x v="39"/>
          </reference>
          <reference field="12" count="1" selected="0">
            <x v="12"/>
          </reference>
          <reference field="16" count="1" selected="0">
            <x v="38"/>
          </reference>
          <reference field="18" count="1" selected="0">
            <x v="2"/>
          </reference>
          <reference field="20" count="1" selected="0">
            <x v="4"/>
          </reference>
          <reference field="21" count="1">
            <x v="60"/>
          </reference>
        </references>
      </pivotArea>
    </format>
    <format dxfId="190">
      <pivotArea dataOnly="0" labelOnly="1" outline="0" fieldPosition="0">
        <references count="9">
          <reference field="2" count="1" selected="0">
            <x v="1"/>
          </reference>
          <reference field="5" count="1" selected="0">
            <x v="5"/>
          </reference>
          <reference field="6" count="1" selected="0">
            <x v="128"/>
          </reference>
          <reference field="7" count="1" selected="0">
            <x v="122"/>
          </reference>
          <reference field="12" count="1" selected="0">
            <x v="32"/>
          </reference>
          <reference field="16" count="1" selected="0">
            <x v="5"/>
          </reference>
          <reference field="18" count="1" selected="0">
            <x v="2"/>
          </reference>
          <reference field="20" count="1" selected="0">
            <x v="17"/>
          </reference>
          <reference field="21" count="1">
            <x v="31"/>
          </reference>
        </references>
      </pivotArea>
    </format>
    <format dxfId="189">
      <pivotArea dataOnly="0" labelOnly="1" outline="0" fieldPosition="0">
        <references count="9">
          <reference field="2" count="1" selected="0">
            <x v="1"/>
          </reference>
          <reference field="5" count="1" selected="0">
            <x v="12"/>
          </reference>
          <reference field="6" count="1" selected="0">
            <x v="129"/>
          </reference>
          <reference field="7" count="1" selected="0">
            <x v="17"/>
          </reference>
          <reference field="12" count="1" selected="0">
            <x v="36"/>
          </reference>
          <reference field="16" count="1" selected="0">
            <x v="13"/>
          </reference>
          <reference field="18" count="1" selected="0">
            <x v="2"/>
          </reference>
          <reference field="20" count="1" selected="0">
            <x v="20"/>
          </reference>
          <reference field="21" count="1">
            <x v="60"/>
          </reference>
        </references>
      </pivotArea>
    </format>
    <format dxfId="188">
      <pivotArea dataOnly="0" labelOnly="1" outline="0" fieldPosition="0">
        <references count="9">
          <reference field="2" count="1" selected="0">
            <x v="1"/>
          </reference>
          <reference field="5" count="1" selected="0">
            <x v="21"/>
          </reference>
          <reference field="6" count="1" selected="0">
            <x v="58"/>
          </reference>
          <reference field="7" count="1" selected="0">
            <x v="166"/>
          </reference>
          <reference field="12" count="1" selected="0">
            <x v="33"/>
          </reference>
          <reference field="16" count="1" selected="0">
            <x v="23"/>
          </reference>
          <reference field="18" count="1" selected="0">
            <x v="2"/>
          </reference>
          <reference field="20" count="1" selected="0">
            <x v="16"/>
          </reference>
          <reference field="21" count="1">
            <x v="60"/>
          </reference>
        </references>
      </pivotArea>
    </format>
    <format dxfId="187">
      <pivotArea dataOnly="0" labelOnly="1" outline="0" fieldPosition="0">
        <references count="9">
          <reference field="2" count="1" selected="0">
            <x v="1"/>
          </reference>
          <reference field="5" count="1" selected="0">
            <x v="36"/>
          </reference>
          <reference field="6" count="1" selected="0">
            <x v="185"/>
          </reference>
          <reference field="7" count="1" selected="0">
            <x v="47"/>
          </reference>
          <reference field="12" count="1" selected="0">
            <x v="30"/>
          </reference>
          <reference field="16" count="1" selected="0">
            <x v="26"/>
          </reference>
          <reference field="18" count="1" selected="0">
            <x v="2"/>
          </reference>
          <reference field="20" count="1" selected="0">
            <x v="20"/>
          </reference>
          <reference field="21" count="1">
            <x v="60"/>
          </reference>
        </references>
      </pivotArea>
    </format>
    <format dxfId="186">
      <pivotArea dataOnly="0" labelOnly="1" outline="0" fieldPosition="0">
        <references count="9">
          <reference field="2" count="1" selected="0">
            <x v="1"/>
          </reference>
          <reference field="5" count="1" selected="0">
            <x v="75"/>
          </reference>
          <reference field="6" count="1" selected="0">
            <x v="132"/>
          </reference>
          <reference field="7" count="1" selected="0">
            <x v="25"/>
          </reference>
          <reference field="12" count="1" selected="0">
            <x v="39"/>
          </reference>
          <reference field="16" count="1" selected="0">
            <x v="17"/>
          </reference>
          <reference field="18" count="1" selected="0">
            <x v="2"/>
          </reference>
          <reference field="20" count="1" selected="0">
            <x v="20"/>
          </reference>
          <reference field="21" count="1">
            <x v="60"/>
          </reference>
        </references>
      </pivotArea>
    </format>
    <format dxfId="185">
      <pivotArea dataOnly="0" labelOnly="1" outline="0" fieldPosition="0">
        <references count="9">
          <reference field="2" count="1" selected="0">
            <x v="1"/>
          </reference>
          <reference field="5" count="1" selected="0">
            <x v="96"/>
          </reference>
          <reference field="6" count="1" selected="0">
            <x v="116"/>
          </reference>
          <reference field="7" count="1" selected="0">
            <x v="34"/>
          </reference>
          <reference field="12" count="1" selected="0">
            <x v="43"/>
          </reference>
          <reference field="16" count="1" selected="0">
            <x v="23"/>
          </reference>
          <reference field="18" count="1" selected="0">
            <x v="2"/>
          </reference>
          <reference field="20" count="1" selected="0">
            <x v="16"/>
          </reference>
          <reference field="21" count="1">
            <x v="40"/>
          </reference>
        </references>
      </pivotArea>
    </format>
    <format dxfId="184">
      <pivotArea dataOnly="0" labelOnly="1" outline="0" fieldPosition="0">
        <references count="9">
          <reference field="2" count="1" selected="0">
            <x v="1"/>
          </reference>
          <reference field="5" count="1" selected="0">
            <x v="140"/>
          </reference>
          <reference field="6" count="1" selected="0">
            <x v="87"/>
          </reference>
          <reference field="7" count="1" selected="0">
            <x v="116"/>
          </reference>
          <reference field="12" count="1" selected="0">
            <x v="40"/>
          </reference>
          <reference field="16" count="1" selected="0">
            <x v="29"/>
          </reference>
          <reference field="18" count="1" selected="0">
            <x v="2"/>
          </reference>
          <reference field="20" count="1" selected="0">
            <x v="20"/>
          </reference>
          <reference field="21" count="1">
            <x v="60"/>
          </reference>
        </references>
      </pivotArea>
    </format>
    <format dxfId="183">
      <pivotArea dataOnly="0" labelOnly="1" outline="0" fieldPosition="0">
        <references count="9">
          <reference field="2" count="1" selected="0">
            <x v="1"/>
          </reference>
          <reference field="5" count="1" selected="0">
            <x v="156"/>
          </reference>
          <reference field="6" count="1" selected="0">
            <x v="98"/>
          </reference>
          <reference field="7" count="1" selected="0">
            <x v="81"/>
          </reference>
          <reference field="12" count="1" selected="0">
            <x v="36"/>
          </reference>
          <reference field="16" count="1" selected="0">
            <x v="46"/>
          </reference>
          <reference field="18" count="1" selected="0">
            <x v="2"/>
          </reference>
          <reference field="20" count="1" selected="0">
            <x v="17"/>
          </reference>
          <reference field="21" count="1">
            <x v="31"/>
          </reference>
        </references>
      </pivotArea>
    </format>
    <format dxfId="182">
      <pivotArea dataOnly="0" labelOnly="1" outline="0" fieldPosition="0">
        <references count="9">
          <reference field="2" count="1" selected="0">
            <x v="1"/>
          </reference>
          <reference field="5" count="1" selected="0">
            <x v="162"/>
          </reference>
          <reference field="6" count="1" selected="0">
            <x v="173"/>
          </reference>
          <reference field="7" count="1" selected="0">
            <x v="156"/>
          </reference>
          <reference field="12" count="1" selected="0">
            <x v="53"/>
          </reference>
          <reference field="16" count="1" selected="0">
            <x v="48"/>
          </reference>
          <reference field="18" count="1" selected="0">
            <x v="2"/>
          </reference>
          <reference field="20" count="1" selected="0">
            <x v="2"/>
          </reference>
          <reference field="21" count="1">
            <x v="60"/>
          </reference>
        </references>
      </pivotArea>
    </format>
    <format dxfId="181">
      <pivotArea dataOnly="0" labelOnly="1" outline="0" fieldPosition="0">
        <references count="9">
          <reference field="2" count="1" selected="0">
            <x v="1"/>
          </reference>
          <reference field="5" count="1" selected="0">
            <x v="165"/>
          </reference>
          <reference field="6" count="1" selected="0">
            <x v="122"/>
          </reference>
          <reference field="7" count="1" selected="0">
            <x v="159"/>
          </reference>
          <reference field="12" count="1" selected="0">
            <x v="34"/>
          </reference>
          <reference field="16" count="1" selected="0">
            <x v="17"/>
          </reference>
          <reference field="18" count="1" selected="0">
            <x v="2"/>
          </reference>
          <reference field="20" count="1" selected="0">
            <x v="20"/>
          </reference>
          <reference field="21" count="1">
            <x v="60"/>
          </reference>
        </references>
      </pivotArea>
    </format>
    <format dxfId="180">
      <pivotArea dataOnly="0" labelOnly="1" outline="0" fieldPosition="0">
        <references count="9">
          <reference field="2" count="1" selected="0">
            <x v="1"/>
          </reference>
          <reference field="5" count="1" selected="0">
            <x v="172"/>
          </reference>
          <reference field="6" count="1" selected="0">
            <x v="97"/>
          </reference>
          <reference field="7" count="1" selected="0">
            <x v="80"/>
          </reference>
          <reference field="12" count="1" selected="0">
            <x v="38"/>
          </reference>
          <reference field="16" count="1" selected="0">
            <x v="21"/>
          </reference>
          <reference field="18" count="1" selected="0">
            <x v="2"/>
          </reference>
          <reference field="20" count="1" selected="0">
            <x v="32"/>
          </reference>
          <reference field="21" count="1">
            <x v="60"/>
          </reference>
        </references>
      </pivotArea>
    </format>
    <format dxfId="179">
      <pivotArea dataOnly="0" labelOnly="1" outline="0" fieldPosition="0">
        <references count="9">
          <reference field="2" count="1" selected="0">
            <x v="0"/>
          </reference>
          <reference field="5" count="1" selected="0">
            <x v="40"/>
          </reference>
          <reference field="6" count="1" selected="0">
            <x v="151"/>
          </reference>
          <reference field="7" count="1" selected="0">
            <x v="84"/>
          </reference>
          <reference field="12" count="1" selected="0">
            <x v="74"/>
          </reference>
          <reference field="16" count="1" selected="0">
            <x v="21"/>
          </reference>
          <reference field="18" count="1" selected="0">
            <x v="3"/>
          </reference>
          <reference field="20" count="1" selected="0">
            <x v="31"/>
          </reference>
          <reference field="21" count="1">
            <x v="60"/>
          </reference>
        </references>
      </pivotArea>
    </format>
    <format dxfId="178">
      <pivotArea dataOnly="0" labelOnly="1" outline="0" fieldPosition="0">
        <references count="9">
          <reference field="2" count="1" selected="0">
            <x v="0"/>
          </reference>
          <reference field="5" count="1" selected="0">
            <x v="45"/>
          </reference>
          <reference field="6" count="1" selected="0">
            <x v="38"/>
          </reference>
          <reference field="7" count="1" selected="0">
            <x v="57"/>
          </reference>
          <reference field="12" count="1" selected="0">
            <x v="61"/>
          </reference>
          <reference field="16" count="1" selected="0">
            <x v="28"/>
          </reference>
          <reference field="18" count="1" selected="0">
            <x v="3"/>
          </reference>
          <reference field="20" count="1" selected="0">
            <x v="16"/>
          </reference>
          <reference field="21" count="1">
            <x v="60"/>
          </reference>
        </references>
      </pivotArea>
    </format>
    <format dxfId="177">
      <pivotArea dataOnly="0" labelOnly="1" outline="0" fieldPosition="0">
        <references count="9">
          <reference field="2" count="1" selected="0">
            <x v="0"/>
          </reference>
          <reference field="5" count="1" selected="0">
            <x v="54"/>
          </reference>
          <reference field="6" count="1" selected="0">
            <x v="88"/>
          </reference>
          <reference field="7" count="1" selected="0">
            <x v="62"/>
          </reference>
          <reference field="12" count="1" selected="0">
            <x v="58"/>
          </reference>
          <reference field="16" count="1" selected="0">
            <x v="35"/>
          </reference>
          <reference field="18" count="1" selected="0">
            <x v="3"/>
          </reference>
          <reference field="20" count="1" selected="0">
            <x v="19"/>
          </reference>
          <reference field="21" count="1">
            <x v="60"/>
          </reference>
        </references>
      </pivotArea>
    </format>
    <format dxfId="176">
      <pivotArea dataOnly="0" labelOnly="1" outline="0" fieldPosition="0">
        <references count="9">
          <reference field="2" count="1" selected="0">
            <x v="0"/>
          </reference>
          <reference field="5" count="1" selected="0">
            <x v="66"/>
          </reference>
          <reference field="6" count="1" selected="0">
            <x v="146"/>
          </reference>
          <reference field="7" count="1" selected="0">
            <x v="72"/>
          </reference>
          <reference field="12" count="1" selected="0">
            <x v="31"/>
          </reference>
          <reference field="16" count="1" selected="0">
            <x v="44"/>
          </reference>
          <reference field="18" count="1" selected="0">
            <x v="3"/>
          </reference>
          <reference field="20" count="1" selected="0">
            <x v="22"/>
          </reference>
          <reference field="21" count="1">
            <x v="60"/>
          </reference>
        </references>
      </pivotArea>
    </format>
    <format dxfId="175">
      <pivotArea dataOnly="0" labelOnly="1" outline="0" fieldPosition="0">
        <references count="9">
          <reference field="2" count="1" selected="0">
            <x v="0"/>
          </reference>
          <reference field="5" count="1" selected="0">
            <x v="70"/>
          </reference>
          <reference field="6" count="1" selected="0">
            <x v="179"/>
          </reference>
          <reference field="7" count="1" selected="0">
            <x v="93"/>
          </reference>
          <reference field="12" count="1" selected="0">
            <x v="51"/>
          </reference>
          <reference field="16" count="1" selected="0">
            <x v="37"/>
          </reference>
          <reference field="18" count="1" selected="0">
            <x v="3"/>
          </reference>
          <reference field="20" count="1" selected="0">
            <x v="17"/>
          </reference>
          <reference field="21" count="1">
            <x v="46"/>
          </reference>
        </references>
      </pivotArea>
    </format>
    <format dxfId="174">
      <pivotArea dataOnly="0" labelOnly="1" outline="0" fieldPosition="0">
        <references count="9">
          <reference field="2" count="1" selected="0">
            <x v="0"/>
          </reference>
          <reference field="5" count="1" selected="0">
            <x v="72"/>
          </reference>
          <reference field="6" count="1" selected="0">
            <x v="10"/>
          </reference>
          <reference field="7" count="1" selected="0">
            <x v="142"/>
          </reference>
          <reference field="12" count="1" selected="0">
            <x v="94"/>
          </reference>
          <reference field="16" count="1" selected="0">
            <x v="30"/>
          </reference>
          <reference field="18" count="1" selected="0">
            <x v="3"/>
          </reference>
          <reference field="20" count="1" selected="0">
            <x v="21"/>
          </reference>
          <reference field="21" count="1">
            <x v="60"/>
          </reference>
        </references>
      </pivotArea>
    </format>
    <format dxfId="173">
      <pivotArea dataOnly="0" labelOnly="1" outline="0" fieldPosition="0">
        <references count="9">
          <reference field="2" count="1" selected="0">
            <x v="0"/>
          </reference>
          <reference field="5" count="1" selected="0">
            <x v="79"/>
          </reference>
          <reference field="6" count="1" selected="0">
            <x v="81"/>
          </reference>
          <reference field="7" count="1" selected="0">
            <x v="111"/>
          </reference>
          <reference field="12" count="1" selected="0">
            <x v="65"/>
          </reference>
          <reference field="16" count="1" selected="0">
            <x v="47"/>
          </reference>
          <reference field="18" count="1" selected="0">
            <x v="3"/>
          </reference>
          <reference field="20" count="1" selected="0">
            <x v="20"/>
          </reference>
          <reference field="21" count="1">
            <x v="60"/>
          </reference>
        </references>
      </pivotArea>
    </format>
    <format dxfId="172">
      <pivotArea dataOnly="0" labelOnly="1" outline="0" fieldPosition="0">
        <references count="9">
          <reference field="2" count="1" selected="0">
            <x v="0"/>
          </reference>
          <reference field="5" count="1" selected="0">
            <x v="114"/>
          </reference>
          <reference field="6" count="1" selected="0">
            <x v="121"/>
          </reference>
          <reference field="7" count="1" selected="0">
            <x v="105"/>
          </reference>
          <reference field="12" count="1" selected="0">
            <x v="50"/>
          </reference>
          <reference field="16" count="1" selected="0">
            <x v="28"/>
          </reference>
          <reference field="18" count="1" selected="0">
            <x v="3"/>
          </reference>
          <reference field="20" count="1" selected="0">
            <x v="16"/>
          </reference>
          <reference field="21" count="1">
            <x v="60"/>
          </reference>
        </references>
      </pivotArea>
    </format>
    <format dxfId="171">
      <pivotArea dataOnly="0" labelOnly="1" outline="0" fieldPosition="0">
        <references count="9">
          <reference field="2" count="1" selected="0">
            <x v="0"/>
          </reference>
          <reference field="5" count="1" selected="0">
            <x v="117"/>
          </reference>
          <reference field="6" count="1" selected="0">
            <x v="89"/>
          </reference>
          <reference field="7" count="1" selected="0">
            <x v="92"/>
          </reference>
          <reference field="12" count="1" selected="0">
            <x v="75"/>
          </reference>
          <reference field="16" count="1" selected="0">
            <x v="35"/>
          </reference>
          <reference field="18" count="1" selected="0">
            <x v="3"/>
          </reference>
          <reference field="20" count="1" selected="0">
            <x v="21"/>
          </reference>
          <reference field="21" count="1">
            <x v="60"/>
          </reference>
        </references>
      </pivotArea>
    </format>
    <format dxfId="170">
      <pivotArea dataOnly="0" labelOnly="1" outline="0" fieldPosition="0">
        <references count="9">
          <reference field="2" count="1" selected="0">
            <x v="0"/>
          </reference>
          <reference field="5" count="1" selected="0">
            <x v="120"/>
          </reference>
          <reference field="6" count="1" selected="0">
            <x v="32"/>
          </reference>
          <reference field="7" count="1" selected="0">
            <x v="128"/>
          </reference>
          <reference field="12" count="1" selected="0">
            <x v="61"/>
          </reference>
          <reference field="16" count="1" selected="0">
            <x v="35"/>
          </reference>
          <reference field="18" count="1" selected="0">
            <x v="3"/>
          </reference>
          <reference field="20" count="1" selected="0">
            <x v="16"/>
          </reference>
          <reference field="21" count="1">
            <x v="60"/>
          </reference>
        </references>
      </pivotArea>
    </format>
    <format dxfId="169">
      <pivotArea dataOnly="0" labelOnly="1" outline="0" fieldPosition="0">
        <references count="9">
          <reference field="2" count="1" selected="0">
            <x v="0"/>
          </reference>
          <reference field="5" count="1" selected="0">
            <x v="135"/>
          </reference>
          <reference field="6" count="1" selected="0">
            <x v="114"/>
          </reference>
          <reference field="7" count="1" selected="0">
            <x v="2"/>
          </reference>
          <reference field="12" count="1" selected="0">
            <x v="17"/>
          </reference>
          <reference field="16" count="1" selected="0">
            <x v="37"/>
          </reference>
          <reference field="18" count="1" selected="0">
            <x v="3"/>
          </reference>
          <reference field="20" count="1" selected="0">
            <x v="29"/>
          </reference>
          <reference field="21" count="1">
            <x v="60"/>
          </reference>
        </references>
      </pivotArea>
    </format>
    <format dxfId="168">
      <pivotArea dataOnly="0" labelOnly="1" outline="0" fieldPosition="0">
        <references count="9">
          <reference field="2" count="1" selected="0">
            <x v="0"/>
          </reference>
          <reference field="5" count="1" selected="0">
            <x v="149"/>
          </reference>
          <reference field="6" count="1" selected="0">
            <x v="169"/>
          </reference>
          <reference field="7" count="1" selected="0">
            <x v="153"/>
          </reference>
          <reference field="12" count="1" selected="0">
            <x v="23"/>
          </reference>
          <reference field="16" count="1" selected="0">
            <x v="34"/>
          </reference>
          <reference field="18" count="1" selected="0">
            <x v="3"/>
          </reference>
          <reference field="20" count="1" selected="0">
            <x v="27"/>
          </reference>
          <reference field="21" count="1">
            <x v="60"/>
          </reference>
        </references>
      </pivotArea>
    </format>
    <format dxfId="167">
      <pivotArea dataOnly="0" labelOnly="1" outline="0" fieldPosition="0">
        <references count="9">
          <reference field="2" count="1" selected="0">
            <x v="0"/>
          </reference>
          <reference field="5" count="1" selected="0">
            <x v="182"/>
          </reference>
          <reference field="6" count="1" selected="0">
            <x v="101"/>
          </reference>
          <reference field="7" count="1" selected="0">
            <x v="168"/>
          </reference>
          <reference field="12" count="1" selected="0">
            <x v="30"/>
          </reference>
          <reference field="16" count="1" selected="0">
            <x v="39"/>
          </reference>
          <reference field="18" count="1" selected="0">
            <x v="3"/>
          </reference>
          <reference field="20" count="1" selected="0">
            <x v="4"/>
          </reference>
          <reference field="21" count="1">
            <x v="60"/>
          </reference>
        </references>
      </pivotArea>
    </format>
    <format dxfId="166">
      <pivotArea dataOnly="0" labelOnly="1" outline="0" fieldPosition="0">
        <references count="9">
          <reference field="2" count="1" selected="0">
            <x v="1"/>
          </reference>
          <reference field="5" count="1" selected="0">
            <x v="9"/>
          </reference>
          <reference field="6" count="1" selected="0">
            <x v="57"/>
          </reference>
          <reference field="7" count="1" selected="0">
            <x v="8"/>
          </reference>
          <reference field="12" count="1" selected="0">
            <x v="55"/>
          </reference>
          <reference field="16" count="1" selected="0">
            <x v="7"/>
          </reference>
          <reference field="18" count="1" selected="0">
            <x v="3"/>
          </reference>
          <reference field="20" count="1" selected="0">
            <x v="17"/>
          </reference>
          <reference field="21" count="1">
            <x v="31"/>
          </reference>
        </references>
      </pivotArea>
    </format>
    <format dxfId="165">
      <pivotArea dataOnly="0" labelOnly="1" outline="0" fieldPosition="0">
        <references count="9">
          <reference field="2" count="1" selected="0">
            <x v="1"/>
          </reference>
          <reference field="5" count="1" selected="0">
            <x v="19"/>
          </reference>
          <reference field="6" count="1" selected="0">
            <x v="17"/>
          </reference>
          <reference field="7" count="1" selected="0">
            <x v="15"/>
          </reference>
          <reference field="12" count="1" selected="0">
            <x v="70"/>
          </reference>
          <reference field="16" count="1" selected="0">
            <x v="1"/>
          </reference>
          <reference field="18" count="1" selected="0">
            <x v="3"/>
          </reference>
          <reference field="20" count="1" selected="0">
            <x v="16"/>
          </reference>
          <reference field="21" count="1">
            <x v="60"/>
          </reference>
        </references>
      </pivotArea>
    </format>
    <format dxfId="164">
      <pivotArea dataOnly="0" labelOnly="1" outline="0" fieldPosition="0">
        <references count="9">
          <reference field="2" count="1" selected="0">
            <x v="1"/>
          </reference>
          <reference field="5" count="1" selected="0">
            <x v="24"/>
          </reference>
          <reference field="6" count="1" selected="0">
            <x v="92"/>
          </reference>
          <reference field="7" count="1" selected="0">
            <x v="82"/>
          </reference>
          <reference field="12" count="1" selected="0">
            <x v="73"/>
          </reference>
          <reference field="16" count="1" selected="0">
            <x v="1"/>
          </reference>
          <reference field="18" count="1" selected="0">
            <x v="3"/>
          </reference>
          <reference field="20" count="1" selected="0">
            <x v="16"/>
          </reference>
          <reference field="21" count="1">
            <x v="40"/>
          </reference>
        </references>
      </pivotArea>
    </format>
    <format dxfId="163">
      <pivotArea dataOnly="0" labelOnly="1" outline="0" fieldPosition="0">
        <references count="9">
          <reference field="2" count="1" selected="0">
            <x v="1"/>
          </reference>
          <reference field="5" count="1" selected="0">
            <x v="51"/>
          </reference>
          <reference field="6" count="1" selected="0">
            <x v="176"/>
          </reference>
          <reference field="7" count="1" selected="0">
            <x v="61"/>
          </reference>
          <reference field="12" count="1" selected="0">
            <x v="47"/>
          </reference>
          <reference field="16" count="1" selected="0">
            <x v="21"/>
          </reference>
          <reference field="18" count="1" selected="0">
            <x v="3"/>
          </reference>
          <reference field="20" count="1" selected="0">
            <x v="17"/>
          </reference>
          <reference field="21" count="1">
            <x v="60"/>
          </reference>
        </references>
      </pivotArea>
    </format>
    <format dxfId="162">
      <pivotArea dataOnly="0" labelOnly="1" outline="0" fieldPosition="0">
        <references count="9">
          <reference field="2" count="1" selected="0">
            <x v="1"/>
          </reference>
          <reference field="5" count="1" selected="0">
            <x v="100"/>
          </reference>
          <reference field="6" count="1" selected="0">
            <x v="65"/>
          </reference>
          <reference field="7" count="1" selected="0">
            <x v="151"/>
          </reference>
          <reference field="12" count="1" selected="0">
            <x v="48"/>
          </reference>
          <reference field="16" count="1" selected="0">
            <x v="31"/>
          </reference>
          <reference field="18" count="1" selected="0">
            <x v="3"/>
          </reference>
          <reference field="20" count="1" selected="0">
            <x v="16"/>
          </reference>
          <reference field="21" count="1">
            <x v="60"/>
          </reference>
        </references>
      </pivotArea>
    </format>
    <format dxfId="161">
      <pivotArea dataOnly="0" labelOnly="1" outline="0" fieldPosition="0">
        <references count="9">
          <reference field="2" count="1" selected="0">
            <x v="1"/>
          </reference>
          <reference field="5" count="1" selected="0">
            <x v="125"/>
          </reference>
          <reference field="6" count="1" selected="0">
            <x v="36"/>
          </reference>
          <reference field="7" count="1" selected="0">
            <x v="23"/>
          </reference>
          <reference field="12" count="1" selected="0">
            <x v="56"/>
          </reference>
          <reference field="16" count="1" selected="0">
            <x v="21"/>
          </reference>
          <reference field="18" count="1" selected="0">
            <x v="3"/>
          </reference>
          <reference field="20" count="1" selected="0">
            <x v="16"/>
          </reference>
          <reference field="21" count="1">
            <x v="60"/>
          </reference>
        </references>
      </pivotArea>
    </format>
    <format dxfId="160">
      <pivotArea dataOnly="0" labelOnly="1" outline="0" fieldPosition="0">
        <references count="9">
          <reference field="2" count="1" selected="0">
            <x v="1"/>
          </reference>
          <reference field="5" count="1" selected="0">
            <x v="157"/>
          </reference>
          <reference field="6" count="1" selected="0">
            <x v="181"/>
          </reference>
          <reference field="7" count="1" selected="0">
            <x v="152"/>
          </reference>
          <reference field="12" count="1" selected="0">
            <x v="59"/>
          </reference>
          <reference field="16" count="1" selected="0">
            <x v="21"/>
          </reference>
          <reference field="18" count="1" selected="0">
            <x v="3"/>
          </reference>
          <reference field="20" count="1" selected="0">
            <x v="18"/>
          </reference>
          <reference field="21" count="1">
            <x v="60"/>
          </reference>
        </references>
      </pivotArea>
    </format>
    <format dxfId="159">
      <pivotArea dataOnly="0" labelOnly="1" outline="0" fieldPosition="0">
        <references count="9">
          <reference field="2" count="1" selected="0">
            <x v="1"/>
          </reference>
          <reference field="5" count="1" selected="0">
            <x v="158"/>
          </reference>
          <reference field="6" count="1" selected="0">
            <x v="67"/>
          </reference>
          <reference field="7" count="1" selected="0">
            <x v="68"/>
          </reference>
          <reference field="12" count="1" selected="0">
            <x v="69"/>
          </reference>
          <reference field="16" count="1" selected="0">
            <x v="28"/>
          </reference>
          <reference field="18" count="1" selected="0">
            <x v="3"/>
          </reference>
          <reference field="20" count="1" selected="0">
            <x v="20"/>
          </reference>
          <reference field="21" count="1">
            <x v="60"/>
          </reference>
        </references>
      </pivotArea>
    </format>
    <format dxfId="158">
      <pivotArea dataOnly="0" labelOnly="1" outline="0" fieldPosition="0">
        <references count="9">
          <reference field="2" count="1" selected="0">
            <x v="1"/>
          </reference>
          <reference field="5" count="1" selected="0">
            <x v="161"/>
          </reference>
          <reference field="6" count="1" selected="0">
            <x v="84"/>
          </reference>
          <reference field="7" count="1" selected="0">
            <x v="154"/>
          </reference>
          <reference field="12" count="1" selected="0">
            <x v="57"/>
          </reference>
          <reference field="16" count="1" selected="0">
            <x v="21"/>
          </reference>
          <reference field="18" count="1" selected="0">
            <x v="3"/>
          </reference>
          <reference field="20" count="1" selected="0">
            <x v="21"/>
          </reference>
          <reference field="21" count="1">
            <x v="60"/>
          </reference>
        </references>
      </pivotArea>
    </format>
    <format dxfId="157">
      <pivotArea dataOnly="0" labelOnly="1" outline="0" fieldPosition="0">
        <references count="9">
          <reference field="2" count="1" selected="0">
            <x v="1"/>
          </reference>
          <reference field="5" count="1" selected="0">
            <x v="166"/>
          </reference>
          <reference field="6" count="1" selected="0">
            <x v="37"/>
          </reference>
          <reference field="7" count="1" selected="0">
            <x v="36"/>
          </reference>
          <reference field="12" count="1" selected="0">
            <x v="67"/>
          </reference>
          <reference field="16" count="1" selected="0">
            <x v="1"/>
          </reference>
          <reference field="18" count="1" selected="0">
            <x v="3"/>
          </reference>
          <reference field="20" count="1" selected="0">
            <x v="16"/>
          </reference>
          <reference field="21" count="1">
            <x v="60"/>
          </reference>
        </references>
      </pivotArea>
    </format>
    <format dxfId="156">
      <pivotArea dataOnly="0" labelOnly="1" outline="0" fieldPosition="0">
        <references count="9">
          <reference field="2" count="1" selected="0">
            <x v="1"/>
          </reference>
          <reference field="5" count="1" selected="0">
            <x v="175"/>
          </reference>
          <reference field="6" count="1" selected="0">
            <x v="94"/>
          </reference>
          <reference field="7" count="1" selected="0">
            <x v="69"/>
          </reference>
          <reference field="12" count="1" selected="0">
            <x v="54"/>
          </reference>
          <reference field="16" count="1" selected="0">
            <x v="10"/>
          </reference>
          <reference field="18" count="1" selected="0">
            <x v="3"/>
          </reference>
          <reference field="20" count="1" selected="0">
            <x v="7"/>
          </reference>
          <reference field="21" count="1">
            <x v="60"/>
          </reference>
        </references>
      </pivotArea>
    </format>
    <format dxfId="155">
      <pivotArea dataOnly="0" labelOnly="1" outline="0" fieldPosition="0">
        <references count="9">
          <reference field="2" count="1" selected="0">
            <x v="1"/>
          </reference>
          <reference field="5" count="1" selected="0">
            <x v="177"/>
          </reference>
          <reference field="6" count="1" selected="0">
            <x v="148"/>
          </reference>
          <reference field="7" count="1" selected="0">
            <x v="164"/>
          </reference>
          <reference field="12" count="1" selected="0">
            <x v="66"/>
          </reference>
          <reference field="16" count="1" selected="0">
            <x v="7"/>
          </reference>
          <reference field="18" count="1" selected="0">
            <x v="3"/>
          </reference>
          <reference field="20" count="1" selected="0">
            <x v="21"/>
          </reference>
          <reference field="21" count="1">
            <x v="60"/>
          </reference>
        </references>
      </pivotArea>
    </format>
    <format dxfId="154">
      <pivotArea dataOnly="0" labelOnly="1" outline="0" fieldPosition="0">
        <references count="9">
          <reference field="2" count="1" selected="0">
            <x v="0"/>
          </reference>
          <reference field="5" count="1" selected="0">
            <x v="3"/>
          </reference>
          <reference field="6" count="1" selected="0">
            <x v="49"/>
          </reference>
          <reference field="7" count="1" selected="0">
            <x v="169"/>
          </reference>
          <reference field="12" count="1" selected="0">
            <x v="98"/>
          </reference>
          <reference field="16" count="1" selected="0">
            <x v="37"/>
          </reference>
          <reference field="18" count="1" selected="0">
            <x v="4"/>
          </reference>
          <reference field="20" count="1" selected="0">
            <x v="20"/>
          </reference>
          <reference field="21" count="1">
            <x v="48"/>
          </reference>
        </references>
      </pivotArea>
    </format>
    <format dxfId="153">
      <pivotArea dataOnly="0" labelOnly="1" outline="0" fieldPosition="0">
        <references count="9">
          <reference field="2" count="1" selected="0">
            <x v="0"/>
          </reference>
          <reference field="5" count="1" selected="0">
            <x v="14"/>
          </reference>
          <reference field="6" count="1" selected="0">
            <x v="19"/>
          </reference>
          <reference field="7" count="1" selected="0">
            <x v="179"/>
          </reference>
          <reference field="12" count="1" selected="0">
            <x v="43"/>
          </reference>
          <reference field="16" count="1" selected="0">
            <x v="41"/>
          </reference>
          <reference field="18" count="1" selected="0">
            <x v="4"/>
          </reference>
          <reference field="20" count="1" selected="0">
            <x v="29"/>
          </reference>
          <reference field="21" count="1">
            <x v="0"/>
          </reference>
        </references>
      </pivotArea>
    </format>
    <format dxfId="152">
      <pivotArea dataOnly="0" labelOnly="1" outline="0" fieldPosition="0">
        <references count="9">
          <reference field="2" count="1" selected="0">
            <x v="0"/>
          </reference>
          <reference field="5" count="1" selected="0">
            <x v="18"/>
          </reference>
          <reference field="6" count="1" selected="0">
            <x v="28"/>
          </reference>
          <reference field="7" count="1" selected="0">
            <x v="24"/>
          </reference>
          <reference field="12" count="1" selected="0">
            <x v="96"/>
          </reference>
          <reference field="16" count="1" selected="0">
            <x v="7"/>
          </reference>
          <reference field="18" count="1" selected="0">
            <x v="4"/>
          </reference>
          <reference field="20" count="1" selected="0">
            <x v="13"/>
          </reference>
          <reference field="21" count="1">
            <x v="11"/>
          </reference>
        </references>
      </pivotArea>
    </format>
    <format dxfId="151">
      <pivotArea dataOnly="0" labelOnly="1" outline="0" fieldPosition="0">
        <references count="9">
          <reference field="2" count="1" selected="0">
            <x v="0"/>
          </reference>
          <reference field="5" count="1" selected="0">
            <x v="34"/>
          </reference>
          <reference field="6" count="1" selected="0">
            <x v="30"/>
          </reference>
          <reference field="7" count="1" selected="0">
            <x v="45"/>
          </reference>
          <reference field="12" count="1" selected="0">
            <x v="92"/>
          </reference>
          <reference field="16" count="1" selected="0">
            <x v="10"/>
          </reference>
          <reference field="18" count="1" selected="0">
            <x v="4"/>
          </reference>
          <reference field="20" count="1" selected="0">
            <x v="16"/>
          </reference>
          <reference field="21" count="1">
            <x v="46"/>
          </reference>
        </references>
      </pivotArea>
    </format>
    <format dxfId="150">
      <pivotArea dataOnly="0" labelOnly="1" outline="0" fieldPosition="0">
        <references count="9">
          <reference field="2" count="1" selected="0">
            <x v="0"/>
          </reference>
          <reference field="5" count="1" selected="0">
            <x v="41"/>
          </reference>
          <reference field="6" count="1" selected="0">
            <x v="112"/>
          </reference>
          <reference field="7" count="1" selected="0">
            <x v="54"/>
          </reference>
          <reference field="12" count="1" selected="0">
            <x v="62"/>
          </reference>
          <reference field="16" count="1" selected="0">
            <x v="37"/>
          </reference>
          <reference field="18" count="1" selected="0">
            <x v="4"/>
          </reference>
          <reference field="20" count="1" selected="0">
            <x v="16"/>
          </reference>
          <reference field="21" count="1">
            <x v="40"/>
          </reference>
        </references>
      </pivotArea>
    </format>
    <format dxfId="149">
      <pivotArea dataOnly="0" labelOnly="1" outline="0" fieldPosition="0">
        <references count="9">
          <reference field="2" count="1" selected="0">
            <x v="0"/>
          </reference>
          <reference field="5" count="1" selected="0">
            <x v="42"/>
          </reference>
          <reference field="6" count="1" selected="0">
            <x v="102"/>
          </reference>
          <reference field="7" count="1" selected="0">
            <x v="53"/>
          </reference>
          <reference field="12" count="1" selected="0">
            <x v="49"/>
          </reference>
          <reference field="16" count="1" selected="0">
            <x v="35"/>
          </reference>
          <reference field="18" count="1" selected="0">
            <x v="4"/>
          </reference>
          <reference field="20" count="1" selected="0">
            <x v="34"/>
          </reference>
          <reference field="21" count="1">
            <x v="60"/>
          </reference>
        </references>
      </pivotArea>
    </format>
    <format dxfId="148">
      <pivotArea dataOnly="0" labelOnly="1" outline="0" fieldPosition="0">
        <references count="9">
          <reference field="2" count="1" selected="0">
            <x v="0"/>
          </reference>
          <reference field="5" count="1" selected="0">
            <x v="65"/>
          </reference>
          <reference field="6" count="1" selected="0">
            <x v="0"/>
          </reference>
          <reference field="7" count="1" selected="0">
            <x v="3"/>
          </reference>
          <reference field="12" count="1" selected="0">
            <x v="90"/>
          </reference>
          <reference field="16" count="1" selected="0">
            <x v="40"/>
          </reference>
          <reference field="18" count="1" selected="0">
            <x v="4"/>
          </reference>
          <reference field="20" count="1" selected="0">
            <x v="17"/>
          </reference>
          <reference field="21" count="1">
            <x v="31"/>
          </reference>
        </references>
      </pivotArea>
    </format>
    <format dxfId="147">
      <pivotArea dataOnly="0" labelOnly="1" outline="0" fieldPosition="0">
        <references count="9">
          <reference field="2" count="1" selected="0">
            <x v="0"/>
          </reference>
          <reference field="5" count="1" selected="0">
            <x v="69"/>
          </reference>
          <reference field="6" count="1" selected="0">
            <x v="91"/>
          </reference>
          <reference field="7" count="1" selected="0">
            <x v="76"/>
          </reference>
          <reference field="12" count="1" selected="0">
            <x v="52"/>
          </reference>
          <reference field="16" count="1" selected="0">
            <x v="7"/>
          </reference>
          <reference field="18" count="1" selected="0">
            <x v="4"/>
          </reference>
          <reference field="20" count="1" selected="0">
            <x v="6"/>
          </reference>
          <reference field="21" count="1">
            <x v="26"/>
          </reference>
        </references>
      </pivotArea>
    </format>
    <format dxfId="146">
      <pivotArea dataOnly="0" labelOnly="1" outline="0" fieldPosition="0">
        <references count="9">
          <reference field="2" count="1" selected="0">
            <x v="0"/>
          </reference>
          <reference field="5" count="1" selected="0">
            <x v="84"/>
          </reference>
          <reference field="6" count="1" selected="0">
            <x v="184"/>
          </reference>
          <reference field="7" count="1" selected="0">
            <x v="98"/>
          </reference>
          <reference field="12" count="1" selected="0">
            <x v="71"/>
          </reference>
          <reference field="16" count="1" selected="0">
            <x v="45"/>
          </reference>
          <reference field="18" count="1" selected="0">
            <x v="4"/>
          </reference>
          <reference field="20" count="1" selected="0">
            <x v="11"/>
          </reference>
          <reference field="21" count="1">
            <x v="60"/>
          </reference>
        </references>
      </pivotArea>
    </format>
    <format dxfId="145">
      <pivotArea dataOnly="0" labelOnly="1" outline="0" fieldPosition="0">
        <references count="9">
          <reference field="2" count="1" selected="0">
            <x v="0"/>
          </reference>
          <reference field="5" count="1" selected="0">
            <x v="85"/>
          </reference>
          <reference field="6" count="1" selected="0">
            <x v="72"/>
          </reference>
          <reference field="7" count="1" selected="0">
            <x v="99"/>
          </reference>
          <reference field="12" count="1" selected="0">
            <x v="27"/>
          </reference>
          <reference field="16" count="1" selected="0">
            <x v="15"/>
          </reference>
          <reference field="18" count="1" selected="0">
            <x v="4"/>
          </reference>
          <reference field="20" count="1" selected="0">
            <x v="29"/>
          </reference>
          <reference field="21" count="1">
            <x v="0"/>
          </reference>
        </references>
      </pivotArea>
    </format>
    <format dxfId="144">
      <pivotArea dataOnly="0" labelOnly="1" outline="0" fieldPosition="0">
        <references count="9">
          <reference field="2" count="1" selected="0">
            <x v="0"/>
          </reference>
          <reference field="5" count="1" selected="0">
            <x v="90"/>
          </reference>
          <reference field="6" count="1" selected="0">
            <x v="76"/>
          </reference>
          <reference field="7" count="1" selected="0">
            <x v="112"/>
          </reference>
          <reference field="12" count="1" selected="0">
            <x v="105"/>
          </reference>
          <reference field="16" count="1" selected="0">
            <x v="17"/>
          </reference>
          <reference field="18" count="1" selected="0">
            <x v="4"/>
          </reference>
          <reference field="20" count="1" selected="0">
            <x v="16"/>
          </reference>
          <reference field="21" count="1">
            <x v="46"/>
          </reference>
        </references>
      </pivotArea>
    </format>
    <format dxfId="143">
      <pivotArea dataOnly="0" labelOnly="1" outline="0" fieldPosition="0">
        <references count="9">
          <reference field="2" count="1" selected="0">
            <x v="0"/>
          </reference>
          <reference field="5" count="1" selected="0">
            <x v="118"/>
          </reference>
          <reference field="6" count="1" selected="0">
            <x v="39"/>
          </reference>
          <reference field="7" count="1" selected="0">
            <x v="177"/>
          </reference>
          <reference field="12" count="1" selected="0">
            <x v="87"/>
          </reference>
          <reference field="16" count="1" selected="0">
            <x v="17"/>
          </reference>
          <reference field="18" count="1" selected="0">
            <x v="4"/>
          </reference>
          <reference field="20" count="1" selected="0">
            <x v="21"/>
          </reference>
          <reference field="21" count="1">
            <x v="31"/>
          </reference>
        </references>
      </pivotArea>
    </format>
    <format dxfId="142">
      <pivotArea dataOnly="0" labelOnly="1" outline="0" fieldPosition="0">
        <references count="9">
          <reference field="2" count="1" selected="0">
            <x v="0"/>
          </reference>
          <reference field="5" count="1" selected="0">
            <x v="141"/>
          </reference>
          <reference field="6" count="1" selected="0">
            <x v="85"/>
          </reference>
          <reference field="7" count="1" selected="0">
            <x v="170"/>
          </reference>
          <reference field="12" count="1" selected="0">
            <x v="46"/>
          </reference>
          <reference field="16" count="1" selected="0">
            <x v="35"/>
          </reference>
          <reference field="18" count="1" selected="0">
            <x v="4"/>
          </reference>
          <reference field="20" count="1" selected="0">
            <x v="4"/>
          </reference>
          <reference field="21" count="1">
            <x v="60"/>
          </reference>
        </references>
      </pivotArea>
    </format>
    <format dxfId="141">
      <pivotArea dataOnly="0" labelOnly="1" outline="0" fieldPosition="0">
        <references count="9">
          <reference field="2" count="1" selected="0">
            <x v="0"/>
          </reference>
          <reference field="5" count="1" selected="0">
            <x v="142"/>
          </reference>
          <reference field="6" count="1" selected="0">
            <x v="107"/>
          </reference>
          <reference field="7" count="1" selected="0">
            <x v="143"/>
          </reference>
          <reference field="12" count="1" selected="0">
            <x v="84"/>
          </reference>
          <reference field="16" count="1" selected="0">
            <x v="35"/>
          </reference>
          <reference field="18" count="1" selected="0">
            <x v="4"/>
          </reference>
          <reference field="20" count="1" selected="0">
            <x v="21"/>
          </reference>
          <reference field="21" count="1">
            <x v="46"/>
          </reference>
        </references>
      </pivotArea>
    </format>
    <format dxfId="140">
      <pivotArea dataOnly="0" labelOnly="1" outline="0" fieldPosition="0">
        <references count="9">
          <reference field="2" count="1" selected="0">
            <x v="0"/>
          </reference>
          <reference field="5" count="1" selected="0">
            <x v="147"/>
          </reference>
          <reference field="6" count="1" selected="0">
            <x v="142"/>
          </reference>
          <reference field="7" count="1" selected="0">
            <x v="123"/>
          </reference>
          <reference field="12" count="1" selected="0">
            <x v="68"/>
          </reference>
          <reference field="16" count="1" selected="0">
            <x v="44"/>
          </reference>
          <reference field="18" count="1" selected="0">
            <x v="4"/>
          </reference>
          <reference field="20" count="1" selected="0">
            <x v="0"/>
          </reference>
          <reference field="21" count="1">
            <x v="60"/>
          </reference>
        </references>
      </pivotArea>
    </format>
    <format dxfId="139">
      <pivotArea dataOnly="0" labelOnly="1" outline="0" fieldPosition="0">
        <references count="9">
          <reference field="2" count="1" selected="0">
            <x v="0"/>
          </reference>
          <reference field="5" count="1" selected="0">
            <x v="168"/>
          </reference>
          <reference field="6" count="1" selected="0">
            <x v="69"/>
          </reference>
          <reference field="7" count="1" selected="0">
            <x v="158"/>
          </reference>
          <reference field="12" count="1" selected="0">
            <x v="63"/>
          </reference>
          <reference field="16" count="1" selected="0">
            <x v="38"/>
          </reference>
          <reference field="18" count="1" selected="0">
            <x v="4"/>
          </reference>
          <reference field="20" count="1" selected="0">
            <x v="6"/>
          </reference>
          <reference field="21" count="1">
            <x v="11"/>
          </reference>
        </references>
      </pivotArea>
    </format>
    <format dxfId="138">
      <pivotArea dataOnly="0" labelOnly="1" outline="0" fieldPosition="0">
        <references count="9">
          <reference field="2" count="1" selected="0">
            <x v="0"/>
          </reference>
          <reference field="5" count="1" selected="0">
            <x v="170"/>
          </reference>
          <reference field="6" count="1" selected="0">
            <x v="18"/>
          </reference>
          <reference field="7" count="1" selected="0">
            <x v="6"/>
          </reference>
          <reference field="12" count="1" selected="0">
            <x v="97"/>
          </reference>
          <reference field="16" count="1" selected="0">
            <x v="21"/>
          </reference>
          <reference field="18" count="1" selected="0">
            <x v="4"/>
          </reference>
          <reference field="20" count="1" selected="0">
            <x v="13"/>
          </reference>
          <reference field="21" count="1">
            <x v="11"/>
          </reference>
        </references>
      </pivotArea>
    </format>
    <format dxfId="137">
      <pivotArea dataOnly="0" labelOnly="1" outline="0" fieldPosition="0">
        <references count="9">
          <reference field="2" count="1" selected="0">
            <x v="1"/>
          </reference>
          <reference field="5" count="1" selected="0">
            <x v="8"/>
          </reference>
          <reference field="6" count="1" selected="0">
            <x v="125"/>
          </reference>
          <reference field="7" count="1" selected="0">
            <x v="107"/>
          </reference>
          <reference field="12" count="1" selected="0">
            <x v="88"/>
          </reference>
          <reference field="16" count="1" selected="0">
            <x v="35"/>
          </reference>
          <reference field="18" count="1" selected="0">
            <x v="4"/>
          </reference>
          <reference field="20" count="1" selected="0">
            <x v="15"/>
          </reference>
          <reference field="21" count="1">
            <x v="60"/>
          </reference>
        </references>
      </pivotArea>
    </format>
    <format dxfId="136">
      <pivotArea dataOnly="0" labelOnly="1" outline="0" fieldPosition="0">
        <references count="9">
          <reference field="2" count="1" selected="0">
            <x v="1"/>
          </reference>
          <reference field="5" count="1" selected="0">
            <x v="15"/>
          </reference>
          <reference field="6" count="1" selected="0">
            <x v="117"/>
          </reference>
          <reference field="7" count="1" selected="0">
            <x v="130"/>
          </reference>
          <reference field="12" count="1" selected="0">
            <x v="102"/>
          </reference>
          <reference field="16" count="1" selected="0">
            <x v="19"/>
          </reference>
          <reference field="18" count="1" selected="0">
            <x v="4"/>
          </reference>
          <reference field="20" count="1" selected="0">
            <x v="16"/>
          </reference>
          <reference field="21" count="1">
            <x v="51"/>
          </reference>
        </references>
      </pivotArea>
    </format>
    <format dxfId="135">
      <pivotArea dataOnly="0" labelOnly="1" outline="0" fieldPosition="0">
        <references count="9">
          <reference field="2" count="1" selected="0">
            <x v="1"/>
          </reference>
          <reference field="5" count="1" selected="0">
            <x v="16"/>
          </reference>
          <reference field="6" count="1" selected="0">
            <x v="7"/>
          </reference>
          <reference field="7" count="1" selected="0">
            <x v="146"/>
          </reference>
          <reference field="12" count="1" selected="0">
            <x v="87"/>
          </reference>
          <reference field="16" count="1" selected="0">
            <x v="37"/>
          </reference>
          <reference field="18" count="1" selected="0">
            <x v="4"/>
          </reference>
          <reference field="20" count="1" selected="0">
            <x v="16"/>
          </reference>
          <reference field="21" count="1">
            <x v="24"/>
          </reference>
        </references>
      </pivotArea>
    </format>
    <format dxfId="134">
      <pivotArea dataOnly="0" labelOnly="1" outline="0" fieldPosition="0">
        <references count="9">
          <reference field="2" count="1" selected="0">
            <x v="1"/>
          </reference>
          <reference field="5" count="1" selected="0">
            <x v="30"/>
          </reference>
          <reference field="6" count="1" selected="0">
            <x v="103"/>
          </reference>
          <reference field="7" count="1" selected="0">
            <x v="50"/>
          </reference>
          <reference field="12" count="1" selected="0">
            <x v="83"/>
          </reference>
          <reference field="16" count="1" selected="0">
            <x v="35"/>
          </reference>
          <reference field="18" count="1" selected="0">
            <x v="4"/>
          </reference>
          <reference field="20" count="1" selected="0">
            <x v="15"/>
          </reference>
          <reference field="21" count="1">
            <x v="60"/>
          </reference>
        </references>
      </pivotArea>
    </format>
    <format dxfId="133">
      <pivotArea dataOnly="0" labelOnly="1" outline="0" fieldPosition="0">
        <references count="9">
          <reference field="2" count="1" selected="0">
            <x v="1"/>
          </reference>
          <reference field="5" count="1" selected="0">
            <x v="39"/>
          </reference>
          <reference field="6" count="1" selected="0">
            <x v="171"/>
          </reference>
          <reference field="7" count="1" selected="0">
            <x v="133"/>
          </reference>
          <reference field="12" count="1" selected="0">
            <x v="72"/>
          </reference>
          <reference field="16" count="1" selected="0">
            <x v="44"/>
          </reference>
          <reference field="18" count="1" selected="0">
            <x v="4"/>
          </reference>
          <reference field="20" count="1" selected="0">
            <x v="11"/>
          </reference>
          <reference field="21" count="1">
            <x v="60"/>
          </reference>
        </references>
      </pivotArea>
    </format>
    <format dxfId="132">
      <pivotArea dataOnly="0" labelOnly="1" outline="0" fieldPosition="0">
        <references count="9">
          <reference field="2" count="1" selected="0">
            <x v="1"/>
          </reference>
          <reference field="5" count="1" selected="0">
            <x v="49"/>
          </reference>
          <reference field="6" count="1" selected="0">
            <x v="150"/>
          </reference>
          <reference field="7" count="1" selected="0">
            <x v="27"/>
          </reference>
          <reference field="12" count="1" selected="0">
            <x v="64"/>
          </reference>
          <reference field="16" count="1" selected="0">
            <x v="37"/>
          </reference>
          <reference field="18" count="1" selected="0">
            <x v="4"/>
          </reference>
          <reference field="20" count="1" selected="0">
            <x v="21"/>
          </reference>
          <reference field="21" count="1">
            <x v="47"/>
          </reference>
        </references>
      </pivotArea>
    </format>
    <format dxfId="131">
      <pivotArea dataOnly="0" labelOnly="1" outline="0" fieldPosition="0">
        <references count="9">
          <reference field="2" count="1" selected="0">
            <x v="1"/>
          </reference>
          <reference field="5" count="1" selected="0">
            <x v="53"/>
          </reference>
          <reference field="6" count="1" selected="0">
            <x v="31"/>
          </reference>
          <reference field="7" count="1" selected="0">
            <x v="55"/>
          </reference>
          <reference field="12" count="1" selected="0">
            <x v="81"/>
          </reference>
          <reference field="16" count="1" selected="0">
            <x v="21"/>
          </reference>
          <reference field="18" count="1" selected="0">
            <x v="4"/>
          </reference>
          <reference field="20" count="1" selected="0">
            <x v="14"/>
          </reference>
          <reference field="21" count="1">
            <x v="2"/>
          </reference>
        </references>
      </pivotArea>
    </format>
    <format dxfId="130">
      <pivotArea dataOnly="0" labelOnly="1" outline="0" fieldPosition="0">
        <references count="9">
          <reference field="2" count="1" selected="0">
            <x v="1"/>
          </reference>
          <reference field="5" count="1" selected="0">
            <x v="99"/>
          </reference>
          <reference field="6" count="1" selected="0">
            <x v="48"/>
          </reference>
          <reference field="7" count="1" selected="0">
            <x v="87"/>
          </reference>
          <reference field="12" count="1" selected="0">
            <x v="86"/>
          </reference>
          <reference field="16" count="1" selected="0">
            <x v="2"/>
          </reference>
          <reference field="18" count="1" selected="0">
            <x v="4"/>
          </reference>
          <reference field="20" count="1" selected="0">
            <x v="17"/>
          </reference>
          <reference field="21" count="1">
            <x v="46"/>
          </reference>
        </references>
      </pivotArea>
    </format>
    <format dxfId="129">
      <pivotArea dataOnly="0" labelOnly="1" outline="0" fieldPosition="0">
        <references count="9">
          <reference field="2" count="1" selected="0">
            <x v="1"/>
          </reference>
          <reference field="5" count="1" selected="0">
            <x v="102"/>
          </reference>
          <reference field="6" count="1" selected="0">
            <x v="180"/>
          </reference>
          <reference field="7" count="1" selected="0">
            <x v="37"/>
          </reference>
          <reference field="12" count="1" selected="0">
            <x v="93"/>
          </reference>
          <reference field="16" count="1" selected="0">
            <x v="49"/>
          </reference>
          <reference field="18" count="1" selected="0">
            <x v="4"/>
          </reference>
          <reference field="20" count="1" selected="0">
            <x v="13"/>
          </reference>
          <reference field="21" count="1">
            <x v="10"/>
          </reference>
        </references>
      </pivotArea>
    </format>
    <format dxfId="128">
      <pivotArea dataOnly="0" labelOnly="1" outline="0" fieldPosition="0">
        <references count="9">
          <reference field="2" count="1" selected="0">
            <x v="1"/>
          </reference>
          <reference field="5" count="1" selected="0">
            <x v="105"/>
          </reference>
          <reference field="6" count="1" selected="0">
            <x v="43"/>
          </reference>
          <reference field="7" count="1" selected="0">
            <x v="113"/>
          </reference>
          <reference field="12" count="1" selected="0">
            <x v="95"/>
          </reference>
          <reference field="16" count="1" selected="0">
            <x v="44"/>
          </reference>
          <reference field="18" count="1" selected="0">
            <x v="4"/>
          </reference>
          <reference field="20" count="1" selected="0">
            <x v="20"/>
          </reference>
          <reference field="21" count="1">
            <x v="50"/>
          </reference>
        </references>
      </pivotArea>
    </format>
    <format dxfId="127">
      <pivotArea dataOnly="0" labelOnly="1" outline="0" fieldPosition="0">
        <references count="9">
          <reference field="2" count="1" selected="0">
            <x v="1"/>
          </reference>
          <reference field="5" count="1" selected="0">
            <x v="138"/>
          </reference>
          <reference field="6" count="1" selected="0">
            <x v="135"/>
          </reference>
          <reference field="7" count="1" selected="0">
            <x v="4"/>
          </reference>
          <reference field="12" count="1" selected="0">
            <x v="77"/>
          </reference>
          <reference field="16" count="1" selected="0">
            <x v="4"/>
          </reference>
          <reference field="18" count="1" selected="0">
            <x v="4"/>
          </reference>
          <reference field="20" count="1" selected="0">
            <x v="14"/>
          </reference>
          <reference field="21" count="1">
            <x v="2"/>
          </reference>
        </references>
      </pivotArea>
    </format>
    <format dxfId="126">
      <pivotArea dataOnly="0" labelOnly="1" outline="0" fieldPosition="0">
        <references count="9">
          <reference field="2" count="1" selected="0">
            <x v="0"/>
          </reference>
          <reference field="5" count="1" selected="0">
            <x v="11"/>
          </reference>
          <reference field="6" count="1" selected="0">
            <x v="15"/>
          </reference>
          <reference field="7" count="1" selected="0">
            <x v="11"/>
          </reference>
          <reference field="12" count="1" selected="0">
            <x v="115"/>
          </reference>
          <reference field="16" count="1" selected="0">
            <x v="21"/>
          </reference>
          <reference field="18" count="1" selected="0">
            <x v="5"/>
          </reference>
          <reference field="20" count="1" selected="0">
            <x v="34"/>
          </reference>
          <reference field="21" count="1">
            <x v="11"/>
          </reference>
        </references>
      </pivotArea>
    </format>
    <format dxfId="125">
      <pivotArea dataOnly="0" labelOnly="1" outline="0" fieldPosition="0">
        <references count="9">
          <reference field="2" count="1" selected="0">
            <x v="0"/>
          </reference>
          <reference field="5" count="1" selected="0">
            <x v="17"/>
          </reference>
          <reference field="6" count="1" selected="0">
            <x v="11"/>
          </reference>
          <reference field="7" count="1" selected="0">
            <x v="19"/>
          </reference>
          <reference field="12" count="1" selected="0">
            <x v="41"/>
          </reference>
          <reference field="16" count="1" selected="0">
            <x v="21"/>
          </reference>
          <reference field="18" count="1" selected="0">
            <x v="5"/>
          </reference>
          <reference field="20" count="1" selected="0">
            <x v="19"/>
          </reference>
          <reference field="21" count="1">
            <x v="36"/>
          </reference>
        </references>
      </pivotArea>
    </format>
    <format dxfId="124">
      <pivotArea dataOnly="0" labelOnly="1" outline="0" fieldPosition="0">
        <references count="9">
          <reference field="2" count="1" selected="0">
            <x v="0"/>
          </reference>
          <reference field="5" count="1" selected="0">
            <x v="23"/>
          </reference>
          <reference field="6" count="1" selected="0">
            <x v="158"/>
          </reference>
          <reference field="7" count="1" selected="0">
            <x v="16"/>
          </reference>
          <reference field="12" count="1" selected="0">
            <x v="116"/>
          </reference>
          <reference field="16" count="1" selected="0">
            <x v="44"/>
          </reference>
          <reference field="18" count="1" selected="0">
            <x v="5"/>
          </reference>
          <reference field="20" count="1" selected="0">
            <x v="21"/>
          </reference>
          <reference field="21" count="1">
            <x v="31"/>
          </reference>
        </references>
      </pivotArea>
    </format>
    <format dxfId="123">
      <pivotArea dataOnly="0" labelOnly="1" outline="0" fieldPosition="0">
        <references count="9">
          <reference field="2" count="1" selected="0">
            <x v="0"/>
          </reference>
          <reference field="5" count="1" selected="0">
            <x v="60"/>
          </reference>
          <reference field="6" count="1" selected="0">
            <x v="54"/>
          </reference>
          <reference field="7" count="1" selected="0">
            <x v="141"/>
          </reference>
          <reference field="12" count="1" selected="0">
            <x v="111"/>
          </reference>
          <reference field="16" count="1" selected="0">
            <x v="46"/>
          </reference>
          <reference field="18" count="1" selected="0">
            <x v="5"/>
          </reference>
          <reference field="20" count="1" selected="0">
            <x v="6"/>
          </reference>
          <reference field="21" count="1">
            <x v="28"/>
          </reference>
        </references>
      </pivotArea>
    </format>
    <format dxfId="122">
      <pivotArea dataOnly="0" labelOnly="1" outline="0" fieldPosition="0">
        <references count="9">
          <reference field="2" count="1" selected="0">
            <x v="0"/>
          </reference>
          <reference field="5" count="1" selected="0">
            <x v="61"/>
          </reference>
          <reference field="6" count="1" selected="0">
            <x v="147"/>
          </reference>
          <reference field="7" count="1" selected="0">
            <x v="161"/>
          </reference>
          <reference field="12" count="1" selected="0">
            <x v="142"/>
          </reference>
          <reference field="16" count="1" selected="0">
            <x v="51"/>
          </reference>
          <reference field="18" count="1" selected="0">
            <x v="5"/>
          </reference>
          <reference field="20" count="1" selected="0">
            <x v="34"/>
          </reference>
          <reference field="21" count="1">
            <x v="60"/>
          </reference>
        </references>
      </pivotArea>
    </format>
    <format dxfId="121">
      <pivotArea dataOnly="0" labelOnly="1" outline="0" fieldPosition="0">
        <references count="9">
          <reference field="2" count="1" selected="0">
            <x v="0"/>
          </reference>
          <reference field="5" count="1" selected="0">
            <x v="71"/>
          </reference>
          <reference field="6" count="1" selected="0">
            <x v="46"/>
          </reference>
          <reference field="7" count="1" selected="0">
            <x v="94"/>
          </reference>
          <reference field="12" count="1" selected="0">
            <x v="91"/>
          </reference>
          <reference field="16" count="1" selected="0">
            <x v="48"/>
          </reference>
          <reference field="18" count="1" selected="0">
            <x v="5"/>
          </reference>
          <reference field="20" count="1" selected="0">
            <x v="9"/>
          </reference>
          <reference field="21" count="1">
            <x v="46"/>
          </reference>
        </references>
      </pivotArea>
    </format>
    <format dxfId="120">
      <pivotArea dataOnly="0" labelOnly="1" outline="0" fieldPosition="0">
        <references count="9">
          <reference field="2" count="1" selected="0">
            <x v="0"/>
          </reference>
          <reference field="5" count="1" selected="0">
            <x v="81"/>
          </reference>
          <reference field="6" count="1" selected="0">
            <x v="8"/>
          </reference>
          <reference field="7" count="1" selected="0">
            <x v="7"/>
          </reference>
          <reference field="12" count="1" selected="0">
            <x v="142"/>
          </reference>
          <reference field="16" count="1" selected="0">
            <x v="44"/>
          </reference>
          <reference field="18" count="1" selected="0">
            <x v="5"/>
          </reference>
          <reference field="20" count="1" selected="0">
            <x v="33"/>
          </reference>
          <reference field="21" count="1">
            <x v="60"/>
          </reference>
        </references>
      </pivotArea>
    </format>
    <format dxfId="119">
      <pivotArea dataOnly="0" labelOnly="1" outline="0" fieldPosition="0">
        <references count="9">
          <reference field="2" count="1" selected="0">
            <x v="0"/>
          </reference>
          <reference field="5" count="1" selected="0">
            <x v="86"/>
          </reference>
          <reference field="6" count="1" selected="0">
            <x v="95"/>
          </reference>
          <reference field="7" count="1" selected="0">
            <x v="100"/>
          </reference>
          <reference field="12" count="1" selected="0">
            <x v="100"/>
          </reference>
          <reference field="16" count="1" selected="0">
            <x v="41"/>
          </reference>
          <reference field="18" count="1" selected="0">
            <x v="5"/>
          </reference>
          <reference field="20" count="1" selected="0">
            <x v="29"/>
          </reference>
          <reference field="21" count="1">
            <x v="19"/>
          </reference>
        </references>
      </pivotArea>
    </format>
    <format dxfId="118">
      <pivotArea dataOnly="0" labelOnly="1" outline="0" fieldPosition="0">
        <references count="9">
          <reference field="2" count="1" selected="0">
            <x v="0"/>
          </reference>
          <reference field="5" count="1" selected="0">
            <x v="88"/>
          </reference>
          <reference field="6" count="1" selected="0">
            <x v="56"/>
          </reference>
          <reference field="7" count="1" selected="0">
            <x v="101"/>
          </reference>
          <reference field="12" count="1" selected="0">
            <x v="113"/>
          </reference>
          <reference field="16" count="1" selected="0">
            <x v="29"/>
          </reference>
          <reference field="18" count="1" selected="0">
            <x v="5"/>
          </reference>
          <reference field="20" count="1" selected="0">
            <x v="17"/>
          </reference>
          <reference field="21" count="1">
            <x v="31"/>
          </reference>
        </references>
      </pivotArea>
    </format>
    <format dxfId="117">
      <pivotArea dataOnly="0" labelOnly="1" outline="0" fieldPosition="0">
        <references count="9">
          <reference field="2" count="1" selected="0">
            <x v="0"/>
          </reference>
          <reference field="5" count="1" selected="0">
            <x v="108"/>
          </reference>
          <reference field="6" count="1" selected="0">
            <x v="96"/>
          </reference>
          <reference field="7" count="1" selected="0">
            <x v="0"/>
          </reference>
          <reference field="12" count="1" selected="0">
            <x v="79"/>
          </reference>
          <reference field="16" count="1" selected="0">
            <x v="12"/>
          </reference>
          <reference field="18" count="1" selected="0">
            <x v="5"/>
          </reference>
          <reference field="20" count="1" selected="0">
            <x v="6"/>
          </reference>
          <reference field="21" count="1">
            <x v="58"/>
          </reference>
        </references>
      </pivotArea>
    </format>
    <format dxfId="116">
      <pivotArea dataOnly="0" labelOnly="1" outline="0" fieldPosition="0">
        <references count="9">
          <reference field="2" count="1" selected="0">
            <x v="0"/>
          </reference>
          <reference field="5" count="1" selected="0">
            <x v="111"/>
          </reference>
          <reference field="6" count="1" selected="0">
            <x v="16"/>
          </reference>
          <reference field="7" count="1" selected="0">
            <x v="175"/>
          </reference>
          <reference field="12" count="1" selected="0">
            <x v="142"/>
          </reference>
          <reference field="16" count="1" selected="0">
            <x v="4"/>
          </reference>
          <reference field="18" count="1" selected="0">
            <x v="5"/>
          </reference>
          <reference field="20" count="1" selected="0">
            <x v="33"/>
          </reference>
          <reference field="21" count="1">
            <x v="60"/>
          </reference>
        </references>
      </pivotArea>
    </format>
    <format dxfId="115">
      <pivotArea dataOnly="0" labelOnly="1" outline="0" fieldPosition="0">
        <references count="9">
          <reference field="2" count="1" selected="0">
            <x v="0"/>
          </reference>
          <reference field="5" count="1" selected="0">
            <x v="122"/>
          </reference>
          <reference field="6" count="1" selected="0">
            <x v="6"/>
          </reference>
          <reference field="7" count="1" selected="0">
            <x v="115"/>
          </reference>
          <reference field="12" count="1" selected="0">
            <x v="121"/>
          </reference>
          <reference field="16" count="1" selected="0">
            <x v="4"/>
          </reference>
          <reference field="18" count="1" selected="0">
            <x v="5"/>
          </reference>
          <reference field="20" count="1" selected="0">
            <x v="17"/>
          </reference>
          <reference field="21" count="1">
            <x v="46"/>
          </reference>
        </references>
      </pivotArea>
    </format>
    <format dxfId="114">
      <pivotArea dataOnly="0" labelOnly="1" outline="0" fieldPosition="0">
        <references count="9">
          <reference field="2" count="1" selected="0">
            <x v="0"/>
          </reference>
          <reference field="5" count="1" selected="0">
            <x v="123"/>
          </reference>
          <reference field="6" count="1" selected="0">
            <x v="45"/>
          </reference>
          <reference field="7" count="1" selected="0">
            <x v="138"/>
          </reference>
          <reference field="12" count="1" selected="0">
            <x v="78"/>
          </reference>
          <reference field="16" count="1" selected="0">
            <x v="37"/>
          </reference>
          <reference field="18" count="1" selected="0">
            <x v="5"/>
          </reference>
          <reference field="20" count="1" selected="0">
            <x v="24"/>
          </reference>
          <reference field="21" count="1">
            <x v="60"/>
          </reference>
        </references>
      </pivotArea>
    </format>
    <format dxfId="113">
      <pivotArea dataOnly="0" labelOnly="1" outline="0" fieldPosition="0">
        <references count="9">
          <reference field="2" count="1" selected="0">
            <x v="0"/>
          </reference>
          <reference field="5" count="1" selected="0">
            <x v="129"/>
          </reference>
          <reference field="6" count="1" selected="0">
            <x v="2"/>
          </reference>
          <reference field="7" count="1" selected="0">
            <x v="12"/>
          </reference>
          <reference field="12" count="1" selected="0">
            <x v="142"/>
          </reference>
          <reference field="16" count="1" selected="0">
            <x v="33"/>
          </reference>
          <reference field="18" count="1" selected="0">
            <x v="5"/>
          </reference>
          <reference field="20" count="1" selected="0">
            <x v="33"/>
          </reference>
          <reference field="21" count="1">
            <x v="60"/>
          </reference>
        </references>
      </pivotArea>
    </format>
    <format dxfId="112">
      <pivotArea dataOnly="0" labelOnly="1" outline="0" fieldPosition="0">
        <references count="9">
          <reference field="2" count="1" selected="0">
            <x v="0"/>
          </reference>
          <reference field="5" count="1" selected="0">
            <x v="134"/>
          </reference>
          <reference field="6" count="1" selected="0">
            <x v="162"/>
          </reference>
          <reference field="7" count="1" selected="0">
            <x v="40"/>
          </reference>
          <reference field="12" count="1" selected="0">
            <x v="142"/>
          </reference>
          <reference field="16" count="1" selected="0">
            <x v="32"/>
          </reference>
          <reference field="18" count="1" selected="0">
            <x v="5"/>
          </reference>
          <reference field="20" count="1" selected="0">
            <x v="33"/>
          </reference>
          <reference field="21" count="1">
            <x v="60"/>
          </reference>
        </references>
      </pivotArea>
    </format>
    <format dxfId="111">
      <pivotArea dataOnly="0" labelOnly="1" outline="0" fieldPosition="0">
        <references count="9">
          <reference field="2" count="1" selected="0">
            <x v="0"/>
          </reference>
          <reference field="5" count="1" selected="0">
            <x v="136"/>
          </reference>
          <reference field="6" count="1" selected="0">
            <x v="68"/>
          </reference>
          <reference field="7" count="1" selected="0">
            <x v="126"/>
          </reference>
          <reference field="12" count="1" selected="0">
            <x v="142"/>
          </reference>
          <reference field="16" count="1" selected="0">
            <x v="31"/>
          </reference>
          <reference field="18" count="1" selected="0">
            <x v="5"/>
          </reference>
          <reference field="20" count="1" selected="0">
            <x v="33"/>
          </reference>
          <reference field="21" count="1">
            <x v="60"/>
          </reference>
        </references>
      </pivotArea>
    </format>
    <format dxfId="110">
      <pivotArea dataOnly="0" labelOnly="1" outline="0" fieldPosition="0">
        <references count="9">
          <reference field="2" count="1" selected="0">
            <x v="0"/>
          </reference>
          <reference field="5" count="1" selected="0">
            <x v="148"/>
          </reference>
          <reference field="6" count="1" selected="0">
            <x v="161"/>
          </reference>
          <reference field="7" count="1" selected="0">
            <x v="160"/>
          </reference>
          <reference field="12" count="1" selected="0">
            <x v="122"/>
          </reference>
          <reference field="16" count="1" selected="0">
            <x v="7"/>
          </reference>
          <reference field="18" count="1" selected="0">
            <x v="5"/>
          </reference>
          <reference field="20" count="1" selected="0">
            <x v="16"/>
          </reference>
          <reference field="21" count="1">
            <x v="40"/>
          </reference>
        </references>
      </pivotArea>
    </format>
    <format dxfId="109">
      <pivotArea dataOnly="0" labelOnly="1" outline="0" fieldPosition="0">
        <references count="9">
          <reference field="2" count="1" selected="0">
            <x v="0"/>
          </reference>
          <reference field="5" count="1" selected="0">
            <x v="171"/>
          </reference>
          <reference field="6" count="1" selected="0">
            <x v="61"/>
          </reference>
          <reference field="7" count="1" selected="0">
            <x v="162"/>
          </reference>
          <reference field="12" count="1" selected="0">
            <x v="104"/>
          </reference>
          <reference field="16" count="1" selected="0">
            <x v="7"/>
          </reference>
          <reference field="18" count="1" selected="0">
            <x v="5"/>
          </reference>
          <reference field="20" count="1" selected="0">
            <x v="6"/>
          </reference>
          <reference field="21" count="1">
            <x v="59"/>
          </reference>
        </references>
      </pivotArea>
    </format>
    <format dxfId="108">
      <pivotArea dataOnly="0" labelOnly="1" outline="0" fieldPosition="0">
        <references count="9">
          <reference field="2" count="1" selected="0">
            <x v="0"/>
          </reference>
          <reference field="5" count="1" selected="0">
            <x v="173"/>
          </reference>
          <reference field="6" count="1" selected="0">
            <x v="156"/>
          </reference>
          <reference field="7" count="1" selected="0">
            <x v="182"/>
          </reference>
          <reference field="12" count="1" selected="0">
            <x v="101"/>
          </reference>
          <reference field="16" count="1" selected="0">
            <x v="35"/>
          </reference>
          <reference field="18" count="1" selected="0">
            <x v="5"/>
          </reference>
          <reference field="20" count="1" selected="0">
            <x v="4"/>
          </reference>
          <reference field="21" count="1">
            <x v="58"/>
          </reference>
        </references>
      </pivotArea>
    </format>
    <format dxfId="107">
      <pivotArea dataOnly="0" labelOnly="1" outline="0" fieldPosition="0">
        <references count="9">
          <reference field="2" count="1" selected="0">
            <x v="0"/>
          </reference>
          <reference field="5" count="1" selected="0">
            <x v="176"/>
          </reference>
          <reference field="6" count="1" selected="0">
            <x v="29"/>
          </reference>
          <reference field="7" count="1" selected="0">
            <x v="165"/>
          </reference>
          <reference field="12" count="1" selected="0">
            <x v="92"/>
          </reference>
          <reference field="16" count="1" selected="0">
            <x v="4"/>
          </reference>
          <reference field="18" count="1" selected="0">
            <x v="5"/>
          </reference>
          <reference field="20" count="1" selected="0">
            <x v="19"/>
          </reference>
          <reference field="21" count="1">
            <x v="36"/>
          </reference>
        </references>
      </pivotArea>
    </format>
    <format dxfId="106">
      <pivotArea dataOnly="0" labelOnly="1" outline="0" fieldPosition="0">
        <references count="9">
          <reference field="2" count="1" selected="0">
            <x v="1"/>
          </reference>
          <reference field="5" count="1" selected="0">
            <x v="1"/>
          </reference>
          <reference field="6" count="1" selected="0">
            <x v="47"/>
          </reference>
          <reference field="7" count="1" selected="0">
            <x v="26"/>
          </reference>
          <reference field="12" count="1" selected="0">
            <x v="110"/>
          </reference>
          <reference field="16" count="1" selected="0">
            <x v="21"/>
          </reference>
          <reference field="18" count="1" selected="0">
            <x v="5"/>
          </reference>
          <reference field="20" count="1" selected="0">
            <x v="19"/>
          </reference>
          <reference field="21" count="1">
            <x v="35"/>
          </reference>
        </references>
      </pivotArea>
    </format>
    <format dxfId="105">
      <pivotArea dataOnly="0" labelOnly="1" outline="0" fieldPosition="0">
        <references count="9">
          <reference field="2" count="1" selected="0">
            <x v="1"/>
          </reference>
          <reference field="5" count="1" selected="0">
            <x v="6"/>
          </reference>
          <reference field="6" count="1" selected="0">
            <x v="130"/>
          </reference>
          <reference field="7" count="1" selected="0">
            <x v="9"/>
          </reference>
          <reference field="12" count="1" selected="0">
            <x v="80"/>
          </reference>
          <reference field="16" count="1" selected="0">
            <x v="4"/>
          </reference>
          <reference field="18" count="1" selected="0">
            <x v="5"/>
          </reference>
          <reference field="20" count="1" selected="0">
            <x v="29"/>
          </reference>
          <reference field="21" count="1">
            <x v="19"/>
          </reference>
        </references>
      </pivotArea>
    </format>
    <format dxfId="104">
      <pivotArea dataOnly="0" labelOnly="1" outline="0" fieldPosition="0">
        <references count="9">
          <reference field="2" count="1" selected="0">
            <x v="1"/>
          </reference>
          <reference field="5" count="1" selected="0">
            <x v="10"/>
          </reference>
          <reference field="6" count="1" selected="0">
            <x v="22"/>
          </reference>
          <reference field="7" count="1" selected="0">
            <x v="10"/>
          </reference>
          <reference field="12" count="1" selected="0">
            <x v="109"/>
          </reference>
          <reference field="16" count="1" selected="0">
            <x v="6"/>
          </reference>
          <reference field="18" count="1" selected="0">
            <x v="5"/>
          </reference>
          <reference field="20" count="1" selected="0">
            <x v="19"/>
          </reference>
          <reference field="21" count="1">
            <x v="33"/>
          </reference>
        </references>
      </pivotArea>
    </format>
    <format dxfId="103">
      <pivotArea dataOnly="0" labelOnly="1" outline="0" fieldPosition="0">
        <references count="9">
          <reference field="2" count="1" selected="0">
            <x v="1"/>
          </reference>
          <reference field="5" count="1" selected="0">
            <x v="20"/>
          </reference>
          <reference field="6" count="1" selected="0">
            <x v="175"/>
          </reference>
          <reference field="7" count="1" selected="0">
            <x v="18"/>
          </reference>
          <reference field="12" count="1" selected="0">
            <x v="108"/>
          </reference>
          <reference field="16" count="1" selected="0">
            <x v="1"/>
          </reference>
          <reference field="18" count="1" selected="0">
            <x v="5"/>
          </reference>
          <reference field="20" count="1" selected="0">
            <x v="13"/>
          </reference>
          <reference field="21" count="1">
            <x v="10"/>
          </reference>
        </references>
      </pivotArea>
    </format>
    <format dxfId="102">
      <pivotArea dataOnly="0" labelOnly="1" outline="0" fieldPosition="0">
        <references count="9">
          <reference field="2" count="1" selected="0">
            <x v="1"/>
          </reference>
          <reference field="5" count="1" selected="0">
            <x v="27"/>
          </reference>
          <reference field="6" count="1" selected="0">
            <x v="134"/>
          </reference>
          <reference field="7" count="1" selected="0">
            <x v="110"/>
          </reference>
          <reference field="12" count="1" selected="0">
            <x v="89"/>
          </reference>
          <reference field="16" count="1" selected="0">
            <x v="6"/>
          </reference>
          <reference field="18" count="1" selected="0">
            <x v="5"/>
          </reference>
          <reference field="20" count="1" selected="0">
            <x v="21"/>
          </reference>
          <reference field="21" count="1">
            <x v="52"/>
          </reference>
        </references>
      </pivotArea>
    </format>
    <format dxfId="101">
      <pivotArea dataOnly="0" labelOnly="1" outline="0" fieldPosition="0">
        <references count="9">
          <reference field="2" count="1" selected="0">
            <x v="1"/>
          </reference>
          <reference field="5" count="1" selected="0">
            <x v="37"/>
          </reference>
          <reference field="6" count="1" selected="0">
            <x v="182"/>
          </reference>
          <reference field="7" count="1" selected="0">
            <x v="83"/>
          </reference>
          <reference field="12" count="1" selected="0">
            <x v="142"/>
          </reference>
          <reference field="16" count="1" selected="0">
            <x v="40"/>
          </reference>
          <reference field="18" count="1" selected="0">
            <x v="5"/>
          </reference>
          <reference field="20" count="1" selected="0">
            <x v="7"/>
          </reference>
          <reference field="21" count="1">
            <x v="54"/>
          </reference>
        </references>
      </pivotArea>
    </format>
    <format dxfId="100">
      <pivotArea dataOnly="0" labelOnly="1" outline="0" fieldPosition="0">
        <references count="9">
          <reference field="2" count="1" selected="0">
            <x v="1"/>
          </reference>
          <reference field="5" count="1" selected="0">
            <x v="52"/>
          </reference>
          <reference field="6" count="1" selected="0">
            <x v="44"/>
          </reference>
          <reference field="7" count="1" selected="0">
            <x v="78"/>
          </reference>
          <reference field="12" count="1" selected="0">
            <x v="82"/>
          </reference>
          <reference field="16" count="1" selected="0">
            <x v="38"/>
          </reference>
          <reference field="18" count="1" selected="0">
            <x v="5"/>
          </reference>
          <reference field="20" count="1" selected="0">
            <x v="6"/>
          </reference>
          <reference field="21" count="1">
            <x v="55"/>
          </reference>
        </references>
      </pivotArea>
    </format>
    <format dxfId="99">
      <pivotArea dataOnly="0" labelOnly="1" outline="0" fieldPosition="0">
        <references count="9">
          <reference field="2" count="1" selected="0">
            <x v="1"/>
          </reference>
          <reference field="5" count="1" selected="0">
            <x v="57"/>
          </reference>
          <reference field="6" count="1" selected="0">
            <x v="21"/>
          </reference>
          <reference field="7" count="1" selected="0">
            <x v="51"/>
          </reference>
          <reference field="12" count="1" selected="0">
            <x v="118"/>
          </reference>
          <reference field="16" count="1" selected="0">
            <x v="19"/>
          </reference>
          <reference field="18" count="1" selected="0">
            <x v="5"/>
          </reference>
          <reference field="20" count="1" selected="0">
            <x v="28"/>
          </reference>
          <reference field="21" count="1">
            <x v="23"/>
          </reference>
        </references>
      </pivotArea>
    </format>
    <format dxfId="98">
      <pivotArea dataOnly="0" labelOnly="1" outline="0" fieldPosition="0">
        <references count="9">
          <reference field="2" count="1" selected="0">
            <x v="1"/>
          </reference>
          <reference field="5" count="1" selected="0">
            <x v="97"/>
          </reference>
          <reference field="6" count="1" selected="0">
            <x v="99"/>
          </reference>
          <reference field="7" count="1" selected="0">
            <x v="44"/>
          </reference>
          <reference field="12" count="1" selected="0">
            <x v="106"/>
          </reference>
          <reference field="16" count="1" selected="0">
            <x v="14"/>
          </reference>
          <reference field="18" count="1" selected="0">
            <x v="5"/>
          </reference>
          <reference field="20" count="1" selected="0">
            <x v="14"/>
          </reference>
          <reference field="21" count="1">
            <x v="18"/>
          </reference>
        </references>
      </pivotArea>
    </format>
    <format dxfId="97">
      <pivotArea dataOnly="0" labelOnly="1" outline="0" fieldPosition="0">
        <references count="9">
          <reference field="2" count="1" selected="0">
            <x v="1"/>
          </reference>
          <reference field="5" count="1" selected="0">
            <x v="106"/>
          </reference>
          <reference field="6" count="1" selected="0">
            <x v="183"/>
          </reference>
          <reference field="7" count="1" selected="0">
            <x v="104"/>
          </reference>
          <reference field="12" count="1" selected="0">
            <x v="120"/>
          </reference>
          <reference field="16" count="1" selected="0">
            <x v="21"/>
          </reference>
          <reference field="18" count="1" selected="0">
            <x v="5"/>
          </reference>
          <reference field="20" count="1" selected="0">
            <x v="18"/>
          </reference>
          <reference field="21" count="1">
            <x v="60"/>
          </reference>
        </references>
      </pivotArea>
    </format>
    <format dxfId="96">
      <pivotArea dataOnly="0" labelOnly="1" outline="0" fieldPosition="0">
        <references count="9">
          <reference field="2" count="1" selected="0">
            <x v="1"/>
          </reference>
          <reference field="5" count="1" selected="0">
            <x v="160"/>
          </reference>
          <reference field="6" count="1" selected="0">
            <x v="63"/>
          </reference>
          <reference field="7" count="1" selected="0">
            <x v="182"/>
          </reference>
          <reference field="12" count="1" selected="0">
            <x v="103"/>
          </reference>
          <reference field="16" count="1" selected="0">
            <x v="35"/>
          </reference>
          <reference field="18" count="1" selected="0">
            <x v="5"/>
          </reference>
          <reference field="20" count="1" selected="0">
            <x v="29"/>
          </reference>
          <reference field="21" count="1">
            <x v="60"/>
          </reference>
        </references>
      </pivotArea>
    </format>
    <format dxfId="95">
      <pivotArea dataOnly="0" labelOnly="1" outline="0" fieldPosition="0">
        <references count="9">
          <reference field="2" count="1" selected="0">
            <x v="1"/>
          </reference>
          <reference field="5" count="1" selected="0">
            <x v="183"/>
          </reference>
          <reference field="6" count="1" selected="0">
            <x v="115"/>
          </reference>
          <reference field="7" count="1" selected="0">
            <x v="114"/>
          </reference>
          <reference field="12" count="1" selected="0">
            <x v="142"/>
          </reference>
          <reference field="16" count="1" selected="0">
            <x v="44"/>
          </reference>
          <reference field="18" count="1" selected="0">
            <x v="5"/>
          </reference>
          <reference field="20" count="1" selected="0">
            <x v="33"/>
          </reference>
          <reference field="21" count="1">
            <x v="60"/>
          </reference>
        </references>
      </pivotArea>
    </format>
    <format dxfId="94">
      <pivotArea dataOnly="0" labelOnly="1" outline="0" fieldPosition="0">
        <references count="9">
          <reference field="2" count="1" selected="0">
            <x v="1"/>
          </reference>
          <reference field="5" count="1" selected="0">
            <x v="186"/>
          </reference>
          <reference field="6" count="1" selected="0">
            <x v="42"/>
          </reference>
          <reference field="7" count="1" selected="0">
            <x v="178"/>
          </reference>
          <reference field="12" count="1" selected="0">
            <x v="119"/>
          </reference>
          <reference field="16" count="1" selected="0">
            <x v="27"/>
          </reference>
          <reference field="18" count="1" selected="0">
            <x v="5"/>
          </reference>
          <reference field="20" count="1" selected="0">
            <x v="14"/>
          </reference>
          <reference field="21" count="1">
            <x v="57"/>
          </reference>
        </references>
      </pivotArea>
    </format>
    <format dxfId="93">
      <pivotArea dataOnly="0" labelOnly="1" outline="0" fieldPosition="0">
        <references count="9">
          <reference field="2" count="1" selected="0">
            <x v="0"/>
          </reference>
          <reference field="5" count="1" selected="0">
            <x v="35"/>
          </reference>
          <reference field="6" count="1" selected="0">
            <x v="77"/>
          </reference>
          <reference field="7" count="1" selected="0">
            <x v="46"/>
          </reference>
          <reference field="12" count="1" selected="0">
            <x v="135"/>
          </reference>
          <reference field="16" count="1" selected="0">
            <x v="3"/>
          </reference>
          <reference field="18" count="1" selected="0">
            <x v="6"/>
          </reference>
          <reference field="20" count="1" selected="0">
            <x v="17"/>
          </reference>
          <reference field="21" count="1">
            <x v="50"/>
          </reference>
        </references>
      </pivotArea>
    </format>
    <format dxfId="92">
      <pivotArea dataOnly="0" labelOnly="1" outline="0" fieldPosition="0">
        <references count="9">
          <reference field="2" count="1" selected="0">
            <x v="0"/>
          </reference>
          <reference field="5" count="1" selected="0">
            <x v="38"/>
          </reference>
          <reference field="6" count="1" selected="0">
            <x v="83"/>
          </reference>
          <reference field="7" count="1" selected="0">
            <x v="134"/>
          </reference>
          <reference field="12" count="1" selected="0">
            <x v="142"/>
          </reference>
          <reference field="16" count="1" selected="0">
            <x v="35"/>
          </reference>
          <reference field="18" count="1" selected="0">
            <x v="6"/>
          </reference>
          <reference field="20" count="1" selected="0">
            <x v="33"/>
          </reference>
          <reference field="21" count="1">
            <x v="60"/>
          </reference>
        </references>
      </pivotArea>
    </format>
    <format dxfId="91">
      <pivotArea dataOnly="0" labelOnly="1" outline="0" fieldPosition="0">
        <references count="9">
          <reference field="2" count="1" selected="0">
            <x v="0"/>
          </reference>
          <reference field="5" count="1" selected="0">
            <x v="43"/>
          </reference>
          <reference field="6" count="1" selected="0">
            <x v="133"/>
          </reference>
          <reference field="7" count="1" selected="0">
            <x v="65"/>
          </reference>
          <reference field="12" count="1" selected="0">
            <x v="142"/>
          </reference>
          <reference field="16" count="1" selected="0">
            <x v="6"/>
          </reference>
          <reference field="18" count="1" selected="0">
            <x v="6"/>
          </reference>
          <reference field="20" count="1" selected="0">
            <x v="33"/>
          </reference>
          <reference field="21" count="1">
            <x v="60"/>
          </reference>
        </references>
      </pivotArea>
    </format>
    <format dxfId="90">
      <pivotArea dataOnly="0" labelOnly="1" outline="0" fieldPosition="0">
        <references count="9">
          <reference field="2" count="1" selected="0">
            <x v="0"/>
          </reference>
          <reference field="5" count="1" selected="0">
            <x v="55"/>
          </reference>
          <reference field="6" count="1" selected="0">
            <x v="139"/>
          </reference>
          <reference field="7" count="1" selected="0">
            <x v="67"/>
          </reference>
          <reference field="12" count="1" selected="0">
            <x v="129"/>
          </reference>
          <reference field="16" count="1" selected="0">
            <x v="44"/>
          </reference>
          <reference field="18" count="1" selected="0">
            <x v="6"/>
          </reference>
          <reference field="20" count="1" selected="0">
            <x v="13"/>
          </reference>
          <reference field="21" count="1">
            <x v="11"/>
          </reference>
        </references>
      </pivotArea>
    </format>
    <format dxfId="89">
      <pivotArea dataOnly="0" labelOnly="1" outline="0" fieldPosition="0">
        <references count="9">
          <reference field="2" count="1" selected="0">
            <x v="0"/>
          </reference>
          <reference field="5" count="1" selected="0">
            <x v="68"/>
          </reference>
          <reference field="6" count="1" selected="0">
            <x v="111"/>
          </reference>
          <reference field="7" count="1" selected="0">
            <x v="86"/>
          </reference>
          <reference field="12" count="1" selected="0">
            <x v="138"/>
          </reference>
          <reference field="16" count="1" selected="0">
            <x v="41"/>
          </reference>
          <reference field="18" count="1" selected="0">
            <x v="6"/>
          </reference>
          <reference field="20" count="1" selected="0">
            <x v="13"/>
          </reference>
          <reference field="21" count="1">
            <x v="32"/>
          </reference>
        </references>
      </pivotArea>
    </format>
    <format dxfId="88">
      <pivotArea dataOnly="0" labelOnly="1" outline="0" fieldPosition="0">
        <references count="9">
          <reference field="2" count="1" selected="0">
            <x v="0"/>
          </reference>
          <reference field="5" count="1" selected="0">
            <x v="74"/>
          </reference>
          <reference field="6" count="1" selected="0">
            <x v="14"/>
          </reference>
          <reference field="7" count="1" selected="0">
            <x v="64"/>
          </reference>
          <reference field="12" count="1" selected="0">
            <x v="140"/>
          </reference>
          <reference field="16" count="1" selected="0">
            <x v="15"/>
          </reference>
          <reference field="18" count="1" selected="0">
            <x v="6"/>
          </reference>
          <reference field="20" count="1" selected="0">
            <x v="1"/>
          </reference>
          <reference field="21" count="1">
            <x v="11"/>
          </reference>
        </references>
      </pivotArea>
    </format>
    <format dxfId="87">
      <pivotArea dataOnly="0" labelOnly="1" outline="0" fieldPosition="0">
        <references count="9">
          <reference field="2" count="1" selected="0">
            <x v="0"/>
          </reference>
          <reference field="5" count="1" selected="0">
            <x v="76"/>
          </reference>
          <reference field="6" count="1" selected="0">
            <x v="160"/>
          </reference>
          <reference field="7" count="1" selected="0">
            <x v="42"/>
          </reference>
          <reference field="12" count="1" selected="0">
            <x v="85"/>
          </reference>
          <reference field="16" count="1" selected="0">
            <x v="37"/>
          </reference>
          <reference field="18" count="1" selected="0">
            <x v="6"/>
          </reference>
          <reference field="20" count="1" selected="0">
            <x v="29"/>
          </reference>
          <reference field="21" count="1">
            <x v="0"/>
          </reference>
        </references>
      </pivotArea>
    </format>
    <format dxfId="86">
      <pivotArea dataOnly="0" labelOnly="1" outline="0" fieldPosition="0">
        <references count="9">
          <reference field="2" count="1" selected="0">
            <x v="0"/>
          </reference>
          <reference field="5" count="1" selected="0">
            <x v="82"/>
          </reference>
          <reference field="6" count="1" selected="0">
            <x v="164"/>
          </reference>
          <reference field="7" count="1" selected="0">
            <x v="90"/>
          </reference>
          <reference field="12" count="1" selected="0">
            <x v="128"/>
          </reference>
          <reference field="16" count="1" selected="0">
            <x v="7"/>
          </reference>
          <reference field="18" count="1" selected="0">
            <x v="6"/>
          </reference>
          <reference field="20" count="1" selected="0">
            <x v="24"/>
          </reference>
          <reference field="21" count="1">
            <x v="6"/>
          </reference>
        </references>
      </pivotArea>
    </format>
    <format dxfId="85">
      <pivotArea dataOnly="0" labelOnly="1" outline="0" fieldPosition="0">
        <references count="9">
          <reference field="2" count="1" selected="0">
            <x v="0"/>
          </reference>
          <reference field="5" count="1" selected="0">
            <x v="90"/>
          </reference>
          <reference field="6" count="1" selected="0">
            <x v="20"/>
          </reference>
          <reference field="7" count="1" selected="0">
            <x v="102"/>
          </reference>
          <reference field="12" count="1" selected="0">
            <x v="132"/>
          </reference>
          <reference field="16" count="1" selected="0">
            <x v="4"/>
          </reference>
          <reference field="18" count="1" selected="0">
            <x v="6"/>
          </reference>
          <reference field="20" count="1" selected="0">
            <x v="19"/>
          </reference>
          <reference field="21" count="1">
            <x v="33"/>
          </reference>
        </references>
      </pivotArea>
    </format>
    <format dxfId="84">
      <pivotArea dataOnly="0" labelOnly="1" outline="0" fieldPosition="0">
        <references count="9">
          <reference field="2" count="1" selected="0">
            <x v="0"/>
          </reference>
          <reference field="5" count="1" selected="0">
            <x v="110"/>
          </reference>
          <reference field="6" count="1" selected="0">
            <x v="172"/>
          </reference>
          <reference field="7" count="1" selected="0">
            <x v="48"/>
          </reference>
          <reference field="12" count="1" selected="0">
            <x v="142"/>
          </reference>
          <reference field="16" count="1" selected="0">
            <x v="30"/>
          </reference>
          <reference field="18" count="1" selected="0">
            <x v="6"/>
          </reference>
          <reference field="20" count="1" selected="0">
            <x v="33"/>
          </reference>
          <reference field="21" count="1">
            <x v="60"/>
          </reference>
        </references>
      </pivotArea>
    </format>
    <format dxfId="83">
      <pivotArea dataOnly="0" labelOnly="1" outline="0" fieldPosition="0">
        <references count="9">
          <reference field="2" count="1" selected="0">
            <x v="0"/>
          </reference>
          <reference field="5" count="1" selected="0">
            <x v="112"/>
          </reference>
          <reference field="6" count="1" selected="0">
            <x v="70"/>
          </reference>
          <reference field="7" count="1" selected="0">
            <x v="120"/>
          </reference>
          <reference field="12" count="1" selected="0">
            <x v="123"/>
          </reference>
          <reference field="16" count="1" selected="0">
            <x v="15"/>
          </reference>
          <reference field="18" count="1" selected="0">
            <x v="6"/>
          </reference>
          <reference field="20" count="1" selected="0">
            <x v="13"/>
          </reference>
          <reference field="21" count="1">
            <x v="12"/>
          </reference>
        </references>
      </pivotArea>
    </format>
    <format dxfId="82">
      <pivotArea dataOnly="0" labelOnly="1" outline="0" fieldPosition="0">
        <references count="9">
          <reference field="2" count="1" selected="0">
            <x v="0"/>
          </reference>
          <reference field="5" count="1" selected="0">
            <x v="119"/>
          </reference>
          <reference field="6" count="1" selected="0">
            <x v="12"/>
          </reference>
          <reference field="7" count="1" selected="0">
            <x v="89"/>
          </reference>
          <reference field="12" count="1" selected="0">
            <x v="131"/>
          </reference>
          <reference field="16" count="1" selected="0">
            <x v="4"/>
          </reference>
          <reference field="18" count="1" selected="0">
            <x v="6"/>
          </reference>
          <reference field="20" count="1" selected="0">
            <x v="24"/>
          </reference>
          <reference field="21" count="1">
            <x v="9"/>
          </reference>
        </references>
      </pivotArea>
    </format>
    <format dxfId="81">
      <pivotArea dataOnly="0" labelOnly="1" outline="0" fieldPosition="0">
        <references count="9">
          <reference field="2" count="1" selected="0">
            <x v="0"/>
          </reference>
          <reference field="5" count="1" selected="0">
            <x v="128"/>
          </reference>
          <reference field="6" count="1" selected="0">
            <x v="78"/>
          </reference>
          <reference field="7" count="1" selected="0">
            <x v="118"/>
          </reference>
          <reference field="12" count="1" selected="0">
            <x v="134"/>
          </reference>
          <reference field="16" count="1" selected="0">
            <x v="17"/>
          </reference>
          <reference field="18" count="1" selected="0">
            <x v="6"/>
          </reference>
          <reference field="20" count="1" selected="0">
            <x v="17"/>
          </reference>
          <reference field="21" count="1">
            <x v="37"/>
          </reference>
        </references>
      </pivotArea>
    </format>
    <format dxfId="80">
      <pivotArea dataOnly="0" labelOnly="1" outline="0" fieldPosition="0">
        <references count="9">
          <reference field="2" count="1" selected="0">
            <x v="0"/>
          </reference>
          <reference field="5" count="1" selected="0">
            <x v="130"/>
          </reference>
          <reference field="6" count="1" selected="0">
            <x v="26"/>
          </reference>
          <reference field="7" count="1" selected="0">
            <x v="117"/>
          </reference>
          <reference field="12" count="1" selected="0">
            <x v="99"/>
          </reference>
          <reference field="16" count="1" selected="0">
            <x v="17"/>
          </reference>
          <reference field="18" count="1" selected="0">
            <x v="6"/>
          </reference>
          <reference field="20" count="1" selected="0">
            <x v="29"/>
          </reference>
          <reference field="21" count="1">
            <x v="1"/>
          </reference>
        </references>
      </pivotArea>
    </format>
    <format dxfId="79">
      <pivotArea dataOnly="0" labelOnly="1" outline="0" fieldPosition="0">
        <references count="9">
          <reference field="2" count="1" selected="0">
            <x v="0"/>
          </reference>
          <reference field="5" count="1" selected="0">
            <x v="131"/>
          </reference>
          <reference field="6" count="1" selected="0">
            <x v="13"/>
          </reference>
          <reference field="7" count="1" selected="0">
            <x v="63"/>
          </reference>
          <reference field="12" count="1" selected="0">
            <x v="107"/>
          </reference>
          <reference field="16" count="1" selected="0">
            <x v="21"/>
          </reference>
          <reference field="18" count="1" selected="0">
            <x v="6"/>
          </reference>
          <reference field="20" count="1" selected="0">
            <x v="6"/>
          </reference>
          <reference field="21" count="1">
            <x v="55"/>
          </reference>
        </references>
      </pivotArea>
    </format>
    <format dxfId="78">
      <pivotArea dataOnly="0" labelOnly="1" outline="0" fieldPosition="0">
        <references count="9">
          <reference field="2" count="1" selected="0">
            <x v="0"/>
          </reference>
          <reference field="5" count="1" selected="0">
            <x v="146"/>
          </reference>
          <reference field="6" count="1" selected="0">
            <x v="59"/>
          </reference>
          <reference field="7" count="1" selected="0">
            <x v="1"/>
          </reference>
          <reference field="12" count="1" selected="0">
            <x v="125"/>
          </reference>
          <reference field="16" count="1" selected="0">
            <x v="0"/>
          </reference>
          <reference field="18" count="1" selected="0">
            <x v="6"/>
          </reference>
          <reference field="20" count="1" selected="0">
            <x v="16"/>
          </reference>
          <reference field="21" count="1">
            <x v="46"/>
          </reference>
        </references>
      </pivotArea>
    </format>
    <format dxfId="77">
      <pivotArea dataOnly="0" labelOnly="1" outline="0" fieldPosition="0">
        <references count="9">
          <reference field="2" count="1" selected="0">
            <x v="0"/>
          </reference>
          <reference field="5" count="1" selected="0">
            <x v="151"/>
          </reference>
          <reference field="6" count="1" selected="0">
            <x v="137"/>
          </reference>
          <reference field="7" count="1" selected="0">
            <x v="150"/>
          </reference>
          <reference field="12" count="1" selected="0">
            <x v="132"/>
          </reference>
          <reference field="16" count="1" selected="0">
            <x v="8"/>
          </reference>
          <reference field="18" count="1" selected="0">
            <x v="6"/>
          </reference>
          <reference field="20" count="1" selected="0">
            <x v="24"/>
          </reference>
          <reference field="21" count="1">
            <x v="16"/>
          </reference>
        </references>
      </pivotArea>
    </format>
    <format dxfId="76">
      <pivotArea dataOnly="0" labelOnly="1" outline="0" fieldPosition="0">
        <references count="9">
          <reference field="2" count="1" selected="0">
            <x v="0"/>
          </reference>
          <reference field="5" count="1" selected="0">
            <x v="153"/>
          </reference>
          <reference field="6" count="1" selected="0">
            <x v="62"/>
          </reference>
          <reference field="7" count="1" selected="0">
            <x v="144"/>
          </reference>
          <reference field="12" count="1" selected="0">
            <x v="139"/>
          </reference>
          <reference field="16" count="1" selected="0">
            <x v="24"/>
          </reference>
          <reference field="18" count="1" selected="0">
            <x v="6"/>
          </reference>
          <reference field="20" count="1" selected="0">
            <x v="34"/>
          </reference>
          <reference field="21" count="1">
            <x v="20"/>
          </reference>
        </references>
      </pivotArea>
    </format>
    <format dxfId="75">
      <pivotArea dataOnly="0" labelOnly="1" outline="0" fieldPosition="0">
        <references count="9">
          <reference field="2" count="1" selected="0">
            <x v="0"/>
          </reference>
          <reference field="5" count="1" selected="0">
            <x v="167"/>
          </reference>
          <reference field="6" count="1" selected="0">
            <x v="136"/>
          </reference>
          <reference field="7" count="1" selected="0">
            <x v="21"/>
          </reference>
          <reference field="12" count="1" selected="0">
            <x v="114"/>
          </reference>
          <reference field="16" count="1" selected="0">
            <x v="30"/>
          </reference>
          <reference field="18" count="1" selected="0">
            <x v="6"/>
          </reference>
          <reference field="20" count="1" selected="0">
            <x v="20"/>
          </reference>
          <reference field="21" count="1">
            <x v="43"/>
          </reference>
        </references>
      </pivotArea>
    </format>
    <format dxfId="74">
      <pivotArea dataOnly="0" labelOnly="1" outline="0" fieldPosition="0">
        <references count="9">
          <reference field="2" count="1" selected="0">
            <x v="0"/>
          </reference>
          <reference field="5" count="1" selected="0">
            <x v="185"/>
          </reference>
          <reference field="6" count="1" selected="0">
            <x v="74"/>
          </reference>
          <reference field="7" count="1" selected="0">
            <x v="176"/>
          </reference>
          <reference field="12" count="1" selected="0">
            <x v="130"/>
          </reference>
          <reference field="16" count="1" selected="0">
            <x v="16"/>
          </reference>
          <reference field="18" count="1" selected="0">
            <x v="6"/>
          </reference>
          <reference field="20" count="1" selected="0">
            <x v="19"/>
          </reference>
          <reference field="21" count="1">
            <x v="34"/>
          </reference>
        </references>
      </pivotArea>
    </format>
    <format dxfId="73">
      <pivotArea dataOnly="0" labelOnly="1" outline="0" fieldPosition="0">
        <references count="9">
          <reference field="2" count="1" selected="0">
            <x v="1"/>
          </reference>
          <reference field="5" count="1" selected="0">
            <x v="7"/>
          </reference>
          <reference field="6" count="1" selected="0">
            <x v="64"/>
          </reference>
          <reference field="7" count="1" selected="0">
            <x v="109"/>
          </reference>
          <reference field="12" count="1" selected="0">
            <x v="117"/>
          </reference>
          <reference field="16" count="1" selected="0">
            <x v="28"/>
          </reference>
          <reference field="18" count="1" selected="0">
            <x v="6"/>
          </reference>
          <reference field="20" count="1" selected="0">
            <x v="6"/>
          </reference>
          <reference field="21" count="1">
            <x v="27"/>
          </reference>
        </references>
      </pivotArea>
    </format>
    <format dxfId="72">
      <pivotArea dataOnly="0" labelOnly="1" outline="0" fieldPosition="0">
        <references count="9">
          <reference field="2" count="1" selected="0">
            <x v="1"/>
          </reference>
          <reference field="5" count="1" selected="0">
            <x v="29"/>
          </reference>
          <reference field="6" count="1" selected="0">
            <x v="124"/>
          </reference>
          <reference field="7" count="1" selected="0">
            <x v="182"/>
          </reference>
          <reference field="12" count="1" selected="0">
            <x v="60"/>
          </reference>
          <reference field="16" count="1" selected="0">
            <x v="30"/>
          </reference>
          <reference field="18" count="1" selected="0">
            <x v="6"/>
          </reference>
          <reference field="20" count="1" selected="0">
            <x v="21"/>
          </reference>
          <reference field="21" count="1">
            <x v="31"/>
          </reference>
        </references>
      </pivotArea>
    </format>
    <format dxfId="71">
      <pivotArea dataOnly="0" labelOnly="1" outline="0" fieldPosition="0">
        <references count="9">
          <reference field="2" count="1" selected="0">
            <x v="1"/>
          </reference>
          <reference field="5" count="1" selected="0">
            <x v="48"/>
          </reference>
          <reference field="6" count="1" selected="0">
            <x v="50"/>
          </reference>
          <reference field="7" count="1" selected="0">
            <x v="59"/>
          </reference>
          <reference field="12" count="1" selected="0">
            <x v="137"/>
          </reference>
          <reference field="16" count="1" selected="0">
            <x v="38"/>
          </reference>
          <reference field="18" count="1" selected="0">
            <x v="6"/>
          </reference>
          <reference field="20" count="1" selected="0">
            <x v="20"/>
          </reference>
          <reference field="21" count="1">
            <x v="41"/>
          </reference>
        </references>
      </pivotArea>
    </format>
    <format dxfId="70">
      <pivotArea dataOnly="0" labelOnly="1" outline="0" fieldPosition="0">
        <references count="9">
          <reference field="2" count="1" selected="0">
            <x v="1"/>
          </reference>
          <reference field="5" count="1" selected="0">
            <x v="91"/>
          </reference>
          <reference field="6" count="1" selected="0">
            <x v="27"/>
          </reference>
          <reference field="7" count="1" selected="0">
            <x v="13"/>
          </reference>
          <reference field="12" count="1" selected="0">
            <x v="142"/>
          </reference>
          <reference field="16" count="1" selected="0">
            <x v="42"/>
          </reference>
          <reference field="18" count="1" selected="0">
            <x v="6"/>
          </reference>
          <reference field="20" count="1" selected="0">
            <x v="33"/>
          </reference>
          <reference field="21" count="1">
            <x v="60"/>
          </reference>
        </references>
      </pivotArea>
    </format>
    <format dxfId="69">
      <pivotArea dataOnly="0" labelOnly="1" outline="0" fieldPosition="0">
        <references count="9">
          <reference field="2" count="1" selected="0">
            <x v="1"/>
          </reference>
          <reference field="5" count="1" selected="0">
            <x v="95"/>
          </reference>
          <reference field="6" count="1" selected="0">
            <x v="80"/>
          </reference>
          <reference field="7" count="1" selected="0">
            <x v="32"/>
          </reference>
          <reference field="12" count="1" selected="0">
            <x v="136"/>
          </reference>
          <reference field="16" count="1" selected="0">
            <x v="21"/>
          </reference>
          <reference field="18" count="1" selected="0">
            <x v="6"/>
          </reference>
          <reference field="20" count="1" selected="0">
            <x v="16"/>
          </reference>
          <reference field="21" count="1">
            <x v="39"/>
          </reference>
        </references>
      </pivotArea>
    </format>
    <format dxfId="68">
      <pivotArea dataOnly="0" labelOnly="1" outline="0" fieldPosition="0">
        <references count="9">
          <reference field="2" count="1" selected="0">
            <x v="1"/>
          </reference>
          <reference field="5" count="1" selected="0">
            <x v="98"/>
          </reference>
          <reference field="6" count="1" selected="0">
            <x v="40"/>
          </reference>
          <reference field="7" count="1" selected="0">
            <x v="103"/>
          </reference>
          <reference field="12" count="1" selected="0">
            <x v="127"/>
          </reference>
          <reference field="16" count="1" selected="0">
            <x v="46"/>
          </reference>
          <reference field="18" count="1" selected="0">
            <x v="6"/>
          </reference>
          <reference field="20" count="1" selected="0">
            <x v="13"/>
          </reference>
          <reference field="21" count="1">
            <x v="10"/>
          </reference>
        </references>
      </pivotArea>
    </format>
    <format dxfId="67">
      <pivotArea dataOnly="0" labelOnly="1" outline="0" fieldPosition="0">
        <references count="9">
          <reference field="2" count="1" selected="0">
            <x v="1"/>
          </reference>
          <reference field="5" count="1" selected="0">
            <x v="103"/>
          </reference>
          <reference field="6" count="1" selected="0">
            <x v="177"/>
          </reference>
          <reference field="7" count="1" selected="0">
            <x v="140"/>
          </reference>
          <reference field="12" count="1" selected="0">
            <x v="124"/>
          </reference>
          <reference field="16" count="1" selected="0">
            <x v="15"/>
          </reference>
          <reference field="18" count="1" selected="0">
            <x v="6"/>
          </reference>
          <reference field="20" count="1" selected="0">
            <x v="14"/>
          </reference>
          <reference field="21" count="1">
            <x v="2"/>
          </reference>
        </references>
      </pivotArea>
    </format>
    <format dxfId="66">
      <pivotArea dataOnly="0" labelOnly="1" outline="0" fieldPosition="0">
        <references count="9">
          <reference field="2" count="1" selected="0">
            <x v="1"/>
          </reference>
          <reference field="5" count="1" selected="0">
            <x v="159"/>
          </reference>
          <reference field="6" count="1" selected="0">
            <x v="34"/>
          </reference>
          <reference field="7" count="1" selected="0">
            <x v="49"/>
          </reference>
          <reference field="12" count="1" selected="0">
            <x v="76"/>
          </reference>
          <reference field="16" count="1" selected="0">
            <x v="37"/>
          </reference>
          <reference field="18" count="1" selected="0">
            <x v="6"/>
          </reference>
          <reference field="20" count="1" selected="0">
            <x v="29"/>
          </reference>
          <reference field="21" count="1">
            <x v="1"/>
          </reference>
        </references>
      </pivotArea>
    </format>
    <format dxfId="65">
      <pivotArea dataOnly="0" labelOnly="1" outline="0" fieldPosition="0">
        <references count="9">
          <reference field="2" count="1" selected="0">
            <x v="1"/>
          </reference>
          <reference field="5" count="1" selected="0">
            <x v="181"/>
          </reference>
          <reference field="6" count="1" selected="0">
            <x v="9"/>
          </reference>
          <reference field="7" count="1" selected="0">
            <x v="71"/>
          </reference>
          <reference field="12" count="1" selected="0">
            <x v="112"/>
          </reference>
          <reference field="16" count="1" selected="0">
            <x v="37"/>
          </reference>
          <reference field="18" count="1" selected="0">
            <x v="6"/>
          </reference>
          <reference field="20" count="1" selected="0">
            <x v="29"/>
          </reference>
          <reference field="21" count="1">
            <x v="19"/>
          </reference>
        </references>
      </pivotArea>
    </format>
    <format dxfId="64">
      <pivotArea dataOnly="0" labelOnly="1" outline="0" fieldPosition="0">
        <references count="9">
          <reference field="2" count="1" selected="0">
            <x v="1"/>
          </reference>
          <reference field="5" count="1" selected="0">
            <x v="184"/>
          </reference>
          <reference field="6" count="1" selected="0">
            <x v="145"/>
          </reference>
          <reference field="7" count="1" selected="0">
            <x v="167"/>
          </reference>
          <reference field="12" count="1" selected="0">
            <x v="126"/>
          </reference>
          <reference field="16" count="1" selected="0">
            <x v="19"/>
          </reference>
          <reference field="18" count="1" selected="0">
            <x v="6"/>
          </reference>
          <reference field="20" count="1" selected="0">
            <x v="16"/>
          </reference>
          <reference field="21" count="1">
            <x v="45"/>
          </reference>
        </references>
      </pivotArea>
    </format>
    <format dxfId="63">
      <pivotArea dataOnly="0" labelOnly="1" outline="0" fieldPosition="0">
        <references count="9">
          <reference field="2" count="1" selected="0">
            <x v="0"/>
          </reference>
          <reference field="5" count="1" selected="0">
            <x v="22"/>
          </reference>
          <reference field="6" count="1" selected="0">
            <x v="159"/>
          </reference>
          <reference field="7" count="1" selected="0">
            <x v="52"/>
          </reference>
          <reference field="12" count="1" selected="0">
            <x v="133"/>
          </reference>
          <reference field="16" count="1" selected="0">
            <x v="44"/>
          </reference>
          <reference field="18" count="1" selected="0">
            <x v="7"/>
          </reference>
          <reference field="20" count="1" selected="0">
            <x v="6"/>
          </reference>
          <reference field="21" count="1">
            <x v="13"/>
          </reference>
        </references>
      </pivotArea>
    </format>
    <format dxfId="62">
      <pivotArea dataOnly="0" labelOnly="1" outline="0" fieldPosition="0">
        <references count="9">
          <reference field="2" count="1" selected="0">
            <x v="0"/>
          </reference>
          <reference field="5" count="1" selected="0">
            <x v="33"/>
          </reference>
          <reference field="6" count="1" selected="0">
            <x v="93"/>
          </reference>
          <reference field="7" count="1" selected="0">
            <x v="125"/>
          </reference>
          <reference field="12" count="1" selected="0">
            <x v="142"/>
          </reference>
          <reference field="16" count="1" selected="0">
            <x v="29"/>
          </reference>
          <reference field="18" count="1" selected="0">
            <x v="7"/>
          </reference>
          <reference field="20" count="1" selected="0">
            <x v="6"/>
          </reference>
          <reference field="21" count="1">
            <x v="8"/>
          </reference>
        </references>
      </pivotArea>
    </format>
    <format dxfId="61">
      <pivotArea dataOnly="0" labelOnly="1" outline="0" fieldPosition="0">
        <references count="9">
          <reference field="2" count="1" selected="0">
            <x v="0"/>
          </reference>
          <reference field="5" count="1" selected="0">
            <x v="44"/>
          </reference>
          <reference field="6" count="1" selected="0">
            <x v="23"/>
          </reference>
          <reference field="7" count="1" selected="0">
            <x v="141"/>
          </reference>
          <reference field="12" count="1" selected="0">
            <x v="142"/>
          </reference>
          <reference field="16" count="1" selected="0">
            <x v="29"/>
          </reference>
          <reference field="18" count="1" selected="0">
            <x v="7"/>
          </reference>
          <reference field="20" count="1" selected="0">
            <x v="6"/>
          </reference>
          <reference field="21" count="1">
            <x v="27"/>
          </reference>
        </references>
      </pivotArea>
    </format>
    <format dxfId="60">
      <pivotArea dataOnly="0" labelOnly="1" outline="0" fieldPosition="0">
        <references count="9">
          <reference field="2" count="1" selected="0">
            <x v="0"/>
          </reference>
          <reference field="5" count="1" selected="0">
            <x v="59"/>
          </reference>
          <reference field="6" count="1" selected="0">
            <x v="54"/>
          </reference>
          <reference field="7" count="1" selected="0">
            <x v="136"/>
          </reference>
          <reference field="12" count="1" selected="0">
            <x v="142"/>
          </reference>
          <reference field="16" count="1" selected="0">
            <x v="46"/>
          </reference>
          <reference field="18" count="1" selected="0">
            <x v="7"/>
          </reference>
          <reference field="20" count="1" selected="0">
            <x v="6"/>
          </reference>
          <reference field="21" count="1">
            <x v="29"/>
          </reference>
        </references>
      </pivotArea>
    </format>
    <format dxfId="59">
      <pivotArea dataOnly="0" labelOnly="1" outline="0" fieldPosition="0">
        <references count="9">
          <reference field="2" count="1" selected="0">
            <x v="0"/>
          </reference>
          <reference field="5" count="1" selected="0">
            <x v="73"/>
          </reference>
          <reference field="6" count="1" selected="0">
            <x v="55"/>
          </reference>
          <reference field="7" count="1" selected="0">
            <x v="30"/>
          </reference>
          <reference field="12" count="1" selected="0">
            <x v="142"/>
          </reference>
          <reference field="16" count="1" selected="0">
            <x v="46"/>
          </reference>
          <reference field="18" count="1" selected="0">
            <x v="7"/>
          </reference>
          <reference field="20" count="1" selected="0">
            <x v="13"/>
          </reference>
          <reference field="21" count="1">
            <x v="21"/>
          </reference>
        </references>
      </pivotArea>
    </format>
    <format dxfId="58">
      <pivotArea dataOnly="0" labelOnly="1" outline="0" fieldPosition="0">
        <references count="9">
          <reference field="2" count="1" selected="0">
            <x v="0"/>
          </reference>
          <reference field="5" count="1" selected="0">
            <x v="89"/>
          </reference>
          <reference field="6" count="1" selected="0">
            <x v="41"/>
          </reference>
          <reference field="7" count="1" selected="0">
            <x v="56"/>
          </reference>
          <reference field="12" count="1" selected="0">
            <x v="142"/>
          </reference>
          <reference field="16" count="1" selected="0">
            <x v="46"/>
          </reference>
          <reference field="18" count="1" selected="0">
            <x v="7"/>
          </reference>
          <reference field="20" count="1" selected="0">
            <x v="6"/>
          </reference>
          <reference field="21" count="1">
            <x v="14"/>
          </reference>
        </references>
      </pivotArea>
    </format>
    <format dxfId="57">
      <pivotArea dataOnly="0" labelOnly="1" outline="0" fieldPosition="0">
        <references count="9">
          <reference field="2" count="1" selected="0">
            <x v="0"/>
          </reference>
          <reference field="5" count="1" selected="0">
            <x v="107"/>
          </reference>
          <reference field="6" count="1" selected="0">
            <x v="155"/>
          </reference>
          <reference field="7" count="1" selected="0">
            <x v="131"/>
          </reference>
          <reference field="12" count="1" selected="0">
            <x v="142"/>
          </reference>
          <reference field="16" count="1" selected="0">
            <x v="41"/>
          </reference>
          <reference field="18" count="1" selected="0">
            <x v="7"/>
          </reference>
          <reference field="20" count="1" selected="0">
            <x v="19"/>
          </reference>
          <reference field="21" count="1">
            <x v="33"/>
          </reference>
        </references>
      </pivotArea>
    </format>
    <format dxfId="56">
      <pivotArea dataOnly="0" labelOnly="1" outline="0" fieldPosition="0">
        <references count="9">
          <reference field="2" count="1" selected="0">
            <x v="0"/>
          </reference>
          <reference field="5" count="1" selected="0">
            <x v="109"/>
          </reference>
          <reference field="6" count="1" selected="0">
            <x v="60"/>
          </reference>
          <reference field="7" count="1" selected="0">
            <x v="163"/>
          </reference>
          <reference field="12" count="1" selected="0">
            <x v="142"/>
          </reference>
          <reference field="16" count="1" selected="0">
            <x v="6"/>
          </reference>
          <reference field="18" count="1" selected="0">
            <x v="7"/>
          </reference>
          <reference field="20" count="1" selected="0">
            <x v="24"/>
          </reference>
          <reference field="21" count="1">
            <x v="7"/>
          </reference>
        </references>
      </pivotArea>
    </format>
    <format dxfId="55">
      <pivotArea dataOnly="0" labelOnly="1" outline="0" fieldPosition="0">
        <references count="9">
          <reference field="2" count="1" selected="0">
            <x v="0"/>
          </reference>
          <reference field="5" count="1" selected="0">
            <x v="115"/>
          </reference>
          <reference field="6" count="1" selected="0">
            <x v="4"/>
          </reference>
          <reference field="7" count="1" selected="0">
            <x v="172"/>
          </reference>
          <reference field="12" count="1" selected="0">
            <x v="142"/>
          </reference>
          <reference field="16" count="1" selected="0">
            <x v="46"/>
          </reference>
          <reference field="18" count="1" selected="0">
            <x v="7"/>
          </reference>
          <reference field="20" count="1" selected="0">
            <x v="6"/>
          </reference>
          <reference field="21" count="1">
            <x v="15"/>
          </reference>
        </references>
      </pivotArea>
    </format>
    <format dxfId="54">
      <pivotArea dataOnly="0" labelOnly="1" outline="0" fieldPosition="0">
        <references count="9">
          <reference field="2" count="1" selected="0">
            <x v="0"/>
          </reference>
          <reference field="5" count="1" selected="0">
            <x v="145"/>
          </reference>
          <reference field="6" count="1" selected="0">
            <x v="104"/>
          </reference>
          <reference field="7" count="1" selected="0">
            <x v="124"/>
          </reference>
          <reference field="12" count="1" selected="0">
            <x v="142"/>
          </reference>
          <reference field="16" count="1" selected="0">
            <x v="33"/>
          </reference>
          <reference field="18" count="1" selected="0">
            <x v="7"/>
          </reference>
          <reference field="20" count="1" selected="0">
            <x v="14"/>
          </reference>
          <reference field="21" count="1">
            <x v="53"/>
          </reference>
        </references>
      </pivotArea>
    </format>
    <format dxfId="53">
      <pivotArea dataOnly="0" labelOnly="1" outline="0" fieldPosition="0">
        <references count="9">
          <reference field="2" count="1" selected="0">
            <x v="1"/>
          </reference>
          <reference field="5" count="1" selected="0">
            <x v="2"/>
          </reference>
          <reference field="6" count="1" selected="0">
            <x v="186"/>
          </reference>
          <reference field="7" count="1" selected="0">
            <x v="74"/>
          </reference>
          <reference field="12" count="1" selected="0">
            <x v="142"/>
          </reference>
          <reference field="16" count="1" selected="0">
            <x v="50"/>
          </reference>
          <reference field="18" count="1" selected="0">
            <x v="7"/>
          </reference>
          <reference field="20" count="1" selected="0">
            <x v="26"/>
          </reference>
          <reference field="21" count="1">
            <x v="39"/>
          </reference>
        </references>
      </pivotArea>
    </format>
    <format dxfId="52">
      <pivotArea dataOnly="0" labelOnly="1" outline="0" fieldPosition="0">
        <references count="9">
          <reference field="2" count="1" selected="0">
            <x v="1"/>
          </reference>
          <reference field="5" count="1" selected="0">
            <x v="26"/>
          </reference>
          <reference field="6" count="1" selected="0">
            <x v="143"/>
          </reference>
          <reference field="7" count="1" selected="0">
            <x v="70"/>
          </reference>
          <reference field="12" count="1" selected="0">
            <x v="142"/>
          </reference>
          <reference field="16" count="1" selected="0">
            <x v="6"/>
          </reference>
          <reference field="18" count="1" selected="0">
            <x v="7"/>
          </reference>
          <reference field="20" count="1" selected="0">
            <x v="21"/>
          </reference>
          <reference field="21" count="1">
            <x v="31"/>
          </reference>
        </references>
      </pivotArea>
    </format>
    <format dxfId="51">
      <pivotArea dataOnly="0" labelOnly="1" outline="0" fieldPosition="0">
        <references count="9">
          <reference field="2" count="1" selected="0">
            <x v="1"/>
          </reference>
          <reference field="5" count="1" selected="0">
            <x v="31"/>
          </reference>
          <reference field="6" count="1" selected="0">
            <x v="163"/>
          </reference>
          <reference field="7" count="1" selected="0">
            <x v="38"/>
          </reference>
          <reference field="12" count="1" selected="0">
            <x v="142"/>
          </reference>
          <reference field="16" count="1" selected="0">
            <x v="11"/>
          </reference>
          <reference field="18" count="1" selected="0">
            <x v="7"/>
          </reference>
          <reference field="20" count="1" selected="0">
            <x v="14"/>
          </reference>
          <reference field="21" count="1">
            <x v="42"/>
          </reference>
        </references>
      </pivotArea>
    </format>
    <format dxfId="50">
      <pivotArea dataOnly="0" labelOnly="1" outline="0" fieldPosition="0">
        <references count="9">
          <reference field="2" count="1" selected="0">
            <x v="1"/>
          </reference>
          <reference field="5" count="1" selected="0">
            <x v="50"/>
          </reference>
          <reference field="6" count="1" selected="0">
            <x v="24"/>
          </reference>
          <reference field="7" count="1" selected="0">
            <x v="60"/>
          </reference>
          <reference field="12" count="1" selected="0">
            <x v="142"/>
          </reference>
          <reference field="16" count="1" selected="0">
            <x v="18"/>
          </reference>
          <reference field="18" count="1" selected="0">
            <x v="7"/>
          </reference>
          <reference field="20" count="1" selected="0">
            <x v="14"/>
          </reference>
          <reference field="21" count="1">
            <x v="17"/>
          </reference>
        </references>
      </pivotArea>
    </format>
    <format dxfId="49">
      <pivotArea dataOnly="0" labelOnly="1" outline="0" fieldPosition="0">
        <references count="9">
          <reference field="2" count="1" selected="0">
            <x v="1"/>
          </reference>
          <reference field="5" count="1" selected="0">
            <x v="62"/>
          </reference>
          <reference field="6" count="1" selected="0">
            <x v="66"/>
          </reference>
          <reference field="7" count="1" selected="0">
            <x v="66"/>
          </reference>
          <reference field="12" count="1" selected="0">
            <x v="142"/>
          </reference>
          <reference field="16" count="1" selected="0">
            <x v="40"/>
          </reference>
          <reference field="18" count="1" selected="0">
            <x v="7"/>
          </reference>
          <reference field="20" count="1" selected="0">
            <x v="14"/>
          </reference>
          <reference field="21" count="1">
            <x v="56"/>
          </reference>
        </references>
      </pivotArea>
    </format>
    <format dxfId="48">
      <pivotArea dataOnly="0" labelOnly="1" outline="0" fieldPosition="0">
        <references count="9">
          <reference field="2" count="1" selected="0">
            <x v="1"/>
          </reference>
          <reference field="5" count="1" selected="0">
            <x v="64"/>
          </reference>
          <reference field="6" count="1" selected="0">
            <x v="1"/>
          </reference>
          <reference field="7" count="1" selected="0">
            <x v="20"/>
          </reference>
          <reference field="12" count="1" selected="0">
            <x v="142"/>
          </reference>
          <reference field="16" count="1" selected="0">
            <x v="37"/>
          </reference>
          <reference field="18" count="1" selected="0">
            <x v="7"/>
          </reference>
          <reference field="20" count="1" selected="0">
            <x v="19"/>
          </reference>
          <reference field="21" count="1">
            <x v="38"/>
          </reference>
        </references>
      </pivotArea>
    </format>
    <format dxfId="47">
      <pivotArea dataOnly="0" labelOnly="1" outline="0" fieldPosition="0">
        <references count="9">
          <reference field="2" count="1" selected="0">
            <x v="1"/>
          </reference>
          <reference field="5" count="1" selected="0">
            <x v="83"/>
          </reference>
          <reference field="6" count="1" selected="0">
            <x v="51"/>
          </reference>
          <reference field="7" count="1" selected="0">
            <x v="97"/>
          </reference>
          <reference field="12" count="1" selected="0">
            <x v="142"/>
          </reference>
          <reference field="16" count="1" selected="0">
            <x v="17"/>
          </reference>
          <reference field="18" count="1" selected="0">
            <x v="7"/>
          </reference>
          <reference field="20" count="1" selected="0">
            <x v="16"/>
          </reference>
          <reference field="21" count="1">
            <x v="4"/>
          </reference>
        </references>
      </pivotArea>
    </format>
    <format dxfId="46">
      <pivotArea dataOnly="0" labelOnly="1" outline="0" fieldPosition="0">
        <references count="9">
          <reference field="2" count="1" selected="0">
            <x v="1"/>
          </reference>
          <reference field="5" count="1" selected="0">
            <x v="92"/>
          </reference>
          <reference field="6" count="1" selected="0">
            <x v="25"/>
          </reference>
          <reference field="7" count="1" selected="0">
            <x v="88"/>
          </reference>
          <reference field="12" count="1" selected="0">
            <x v="142"/>
          </reference>
          <reference field="16" count="1" selected="0">
            <x v="28"/>
          </reference>
          <reference field="18" count="1" selected="0">
            <x v="7"/>
          </reference>
          <reference field="20" count="1" selected="0">
            <x v="16"/>
          </reference>
          <reference field="21" count="1">
            <x v="22"/>
          </reference>
        </references>
      </pivotArea>
    </format>
    <format dxfId="45">
      <pivotArea dataOnly="0" labelOnly="1" outline="0" fieldPosition="0">
        <references count="9">
          <reference field="2" count="1" selected="0">
            <x v="1"/>
          </reference>
          <reference field="5" count="1" selected="0">
            <x v="94"/>
          </reference>
          <reference field="6" count="1" selected="0">
            <x v="138"/>
          </reference>
          <reference field="7" count="1" selected="0">
            <x v="33"/>
          </reference>
          <reference field="12" count="1" selected="0">
            <x v="142"/>
          </reference>
          <reference field="16" count="1" selected="0">
            <x v="35"/>
          </reference>
          <reference field="18" count="1" selected="0">
            <x v="7"/>
          </reference>
          <reference field="20" count="1" selected="0">
            <x v="19"/>
          </reference>
          <reference field="21" count="1">
            <x v="36"/>
          </reference>
        </references>
      </pivotArea>
    </format>
    <format dxfId="44">
      <pivotArea dataOnly="0" labelOnly="1" outline="0" fieldPosition="0">
        <references count="9">
          <reference field="2" count="1" selected="0">
            <x v="1"/>
          </reference>
          <reference field="5" count="1" selected="0">
            <x v="101"/>
          </reference>
          <reference field="6" count="1" selected="0">
            <x v="140"/>
          </reference>
          <reference field="7" count="1" selected="0">
            <x v="96"/>
          </reference>
          <reference field="12" count="1" selected="0">
            <x v="142"/>
          </reference>
          <reference field="16" count="1" selected="0">
            <x v="36"/>
          </reference>
          <reference field="18" count="1" selected="0">
            <x v="7"/>
          </reference>
          <reference field="20" count="1" selected="0">
            <x v="6"/>
          </reference>
          <reference field="21" count="1">
            <x v="27"/>
          </reference>
        </references>
      </pivotArea>
    </format>
    <format dxfId="43">
      <pivotArea dataOnly="0" labelOnly="1" outline="0" fieldPosition="0">
        <references count="9">
          <reference field="2" count="1" selected="0">
            <x v="1"/>
          </reference>
          <reference field="5" count="1" selected="0">
            <x v="104"/>
          </reference>
          <reference field="6" count="1" selected="0">
            <x v="144"/>
          </reference>
          <reference field="7" count="1" selected="0">
            <x v="145"/>
          </reference>
          <reference field="12" count="1" selected="0">
            <x v="142"/>
          </reference>
          <reference field="16" count="1" selected="0">
            <x v="19"/>
          </reference>
          <reference field="18" count="1" selected="0">
            <x v="7"/>
          </reference>
          <reference field="20" count="1" selected="0">
            <x v="6"/>
          </reference>
          <reference field="21" count="1">
            <x v="25"/>
          </reference>
        </references>
      </pivotArea>
    </format>
    <format dxfId="42">
      <pivotArea dataOnly="0" labelOnly="1" outline="0" fieldPosition="0">
        <references count="9">
          <reference field="2" count="1" selected="0">
            <x v="1"/>
          </reference>
          <reference field="5" count="1" selected="0">
            <x v="126"/>
          </reference>
          <reference field="6" count="1" selected="0">
            <x v="157"/>
          </reference>
          <reference field="7" count="1" selected="0">
            <x v="35"/>
          </reference>
          <reference field="12" count="1" selected="0">
            <x v="142"/>
          </reference>
          <reference field="16" count="1" selected="0">
            <x v="29"/>
          </reference>
          <reference field="18" count="1" selected="0">
            <x v="7"/>
          </reference>
          <reference field="20" count="1" selected="0">
            <x v="25"/>
          </reference>
          <reference field="21" count="1">
            <x v="49"/>
          </reference>
        </references>
      </pivotArea>
    </format>
    <format dxfId="41">
      <pivotArea dataOnly="0" labelOnly="1" outline="0" fieldPosition="0">
        <references count="9">
          <reference field="2" count="1" selected="0">
            <x v="1"/>
          </reference>
          <reference field="5" count="1" selected="0">
            <x v="143"/>
          </reference>
          <reference field="6" count="1" selected="0">
            <x v="73"/>
          </reference>
          <reference field="7" count="1" selected="0">
            <x v="132"/>
          </reference>
          <reference field="12" count="1" selected="0">
            <x v="142"/>
          </reference>
          <reference field="16" count="1" selected="0">
            <x v="49"/>
          </reference>
          <reference field="18" count="1" selected="0">
            <x v="7"/>
          </reference>
          <reference field="20" count="1" selected="0">
            <x v="14"/>
          </reference>
          <reference field="21" count="1">
            <x v="3"/>
          </reference>
        </references>
      </pivotArea>
    </format>
    <format dxfId="40">
      <pivotArea dataOnly="0" labelOnly="1" outline="0" fieldPosition="0">
        <references count="9">
          <reference field="2" count="1" selected="0">
            <x v="1"/>
          </reference>
          <reference field="5" count="1" selected="0">
            <x v="155"/>
          </reference>
          <reference field="6" count="1" selected="0">
            <x v="178"/>
          </reference>
          <reference field="7" count="1" selected="0">
            <x v="22"/>
          </reference>
          <reference field="12" count="1" selected="0">
            <x v="142"/>
          </reference>
          <reference field="16" count="1" selected="0">
            <x v="9"/>
          </reference>
          <reference field="18" count="1" selected="0">
            <x v="7"/>
          </reference>
          <reference field="20" count="1" selected="0">
            <x v="17"/>
          </reference>
          <reference field="21" count="1">
            <x v="44"/>
          </reference>
        </references>
      </pivotArea>
    </format>
    <format dxfId="39">
      <pivotArea dataOnly="0" labelOnly="1" outline="0" fieldPosition="0">
        <references count="9">
          <reference field="2" count="1" selected="0">
            <x v="1"/>
          </reference>
          <reference field="5" count="1" selected="0">
            <x v="164"/>
          </reference>
          <reference field="6" count="1" selected="0">
            <x v="75"/>
          </reference>
          <reference field="7" count="1" selected="0">
            <x v="157"/>
          </reference>
          <reference field="12" count="1" selected="0">
            <x v="142"/>
          </reference>
          <reference field="16" count="1" selected="0">
            <x v="46"/>
          </reference>
          <reference field="18" count="1" selected="0">
            <x v="7"/>
          </reference>
          <reference field="20" count="1" selected="0">
            <x v="13"/>
          </reference>
          <reference field="21" count="1">
            <x v="21"/>
          </reference>
        </references>
      </pivotArea>
    </format>
    <format dxfId="38">
      <pivotArea dataOnly="0" labelOnly="1" outline="0" fieldPosition="0">
        <references count="9">
          <reference field="2" count="1" selected="0">
            <x v="1"/>
          </reference>
          <reference field="5" count="1" selected="0">
            <x v="178"/>
          </reference>
          <reference field="6" count="1" selected="0">
            <x v="3"/>
          </reference>
          <reference field="7" count="1" selected="0">
            <x v="173"/>
          </reference>
          <reference field="12" count="1" selected="0">
            <x v="142"/>
          </reference>
          <reference field="16" count="1" selected="0">
            <x v="26"/>
          </reference>
          <reference field="18" count="1" selected="0">
            <x v="7"/>
          </reference>
          <reference field="20" count="1" selected="0">
            <x v="24"/>
          </reference>
          <reference field="21" count="1">
            <x v="5"/>
          </reference>
        </references>
      </pivotArea>
    </format>
    <format dxfId="37">
      <pivotArea dataOnly="0" labelOnly="1" outline="0" fieldPosition="0">
        <references count="9">
          <reference field="2" count="1" selected="0">
            <x v="1"/>
          </reference>
          <reference field="5" count="1" selected="0">
            <x v="180"/>
          </reference>
          <reference field="6" count="1" selected="0">
            <x v="52"/>
          </reference>
          <reference field="7" count="1" selected="0">
            <x v="174"/>
          </reference>
          <reference field="12" count="1" selected="0">
            <x v="142"/>
          </reference>
          <reference field="16" count="1" selected="0">
            <x v="36"/>
          </reference>
          <reference field="18" count="1" selected="0">
            <x v="7"/>
          </reference>
          <reference field="20" count="1" selected="0">
            <x v="19"/>
          </reference>
          <reference field="21" count="1">
            <x v="33"/>
          </reference>
        </references>
      </pivotArea>
    </format>
    <format dxfId="36">
      <pivotArea dataOnly="0" labelOnly="1" outline="0" fieldPosition="0">
        <references count="9">
          <reference field="2" count="1" selected="0">
            <x v="0"/>
          </reference>
          <reference field="5" count="1" selected="0">
            <x v="32"/>
          </reference>
          <reference field="6" count="1" selected="0">
            <x v="174"/>
          </reference>
          <reference field="7" count="1" selected="0">
            <x v="182"/>
          </reference>
          <reference field="12" count="1" selected="0">
            <x v="142"/>
          </reference>
          <reference field="16" count="1" selected="0">
            <x v="51"/>
          </reference>
          <reference field="18" count="1" selected="0">
            <x v="8"/>
          </reference>
          <reference field="20" count="1" selected="0">
            <x v="34"/>
          </reference>
          <reference field="21" count="1">
            <x v="60"/>
          </reference>
        </references>
      </pivotArea>
    </format>
    <format dxfId="35">
      <pivotArea dataOnly="0" labelOnly="1" outline="0" fieldPosition="0">
        <references count="9">
          <reference field="2" count="1" selected="0">
            <x v="1"/>
          </reference>
          <reference field="5" count="1" selected="0">
            <x v="144"/>
          </reference>
          <reference field="6" count="1" selected="0">
            <x v="165"/>
          </reference>
          <reference field="7" count="1" selected="0">
            <x v="182"/>
          </reference>
          <reference field="12" count="1" selected="0">
            <x v="141"/>
          </reference>
          <reference field="16" count="1" selected="0">
            <x v="51"/>
          </reference>
          <reference field="18" count="1" selected="0">
            <x v="8"/>
          </reference>
          <reference field="20" count="1" selected="0">
            <x v="34"/>
          </reference>
          <reference field="21" count="1">
            <x v="60"/>
          </reference>
        </references>
      </pivotArea>
    </format>
    <format dxfId="34">
      <pivotArea field="18" type="button" dataOnly="0" labelOnly="1" outline="0" axis="axisRow" fieldPosition="0"/>
    </format>
    <format dxfId="33">
      <pivotArea field="2" type="button" dataOnly="0" labelOnly="1" outline="0" axis="axisRow" fieldPosition="1"/>
    </format>
    <format dxfId="32">
      <pivotArea field="5" type="button" dataOnly="0" labelOnly="1" outline="0" axis="axisRow" fieldPosition="2"/>
    </format>
    <format dxfId="31">
      <pivotArea field="6" type="button" dataOnly="0" labelOnly="1" outline="0" axis="axisRow" fieldPosition="3"/>
    </format>
    <format dxfId="30">
      <pivotArea field="7" type="button" dataOnly="0" labelOnly="1" outline="0" axis="axisRow" fieldPosition="4"/>
    </format>
    <format dxfId="29">
      <pivotArea field="12" type="button" dataOnly="0" labelOnly="1" outline="0" axis="axisRow" fieldPosition="5"/>
    </format>
    <format dxfId="28">
      <pivotArea field="16" type="button" dataOnly="0" labelOnly="1" outline="0" axis="axisRow" fieldPosition="6"/>
    </format>
    <format dxfId="27">
      <pivotArea field="20" type="button" dataOnly="0" labelOnly="1" outline="0" axis="axisRow" fieldPosition="7"/>
    </format>
    <format dxfId="26">
      <pivotArea field="21" type="button" dataOnly="0" labelOnly="1" outline="0" axis="axisRow" fieldPosition="8"/>
    </format>
    <format dxfId="25">
      <pivotArea field="22" type="button" dataOnly="0" labelOnly="1" outline="0" axis="axisRow" fieldPosition="9"/>
    </format>
    <format dxfId="24">
      <pivotArea field="23" type="button" dataOnly="0" labelOnly="1" outline="0" axis="axisRow" fieldPosition="10"/>
    </format>
    <format dxfId="23">
      <pivotArea field="18" type="button" dataOnly="0" labelOnly="1" outline="0" axis="axisRow" fieldPosition="0"/>
    </format>
    <format dxfId="22">
      <pivotArea field="2" type="button" dataOnly="0" labelOnly="1" outline="0" axis="axisRow" fieldPosition="1"/>
    </format>
    <format dxfId="21">
      <pivotArea field="5" type="button" dataOnly="0" labelOnly="1" outline="0" axis="axisRow" fieldPosition="2"/>
    </format>
    <format dxfId="20">
      <pivotArea field="6" type="button" dataOnly="0" labelOnly="1" outline="0" axis="axisRow" fieldPosition="3"/>
    </format>
    <format dxfId="19">
      <pivotArea field="7" type="button" dataOnly="0" labelOnly="1" outline="0" axis="axisRow" fieldPosition="4"/>
    </format>
    <format dxfId="18">
      <pivotArea field="12" type="button" dataOnly="0" labelOnly="1" outline="0" axis="axisRow" fieldPosition="5"/>
    </format>
    <format dxfId="17">
      <pivotArea field="16" type="button" dataOnly="0" labelOnly="1" outline="0" axis="axisRow" fieldPosition="6"/>
    </format>
    <format dxfId="16">
      <pivotArea field="20" type="button" dataOnly="0" labelOnly="1" outline="0" axis="axisRow" fieldPosition="7"/>
    </format>
    <format dxfId="15">
      <pivotArea field="21" type="button" dataOnly="0" labelOnly="1" outline="0" axis="axisRow" fieldPosition="8"/>
    </format>
    <format dxfId="14">
      <pivotArea field="22" type="button" dataOnly="0" labelOnly="1" outline="0" axis="axisRow" fieldPosition="9"/>
    </format>
    <format dxfId="13">
      <pivotArea field="23" type="button" dataOnly="0" labelOnly="1" outline="0" axis="axisRow" fieldPosition="10"/>
    </format>
    <format dxfId="12">
      <pivotArea field="18" type="button" dataOnly="0" labelOnly="1" outline="0" axis="axisRow" fieldPosition="0"/>
    </format>
    <format dxfId="11">
      <pivotArea field="2" type="button" dataOnly="0" labelOnly="1" outline="0" axis="axisRow" fieldPosition="1"/>
    </format>
    <format dxfId="10">
      <pivotArea field="5" type="button" dataOnly="0" labelOnly="1" outline="0" axis="axisRow" fieldPosition="2"/>
    </format>
    <format dxfId="9">
      <pivotArea field="6" type="button" dataOnly="0" labelOnly="1" outline="0" axis="axisRow" fieldPosition="3"/>
    </format>
    <format dxfId="8">
      <pivotArea field="7" type="button" dataOnly="0" labelOnly="1" outline="0" axis="axisRow" fieldPosition="4"/>
    </format>
    <format dxfId="7">
      <pivotArea field="12" type="button" dataOnly="0" labelOnly="1" outline="0" axis="axisRow" fieldPosition="5"/>
    </format>
    <format dxfId="6">
      <pivotArea field="16" type="button" dataOnly="0" labelOnly="1" outline="0" axis="axisRow" fieldPosition="6"/>
    </format>
    <format dxfId="5">
      <pivotArea field="20" type="button" dataOnly="0" labelOnly="1" outline="0" axis="axisRow" fieldPosition="7"/>
    </format>
    <format dxfId="4">
      <pivotArea field="21" type="button" dataOnly="0" labelOnly="1" outline="0" axis="axisRow" fieldPosition="8"/>
    </format>
    <format dxfId="3">
      <pivotArea field="22" type="button" dataOnly="0" labelOnly="1" outline="0" axis="axisRow" fieldPosition="9"/>
    </format>
    <format dxfId="2">
      <pivotArea field="23" type="button" dataOnly="0" labelOnly="1" outline="0" axis="axisRow" fieldPosition="10"/>
    </format>
    <format dxfId="1">
      <pivotArea field="25" type="button" dataOnly="0" labelOnly="1" outline="0" axis="axisRow" fieldPosition="11"/>
    </format>
    <format dxfId="0">
      <pivotArea field="26" type="button" dataOnly="0" labelOnly="1" outline="0" axis="axisRow" fieldPosition="12"/>
    </format>
  </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fo19" sourceName="Info19">
  <pivotTables>
    <pivotTable tabId="4" name="PivotTable2"/>
  </pivotTables>
  <data>
    <tabular pivotCacheId="1">
      <items count="8">
        <i x="0" s="1"/>
        <i x="5" s="1"/>
        <i x="2" s="1"/>
        <i x="1" s="1"/>
        <i x="6" s="1"/>
        <i x="3" s="1"/>
        <i x="4" s="1"/>
        <i x="7"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Info24" sourceName="Info24">
  <pivotTables>
    <pivotTable tabId="6" name="PivotTable5"/>
  </pivotTables>
  <data>
    <tabular pivotCacheId="1">
      <items count="7">
        <i x="6" s="1"/>
        <i x="1" s="1"/>
        <i x="5" s="1"/>
        <i x="3" s="1"/>
        <i x="2" s="1"/>
        <i x="0"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Info18" sourceName="Info18">
  <pivotTables>
    <pivotTable tabId="6" name="PivotTable5"/>
  </pivotTables>
  <data>
    <tabular pivotCacheId="1">
      <items count="9">
        <i x="0" s="1"/>
        <i x="1" s="1"/>
        <i x="5" s="1"/>
        <i x="2" s="1"/>
        <i x="3" s="1"/>
        <i x="4" s="1"/>
        <i x="6" s="1"/>
        <i x="7" s="1"/>
        <i x="8"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Info241" sourceName="Info24">
  <pivotTables>
    <pivotTable tabId="8" name="PivotTable5"/>
  </pivotTables>
  <data>
    <tabular pivotCacheId="1">
      <items count="7">
        <i x="6" s="1"/>
        <i x="1" s="1"/>
        <i x="5" s="1"/>
        <i x="3" s="1"/>
        <i x="2" s="1"/>
        <i x="0" s="1"/>
        <i x="4"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Info181" sourceName="Info18">
  <pivotTables>
    <pivotTable tabId="8" name="PivotTable5"/>
  </pivotTables>
  <data>
    <tabular pivotCacheId="1">
      <items count="9">
        <i x="0" s="1"/>
        <i x="1" s="1"/>
        <i x="5" s="1"/>
        <i x="2" s="1"/>
        <i x="3" s="1"/>
        <i x="4" s="1"/>
        <i x="6" s="1"/>
        <i x="7" s="1"/>
        <i x="8"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Info25" sourceName="Info25">
  <pivotTables>
    <pivotTable tabId="8" name="PivotTable5"/>
  </pivotTables>
  <data>
    <tabular pivotCacheId="1">
      <items count="6">
        <i x="3"/>
        <i x="2"/>
        <i x="4"/>
        <i x="1"/>
        <i x="0" s="1"/>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fo1" sourceName="Info1">
  <pivotTables>
    <pivotTable tabId="4" name="PivotTable2"/>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fo2" sourceName="Info2">
  <pivotTables>
    <pivotTable tabId="4" name="PivotTable2"/>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2017" sourceName="B2017">
  <data>
    <tabular pivotCacheId="1">
      <items count="59">
        <i x="44" s="1"/>
        <i x="41" s="1"/>
        <i x="32" s="1"/>
        <i x="37" s="1"/>
        <i x="18" s="1"/>
        <i x="9" s="1"/>
        <i x="11" s="1"/>
        <i x="13" s="1"/>
        <i x="54" s="1"/>
        <i x="39" s="1"/>
        <i x="40" s="1"/>
        <i x="34" s="1"/>
        <i x="3" s="1"/>
        <i x="33" s="1"/>
        <i x="16" s="1"/>
        <i x="14" s="1"/>
        <i x="8" s="1"/>
        <i x="38" s="1"/>
        <i x="7" s="1"/>
        <i x="10" s="1"/>
        <i x="20" s="1"/>
        <i x="5" s="1"/>
        <i x="23" s="1"/>
        <i x="1" s="1"/>
        <i x="48" s="1"/>
        <i x="4" s="1"/>
        <i x="12" s="1"/>
        <i x="29" s="1"/>
        <i x="25" s="1"/>
        <i x="21" s="1"/>
        <i x="42" s="1"/>
        <i x="2" s="1"/>
        <i x="45" s="1"/>
        <i x="15" s="1"/>
        <i x="51" s="1"/>
        <i x="26" s="1"/>
        <i x="58" s="1"/>
        <i x="52" s="1"/>
        <i x="47" s="1"/>
        <i x="19" s="1"/>
        <i x="24" s="1"/>
        <i x="22" s="1"/>
        <i x="28" s="1"/>
        <i x="49" s="1"/>
        <i x="35" s="1"/>
        <i x="57" s="1"/>
        <i x="50" s="1"/>
        <i x="27" s="1"/>
        <i x="30" s="1"/>
        <i x="46" s="1"/>
        <i x="53" s="1"/>
        <i x="6" s="1"/>
        <i x="36" s="1"/>
        <i x="31" s="1"/>
        <i x="43" s="1"/>
        <i x="17" s="1"/>
        <i x="55" s="1"/>
        <i x="56" s="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2018" sourceName="B2018">
  <data>
    <tabular pivotCacheId="1">
      <items count="40">
        <i x="24" s="1"/>
        <i x="34" s="1"/>
        <i x="6" s="1"/>
        <i x="38" s="1"/>
        <i x="1" s="1"/>
        <i x="13" s="1"/>
        <i x="30" s="1"/>
        <i x="23" s="1"/>
        <i x="32" s="1"/>
        <i x="8" s="1"/>
        <i x="5" s="1"/>
        <i x="31" s="1"/>
        <i x="37" s="1"/>
        <i x="14" s="1"/>
        <i x="33" s="1"/>
        <i x="22" s="1"/>
        <i x="25" s="1"/>
        <i x="26" s="1"/>
        <i x="21" s="1"/>
        <i x="9" s="1"/>
        <i x="12" s="1"/>
        <i x="18" s="1"/>
        <i x="29" s="1"/>
        <i x="39" s="1"/>
        <i x="2" s="1"/>
        <i x="7" s="1"/>
        <i x="15" s="1"/>
        <i x="4" s="1"/>
        <i x="17" s="1"/>
        <i x="20" s="1"/>
        <i x="16" s="1"/>
        <i x="28" s="1"/>
        <i x="27" s="1"/>
        <i x="11" s="1"/>
        <i x="3" s="1"/>
        <i x="10" s="1"/>
        <i x="35" s="1"/>
        <i x="36" s="1"/>
        <i x="19" s="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B2019" sourceName="B2019">
  <data>
    <tabular pivotCacheId="1">
      <items count="18">
        <i x="12" s="1"/>
        <i x="2" s="1"/>
        <i x="14" s="1"/>
        <i x="15" s="1"/>
        <i x="4" s="1"/>
        <i x="10" s="1"/>
        <i x="3" s="1"/>
        <i x="7" s="1"/>
        <i x="6" s="1"/>
        <i x="11" s="1"/>
        <i x="1" s="1"/>
        <i x="5" s="1"/>
        <i x="9" s="1"/>
        <i x="13" s="1"/>
        <i x="16" s="1"/>
        <i x="8" s="1"/>
        <i x="17" s="1"/>
        <i x="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B2020" sourceName="B2020">
  <data>
    <tabular pivotCacheId="1">
      <items count="4">
        <i x="3" s="1"/>
        <i x="1" s="1"/>
        <i x="2" s="1"/>
        <i x="0"/>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 sourceName="C">
  <pivotTables>
    <pivotTable tabId="5" name="PivotTable3"/>
  </pivotTables>
  <data>
    <tabular pivotCacheId="1">
      <items count="16">
        <i x="0"/>
        <i x="14" s="1"/>
        <i x="6" s="1"/>
        <i x="10" s="1"/>
        <i x="15" s="1"/>
        <i x="1" s="1"/>
        <i x="5" s="1"/>
        <i x="9" s="1"/>
        <i x="12" s="1"/>
        <i x="2" s="1"/>
        <i x="13" s="1"/>
        <i x="11" s="1"/>
        <i x="7" s="1"/>
        <i x="3" s="1"/>
        <i x="8"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Info14" sourceName="Info14">
  <pivotTables>
    <pivotTable tabId="7" name="PivotTable5"/>
  </pivotTables>
  <data>
    <tabular pivotCacheId="1">
      <items count="12">
        <i x="7"/>
        <i x="10"/>
        <i x="9"/>
        <i x="4"/>
        <i x="8"/>
        <i x="0"/>
        <i x="11" s="1"/>
        <i x="5"/>
        <i x="2"/>
        <i x="3"/>
        <i x="1"/>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ộng đồng sinh viên từng sinh hoạt" cache="Slicer_Info19" caption="Cộng đồng sinh viên từng sinh hoạt" style="SlicerStyleLight3" rowHeight="241300"/>
  <slicer name="Chuyển đi" cache="Slicer_Info1" caption="Chuyển đi" rowHeight="241300"/>
  <slicer name="Chuyển đến" cache="Slicer_Info2" caption="Chuyển đế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háng sinh" cache="Slicer_Info14" caption="Tháng sinh"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Ngày nộp quỹ2017" cache="Slicer_B2017" caption="Ngày nộp quỹ2017" startItem="57" rowHeight="241300"/>
  <slicer name="Ngày nộp quỹ2018" cache="Slicer_B2018" caption="Ngày nộp quỹ2018" startItem="38" rowHeight="241300"/>
  <slicer name="Ngày nộp quỹ2019" cache="Slicer_B2019" caption="Ngày nộp quỹ2019" startItem="16" rowHeight="241300"/>
  <slicer name="Ngày nộp quỹ 2020" cache="Slicer_B2020" caption="Ngày nộp quỹ 2020" startItem="2" rowHeight="241300"/>
  <slicer name="C" cache="Slicer_C" caption="C"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hân nhóm 1" cache="Slicer_Info241" caption="Phân nhóm" startItem="3" rowHeight="241300"/>
  <slicer name="Năm tốt nghiệp 1" cache="Slicer_Info181" caption="Năm tốt nghiệp" rowHeight="241300"/>
  <slicer name="Tình trạng hôn nhân" cache="Slicer_Info25" caption="Tình trạng hôn nhân" startItem="2"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Phân nhóm" cache="Slicer_Info24" caption="Phân nhóm" startItem="3" rowHeight="241300"/>
  <slicer name="Năm tốt nghiệp" cache="Slicer_Info18" caption="Năm tốt nghiệp" rowHeight="241300"/>
</slicers>
</file>

<file path=xl/tables/table1.xml><?xml version="1.0" encoding="utf-8"?>
<table xmlns="http://schemas.openxmlformats.org/spreadsheetml/2006/main" id="1" name="Table1" displayName="Table1" ref="A3:AR191" totalsRowShown="0" headerRowDxfId="2317" dataDxfId="2316">
  <autoFilter ref="A3:AR191">
    <filterColumn colId="5">
      <filters>
        <filter val="Đỗ Tường Vy"/>
      </filters>
    </filterColumn>
  </autoFilter>
  <sortState ref="A4:Z191">
    <sortCondition ref="A3:A191"/>
  </sortState>
  <tableColumns count="44">
    <tableColumn id="27" name="Info1" dataDxfId="2315"/>
    <tableColumn id="28" name="Info2" dataDxfId="2314"/>
    <tableColumn id="6" name="Info3" dataDxfId="2313"/>
    <tableColumn id="7" name="Info4" dataDxfId="2312"/>
    <tableColumn id="8" name="Info5" dataDxfId="2311"/>
    <tableColumn id="46" name="Info52" dataDxfId="2310"/>
    <tableColumn id="9" name="Info6" dataDxfId="2309"/>
    <tableColumn id="10" name="Info7" dataDxfId="2308"/>
    <tableColumn id="11" name="Info8" dataDxfId="2307"/>
    <tableColumn id="12" name="Info9" dataDxfId="2306"/>
    <tableColumn id="13" name="Info10" dataDxfId="2305"/>
    <tableColumn id="14" name="Info11" dataDxfId="2304"/>
    <tableColumn id="15" name="Info12" dataDxfId="2303"/>
    <tableColumn id="16" name="Info13" dataDxfId="2302">
      <calculatedColumnFormula>VALUE(DAY(M4))</calculatedColumnFormula>
    </tableColumn>
    <tableColumn id="17" name="Info14" dataDxfId="2301">
      <calculatedColumnFormula>MONTH(M4)</calculatedColumnFormula>
    </tableColumn>
    <tableColumn id="18" name="Info15" dataDxfId="2300"/>
    <tableColumn id="19" name="Info16" dataDxfId="2299"/>
    <tableColumn id="3" name="Info17" dataDxfId="2298"/>
    <tableColumn id="4" name="Info18" dataDxfId="2297"/>
    <tableColumn id="5" name="Info19" dataDxfId="2296"/>
    <tableColumn id="20" name="Info20" dataDxfId="2295"/>
    <tableColumn id="21" name="Info21" dataDxfId="2294"/>
    <tableColumn id="22" name="Info22" dataDxfId="2293"/>
    <tableColumn id="23" name="Info23" dataDxfId="2292"/>
    <tableColumn id="24" name="Info24" dataDxfId="2291"/>
    <tableColumn id="25" name="Info25" dataDxfId="2290"/>
    <tableColumn id="26" name="Info26" dataDxfId="2289"/>
    <tableColumn id="45" name="C" dataDxfId="2288" dataCellStyle="Comma">
      <calculatedColumnFormula>SUM(Table1[[#This Row],[C2017]],Table1[[#This Row],[C2018]],Table1[[#This Row],[C2019]],Table1[[#This Row],[C2020]])</calculatedColumnFormula>
    </tableColumn>
    <tableColumn id="29" name="A2017" dataDxfId="2287" dataCellStyle="Comma"/>
    <tableColumn id="30" name="B2017" dataDxfId="2286" dataCellStyle="Comma"/>
    <tableColumn id="31" name="C2017" dataDxfId="2285" dataCellStyle="Comma"/>
    <tableColumn id="32" name="D2017" dataDxfId="2284" dataCellStyle="Comma"/>
    <tableColumn id="33" name="A2018" dataDxfId="2283" dataCellStyle="Comma"/>
    <tableColumn id="34" name="B2018" dataDxfId="2282" dataCellStyle="Comma"/>
    <tableColumn id="35" name="C2018" dataDxfId="2281" dataCellStyle="Comma"/>
    <tableColumn id="36" name="D2018" dataDxfId="2280" dataCellStyle="Comma"/>
    <tableColumn id="37" name="A2019" dataDxfId="2279" dataCellStyle="Comma"/>
    <tableColumn id="38" name="B2019" dataDxfId="2278" dataCellStyle="Comma"/>
    <tableColumn id="39" name="C2019" dataDxfId="2277" dataCellStyle="Comma"/>
    <tableColumn id="40" name="D2019" dataDxfId="2276" dataCellStyle="Comma"/>
    <tableColumn id="41" name="A2020" dataDxfId="2275" dataCellStyle="Comma"/>
    <tableColumn id="42" name="B2020" dataDxfId="2274" dataCellStyle="Comma"/>
    <tableColumn id="43" name="C2020" dataDxfId="2273" dataCellStyle="Comma"/>
    <tableColumn id="44" name="D2020" dataDxfId="2272" dataCellStyle="Comma"/>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ndt192" TargetMode="External"/><Relationship Id="rId13" Type="http://schemas.openxmlformats.org/officeDocument/2006/relationships/hyperlink" Target="mailto:vkhoanguyen02@gmail.com" TargetMode="External"/><Relationship Id="rId18" Type="http://schemas.openxmlformats.org/officeDocument/2006/relationships/hyperlink" Target="mailto:luungocquyen96@gmail.com" TargetMode="External"/><Relationship Id="rId26" Type="http://schemas.openxmlformats.org/officeDocument/2006/relationships/hyperlink" Target="https://www.facebook.com/nguyet.luu.10?fref=ts" TargetMode="External"/><Relationship Id="rId3" Type="http://schemas.openxmlformats.org/officeDocument/2006/relationships/hyperlink" Target="https://www.facebook.com/ndhai2" TargetMode="External"/><Relationship Id="rId21" Type="http://schemas.openxmlformats.org/officeDocument/2006/relationships/hyperlink" Target="mailto:thaovy3895@mail.com" TargetMode="External"/><Relationship Id="rId7" Type="http://schemas.openxmlformats.org/officeDocument/2006/relationships/hyperlink" Target="https://www.facebook.com/thunder.lighting.3" TargetMode="External"/><Relationship Id="rId12" Type="http://schemas.openxmlformats.org/officeDocument/2006/relationships/hyperlink" Target="mailto:thiennhonluong@gmail.com" TargetMode="External"/><Relationship Id="rId17" Type="http://schemas.openxmlformats.org/officeDocument/2006/relationships/hyperlink" Target="mailto:phutran2204@gmail.com" TargetMode="External"/><Relationship Id="rId25" Type="http://schemas.openxmlformats.org/officeDocument/2006/relationships/hyperlink" Target="https://www.facebook.com/duong.tuyen.3979?fref=ts" TargetMode="External"/><Relationship Id="rId2" Type="http://schemas.openxmlformats.org/officeDocument/2006/relationships/hyperlink" Target="mailto:dnmchau.haimi@gmail.com" TargetMode="External"/><Relationship Id="rId16" Type="http://schemas.openxmlformats.org/officeDocument/2006/relationships/hyperlink" Target="mailto:tranngockim2810@gmail.com" TargetMode="External"/><Relationship Id="rId20" Type="http://schemas.openxmlformats.org/officeDocument/2006/relationships/hyperlink" Target="mailto:trongthai201096@gmail.com" TargetMode="External"/><Relationship Id="rId29" Type="http://schemas.openxmlformats.org/officeDocument/2006/relationships/hyperlink" Target="https://www.facebook.com/profile.php?id=100026797267244" TargetMode="External"/><Relationship Id="rId1" Type="http://schemas.openxmlformats.org/officeDocument/2006/relationships/hyperlink" Target="https://www.facebook.com/mai.trinh.91" TargetMode="External"/><Relationship Id="rId6" Type="http://schemas.openxmlformats.org/officeDocument/2006/relationships/hyperlink" Target="https://www.facebook.com/kim.quyen.77" TargetMode="External"/><Relationship Id="rId11" Type="http://schemas.openxmlformats.org/officeDocument/2006/relationships/hyperlink" Target="mailto:letanhoan228@gmail.com" TargetMode="External"/><Relationship Id="rId24" Type="http://schemas.openxmlformats.org/officeDocument/2006/relationships/hyperlink" Target="https://www.facebook.com/v2nhat?fref=ts" TargetMode="External"/><Relationship Id="rId5" Type="http://schemas.openxmlformats.org/officeDocument/2006/relationships/hyperlink" Target="mailto:kimquyenkt1504@gmail.com" TargetMode="External"/><Relationship Id="rId15" Type="http://schemas.openxmlformats.org/officeDocument/2006/relationships/hyperlink" Target="mailto:thuhanguyenthi@gmail.com" TargetMode="External"/><Relationship Id="rId23" Type="http://schemas.openxmlformats.org/officeDocument/2006/relationships/hyperlink" Target="mailto:v2nhat@gmail.com" TargetMode="External"/><Relationship Id="rId28" Type="http://schemas.openxmlformats.org/officeDocument/2006/relationships/hyperlink" Target="https://www.facebook.com/tran.ngocthuan.142" TargetMode="External"/><Relationship Id="rId10" Type="http://schemas.openxmlformats.org/officeDocument/2006/relationships/hyperlink" Target="mailto:luanht1994@gmail.com" TargetMode="External"/><Relationship Id="rId19" Type="http://schemas.openxmlformats.org/officeDocument/2006/relationships/hyperlink" Target="mailto:tamnguyentrong1996@gmail.com" TargetMode="External"/><Relationship Id="rId31" Type="http://schemas.openxmlformats.org/officeDocument/2006/relationships/table" Target="../tables/table1.xml"/><Relationship Id="rId4" Type="http://schemas.openxmlformats.org/officeDocument/2006/relationships/hyperlink" Target="mailto:maison.vnu@gmail.com" TargetMode="External"/><Relationship Id="rId9" Type="http://schemas.openxmlformats.org/officeDocument/2006/relationships/hyperlink" Target="mailto:thanglq02@pvu.edu.vn" TargetMode="External"/><Relationship Id="rId14" Type="http://schemas.openxmlformats.org/officeDocument/2006/relationships/hyperlink" Target="mailto:hagiangluuthi@gmail.com" TargetMode="External"/><Relationship Id="rId22" Type="http://schemas.openxmlformats.org/officeDocument/2006/relationships/hyperlink" Target="mailto:vonguyentuongvy01101996@gmail.com" TargetMode="External"/><Relationship Id="rId27" Type="http://schemas.openxmlformats.org/officeDocument/2006/relationships/hyperlink" Target="mailto:dangthitunglinh@gmail.com"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forms.gle/W3d2yo5VoF3aauwX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1"/>
  <sheetViews>
    <sheetView zoomScale="70" zoomScaleNormal="70" workbookViewId="0">
      <pane xSplit="7" ySplit="3" topLeftCell="U36" activePane="bottomRight" state="frozen"/>
      <selection pane="topRight" activeCell="G1" sqref="G1"/>
      <selection pane="bottomLeft" activeCell="A4" sqref="A4"/>
      <selection pane="bottomRight" activeCell="V192" sqref="V192"/>
    </sheetView>
  </sheetViews>
  <sheetFormatPr defaultRowHeight="15" x14ac:dyDescent="0.25"/>
  <cols>
    <col min="1" max="2" width="8.42578125" style="3" customWidth="1"/>
    <col min="4" max="4" width="20" bestFit="1" customWidth="1"/>
    <col min="6" max="6" width="28.140625" customWidth="1"/>
    <col min="7" max="7" width="17.28515625" style="11" customWidth="1"/>
    <col min="8" max="8" width="25.5703125" style="2" customWidth="1"/>
    <col min="9" max="9" width="6.42578125" style="2" customWidth="1"/>
    <col min="10" max="10" width="37" style="6" customWidth="1"/>
    <col min="11" max="11" width="16.5703125" style="2" customWidth="1"/>
    <col min="12" max="12" width="7.42578125" style="2" customWidth="1"/>
    <col min="13" max="13" width="11.5703125" style="12" bestFit="1" customWidth="1"/>
    <col min="14" max="15" width="6.28515625" style="3" customWidth="1"/>
    <col min="16" max="16" width="11.5703125" style="7" bestFit="1" customWidth="1"/>
    <col min="17" max="17" width="16" style="2" bestFit="1" customWidth="1"/>
    <col min="18" max="19" width="7.140625" style="3" customWidth="1"/>
    <col min="20" max="20" width="10.42578125" style="2" bestFit="1" customWidth="1"/>
    <col min="21" max="21" width="56" style="2" bestFit="1" customWidth="1"/>
    <col min="22" max="22" width="36.7109375" style="2" customWidth="1"/>
    <col min="23" max="25" width="16.5703125" style="2" customWidth="1"/>
    <col min="26" max="26" width="9.140625" style="2" customWidth="1"/>
    <col min="27" max="27" width="17.42578125" style="2" customWidth="1"/>
    <col min="28" max="29" width="17.42578125" style="15" customWidth="1"/>
    <col min="30" max="30" width="17.42578125" style="18" customWidth="1"/>
    <col min="31" max="33" width="17.42578125" style="15" customWidth="1"/>
    <col min="34" max="34" width="17.42578125" style="18" customWidth="1"/>
    <col min="35" max="37" width="17.42578125" style="15" customWidth="1"/>
    <col min="38" max="38" width="17.42578125" style="18" customWidth="1"/>
    <col min="39" max="41" width="17.42578125" style="15" customWidth="1"/>
    <col min="42" max="42" width="17.42578125" style="18" customWidth="1"/>
    <col min="43" max="44" width="17.42578125" style="15" customWidth="1"/>
    <col min="45" max="16384" width="9.140625" style="2"/>
  </cols>
  <sheetData>
    <row r="1" spans="1:48" x14ac:dyDescent="0.25">
      <c r="C1" s="3"/>
      <c r="D1" s="3"/>
      <c r="E1" s="3"/>
      <c r="F1" s="3">
        <v>1</v>
      </c>
      <c r="G1" s="3">
        <v>2</v>
      </c>
      <c r="H1" s="3">
        <v>3</v>
      </c>
      <c r="I1" s="3">
        <v>4</v>
      </c>
      <c r="J1" s="3">
        <v>5</v>
      </c>
      <c r="K1" s="3">
        <v>6</v>
      </c>
      <c r="L1" s="3">
        <v>7</v>
      </c>
      <c r="M1" s="3">
        <v>8</v>
      </c>
      <c r="N1" s="3">
        <v>9</v>
      </c>
      <c r="O1" s="3">
        <v>10</v>
      </c>
      <c r="P1" s="3">
        <v>11</v>
      </c>
      <c r="Q1" s="3">
        <v>12</v>
      </c>
      <c r="R1" s="3">
        <v>13</v>
      </c>
      <c r="S1" s="3">
        <v>14</v>
      </c>
      <c r="T1" s="3">
        <v>15</v>
      </c>
      <c r="U1" s="3">
        <v>16</v>
      </c>
      <c r="V1" s="3">
        <v>17</v>
      </c>
      <c r="W1" s="3">
        <v>18</v>
      </c>
      <c r="X1" s="3">
        <v>19</v>
      </c>
      <c r="Y1" s="3">
        <v>20</v>
      </c>
      <c r="Z1" s="3">
        <v>21</v>
      </c>
      <c r="AA1" s="3">
        <v>22</v>
      </c>
      <c r="AB1" s="3">
        <v>23</v>
      </c>
      <c r="AC1" s="3">
        <v>24</v>
      </c>
      <c r="AD1" s="3">
        <v>25</v>
      </c>
      <c r="AE1" s="3">
        <v>26</v>
      </c>
      <c r="AF1" s="3">
        <v>27</v>
      </c>
      <c r="AG1" s="3">
        <v>28</v>
      </c>
      <c r="AH1" s="3">
        <v>29</v>
      </c>
      <c r="AI1" s="3">
        <v>30</v>
      </c>
      <c r="AJ1" s="3">
        <v>31</v>
      </c>
      <c r="AK1" s="3">
        <v>32</v>
      </c>
      <c r="AL1" s="3">
        <v>33</v>
      </c>
      <c r="AM1" s="3">
        <v>34</v>
      </c>
      <c r="AN1" s="3">
        <v>35</v>
      </c>
      <c r="AO1" s="3">
        <v>36</v>
      </c>
      <c r="AP1" s="3">
        <v>37</v>
      </c>
      <c r="AQ1" s="3">
        <v>38</v>
      </c>
      <c r="AR1" s="3">
        <v>39</v>
      </c>
      <c r="AS1" s="3"/>
      <c r="AT1" s="3"/>
      <c r="AU1" s="3"/>
      <c r="AV1" s="3"/>
    </row>
    <row r="2" spans="1:48" s="4" customFormat="1" ht="85.5" x14ac:dyDescent="0.25">
      <c r="A2" s="4" t="s">
        <v>19</v>
      </c>
      <c r="B2" s="4" t="s">
        <v>20</v>
      </c>
      <c r="C2" s="4" t="s">
        <v>63</v>
      </c>
      <c r="D2" s="4" t="s">
        <v>1</v>
      </c>
      <c r="E2" s="4" t="s">
        <v>2</v>
      </c>
      <c r="F2" s="4" t="s">
        <v>1461</v>
      </c>
      <c r="G2" s="5" t="s">
        <v>3</v>
      </c>
      <c r="H2" s="4" t="s">
        <v>4</v>
      </c>
      <c r="I2" s="4" t="s">
        <v>64</v>
      </c>
      <c r="J2" s="4" t="s">
        <v>5</v>
      </c>
      <c r="K2" s="4" t="s">
        <v>65</v>
      </c>
      <c r="L2" s="4" t="s">
        <v>6</v>
      </c>
      <c r="M2" s="13" t="s">
        <v>7</v>
      </c>
      <c r="N2" s="4" t="s">
        <v>8</v>
      </c>
      <c r="O2" s="4" t="s">
        <v>9</v>
      </c>
      <c r="P2" s="4" t="s">
        <v>10</v>
      </c>
      <c r="Q2" s="4" t="s">
        <v>11</v>
      </c>
      <c r="R2" s="4" t="s">
        <v>62</v>
      </c>
      <c r="S2" s="4" t="s">
        <v>0</v>
      </c>
      <c r="T2" s="4" t="s">
        <v>1264</v>
      </c>
      <c r="U2" s="4" t="s">
        <v>12</v>
      </c>
      <c r="V2" s="4" t="s">
        <v>13</v>
      </c>
      <c r="W2" s="4" t="s">
        <v>14</v>
      </c>
      <c r="X2" s="4" t="s">
        <v>15</v>
      </c>
      <c r="Y2" s="4" t="s">
        <v>16</v>
      </c>
      <c r="Z2" s="4" t="s">
        <v>17</v>
      </c>
      <c r="AA2" s="4" t="s">
        <v>18</v>
      </c>
      <c r="AB2" s="21" t="s">
        <v>1458</v>
      </c>
      <c r="AC2" s="21" t="s">
        <v>1406</v>
      </c>
      <c r="AD2" s="22" t="s">
        <v>1417</v>
      </c>
      <c r="AE2" s="21" t="s">
        <v>1407</v>
      </c>
      <c r="AF2" s="21" t="s">
        <v>1418</v>
      </c>
      <c r="AG2" s="21" t="s">
        <v>1419</v>
      </c>
      <c r="AH2" s="22" t="s">
        <v>1420</v>
      </c>
      <c r="AI2" s="21" t="s">
        <v>1421</v>
      </c>
      <c r="AJ2" s="21" t="s">
        <v>1422</v>
      </c>
      <c r="AK2" s="21" t="s">
        <v>1423</v>
      </c>
      <c r="AL2" s="22" t="s">
        <v>1424</v>
      </c>
      <c r="AM2" s="21" t="s">
        <v>1425</v>
      </c>
      <c r="AN2" s="21" t="s">
        <v>1426</v>
      </c>
      <c r="AO2" s="21" t="s">
        <v>1427</v>
      </c>
      <c r="AP2" s="22" t="s">
        <v>1428</v>
      </c>
      <c r="AQ2" s="21" t="s">
        <v>1429</v>
      </c>
      <c r="AR2" s="21" t="s">
        <v>1430</v>
      </c>
    </row>
    <row r="3" spans="1:48" ht="28.5" x14ac:dyDescent="0.25">
      <c r="A3" s="3" t="s">
        <v>21</v>
      </c>
      <c r="B3" s="3" t="s">
        <v>22</v>
      </c>
      <c r="C3" s="3" t="s">
        <v>23</v>
      </c>
      <c r="D3" s="3" t="s">
        <v>24</v>
      </c>
      <c r="E3" s="3" t="s">
        <v>25</v>
      </c>
      <c r="F3" s="3" t="s">
        <v>1460</v>
      </c>
      <c r="G3" s="3" t="s">
        <v>26</v>
      </c>
      <c r="H3" s="3" t="s">
        <v>27</v>
      </c>
      <c r="I3" s="3" t="s">
        <v>28</v>
      </c>
      <c r="J3" s="3" t="s">
        <v>29</v>
      </c>
      <c r="K3" s="3" t="s">
        <v>30</v>
      </c>
      <c r="L3" s="3" t="s">
        <v>31</v>
      </c>
      <c r="M3" s="3" t="s">
        <v>32</v>
      </c>
      <c r="N3" s="3" t="s">
        <v>33</v>
      </c>
      <c r="O3" s="3" t="s">
        <v>34</v>
      </c>
      <c r="P3" s="3" t="s">
        <v>35</v>
      </c>
      <c r="Q3" s="3" t="s">
        <v>36</v>
      </c>
      <c r="R3" s="3" t="s">
        <v>37</v>
      </c>
      <c r="S3" s="3" t="s">
        <v>38</v>
      </c>
      <c r="T3" s="3" t="s">
        <v>39</v>
      </c>
      <c r="U3" s="3" t="s">
        <v>40</v>
      </c>
      <c r="V3" s="3" t="s">
        <v>41</v>
      </c>
      <c r="W3" s="3" t="s">
        <v>42</v>
      </c>
      <c r="X3" s="3" t="s">
        <v>43</v>
      </c>
      <c r="Y3" s="3" t="s">
        <v>44</v>
      </c>
      <c r="Z3" s="3" t="s">
        <v>45</v>
      </c>
      <c r="AA3" s="3" t="s">
        <v>46</v>
      </c>
      <c r="AB3" s="16" t="s">
        <v>1457</v>
      </c>
      <c r="AC3" s="16" t="s">
        <v>1409</v>
      </c>
      <c r="AD3" s="16" t="s">
        <v>1410</v>
      </c>
      <c r="AE3" s="16" t="s">
        <v>1408</v>
      </c>
      <c r="AF3" s="16" t="s">
        <v>1413</v>
      </c>
      <c r="AG3" s="16" t="s">
        <v>1411</v>
      </c>
      <c r="AH3" s="16" t="s">
        <v>1414</v>
      </c>
      <c r="AI3" s="16" t="s">
        <v>1415</v>
      </c>
      <c r="AJ3" s="16" t="s">
        <v>1416</v>
      </c>
      <c r="AK3" s="16" t="s">
        <v>1412</v>
      </c>
      <c r="AL3" s="19" t="s">
        <v>1431</v>
      </c>
      <c r="AM3" s="16" t="s">
        <v>1432</v>
      </c>
      <c r="AN3" s="16" t="s">
        <v>1433</v>
      </c>
      <c r="AO3" s="16" t="s">
        <v>1434</v>
      </c>
      <c r="AP3" s="19" t="s">
        <v>1435</v>
      </c>
      <c r="AQ3" s="16" t="s">
        <v>1436</v>
      </c>
      <c r="AR3" s="16" t="s">
        <v>1437</v>
      </c>
    </row>
    <row r="4" spans="1:48" s="1" customFormat="1" hidden="1" x14ac:dyDescent="0.25">
      <c r="A4" s="8" t="s">
        <v>55</v>
      </c>
      <c r="B4" s="8"/>
      <c r="C4" s="8" t="s">
        <v>48</v>
      </c>
      <c r="D4" s="1" t="s">
        <v>49</v>
      </c>
      <c r="E4" s="1" t="s">
        <v>50</v>
      </c>
      <c r="F4" s="1" t="s">
        <v>1462</v>
      </c>
      <c r="G4" s="10" t="s">
        <v>51</v>
      </c>
      <c r="H4" s="1" t="s">
        <v>52</v>
      </c>
      <c r="I4" s="1" t="s">
        <v>53</v>
      </c>
      <c r="J4" s="1" t="s">
        <v>54</v>
      </c>
      <c r="L4" s="8" t="s">
        <v>55</v>
      </c>
      <c r="M4" s="14">
        <v>32683</v>
      </c>
      <c r="N4" s="8">
        <f t="shared" ref="N4:N35" si="0">VALUE(DAY(M4))</f>
        <v>24</v>
      </c>
      <c r="O4" s="8">
        <f t="shared" ref="O4:O35" si="1">MONTH(M4)</f>
        <v>6</v>
      </c>
      <c r="P4" s="1" t="s">
        <v>56</v>
      </c>
      <c r="Q4" s="1" t="s">
        <v>56</v>
      </c>
      <c r="R4" s="8">
        <v>2007</v>
      </c>
      <c r="S4" s="8">
        <v>2011</v>
      </c>
      <c r="T4" s="1" t="s">
        <v>47</v>
      </c>
      <c r="U4" s="1" t="s">
        <v>57</v>
      </c>
      <c r="W4" s="1" t="s">
        <v>58</v>
      </c>
      <c r="X4" s="1" t="s">
        <v>59</v>
      </c>
      <c r="Y4" s="1" t="s">
        <v>60</v>
      </c>
      <c r="Z4" s="1" t="s">
        <v>61</v>
      </c>
      <c r="AB4" s="17">
        <f>SUM(Table1[[#This Row],[C2017]],Table1[[#This Row],[C2018]],Table1[[#This Row],[C2019]],Table1[[#This Row],[C2020]])</f>
        <v>0</v>
      </c>
      <c r="AC4" s="17"/>
      <c r="AD4" s="20"/>
      <c r="AE4" s="17"/>
      <c r="AF4" s="17"/>
      <c r="AG4" s="17"/>
      <c r="AH4" s="20"/>
      <c r="AI4" s="17"/>
      <c r="AJ4" s="17"/>
      <c r="AK4" s="17"/>
      <c r="AL4" s="20"/>
      <c r="AM4" s="17"/>
      <c r="AN4" s="17"/>
      <c r="AO4" s="17"/>
      <c r="AP4" s="20"/>
      <c r="AQ4" s="17"/>
      <c r="AR4" s="17"/>
    </row>
    <row r="5" spans="1:48" s="1" customFormat="1" ht="30" hidden="1" x14ac:dyDescent="0.25">
      <c r="A5" s="8" t="s">
        <v>55</v>
      </c>
      <c r="B5" s="8"/>
      <c r="C5" s="8" t="s">
        <v>48</v>
      </c>
      <c r="D5" s="1" t="s">
        <v>66</v>
      </c>
      <c r="E5" s="1" t="s">
        <v>67</v>
      </c>
      <c r="F5" s="1" t="s">
        <v>1463</v>
      </c>
      <c r="G5" s="10" t="s">
        <v>1375</v>
      </c>
      <c r="H5" s="1" t="s">
        <v>68</v>
      </c>
      <c r="I5" s="1" t="s">
        <v>53</v>
      </c>
      <c r="J5" s="1" t="str">
        <f>HYPERLINK("https://www.facebook.com/phanthanh.nho.7","https://www.facebook.com/phanthanh.nho.7")</f>
        <v>https://www.facebook.com/phanthanh.nho.7</v>
      </c>
      <c r="K5" s="1" t="s">
        <v>69</v>
      </c>
      <c r="L5" s="8" t="s">
        <v>55</v>
      </c>
      <c r="M5" s="14">
        <v>32832</v>
      </c>
      <c r="N5" s="8">
        <f t="shared" si="0"/>
        <v>20</v>
      </c>
      <c r="O5" s="8">
        <f t="shared" si="1"/>
        <v>11</v>
      </c>
      <c r="P5" s="1" t="s">
        <v>70</v>
      </c>
      <c r="Q5" s="1" t="s">
        <v>71</v>
      </c>
      <c r="R5" s="8">
        <v>2007</v>
      </c>
      <c r="S5" s="8">
        <v>2012</v>
      </c>
      <c r="T5" s="1" t="s">
        <v>47</v>
      </c>
      <c r="U5" s="1" t="s">
        <v>72</v>
      </c>
      <c r="W5" s="1" t="s">
        <v>73</v>
      </c>
      <c r="X5" s="1" t="s">
        <v>74</v>
      </c>
      <c r="Y5" s="1" t="s">
        <v>75</v>
      </c>
      <c r="Z5" s="1" t="s">
        <v>76</v>
      </c>
      <c r="AA5" s="9" t="s">
        <v>1275</v>
      </c>
      <c r="AB5" s="17">
        <f>SUM(Table1[[#This Row],[C2017]],Table1[[#This Row],[C2018]],Table1[[#This Row],[C2019]],Table1[[#This Row],[C2020]])</f>
        <v>0</v>
      </c>
      <c r="AC5" s="17"/>
      <c r="AD5" s="20"/>
      <c r="AE5" s="17"/>
      <c r="AF5" s="17"/>
      <c r="AG5" s="17"/>
      <c r="AH5" s="20"/>
      <c r="AI5" s="17"/>
      <c r="AJ5" s="17"/>
      <c r="AK5" s="17"/>
      <c r="AL5" s="20"/>
      <c r="AM5" s="17"/>
      <c r="AN5" s="17"/>
      <c r="AO5" s="17"/>
      <c r="AP5" s="20"/>
      <c r="AQ5" s="17"/>
      <c r="AR5" s="17"/>
    </row>
    <row r="6" spans="1:48" s="1" customFormat="1" hidden="1" x14ac:dyDescent="0.25">
      <c r="A6" s="8" t="s">
        <v>55</v>
      </c>
      <c r="B6" s="8"/>
      <c r="C6" s="8" t="s">
        <v>48</v>
      </c>
      <c r="D6" s="1" t="s">
        <v>77</v>
      </c>
      <c r="E6" s="1" t="s">
        <v>78</v>
      </c>
      <c r="F6" s="1" t="s">
        <v>1464</v>
      </c>
      <c r="G6" s="10" t="s">
        <v>1328</v>
      </c>
      <c r="H6" s="1" t="s">
        <v>79</v>
      </c>
      <c r="I6" s="1" t="s">
        <v>53</v>
      </c>
      <c r="J6" s="1" t="str">
        <f>HYPERLINK("https://www.facebook.com/quangloi.pham.5","https://www.facebook.com/quangloi.pham.5")</f>
        <v>https://www.facebook.com/quangloi.pham.5</v>
      </c>
      <c r="K6" s="1" t="s">
        <v>80</v>
      </c>
      <c r="L6" s="8" t="s">
        <v>55</v>
      </c>
      <c r="M6" s="14">
        <v>33867</v>
      </c>
      <c r="N6" s="8">
        <f t="shared" si="0"/>
        <v>20</v>
      </c>
      <c r="O6" s="8">
        <f t="shared" si="1"/>
        <v>9</v>
      </c>
      <c r="P6" s="1" t="s">
        <v>81</v>
      </c>
      <c r="Q6" s="1" t="s">
        <v>82</v>
      </c>
      <c r="R6" s="8">
        <v>2010</v>
      </c>
      <c r="S6" s="8">
        <v>2014</v>
      </c>
      <c r="T6" s="1" t="s">
        <v>47</v>
      </c>
      <c r="U6" s="1" t="s">
        <v>83</v>
      </c>
      <c r="W6" s="1" t="s">
        <v>84</v>
      </c>
      <c r="Y6" s="1" t="s">
        <v>85</v>
      </c>
      <c r="Z6" s="1" t="s">
        <v>61</v>
      </c>
      <c r="AB6" s="17">
        <f>SUM(Table1[[#This Row],[C2017]],Table1[[#This Row],[C2018]],Table1[[#This Row],[C2019]],Table1[[#This Row],[C2020]])</f>
        <v>0</v>
      </c>
      <c r="AC6" s="17"/>
      <c r="AD6" s="20"/>
      <c r="AE6" s="17"/>
      <c r="AF6" s="17"/>
      <c r="AG6" s="17"/>
      <c r="AH6" s="20"/>
      <c r="AI6" s="17"/>
      <c r="AJ6" s="17"/>
      <c r="AK6" s="17"/>
      <c r="AL6" s="20"/>
      <c r="AM6" s="17"/>
      <c r="AN6" s="17"/>
      <c r="AO6" s="17"/>
      <c r="AP6" s="20"/>
      <c r="AQ6" s="17"/>
      <c r="AR6" s="17"/>
    </row>
    <row r="7" spans="1:48" s="1" customFormat="1" hidden="1" x14ac:dyDescent="0.25">
      <c r="A7" s="8" t="s">
        <v>55</v>
      </c>
      <c r="B7" s="8"/>
      <c r="C7" s="8" t="s">
        <v>48</v>
      </c>
      <c r="D7" s="1" t="s">
        <v>109</v>
      </c>
      <c r="E7" s="1" t="s">
        <v>482</v>
      </c>
      <c r="F7" s="1" t="s">
        <v>1465</v>
      </c>
      <c r="G7" s="10" t="s">
        <v>1376</v>
      </c>
      <c r="H7" s="1" t="s">
        <v>483</v>
      </c>
      <c r="I7" s="1" t="s">
        <v>53</v>
      </c>
      <c r="J7" s="1" t="str">
        <f>HYPERLINK("https://www.facebook.com/nguyenminhcanh2510","https://www.facebook.com/nguyenminhcanh2510")</f>
        <v>https://www.facebook.com/nguyenminhcanh2510</v>
      </c>
      <c r="L7" s="8"/>
      <c r="M7" s="14">
        <v>33902</v>
      </c>
      <c r="N7" s="8">
        <f t="shared" si="0"/>
        <v>25</v>
      </c>
      <c r="O7" s="8">
        <f t="shared" si="1"/>
        <v>10</v>
      </c>
      <c r="P7" s="1" t="s">
        <v>484</v>
      </c>
      <c r="Q7" s="1" t="s">
        <v>485</v>
      </c>
      <c r="R7" s="8">
        <v>2010</v>
      </c>
      <c r="S7" s="8">
        <v>2014</v>
      </c>
      <c r="T7" s="1" t="s">
        <v>47</v>
      </c>
      <c r="U7" s="1" t="s">
        <v>237</v>
      </c>
      <c r="W7" s="1" t="s">
        <v>486</v>
      </c>
      <c r="X7" s="1" t="s">
        <v>487</v>
      </c>
      <c r="Y7" s="1" t="s">
        <v>117</v>
      </c>
      <c r="Z7" s="1" t="s">
        <v>61</v>
      </c>
      <c r="AB7" s="17">
        <f>SUM(Table1[[#This Row],[C2017]],Table1[[#This Row],[C2018]],Table1[[#This Row],[C2019]],Table1[[#This Row],[C2020]])</f>
        <v>0</v>
      </c>
      <c r="AC7" s="17">
        <v>500000</v>
      </c>
      <c r="AD7" s="20"/>
      <c r="AE7" s="17"/>
      <c r="AF7" s="17"/>
      <c r="AG7" s="17">
        <v>500000</v>
      </c>
      <c r="AH7" s="20"/>
      <c r="AI7" s="17"/>
      <c r="AJ7" s="17"/>
      <c r="AK7" s="17">
        <v>500000</v>
      </c>
      <c r="AL7" s="20"/>
      <c r="AM7" s="17"/>
      <c r="AN7" s="17"/>
      <c r="AO7" s="17">
        <v>500000</v>
      </c>
      <c r="AP7" s="20"/>
      <c r="AQ7" s="17"/>
      <c r="AR7" s="17"/>
    </row>
    <row r="8" spans="1:48" s="1" customFormat="1" hidden="1" x14ac:dyDescent="0.25">
      <c r="A8" s="8" t="s">
        <v>55</v>
      </c>
      <c r="B8" s="8"/>
      <c r="C8" s="8" t="s">
        <v>86</v>
      </c>
      <c r="D8" s="1" t="s">
        <v>712</v>
      </c>
      <c r="E8" s="1" t="s">
        <v>713</v>
      </c>
      <c r="F8" s="1" t="s">
        <v>1466</v>
      </c>
      <c r="G8" s="10" t="s">
        <v>714</v>
      </c>
      <c r="H8" s="1" t="s">
        <v>715</v>
      </c>
      <c r="I8" s="1" t="s">
        <v>53</v>
      </c>
      <c r="J8" s="1" t="s">
        <v>716</v>
      </c>
      <c r="K8" s="1" t="s">
        <v>717</v>
      </c>
      <c r="L8" s="8"/>
      <c r="M8" s="14">
        <v>34074</v>
      </c>
      <c r="N8" s="8">
        <f t="shared" si="0"/>
        <v>15</v>
      </c>
      <c r="O8" s="8">
        <f t="shared" si="1"/>
        <v>4</v>
      </c>
      <c r="P8" s="1" t="s">
        <v>718</v>
      </c>
      <c r="Q8" s="1" t="s">
        <v>82</v>
      </c>
      <c r="R8" s="8">
        <v>2011</v>
      </c>
      <c r="S8" s="8">
        <v>2015</v>
      </c>
      <c r="T8" s="1" t="s">
        <v>369</v>
      </c>
      <c r="U8" s="1" t="s">
        <v>719</v>
      </c>
      <c r="W8" s="1" t="s">
        <v>334</v>
      </c>
      <c r="X8" s="1" t="s">
        <v>720</v>
      </c>
      <c r="Y8" s="1" t="s">
        <v>117</v>
      </c>
      <c r="Z8" s="1" t="s">
        <v>61</v>
      </c>
      <c r="AB8" s="17">
        <f>SUM(Table1[[#This Row],[C2017]],Table1[[#This Row],[C2018]],Table1[[#This Row],[C2019]],Table1[[#This Row],[C2020]])</f>
        <v>0</v>
      </c>
      <c r="AC8" s="17">
        <v>300000</v>
      </c>
      <c r="AD8" s="20"/>
      <c r="AE8" s="17"/>
      <c r="AF8" s="17"/>
      <c r="AG8" s="17">
        <v>500000</v>
      </c>
      <c r="AH8" s="20"/>
      <c r="AI8" s="17"/>
      <c r="AJ8" s="17"/>
      <c r="AK8" s="17">
        <v>500000</v>
      </c>
      <c r="AL8" s="20"/>
      <c r="AM8" s="17"/>
      <c r="AN8" s="17"/>
      <c r="AO8" s="17">
        <v>500000</v>
      </c>
      <c r="AP8" s="20"/>
      <c r="AQ8" s="17"/>
      <c r="AR8" s="17"/>
    </row>
    <row r="9" spans="1:48" s="1" customFormat="1" hidden="1" x14ac:dyDescent="0.25">
      <c r="A9" s="8" t="s">
        <v>55</v>
      </c>
      <c r="B9" s="8"/>
      <c r="C9" s="8" t="s">
        <v>86</v>
      </c>
      <c r="D9" s="1" t="s">
        <v>662</v>
      </c>
      <c r="E9" s="1" t="s">
        <v>877</v>
      </c>
      <c r="F9" s="1" t="s">
        <v>1467</v>
      </c>
      <c r="G9" s="10" t="s">
        <v>878</v>
      </c>
      <c r="H9" s="1" t="s">
        <v>879</v>
      </c>
      <c r="I9" s="1" t="s">
        <v>53</v>
      </c>
      <c r="J9" s="1" t="str">
        <f>HYPERLINK("https://www.facebook.com/ngaykhongmuaphun","https://www.facebook.com/ngaykhongmuaphun")</f>
        <v>https://www.facebook.com/ngaykhongmuaphun</v>
      </c>
      <c r="K9" s="1" t="s">
        <v>880</v>
      </c>
      <c r="L9" s="8" t="s">
        <v>55</v>
      </c>
      <c r="M9" s="14">
        <v>34616</v>
      </c>
      <c r="N9" s="8">
        <f t="shared" si="0"/>
        <v>9</v>
      </c>
      <c r="O9" s="8">
        <f t="shared" si="1"/>
        <v>10</v>
      </c>
      <c r="Q9" s="1" t="s">
        <v>134</v>
      </c>
      <c r="R9" s="8">
        <v>2012</v>
      </c>
      <c r="S9" s="8">
        <v>2016</v>
      </c>
      <c r="T9" s="1" t="s">
        <v>267</v>
      </c>
      <c r="U9" s="1" t="s">
        <v>881</v>
      </c>
      <c r="Z9" s="1" t="s">
        <v>61</v>
      </c>
      <c r="AB9" s="17">
        <f>SUM(Table1[[#This Row],[C2017]],Table1[[#This Row],[C2018]],Table1[[#This Row],[C2019]],Table1[[#This Row],[C2020]])</f>
        <v>0</v>
      </c>
      <c r="AC9" s="17">
        <v>300000</v>
      </c>
      <c r="AD9" s="20"/>
      <c r="AE9" s="17"/>
      <c r="AF9" s="17"/>
      <c r="AG9" s="17">
        <v>300000</v>
      </c>
      <c r="AH9" s="20"/>
      <c r="AI9" s="17"/>
      <c r="AJ9" s="17"/>
      <c r="AK9" s="17">
        <v>300000</v>
      </c>
      <c r="AL9" s="20"/>
      <c r="AM9" s="17"/>
      <c r="AN9" s="17"/>
      <c r="AO9" s="17">
        <v>300000</v>
      </c>
      <c r="AP9" s="20"/>
      <c r="AQ9" s="17"/>
      <c r="AR9" s="17"/>
    </row>
    <row r="10" spans="1:48" s="1" customFormat="1" hidden="1" x14ac:dyDescent="0.25">
      <c r="A10" s="8" t="s">
        <v>55</v>
      </c>
      <c r="B10" s="8"/>
      <c r="C10" s="8" t="s">
        <v>86</v>
      </c>
      <c r="D10" s="1" t="s">
        <v>504</v>
      </c>
      <c r="E10" s="1" t="s">
        <v>1226</v>
      </c>
      <c r="F10" s="1" t="s">
        <v>1468</v>
      </c>
      <c r="G10" s="10" t="s">
        <v>1227</v>
      </c>
      <c r="H10" s="1" t="s">
        <v>1228</v>
      </c>
      <c r="I10" s="1" t="s">
        <v>53</v>
      </c>
      <c r="J10" s="1" t="s">
        <v>1229</v>
      </c>
      <c r="K10" s="1" t="s">
        <v>1230</v>
      </c>
      <c r="L10" s="8" t="s">
        <v>55</v>
      </c>
      <c r="M10" s="14">
        <v>33831</v>
      </c>
      <c r="N10" s="8">
        <f t="shared" si="0"/>
        <v>15</v>
      </c>
      <c r="O10" s="8">
        <f t="shared" si="1"/>
        <v>8</v>
      </c>
      <c r="P10" s="1" t="s">
        <v>1231</v>
      </c>
      <c r="Q10" s="1" t="s">
        <v>134</v>
      </c>
      <c r="R10" s="8">
        <v>2010</v>
      </c>
      <c r="S10" s="8">
        <v>2014</v>
      </c>
      <c r="T10" s="1" t="s">
        <v>267</v>
      </c>
      <c r="U10" s="1" t="s">
        <v>881</v>
      </c>
      <c r="W10" s="1" t="s">
        <v>1232</v>
      </c>
      <c r="X10" s="1" t="s">
        <v>1233</v>
      </c>
      <c r="Y10" s="1" t="s">
        <v>60</v>
      </c>
      <c r="Z10" s="1" t="s">
        <v>76</v>
      </c>
      <c r="AA10" s="1" t="s">
        <v>580</v>
      </c>
      <c r="AB10" s="17">
        <f>SUM(Table1[[#This Row],[C2017]],Table1[[#This Row],[C2018]],Table1[[#This Row],[C2019]],Table1[[#This Row],[C2020]])</f>
        <v>0</v>
      </c>
      <c r="AC10" s="17">
        <v>500000</v>
      </c>
      <c r="AD10" s="20"/>
      <c r="AE10" s="17"/>
      <c r="AF10" s="17"/>
      <c r="AG10" s="17">
        <v>500000</v>
      </c>
      <c r="AH10" s="20"/>
      <c r="AI10" s="17"/>
      <c r="AJ10" s="17"/>
      <c r="AK10" s="17">
        <v>500000</v>
      </c>
      <c r="AL10" s="20"/>
      <c r="AM10" s="17"/>
      <c r="AN10" s="17"/>
      <c r="AO10" s="17">
        <v>500000</v>
      </c>
      <c r="AP10" s="20"/>
      <c r="AQ10" s="17"/>
      <c r="AR10" s="17"/>
    </row>
    <row r="11" spans="1:48" s="1" customFormat="1" hidden="1" x14ac:dyDescent="0.25">
      <c r="A11" s="8" t="s">
        <v>55</v>
      </c>
      <c r="B11" s="8"/>
      <c r="C11" s="8" t="s">
        <v>48</v>
      </c>
      <c r="D11" s="1" t="s">
        <v>1234</v>
      </c>
      <c r="E11" s="1" t="s">
        <v>570</v>
      </c>
      <c r="F11" s="1" t="s">
        <v>1469</v>
      </c>
      <c r="G11" s="10" t="s">
        <v>1235</v>
      </c>
      <c r="H11" s="1" t="str">
        <f>HYPERLINK("mailto:namlehvnh@gmail.com","namlehvnh@gmail.com")</f>
        <v>namlehvnh@gmail.com</v>
      </c>
      <c r="I11" s="1" t="s">
        <v>53</v>
      </c>
      <c r="J11" s="1" t="str">
        <f>HYPERLINK("https://www.facebook.com/namleht,","https://www.facebook.com/namleht,https://www.facebook.com/namletueduc")</f>
        <v>https://www.facebook.com/namleht,https://www.facebook.com/namletueduc</v>
      </c>
      <c r="K11" s="1" t="s">
        <v>1236</v>
      </c>
      <c r="L11" s="8" t="s">
        <v>55</v>
      </c>
      <c r="M11" s="14">
        <v>33965</v>
      </c>
      <c r="N11" s="8">
        <f t="shared" si="0"/>
        <v>27</v>
      </c>
      <c r="O11" s="8">
        <f t="shared" si="1"/>
        <v>12</v>
      </c>
      <c r="P11" s="1" t="s">
        <v>1237</v>
      </c>
      <c r="Q11" s="1" t="s">
        <v>134</v>
      </c>
      <c r="R11" s="8">
        <v>2010</v>
      </c>
      <c r="S11" s="8">
        <v>2014</v>
      </c>
      <c r="T11" s="1" t="s">
        <v>267</v>
      </c>
      <c r="U11" s="1" t="s">
        <v>1238</v>
      </c>
      <c r="W11" s="1" t="s">
        <v>1239</v>
      </c>
      <c r="X11" s="1" t="s">
        <v>1240</v>
      </c>
      <c r="Y11" s="1" t="s">
        <v>60</v>
      </c>
      <c r="Z11" s="1" t="s">
        <v>61</v>
      </c>
      <c r="AB11" s="17">
        <f>SUM(Table1[[#This Row],[C2017]],Table1[[#This Row],[C2018]],Table1[[#This Row],[C2019]],Table1[[#This Row],[C2020]])</f>
        <v>0</v>
      </c>
      <c r="AC11" s="17">
        <v>500000</v>
      </c>
      <c r="AD11" s="20"/>
      <c r="AE11" s="17"/>
      <c r="AF11" s="17"/>
      <c r="AG11" s="17">
        <v>500000</v>
      </c>
      <c r="AH11" s="20"/>
      <c r="AI11" s="17"/>
      <c r="AJ11" s="17"/>
      <c r="AK11" s="17">
        <v>500000</v>
      </c>
      <c r="AL11" s="20"/>
      <c r="AM11" s="17"/>
      <c r="AN11" s="17"/>
      <c r="AO11" s="17">
        <v>500000</v>
      </c>
      <c r="AP11" s="20"/>
      <c r="AQ11" s="17"/>
      <c r="AR11" s="17"/>
    </row>
    <row r="12" spans="1:48" s="1" customFormat="1" hidden="1" x14ac:dyDescent="0.25">
      <c r="A12" s="8" t="s">
        <v>55</v>
      </c>
      <c r="B12" s="8"/>
      <c r="C12" s="8" t="s">
        <v>48</v>
      </c>
      <c r="D12" s="1" t="s">
        <v>268</v>
      </c>
      <c r="E12" s="1" t="s">
        <v>269</v>
      </c>
      <c r="F12" s="1" t="s">
        <v>1470</v>
      </c>
      <c r="G12" s="10" t="s">
        <v>270</v>
      </c>
      <c r="H12" s="1" t="s">
        <v>271</v>
      </c>
      <c r="I12" s="1" t="s">
        <v>53</v>
      </c>
      <c r="J12" s="1" t="str">
        <f>HYPERLINK("https://www.facebook.com/vinhtruong.nguyen.395","https://www.facebook.com/vinhtruong.nguyen.395")</f>
        <v>https://www.facebook.com/vinhtruong.nguyen.395</v>
      </c>
      <c r="K12" s="1" t="s">
        <v>272</v>
      </c>
      <c r="L12" s="8" t="s">
        <v>55</v>
      </c>
      <c r="M12" s="14">
        <v>32874</v>
      </c>
      <c r="N12" s="8">
        <f t="shared" si="0"/>
        <v>1</v>
      </c>
      <c r="O12" s="8">
        <f t="shared" si="1"/>
        <v>1</v>
      </c>
      <c r="P12" s="1" t="s">
        <v>273</v>
      </c>
      <c r="R12" s="8">
        <v>2007</v>
      </c>
      <c r="S12" s="8">
        <v>2013</v>
      </c>
      <c r="T12" s="1" t="s">
        <v>267</v>
      </c>
      <c r="W12" s="1" t="s">
        <v>274</v>
      </c>
      <c r="X12" s="1" t="s">
        <v>1255</v>
      </c>
      <c r="Y12" s="1" t="s">
        <v>75</v>
      </c>
      <c r="Z12" s="1" t="s">
        <v>61</v>
      </c>
      <c r="AB12" s="17">
        <f>SUM(Table1[[#This Row],[C2017]],Table1[[#This Row],[C2018]],Table1[[#This Row],[C2019]],Table1[[#This Row],[C2020]])</f>
        <v>500000</v>
      </c>
      <c r="AC12" s="17">
        <v>500000</v>
      </c>
      <c r="AD12" s="20">
        <v>43000</v>
      </c>
      <c r="AE12" s="17">
        <v>500000</v>
      </c>
      <c r="AF12" s="17"/>
      <c r="AG12" s="17">
        <v>500000</v>
      </c>
      <c r="AH12" s="20"/>
      <c r="AI12" s="17"/>
      <c r="AJ12" s="17"/>
      <c r="AK12" s="17">
        <v>500000</v>
      </c>
      <c r="AL12" s="20"/>
      <c r="AM12" s="17"/>
      <c r="AN12" s="17"/>
      <c r="AO12" s="17">
        <v>500000</v>
      </c>
      <c r="AP12" s="20"/>
      <c r="AQ12" s="17"/>
      <c r="AR12" s="17"/>
    </row>
    <row r="13" spans="1:48" s="1" customFormat="1" hidden="1" x14ac:dyDescent="0.25">
      <c r="A13" s="8"/>
      <c r="B13" s="8"/>
      <c r="C13" s="8" t="s">
        <v>86</v>
      </c>
      <c r="D13" s="1" t="s">
        <v>87</v>
      </c>
      <c r="E13" s="1" t="s">
        <v>88</v>
      </c>
      <c r="F13" s="1" t="s">
        <v>1471</v>
      </c>
      <c r="G13" s="10" t="s">
        <v>89</v>
      </c>
      <c r="H13" s="1" t="str">
        <f>HYPERLINK("mailto:yentran2905@gmail.com","yentran2905@gmail.com")</f>
        <v>yentran2905@gmail.com</v>
      </c>
      <c r="I13" s="1" t="s">
        <v>53</v>
      </c>
      <c r="J13" s="1" t="str">
        <f>HYPERLINK("https://www.facebook.com/tran.yen.547","https://www.facebook.com/tran.yen.547")</f>
        <v>https://www.facebook.com/tran.yen.547</v>
      </c>
      <c r="K13" s="1" t="s">
        <v>90</v>
      </c>
      <c r="L13" s="8" t="s">
        <v>55</v>
      </c>
      <c r="M13" s="14">
        <v>32292</v>
      </c>
      <c r="N13" s="8">
        <f t="shared" si="0"/>
        <v>29</v>
      </c>
      <c r="O13" s="8">
        <f t="shared" si="1"/>
        <v>5</v>
      </c>
      <c r="P13" s="1" t="s">
        <v>91</v>
      </c>
      <c r="Q13" s="1" t="s">
        <v>92</v>
      </c>
      <c r="R13" s="8">
        <v>2007</v>
      </c>
      <c r="S13" s="8">
        <v>2011</v>
      </c>
      <c r="T13" s="1" t="s">
        <v>47</v>
      </c>
      <c r="U13" s="1" t="s">
        <v>93</v>
      </c>
      <c r="W13" s="1" t="s">
        <v>94</v>
      </c>
      <c r="X13" s="1" t="s">
        <v>95</v>
      </c>
      <c r="Y13" s="1" t="s">
        <v>96</v>
      </c>
      <c r="Z13" s="1" t="s">
        <v>97</v>
      </c>
      <c r="AA13" s="1" t="s">
        <v>98</v>
      </c>
      <c r="AB13" s="17">
        <f>SUM(Table1[[#This Row],[C2017]],Table1[[#This Row],[C2018]],Table1[[#This Row],[C2019]],Table1[[#This Row],[C2020]])</f>
        <v>1000000</v>
      </c>
      <c r="AC13" s="17">
        <v>500000</v>
      </c>
      <c r="AD13" s="20">
        <v>43034</v>
      </c>
      <c r="AE13" s="17">
        <v>500000</v>
      </c>
      <c r="AF13" s="17"/>
      <c r="AG13" s="17">
        <v>500000</v>
      </c>
      <c r="AH13" s="20">
        <v>43034</v>
      </c>
      <c r="AI13" s="17">
        <v>500000</v>
      </c>
      <c r="AJ13" s="17"/>
      <c r="AK13" s="17">
        <v>500000</v>
      </c>
      <c r="AL13" s="20"/>
      <c r="AM13" s="17"/>
      <c r="AN13" s="17"/>
      <c r="AO13" s="17">
        <v>500000</v>
      </c>
      <c r="AP13" s="20"/>
      <c r="AQ13" s="17"/>
      <c r="AR13" s="17"/>
    </row>
    <row r="14" spans="1:48" s="1" customFormat="1" hidden="1" x14ac:dyDescent="0.25">
      <c r="A14" s="8"/>
      <c r="B14" s="8"/>
      <c r="C14" s="8" t="s">
        <v>48</v>
      </c>
      <c r="D14" s="1" t="s">
        <v>99</v>
      </c>
      <c r="E14" s="1" t="s">
        <v>100</v>
      </c>
      <c r="F14" s="1" t="s">
        <v>1472</v>
      </c>
      <c r="G14" s="10" t="s">
        <v>101</v>
      </c>
      <c r="H14" s="1" t="s">
        <v>102</v>
      </c>
      <c r="I14" s="1" t="s">
        <v>53</v>
      </c>
      <c r="J14" s="1" t="str">
        <f>HYPERLINK("https://www.facebook.com/thangnhs","https://www.facebook.com/thangnhs")</f>
        <v>https://www.facebook.com/thangnhs</v>
      </c>
      <c r="K14" s="1" t="s">
        <v>103</v>
      </c>
      <c r="L14" s="8" t="s">
        <v>55</v>
      </c>
      <c r="M14" s="14">
        <v>32600</v>
      </c>
      <c r="N14" s="8">
        <f t="shared" si="0"/>
        <v>2</v>
      </c>
      <c r="O14" s="8">
        <f t="shared" si="1"/>
        <v>4</v>
      </c>
      <c r="P14" s="1" t="s">
        <v>104</v>
      </c>
      <c r="Q14" s="1" t="s">
        <v>105</v>
      </c>
      <c r="R14" s="8">
        <v>2007</v>
      </c>
      <c r="S14" s="8">
        <v>2011</v>
      </c>
      <c r="T14" s="1" t="s">
        <v>47</v>
      </c>
      <c r="U14" s="1" t="s">
        <v>57</v>
      </c>
      <c r="W14" s="1" t="s">
        <v>106</v>
      </c>
      <c r="X14" s="1" t="s">
        <v>107</v>
      </c>
      <c r="Y14" s="1" t="s">
        <v>96</v>
      </c>
      <c r="Z14" s="1" t="s">
        <v>97</v>
      </c>
      <c r="AA14" s="1" t="s">
        <v>108</v>
      </c>
      <c r="AB14" s="17">
        <f>SUM(Table1[[#This Row],[C2017]],Table1[[#This Row],[C2018]],Table1[[#This Row],[C2019]],Table1[[#This Row],[C2020]])</f>
        <v>1000000</v>
      </c>
      <c r="AC14" s="17">
        <v>500000</v>
      </c>
      <c r="AD14" s="20">
        <v>43000</v>
      </c>
      <c r="AE14" s="17">
        <v>500000</v>
      </c>
      <c r="AF14" s="17"/>
      <c r="AG14" s="17">
        <v>500000</v>
      </c>
      <c r="AH14" s="20">
        <v>43330</v>
      </c>
      <c r="AI14" s="17">
        <v>500000</v>
      </c>
      <c r="AJ14" s="17" t="s">
        <v>1390</v>
      </c>
      <c r="AK14" s="17">
        <v>500000</v>
      </c>
      <c r="AL14" s="20"/>
      <c r="AM14" s="17"/>
      <c r="AN14" s="17"/>
      <c r="AO14" s="17">
        <v>500000</v>
      </c>
      <c r="AP14" s="20"/>
      <c r="AQ14" s="17"/>
      <c r="AR14" s="17"/>
    </row>
    <row r="15" spans="1:48" s="1" customFormat="1" hidden="1" x14ac:dyDescent="0.25">
      <c r="A15" s="8"/>
      <c r="B15" s="8"/>
      <c r="C15" s="8" t="s">
        <v>48</v>
      </c>
      <c r="D15" s="1" t="s">
        <v>109</v>
      </c>
      <c r="E15" s="1" t="s">
        <v>110</v>
      </c>
      <c r="F15" s="1" t="s">
        <v>1473</v>
      </c>
      <c r="G15" s="10" t="s">
        <v>1278</v>
      </c>
      <c r="H15" s="1" t="s">
        <v>111</v>
      </c>
      <c r="I15" s="1" t="s">
        <v>53</v>
      </c>
      <c r="J15" s="1" t="str">
        <f>HYPERLINK("https://www.facebook.com/Cr8zy.Nguyen","https://www.facebook.com/Cr8zy.Nguyen")</f>
        <v>https://www.facebook.com/Cr8zy.Nguyen</v>
      </c>
      <c r="K15" s="1" t="s">
        <v>112</v>
      </c>
      <c r="L15" s="8" t="s">
        <v>55</v>
      </c>
      <c r="M15" s="14">
        <v>32650</v>
      </c>
      <c r="N15" s="8">
        <f t="shared" si="0"/>
        <v>22</v>
      </c>
      <c r="O15" s="8">
        <f t="shared" si="1"/>
        <v>5</v>
      </c>
      <c r="P15" s="1" t="s">
        <v>91</v>
      </c>
      <c r="Q15" s="1" t="s">
        <v>113</v>
      </c>
      <c r="R15" s="8">
        <v>2007</v>
      </c>
      <c r="S15" s="8">
        <v>2011</v>
      </c>
      <c r="T15" s="1" t="s">
        <v>47</v>
      </c>
      <c r="U15" s="1" t="s">
        <v>93</v>
      </c>
      <c r="V15" s="1" t="s">
        <v>114</v>
      </c>
      <c r="W15" s="1" t="s">
        <v>115</v>
      </c>
      <c r="X15" s="1" t="s">
        <v>116</v>
      </c>
      <c r="Y15" s="1" t="s">
        <v>117</v>
      </c>
      <c r="Z15" s="1" t="s">
        <v>61</v>
      </c>
      <c r="AB15" s="17">
        <f>SUM(Table1[[#This Row],[C2017]],Table1[[#This Row],[C2018]],Table1[[#This Row],[C2019]],Table1[[#This Row],[C2020]])</f>
        <v>1500000</v>
      </c>
      <c r="AC15" s="17">
        <v>500000</v>
      </c>
      <c r="AD15" s="20">
        <v>42879</v>
      </c>
      <c r="AE15" s="17">
        <v>500000</v>
      </c>
      <c r="AF15" s="17"/>
      <c r="AG15" s="17">
        <v>500000</v>
      </c>
      <c r="AH15" s="20">
        <v>43515</v>
      </c>
      <c r="AI15" s="17">
        <v>500000</v>
      </c>
      <c r="AJ15" s="17"/>
      <c r="AK15" s="17">
        <v>500000</v>
      </c>
      <c r="AL15" s="20">
        <v>43515</v>
      </c>
      <c r="AM15" s="17">
        <v>500000</v>
      </c>
      <c r="AN15" s="17"/>
      <c r="AO15" s="17">
        <v>500000</v>
      </c>
      <c r="AP15" s="20"/>
      <c r="AQ15" s="17"/>
      <c r="AR15" s="17"/>
    </row>
    <row r="16" spans="1:48" s="1" customFormat="1" ht="30" hidden="1" x14ac:dyDescent="0.25">
      <c r="A16" s="8"/>
      <c r="B16" s="8"/>
      <c r="C16" s="8" t="s">
        <v>48</v>
      </c>
      <c r="D16" s="1" t="s">
        <v>118</v>
      </c>
      <c r="E16" s="1" t="s">
        <v>119</v>
      </c>
      <c r="F16" s="1" t="s">
        <v>1474</v>
      </c>
      <c r="G16" s="10" t="s">
        <v>120</v>
      </c>
      <c r="H16" s="1" t="s">
        <v>121</v>
      </c>
      <c r="I16" s="1" t="s">
        <v>53</v>
      </c>
      <c r="J16" s="1" t="str">
        <f>HYPERLINK("https://www.facebook.com/buiminhthuan31051989","https://www.facebook.com/buiminhthuan31051989")</f>
        <v>https://www.facebook.com/buiminhthuan31051989</v>
      </c>
      <c r="K16" s="1" t="s">
        <v>122</v>
      </c>
      <c r="L16" s="8" t="s">
        <v>55</v>
      </c>
      <c r="M16" s="14">
        <v>32659</v>
      </c>
      <c r="N16" s="8">
        <f t="shared" si="0"/>
        <v>31</v>
      </c>
      <c r="O16" s="8">
        <f t="shared" si="1"/>
        <v>5</v>
      </c>
      <c r="P16" s="1" t="s">
        <v>123</v>
      </c>
      <c r="Q16" s="1" t="s">
        <v>124</v>
      </c>
      <c r="R16" s="8">
        <v>2007</v>
      </c>
      <c r="S16" s="8">
        <v>2011</v>
      </c>
      <c r="T16" s="1" t="s">
        <v>47</v>
      </c>
      <c r="U16" s="1" t="s">
        <v>125</v>
      </c>
      <c r="W16" s="1" t="s">
        <v>126</v>
      </c>
      <c r="X16" s="1" t="s">
        <v>127</v>
      </c>
      <c r="Y16" s="1" t="s">
        <v>75</v>
      </c>
      <c r="Z16" s="1" t="s">
        <v>97</v>
      </c>
      <c r="AA16" s="1" t="s">
        <v>128</v>
      </c>
      <c r="AB16" s="17">
        <f>SUM(Table1[[#This Row],[C2017]],Table1[[#This Row],[C2018]],Table1[[#This Row],[C2019]],Table1[[#This Row],[C2020]])</f>
        <v>500000</v>
      </c>
      <c r="AC16" s="17">
        <v>500000</v>
      </c>
      <c r="AD16" s="20">
        <v>43003</v>
      </c>
      <c r="AE16" s="17">
        <v>500000</v>
      </c>
      <c r="AF16" s="17"/>
      <c r="AG16" s="17">
        <v>500000</v>
      </c>
      <c r="AH16" s="20"/>
      <c r="AI16" s="17"/>
      <c r="AJ16" s="17"/>
      <c r="AK16" s="17">
        <v>500000</v>
      </c>
      <c r="AL16" s="20"/>
      <c r="AM16" s="17"/>
      <c r="AN16" s="17"/>
      <c r="AO16" s="17">
        <v>500000</v>
      </c>
      <c r="AP16" s="20"/>
      <c r="AQ16" s="17"/>
      <c r="AR16" s="17"/>
    </row>
    <row r="17" spans="1:44" s="1" customFormat="1" hidden="1" x14ac:dyDescent="0.25">
      <c r="A17" s="8"/>
      <c r="B17" s="8"/>
      <c r="C17" s="8" t="s">
        <v>48</v>
      </c>
      <c r="D17" s="1" t="s">
        <v>129</v>
      </c>
      <c r="E17" s="1" t="s">
        <v>130</v>
      </c>
      <c r="F17" s="1" t="s">
        <v>1475</v>
      </c>
      <c r="G17" s="10" t="s">
        <v>131</v>
      </c>
      <c r="H17" s="1" t="s">
        <v>132</v>
      </c>
      <c r="I17" s="1" t="s">
        <v>53</v>
      </c>
      <c r="J17" s="1" t="str">
        <f>HYPERLINK("https://www.facebook.com/dinhhuulai","https://www.facebook.com/dinhhuulai")</f>
        <v>https://www.facebook.com/dinhhuulai</v>
      </c>
      <c r="K17" s="1" t="s">
        <v>133</v>
      </c>
      <c r="L17" s="8" t="s">
        <v>55</v>
      </c>
      <c r="M17" s="14">
        <v>32793</v>
      </c>
      <c r="N17" s="8">
        <f t="shared" si="0"/>
        <v>12</v>
      </c>
      <c r="O17" s="8">
        <f t="shared" si="1"/>
        <v>10</v>
      </c>
      <c r="P17" s="1" t="s">
        <v>91</v>
      </c>
      <c r="Q17" s="1" t="s">
        <v>134</v>
      </c>
      <c r="R17" s="8">
        <v>2007</v>
      </c>
      <c r="S17" s="8">
        <v>2011</v>
      </c>
      <c r="T17" s="1" t="s">
        <v>47</v>
      </c>
      <c r="U17" s="1" t="s">
        <v>93</v>
      </c>
      <c r="V17" s="1" t="s">
        <v>135</v>
      </c>
      <c r="W17" s="1" t="s">
        <v>136</v>
      </c>
      <c r="X17" s="1" t="s">
        <v>137</v>
      </c>
      <c r="Y17" s="1" t="s">
        <v>60</v>
      </c>
      <c r="Z17" s="1" t="s">
        <v>76</v>
      </c>
      <c r="AA17" s="1" t="s">
        <v>138</v>
      </c>
      <c r="AB17" s="17">
        <f>SUM(Table1[[#This Row],[C2017]],Table1[[#This Row],[C2018]],Table1[[#This Row],[C2019]],Table1[[#This Row],[C2020]])</f>
        <v>1000000</v>
      </c>
      <c r="AC17" s="17">
        <v>500000</v>
      </c>
      <c r="AD17" s="20">
        <v>42970</v>
      </c>
      <c r="AE17" s="17">
        <v>500000</v>
      </c>
      <c r="AF17" s="17" t="s">
        <v>1390</v>
      </c>
      <c r="AG17" s="17">
        <v>500000</v>
      </c>
      <c r="AH17" s="20">
        <v>43330</v>
      </c>
      <c r="AI17" s="17">
        <v>500000</v>
      </c>
      <c r="AJ17" s="17"/>
      <c r="AK17" s="17">
        <v>500000</v>
      </c>
      <c r="AL17" s="20"/>
      <c r="AM17" s="17"/>
      <c r="AN17" s="17"/>
      <c r="AO17" s="17">
        <v>500000</v>
      </c>
      <c r="AP17" s="20"/>
      <c r="AQ17" s="17"/>
      <c r="AR17" s="17"/>
    </row>
    <row r="18" spans="1:44" s="1" customFormat="1" hidden="1" x14ac:dyDescent="0.25">
      <c r="A18" s="8"/>
      <c r="B18" s="8" t="s">
        <v>55</v>
      </c>
      <c r="C18" s="8" t="s">
        <v>48</v>
      </c>
      <c r="D18" s="1" t="s">
        <v>140</v>
      </c>
      <c r="E18" s="1" t="s">
        <v>141</v>
      </c>
      <c r="F18" s="1" t="s">
        <v>1476</v>
      </c>
      <c r="G18" s="10" t="s">
        <v>142</v>
      </c>
      <c r="H18" s="1" t="s">
        <v>143</v>
      </c>
      <c r="I18" s="1" t="s">
        <v>53</v>
      </c>
      <c r="J18" s="1" t="str">
        <f>HYPERLINK("http://facebook.com/mekong89","http://facebook.com/mekong89")</f>
        <v>http://facebook.com/mekong89</v>
      </c>
      <c r="K18" s="1" t="s">
        <v>144</v>
      </c>
      <c r="L18" s="8" t="s">
        <v>55</v>
      </c>
      <c r="M18" s="14">
        <v>32806</v>
      </c>
      <c r="N18" s="8">
        <f t="shared" si="0"/>
        <v>25</v>
      </c>
      <c r="O18" s="8">
        <f t="shared" si="1"/>
        <v>10</v>
      </c>
      <c r="P18" s="1" t="s">
        <v>91</v>
      </c>
      <c r="Q18" s="1" t="s">
        <v>145</v>
      </c>
      <c r="R18" s="8">
        <v>2007</v>
      </c>
      <c r="S18" s="8">
        <v>2011</v>
      </c>
      <c r="T18" s="1" t="s">
        <v>139</v>
      </c>
      <c r="U18" s="1" t="s">
        <v>146</v>
      </c>
      <c r="W18" s="1" t="s">
        <v>147</v>
      </c>
      <c r="Y18" s="1" t="s">
        <v>75</v>
      </c>
      <c r="Z18" s="1" t="s">
        <v>61</v>
      </c>
      <c r="AB18" s="17">
        <f>SUM(Table1[[#This Row],[C2017]],Table1[[#This Row],[C2018]],Table1[[#This Row],[C2019]],Table1[[#This Row],[C2020]])</f>
        <v>500000</v>
      </c>
      <c r="AC18" s="17">
        <v>500000</v>
      </c>
      <c r="AD18" s="20">
        <v>43126</v>
      </c>
      <c r="AE18" s="17">
        <v>500000</v>
      </c>
      <c r="AF18" s="17"/>
      <c r="AG18" s="17">
        <v>500000</v>
      </c>
      <c r="AH18" s="20"/>
      <c r="AI18" s="17"/>
      <c r="AJ18" s="17"/>
      <c r="AK18" s="17">
        <v>500000</v>
      </c>
      <c r="AL18" s="20"/>
      <c r="AM18" s="17"/>
      <c r="AN18" s="17"/>
      <c r="AO18" s="17">
        <v>500000</v>
      </c>
      <c r="AP18" s="20"/>
      <c r="AQ18" s="17"/>
      <c r="AR18" s="17"/>
    </row>
    <row r="19" spans="1:44" s="1" customFormat="1" hidden="1" x14ac:dyDescent="0.25">
      <c r="A19" s="8"/>
      <c r="B19" s="8" t="s">
        <v>55</v>
      </c>
      <c r="C19" s="8" t="s">
        <v>86</v>
      </c>
      <c r="D19" s="1" t="s">
        <v>149</v>
      </c>
      <c r="E19" s="1" t="s">
        <v>150</v>
      </c>
      <c r="F19" s="1" t="s">
        <v>1477</v>
      </c>
      <c r="G19" s="10" t="s">
        <v>151</v>
      </c>
      <c r="H19" s="1" t="s">
        <v>152</v>
      </c>
      <c r="I19" s="1" t="s">
        <v>53</v>
      </c>
      <c r="J19" s="1" t="s">
        <v>153</v>
      </c>
      <c r="L19" s="8"/>
      <c r="M19" s="14">
        <v>32587</v>
      </c>
      <c r="N19" s="8">
        <f t="shared" si="0"/>
        <v>20</v>
      </c>
      <c r="O19" s="8">
        <f t="shared" si="1"/>
        <v>3</v>
      </c>
      <c r="P19" s="1" t="s">
        <v>154</v>
      </c>
      <c r="Q19" s="1" t="s">
        <v>155</v>
      </c>
      <c r="R19" s="8">
        <v>2007</v>
      </c>
      <c r="S19" s="8">
        <v>2011</v>
      </c>
      <c r="T19" s="1" t="s">
        <v>148</v>
      </c>
      <c r="U19" s="1" t="s">
        <v>156</v>
      </c>
      <c r="W19" s="1" t="s">
        <v>157</v>
      </c>
      <c r="Y19" s="1" t="s">
        <v>60</v>
      </c>
      <c r="Z19" s="1" t="s">
        <v>97</v>
      </c>
      <c r="AA19" s="1" t="s">
        <v>158</v>
      </c>
      <c r="AB19" s="17">
        <f>SUM(Table1[[#This Row],[C2017]],Table1[[#This Row],[C2018]],Table1[[#This Row],[C2019]],Table1[[#This Row],[C2020]])</f>
        <v>0</v>
      </c>
      <c r="AC19" s="17">
        <v>200000</v>
      </c>
      <c r="AD19" s="20"/>
      <c r="AE19" s="17"/>
      <c r="AF19" s="17"/>
      <c r="AG19" s="17">
        <v>200000</v>
      </c>
      <c r="AH19" s="20"/>
      <c r="AI19" s="17"/>
      <c r="AJ19" s="17"/>
      <c r="AK19" s="17">
        <v>200000</v>
      </c>
      <c r="AL19" s="20"/>
      <c r="AM19" s="17"/>
      <c r="AN19" s="17"/>
      <c r="AO19" s="17">
        <v>200000</v>
      </c>
      <c r="AP19" s="20"/>
      <c r="AQ19" s="17"/>
      <c r="AR19" s="17"/>
    </row>
    <row r="20" spans="1:44" s="1" customFormat="1" ht="30" hidden="1" x14ac:dyDescent="0.25">
      <c r="A20" s="8"/>
      <c r="B20" s="8" t="s">
        <v>55</v>
      </c>
      <c r="C20" s="8" t="s">
        <v>86</v>
      </c>
      <c r="D20" s="1" t="s">
        <v>159</v>
      </c>
      <c r="E20" s="1" t="s">
        <v>160</v>
      </c>
      <c r="F20" s="1" t="s">
        <v>1478</v>
      </c>
      <c r="G20" s="10" t="s">
        <v>1329</v>
      </c>
      <c r="H20" s="1" t="s">
        <v>161</v>
      </c>
      <c r="I20" s="1" t="s">
        <v>53</v>
      </c>
      <c r="J20" s="1" t="s">
        <v>162</v>
      </c>
      <c r="L20" s="8"/>
      <c r="M20" s="14">
        <v>32987</v>
      </c>
      <c r="N20" s="8">
        <f t="shared" si="0"/>
        <v>24</v>
      </c>
      <c r="O20" s="8">
        <f t="shared" si="1"/>
        <v>4</v>
      </c>
      <c r="P20" s="1" t="s">
        <v>163</v>
      </c>
      <c r="Q20" s="1" t="s">
        <v>92</v>
      </c>
      <c r="R20" s="8">
        <v>2007</v>
      </c>
      <c r="S20" s="8">
        <v>2011</v>
      </c>
      <c r="T20" s="1" t="s">
        <v>148</v>
      </c>
      <c r="U20" s="1" t="s">
        <v>164</v>
      </c>
      <c r="W20" s="1" t="s">
        <v>165</v>
      </c>
      <c r="X20" s="1" t="s">
        <v>166</v>
      </c>
      <c r="Y20" s="1" t="s">
        <v>60</v>
      </c>
      <c r="Z20" s="1" t="s">
        <v>97</v>
      </c>
      <c r="AA20" s="1" t="s">
        <v>167</v>
      </c>
      <c r="AB20" s="17">
        <f>SUM(Table1[[#This Row],[C2017]],Table1[[#This Row],[C2018]],Table1[[#This Row],[C2019]],Table1[[#This Row],[C2020]])</f>
        <v>0</v>
      </c>
      <c r="AC20" s="17">
        <v>200000</v>
      </c>
      <c r="AD20" s="20"/>
      <c r="AE20" s="17"/>
      <c r="AF20" s="17"/>
      <c r="AG20" s="17">
        <v>200000</v>
      </c>
      <c r="AH20" s="20"/>
      <c r="AI20" s="17"/>
      <c r="AJ20" s="17"/>
      <c r="AK20" s="17">
        <v>200000</v>
      </c>
      <c r="AL20" s="20"/>
      <c r="AM20" s="17"/>
      <c r="AN20" s="17"/>
      <c r="AO20" s="17">
        <v>200000</v>
      </c>
      <c r="AP20" s="20"/>
      <c r="AQ20" s="17"/>
      <c r="AR20" s="17"/>
    </row>
    <row r="21" spans="1:44" s="1" customFormat="1" hidden="1" x14ac:dyDescent="0.25">
      <c r="A21" s="8"/>
      <c r="B21" s="8"/>
      <c r="C21" s="8" t="s">
        <v>48</v>
      </c>
      <c r="D21" s="1" t="s">
        <v>49</v>
      </c>
      <c r="E21" s="1" t="s">
        <v>168</v>
      </c>
      <c r="F21" s="1" t="s">
        <v>1479</v>
      </c>
      <c r="G21" s="10" t="s">
        <v>1283</v>
      </c>
      <c r="H21" s="1" t="str">
        <f>HYPERLINK("mailto:hieukt33@yahoo.com.vn","hieukt33@yahoo.com.vn")</f>
        <v>hieukt33@yahoo.com.vn</v>
      </c>
      <c r="I21" s="1" t="s">
        <v>53</v>
      </c>
      <c r="J21" s="1" t="str">
        <f>HYPERLINK("https://www.facebook.com/minhhieu.tran.129","https://www.facebook.com/minhhieu.tran.129")</f>
        <v>https://www.facebook.com/minhhieu.tran.129</v>
      </c>
      <c r="K21" s="1" t="s">
        <v>169</v>
      </c>
      <c r="L21" s="8" t="s">
        <v>55</v>
      </c>
      <c r="M21" s="14">
        <v>32544</v>
      </c>
      <c r="N21" s="8">
        <f t="shared" si="0"/>
        <v>5</v>
      </c>
      <c r="O21" s="8">
        <f t="shared" si="1"/>
        <v>2</v>
      </c>
      <c r="P21" s="1" t="s">
        <v>170</v>
      </c>
      <c r="Q21" s="1" t="s">
        <v>171</v>
      </c>
      <c r="R21" s="8">
        <v>2009</v>
      </c>
      <c r="S21" s="8">
        <v>2011</v>
      </c>
      <c r="T21" s="1" t="s">
        <v>47</v>
      </c>
      <c r="U21" s="1" t="s">
        <v>83</v>
      </c>
      <c r="W21" s="1" t="s">
        <v>172</v>
      </c>
      <c r="X21" s="1" t="s">
        <v>173</v>
      </c>
      <c r="Y21" s="1" t="s">
        <v>117</v>
      </c>
      <c r="Z21" s="1" t="s">
        <v>97</v>
      </c>
      <c r="AA21" s="1" t="s">
        <v>174</v>
      </c>
      <c r="AB21" s="17">
        <f>SUM(Table1[[#This Row],[C2017]],Table1[[#This Row],[C2018]],Table1[[#This Row],[C2019]],Table1[[#This Row],[C2020]])</f>
        <v>1000000</v>
      </c>
      <c r="AC21" s="17">
        <v>500000</v>
      </c>
      <c r="AD21" s="20">
        <v>42936</v>
      </c>
      <c r="AE21" s="17">
        <v>500000</v>
      </c>
      <c r="AF21" s="17"/>
      <c r="AG21" s="17">
        <v>500000</v>
      </c>
      <c r="AH21" s="20">
        <v>43348</v>
      </c>
      <c r="AI21" s="17">
        <v>500000</v>
      </c>
      <c r="AJ21" s="17"/>
      <c r="AK21" s="17">
        <v>500000</v>
      </c>
      <c r="AL21" s="20"/>
      <c r="AM21" s="17"/>
      <c r="AN21" s="17"/>
      <c r="AO21" s="17">
        <v>500000</v>
      </c>
      <c r="AP21" s="20"/>
      <c r="AQ21" s="17"/>
      <c r="AR21" s="17"/>
    </row>
    <row r="22" spans="1:44" s="1" customFormat="1" hidden="1" x14ac:dyDescent="0.25">
      <c r="A22" s="8"/>
      <c r="B22" s="8"/>
      <c r="C22" s="8" t="s">
        <v>86</v>
      </c>
      <c r="D22" s="1" t="s">
        <v>175</v>
      </c>
      <c r="E22" s="1" t="s">
        <v>176</v>
      </c>
      <c r="F22" s="1" t="s">
        <v>1480</v>
      </c>
      <c r="G22" s="10" t="s">
        <v>177</v>
      </c>
      <c r="H22" s="1" t="str">
        <f>HYPERLINK("mailto:ng.bichloc@gmail.com","ng.bichloc@gmail.com; bichloc.nguyen@gmail.com")</f>
        <v>ng.bichloc@gmail.com; bichloc.nguyen@gmail.com</v>
      </c>
      <c r="I22" s="1" t="s">
        <v>53</v>
      </c>
      <c r="J22" s="1" t="str">
        <f>HYPERLINK("https://www.facebook.com/ng.bichloc","https://www.facebook.com/ng.bichloc")</f>
        <v>https://www.facebook.com/ng.bichloc</v>
      </c>
      <c r="K22" s="1" t="s">
        <v>178</v>
      </c>
      <c r="L22" s="8" t="s">
        <v>55</v>
      </c>
      <c r="M22" s="14">
        <v>32558</v>
      </c>
      <c r="N22" s="8">
        <f t="shared" si="0"/>
        <v>19</v>
      </c>
      <c r="O22" s="8">
        <f t="shared" si="1"/>
        <v>2</v>
      </c>
      <c r="P22" s="1" t="s">
        <v>179</v>
      </c>
      <c r="Q22" s="1" t="s">
        <v>179</v>
      </c>
      <c r="R22" s="8">
        <v>2009</v>
      </c>
      <c r="S22" s="8">
        <v>2011</v>
      </c>
      <c r="T22" s="1" t="s">
        <v>47</v>
      </c>
      <c r="U22" s="1" t="s">
        <v>83</v>
      </c>
      <c r="W22" s="1" t="s">
        <v>180</v>
      </c>
      <c r="X22" s="1" t="s">
        <v>181</v>
      </c>
      <c r="Y22" s="1" t="s">
        <v>117</v>
      </c>
      <c r="Z22" s="1" t="s">
        <v>97</v>
      </c>
      <c r="AA22" s="1" t="s">
        <v>182</v>
      </c>
      <c r="AB22" s="17">
        <f>SUM(Table1[[#This Row],[C2017]],Table1[[#This Row],[C2018]],Table1[[#This Row],[C2019]],Table1[[#This Row],[C2020]])</f>
        <v>0</v>
      </c>
      <c r="AC22" s="17">
        <v>500000</v>
      </c>
      <c r="AD22" s="20"/>
      <c r="AE22" s="17"/>
      <c r="AF22" s="17"/>
      <c r="AG22" s="17">
        <v>500000</v>
      </c>
      <c r="AH22" s="20"/>
      <c r="AI22" s="17"/>
      <c r="AJ22" s="17"/>
      <c r="AK22" s="17">
        <v>500000</v>
      </c>
      <c r="AL22" s="20"/>
      <c r="AM22" s="17"/>
      <c r="AN22" s="17"/>
      <c r="AO22" s="17">
        <v>500000</v>
      </c>
      <c r="AP22" s="20"/>
      <c r="AQ22" s="17"/>
      <c r="AR22" s="17"/>
    </row>
    <row r="23" spans="1:44" s="1" customFormat="1" hidden="1" x14ac:dyDescent="0.25">
      <c r="A23" s="8"/>
      <c r="B23" s="8"/>
      <c r="C23" s="8" t="s">
        <v>48</v>
      </c>
      <c r="D23" s="1" t="s">
        <v>183</v>
      </c>
      <c r="E23" s="1" t="s">
        <v>184</v>
      </c>
      <c r="F23" s="1" t="s">
        <v>1481</v>
      </c>
      <c r="G23" s="10" t="s">
        <v>185</v>
      </c>
      <c r="H23" s="1" t="s">
        <v>186</v>
      </c>
      <c r="I23" s="1" t="s">
        <v>53</v>
      </c>
      <c r="J23" s="1" t="str">
        <f>HYPERLINK("https://www.facebook.com/ykk.minh","https://www.facebook.com/ykk.minh")</f>
        <v>https://www.facebook.com/ykk.minh</v>
      </c>
      <c r="K23" s="1" t="s">
        <v>187</v>
      </c>
      <c r="L23" s="8" t="s">
        <v>55</v>
      </c>
      <c r="M23" s="14">
        <v>31566</v>
      </c>
      <c r="N23" s="8">
        <f t="shared" si="0"/>
        <v>3</v>
      </c>
      <c r="O23" s="8">
        <f t="shared" si="1"/>
        <v>6</v>
      </c>
      <c r="P23" s="1" t="s">
        <v>188</v>
      </c>
      <c r="Q23" s="1" t="s">
        <v>189</v>
      </c>
      <c r="R23" s="8">
        <v>2007</v>
      </c>
      <c r="S23" s="8">
        <v>2012</v>
      </c>
      <c r="T23" s="1" t="s">
        <v>47</v>
      </c>
      <c r="U23" s="1" t="s">
        <v>190</v>
      </c>
      <c r="W23" s="1" t="s">
        <v>191</v>
      </c>
      <c r="X23" s="1" t="s">
        <v>192</v>
      </c>
      <c r="Y23" s="1" t="s">
        <v>75</v>
      </c>
      <c r="Z23" s="1" t="s">
        <v>76</v>
      </c>
      <c r="AA23" s="1" t="s">
        <v>193</v>
      </c>
      <c r="AB23" s="17">
        <f>SUM(Table1[[#This Row],[C2017]],Table1[[#This Row],[C2018]],Table1[[#This Row],[C2019]],Table1[[#This Row],[C2020]])</f>
        <v>1000000</v>
      </c>
      <c r="AC23" s="17">
        <v>500000</v>
      </c>
      <c r="AD23" s="20">
        <v>42916</v>
      </c>
      <c r="AE23" s="17">
        <v>500000</v>
      </c>
      <c r="AF23" s="17"/>
      <c r="AG23" s="17">
        <v>500000</v>
      </c>
      <c r="AH23" s="20">
        <v>43079</v>
      </c>
      <c r="AI23" s="17">
        <v>500000</v>
      </c>
      <c r="AJ23" s="17" t="s">
        <v>1390</v>
      </c>
      <c r="AK23" s="17">
        <v>500000</v>
      </c>
      <c r="AL23" s="20"/>
      <c r="AM23" s="17"/>
      <c r="AN23" s="17"/>
      <c r="AO23" s="17">
        <v>500000</v>
      </c>
      <c r="AP23" s="20"/>
      <c r="AQ23" s="17"/>
      <c r="AR23" s="17"/>
    </row>
    <row r="24" spans="1:44" s="1" customFormat="1" hidden="1" x14ac:dyDescent="0.25">
      <c r="A24" s="8"/>
      <c r="B24" s="8"/>
      <c r="C24" s="8" t="s">
        <v>48</v>
      </c>
      <c r="D24" s="1" t="s">
        <v>194</v>
      </c>
      <c r="E24" s="1" t="s">
        <v>195</v>
      </c>
      <c r="F24" s="1" t="s">
        <v>1482</v>
      </c>
      <c r="G24" s="10" t="s">
        <v>196</v>
      </c>
      <c r="H24" s="1" t="s">
        <v>197</v>
      </c>
      <c r="I24" s="1" t="s">
        <v>53</v>
      </c>
      <c r="J24" s="1" t="str">
        <f>HYPERLINK("https://www.facebook.com/thanhliem.tran.vn,","https://www.facebook.com/thanhliem.tran.vn,https://www.facebook.com/thanhliem.tran.395")</f>
        <v>https://www.facebook.com/thanhliem.tran.vn,https://www.facebook.com/thanhliem.tran.395</v>
      </c>
      <c r="K24" s="1" t="s">
        <v>198</v>
      </c>
      <c r="L24" s="8" t="s">
        <v>55</v>
      </c>
      <c r="M24" s="14">
        <v>32588</v>
      </c>
      <c r="N24" s="8">
        <f t="shared" si="0"/>
        <v>21</v>
      </c>
      <c r="O24" s="8">
        <f t="shared" si="1"/>
        <v>3</v>
      </c>
      <c r="P24" s="1" t="s">
        <v>91</v>
      </c>
      <c r="Q24" s="1" t="s">
        <v>199</v>
      </c>
      <c r="R24" s="8">
        <v>2007</v>
      </c>
      <c r="S24" s="8">
        <v>2012</v>
      </c>
      <c r="T24" s="1" t="s">
        <v>47</v>
      </c>
      <c r="U24" s="1" t="s">
        <v>72</v>
      </c>
      <c r="W24" s="1" t="s">
        <v>200</v>
      </c>
      <c r="X24" s="1" t="s">
        <v>201</v>
      </c>
      <c r="Y24" s="1" t="s">
        <v>75</v>
      </c>
      <c r="Z24" s="1" t="s">
        <v>76</v>
      </c>
      <c r="AA24" s="1" t="s">
        <v>202</v>
      </c>
      <c r="AB24" s="17">
        <f>SUM(Table1[[#This Row],[C2017]],Table1[[#This Row],[C2018]],Table1[[#This Row],[C2019]],Table1[[#This Row],[C2020]])</f>
        <v>1500000</v>
      </c>
      <c r="AC24" s="17">
        <v>500000</v>
      </c>
      <c r="AD24" s="20">
        <v>42821</v>
      </c>
      <c r="AE24" s="17">
        <v>500000</v>
      </c>
      <c r="AF24" s="17" t="s">
        <v>1390</v>
      </c>
      <c r="AG24" s="17">
        <v>500000</v>
      </c>
      <c r="AH24" s="20">
        <v>43000</v>
      </c>
      <c r="AI24" s="17">
        <v>500000</v>
      </c>
      <c r="AJ24" s="17"/>
      <c r="AK24" s="17">
        <v>500000</v>
      </c>
      <c r="AL24" s="20">
        <v>43472</v>
      </c>
      <c r="AM24" s="17">
        <v>500000</v>
      </c>
      <c r="AN24" s="17"/>
      <c r="AO24" s="17">
        <v>500000</v>
      </c>
      <c r="AP24" s="20"/>
      <c r="AQ24" s="17"/>
      <c r="AR24" s="17"/>
    </row>
    <row r="25" spans="1:44" s="1" customFormat="1" ht="30" hidden="1" x14ac:dyDescent="0.25">
      <c r="A25" s="8"/>
      <c r="B25" s="8"/>
      <c r="C25" s="8" t="s">
        <v>48</v>
      </c>
      <c r="D25" s="1" t="s">
        <v>203</v>
      </c>
      <c r="E25" s="1" t="s">
        <v>168</v>
      </c>
      <c r="F25" s="1" t="s">
        <v>1483</v>
      </c>
      <c r="G25" s="10" t="s">
        <v>204</v>
      </c>
      <c r="H25" s="1" t="str">
        <f>HYPERLINK("mailto:hieu.trinhminh@yahoo.com","hieu.trinhminh@yahoo.com")</f>
        <v>hieu.trinhminh@yahoo.com</v>
      </c>
      <c r="I25" s="1" t="s">
        <v>53</v>
      </c>
      <c r="J25" s="1" t="str">
        <f>HYPERLINK("https://www.facebook.com/cadocduoc","https://www.facebook.com/cadocduoc")</f>
        <v>https://www.facebook.com/cadocduoc</v>
      </c>
      <c r="K25" s="1" t="s">
        <v>205</v>
      </c>
      <c r="L25" s="8" t="s">
        <v>55</v>
      </c>
      <c r="M25" s="14">
        <v>32763</v>
      </c>
      <c r="N25" s="8">
        <f t="shared" si="0"/>
        <v>12</v>
      </c>
      <c r="O25" s="8">
        <f t="shared" si="1"/>
        <v>9</v>
      </c>
      <c r="P25" s="1" t="s">
        <v>206</v>
      </c>
      <c r="Q25" s="1" t="s">
        <v>171</v>
      </c>
      <c r="R25" s="8">
        <v>2007</v>
      </c>
      <c r="S25" s="8">
        <v>2012</v>
      </c>
      <c r="T25" s="1" t="s">
        <v>47</v>
      </c>
      <c r="U25" s="1" t="s">
        <v>207</v>
      </c>
      <c r="W25" s="1" t="s">
        <v>208</v>
      </c>
      <c r="X25" s="1" t="s">
        <v>209</v>
      </c>
      <c r="Y25" s="1" t="s">
        <v>210</v>
      </c>
      <c r="Z25" s="1" t="s">
        <v>211</v>
      </c>
      <c r="AA25" s="1" t="s">
        <v>212</v>
      </c>
      <c r="AB25" s="17">
        <f>SUM(Table1[[#This Row],[C2017]],Table1[[#This Row],[C2018]],Table1[[#This Row],[C2019]],Table1[[#This Row],[C2020]])</f>
        <v>1500000</v>
      </c>
      <c r="AC25" s="17">
        <v>500000</v>
      </c>
      <c r="AD25" s="20">
        <v>42940</v>
      </c>
      <c r="AE25" s="17">
        <v>500000</v>
      </c>
      <c r="AF25" s="17"/>
      <c r="AG25" s="17">
        <v>500000</v>
      </c>
      <c r="AH25" s="20">
        <v>43332</v>
      </c>
      <c r="AI25" s="17">
        <v>500000</v>
      </c>
      <c r="AJ25" s="17" t="s">
        <v>1390</v>
      </c>
      <c r="AK25" s="17">
        <v>500000</v>
      </c>
      <c r="AL25" s="20">
        <v>43485</v>
      </c>
      <c r="AM25" s="17">
        <v>500000</v>
      </c>
      <c r="AN25" s="17"/>
      <c r="AO25" s="17">
        <v>500000</v>
      </c>
      <c r="AP25" s="20"/>
      <c r="AQ25" s="17"/>
      <c r="AR25" s="17"/>
    </row>
    <row r="26" spans="1:44" s="1" customFormat="1" hidden="1" x14ac:dyDescent="0.25">
      <c r="A26" s="8"/>
      <c r="B26" s="8"/>
      <c r="C26" s="8" t="s">
        <v>48</v>
      </c>
      <c r="D26" s="1" t="s">
        <v>213</v>
      </c>
      <c r="E26" s="1" t="s">
        <v>214</v>
      </c>
      <c r="F26" s="1" t="s">
        <v>1484</v>
      </c>
      <c r="G26" s="10" t="s">
        <v>215</v>
      </c>
      <c r="H26" s="1" t="s">
        <v>216</v>
      </c>
      <c r="I26" s="1" t="s">
        <v>53</v>
      </c>
      <c r="J26" s="1" t="str">
        <f>HYPERLINK("https://www.facebook.com/tin.l.thanh","https://www.facebook.com/tin.l.thanh,https://www.facebook.com/tinlt135,")</f>
        <v>https://www.facebook.com/tin.l.thanh,https://www.facebook.com/tinlt135,</v>
      </c>
      <c r="K26" s="1" t="s">
        <v>217</v>
      </c>
      <c r="L26" s="8" t="s">
        <v>55</v>
      </c>
      <c r="M26" s="14">
        <v>33006</v>
      </c>
      <c r="N26" s="8">
        <f t="shared" si="0"/>
        <v>13</v>
      </c>
      <c r="O26" s="8">
        <f t="shared" si="1"/>
        <v>5</v>
      </c>
      <c r="P26" s="1" t="s">
        <v>218</v>
      </c>
      <c r="Q26" s="1" t="s">
        <v>219</v>
      </c>
      <c r="R26" s="8">
        <v>2008</v>
      </c>
      <c r="S26" s="8">
        <v>2012</v>
      </c>
      <c r="T26" s="1" t="s">
        <v>47</v>
      </c>
      <c r="U26" s="1" t="s">
        <v>83</v>
      </c>
      <c r="W26" s="1" t="s">
        <v>220</v>
      </c>
      <c r="X26" s="1" t="s">
        <v>221</v>
      </c>
      <c r="Y26" s="1" t="s">
        <v>96</v>
      </c>
      <c r="Z26" s="1" t="s">
        <v>76</v>
      </c>
      <c r="AA26" s="1" t="s">
        <v>222</v>
      </c>
      <c r="AB26" s="17">
        <f>SUM(Table1[[#This Row],[C2017]],Table1[[#This Row],[C2018]],Table1[[#This Row],[C2019]],Table1[[#This Row],[C2020]])</f>
        <v>1500000</v>
      </c>
      <c r="AC26" s="17">
        <v>500000</v>
      </c>
      <c r="AD26" s="20">
        <v>42824</v>
      </c>
      <c r="AE26" s="17">
        <v>500000</v>
      </c>
      <c r="AF26" s="17"/>
      <c r="AG26" s="17">
        <v>500000</v>
      </c>
      <c r="AH26" s="20">
        <v>43076</v>
      </c>
      <c r="AI26" s="17">
        <v>500000</v>
      </c>
      <c r="AJ26" s="17"/>
      <c r="AK26" s="17">
        <v>500000</v>
      </c>
      <c r="AL26" s="20">
        <v>43479</v>
      </c>
      <c r="AM26" s="17">
        <v>500000</v>
      </c>
      <c r="AN26" s="17"/>
      <c r="AO26" s="17">
        <v>500000</v>
      </c>
      <c r="AP26" s="20"/>
      <c r="AQ26" s="17"/>
      <c r="AR26" s="17"/>
    </row>
    <row r="27" spans="1:44" s="1" customFormat="1" hidden="1" x14ac:dyDescent="0.25">
      <c r="A27" s="8"/>
      <c r="B27" s="8"/>
      <c r="C27" s="8" t="s">
        <v>48</v>
      </c>
      <c r="D27" s="1" t="s">
        <v>223</v>
      </c>
      <c r="E27" s="1" t="s">
        <v>224</v>
      </c>
      <c r="F27" s="1" t="s">
        <v>1485</v>
      </c>
      <c r="G27" s="10" t="s">
        <v>225</v>
      </c>
      <c r="H27" s="1" t="str">
        <f>HYPERLINK("mailto:mienvanmaidt2@gmail.com","mienvanmaidt2@gmail.com")</f>
        <v>mienvanmaidt2@gmail.com</v>
      </c>
      <c r="I27" s="1" t="s">
        <v>53</v>
      </c>
      <c r="J27" s="1" t="str">
        <f>HYPERLINK("https://www.facebook.com/vien.mai.5","https://www.facebook.com/vien.mai.5")</f>
        <v>https://www.facebook.com/vien.mai.5</v>
      </c>
      <c r="K27" s="1" t="s">
        <v>226</v>
      </c>
      <c r="L27" s="8" t="s">
        <v>55</v>
      </c>
      <c r="M27" s="14">
        <v>33074</v>
      </c>
      <c r="N27" s="8">
        <f t="shared" si="0"/>
        <v>20</v>
      </c>
      <c r="O27" s="8">
        <f t="shared" si="1"/>
        <v>7</v>
      </c>
      <c r="P27" s="1" t="s">
        <v>227</v>
      </c>
      <c r="Q27" s="1" t="s">
        <v>82</v>
      </c>
      <c r="R27" s="8">
        <v>2008</v>
      </c>
      <c r="S27" s="8">
        <v>2012</v>
      </c>
      <c r="T27" s="1" t="s">
        <v>47</v>
      </c>
      <c r="U27" s="1" t="s">
        <v>228</v>
      </c>
      <c r="W27" s="1" t="s">
        <v>229</v>
      </c>
      <c r="Y27" s="1" t="s">
        <v>75</v>
      </c>
      <c r="Z27" s="1" t="s">
        <v>76</v>
      </c>
      <c r="AA27" s="1" t="s">
        <v>230</v>
      </c>
      <c r="AB27" s="17">
        <f>SUM(Table1[[#This Row],[C2017]],Table1[[#This Row],[C2018]],Table1[[#This Row],[C2019]],Table1[[#This Row],[C2020]])</f>
        <v>0</v>
      </c>
      <c r="AC27" s="17">
        <v>200000</v>
      </c>
      <c r="AD27" s="20"/>
      <c r="AE27" s="17"/>
      <c r="AF27" s="17"/>
      <c r="AG27" s="17">
        <v>200000</v>
      </c>
      <c r="AH27" s="20"/>
      <c r="AI27" s="17"/>
      <c r="AJ27" s="17"/>
      <c r="AK27" s="17">
        <v>200000</v>
      </c>
      <c r="AL27" s="20"/>
      <c r="AM27" s="17"/>
      <c r="AN27" s="17"/>
      <c r="AO27" s="17">
        <v>200000</v>
      </c>
      <c r="AP27" s="20"/>
      <c r="AQ27" s="17"/>
      <c r="AR27" s="17"/>
    </row>
    <row r="28" spans="1:44" s="1" customFormat="1" hidden="1" x14ac:dyDescent="0.25">
      <c r="A28" s="8"/>
      <c r="B28" s="8"/>
      <c r="C28" s="8" t="s">
        <v>48</v>
      </c>
      <c r="D28" s="1" t="s">
        <v>231</v>
      </c>
      <c r="E28" s="1" t="s">
        <v>232</v>
      </c>
      <c r="F28" s="1" t="s">
        <v>1486</v>
      </c>
      <c r="G28" s="10" t="s">
        <v>1330</v>
      </c>
      <c r="H28" s="1" t="s">
        <v>233</v>
      </c>
      <c r="I28" s="1" t="s">
        <v>53</v>
      </c>
      <c r="J28" s="1" t="str">
        <f>HYPERLINK("https://www.facebook.com/nguyenhuutho2408","https://www.facebook.com/nguyenhuutho2408")</f>
        <v>https://www.facebook.com/nguyenhuutho2408</v>
      </c>
      <c r="K28" s="1" t="s">
        <v>234</v>
      </c>
      <c r="L28" s="8" t="s">
        <v>55</v>
      </c>
      <c r="M28" s="14">
        <v>33109</v>
      </c>
      <c r="N28" s="8">
        <f t="shared" si="0"/>
        <v>24</v>
      </c>
      <c r="O28" s="8">
        <f t="shared" si="1"/>
        <v>8</v>
      </c>
      <c r="P28" s="1" t="s">
        <v>235</v>
      </c>
      <c r="Q28" s="1" t="s">
        <v>236</v>
      </c>
      <c r="R28" s="8">
        <v>2008</v>
      </c>
      <c r="S28" s="8">
        <v>2012</v>
      </c>
      <c r="T28" s="1" t="s">
        <v>47</v>
      </c>
      <c r="U28" s="1" t="s">
        <v>237</v>
      </c>
      <c r="W28" s="1" t="s">
        <v>238</v>
      </c>
      <c r="X28" s="1" t="s">
        <v>239</v>
      </c>
      <c r="Y28" s="1" t="s">
        <v>96</v>
      </c>
      <c r="Z28" s="1" t="s">
        <v>76</v>
      </c>
      <c r="AA28" s="1" t="s">
        <v>240</v>
      </c>
      <c r="AB28" s="17">
        <f>SUM(Table1[[#This Row],[C2017]],Table1[[#This Row],[C2018]],Table1[[#This Row],[C2019]],Table1[[#This Row],[C2020]])</f>
        <v>1000000</v>
      </c>
      <c r="AC28" s="17">
        <v>500000</v>
      </c>
      <c r="AD28" s="20">
        <v>43004</v>
      </c>
      <c r="AE28" s="17">
        <v>500000</v>
      </c>
      <c r="AF28" s="17"/>
      <c r="AG28" s="17">
        <v>500000</v>
      </c>
      <c r="AH28" s="20">
        <v>43179</v>
      </c>
      <c r="AI28" s="17">
        <v>500000</v>
      </c>
      <c r="AJ28" s="17"/>
      <c r="AK28" s="17">
        <v>500000</v>
      </c>
      <c r="AL28" s="20"/>
      <c r="AM28" s="17"/>
      <c r="AN28" s="17"/>
      <c r="AO28" s="17">
        <v>500000</v>
      </c>
      <c r="AP28" s="20"/>
      <c r="AQ28" s="17"/>
      <c r="AR28" s="17"/>
    </row>
    <row r="29" spans="1:44" s="1" customFormat="1" hidden="1" x14ac:dyDescent="0.25">
      <c r="A29" s="8"/>
      <c r="B29" s="8"/>
      <c r="C29" s="8" t="s">
        <v>48</v>
      </c>
      <c r="D29" s="1" t="s">
        <v>241</v>
      </c>
      <c r="E29" s="1" t="s">
        <v>242</v>
      </c>
      <c r="F29" s="1" t="s">
        <v>1487</v>
      </c>
      <c r="G29" s="10" t="s">
        <v>1342</v>
      </c>
      <c r="H29" s="1" t="str">
        <f>HYPERLINK("mailto:quan260708@gmail.com","quan260708@gmail.com")</f>
        <v>quan260708@gmail.com</v>
      </c>
      <c r="I29" s="1" t="s">
        <v>53</v>
      </c>
      <c r="J29" s="1" t="str">
        <f>HYPERLINK("https://www.facebook.com/quan.nguyenvan.54","https://www.facebook.com/quan.nguyenvan.54")</f>
        <v>https://www.facebook.com/quan.nguyenvan.54</v>
      </c>
      <c r="K29" s="1" t="s">
        <v>243</v>
      </c>
      <c r="L29" s="8" t="s">
        <v>55</v>
      </c>
      <c r="M29" s="14">
        <v>33156</v>
      </c>
      <c r="N29" s="8">
        <f t="shared" si="0"/>
        <v>10</v>
      </c>
      <c r="O29" s="8">
        <f t="shared" si="1"/>
        <v>10</v>
      </c>
      <c r="P29" s="1" t="s">
        <v>91</v>
      </c>
      <c r="Q29" s="1" t="s">
        <v>244</v>
      </c>
      <c r="R29" s="8">
        <v>2008</v>
      </c>
      <c r="S29" s="8">
        <v>2012</v>
      </c>
      <c r="T29" s="1" t="s">
        <v>47</v>
      </c>
      <c r="U29" s="1" t="s">
        <v>83</v>
      </c>
      <c r="W29" s="1" t="s">
        <v>245</v>
      </c>
      <c r="X29" s="1" t="s">
        <v>246</v>
      </c>
      <c r="Y29" s="1" t="s">
        <v>96</v>
      </c>
      <c r="Z29" s="1" t="s">
        <v>61</v>
      </c>
      <c r="AB29" s="17">
        <f>SUM(Table1[[#This Row],[C2017]],Table1[[#This Row],[C2018]],Table1[[#This Row],[C2019]],Table1[[#This Row],[C2020]])</f>
        <v>1500000</v>
      </c>
      <c r="AC29" s="17">
        <v>500000</v>
      </c>
      <c r="AD29" s="20">
        <v>43000</v>
      </c>
      <c r="AE29" s="17">
        <v>500000</v>
      </c>
      <c r="AF29" s="17"/>
      <c r="AG29" s="17">
        <v>500000</v>
      </c>
      <c r="AH29" s="20">
        <v>43516</v>
      </c>
      <c r="AI29" s="17">
        <v>500000</v>
      </c>
      <c r="AJ29" s="17"/>
      <c r="AK29" s="17">
        <v>500000</v>
      </c>
      <c r="AL29" s="20">
        <v>43516</v>
      </c>
      <c r="AM29" s="17">
        <v>500000</v>
      </c>
      <c r="AN29" s="17"/>
      <c r="AO29" s="17">
        <v>500000</v>
      </c>
      <c r="AP29" s="20"/>
      <c r="AQ29" s="17"/>
      <c r="AR29" s="17"/>
    </row>
    <row r="30" spans="1:44" s="1" customFormat="1" hidden="1" x14ac:dyDescent="0.25">
      <c r="A30" s="8"/>
      <c r="B30" s="8"/>
      <c r="C30" s="8" t="s">
        <v>48</v>
      </c>
      <c r="D30" s="1" t="s">
        <v>247</v>
      </c>
      <c r="E30" s="1" t="s">
        <v>248</v>
      </c>
      <c r="F30" s="1" t="s">
        <v>1488</v>
      </c>
      <c r="G30" s="10" t="s">
        <v>249</v>
      </c>
      <c r="H30" s="1" t="s">
        <v>250</v>
      </c>
      <c r="I30" s="1" t="s">
        <v>53</v>
      </c>
      <c r="J30" s="1" t="str">
        <f>HYPERLINK("https://www.facebook.com/sh.ga.71","https://www.facebook.com/sh.ga.71")</f>
        <v>https://www.facebook.com/sh.ga.71</v>
      </c>
      <c r="K30" s="1" t="s">
        <v>251</v>
      </c>
      <c r="L30" s="8" t="s">
        <v>55</v>
      </c>
      <c r="M30" s="14">
        <v>33178</v>
      </c>
      <c r="N30" s="8">
        <f t="shared" si="0"/>
        <v>1</v>
      </c>
      <c r="O30" s="8">
        <f t="shared" si="1"/>
        <v>11</v>
      </c>
      <c r="P30" s="1" t="s">
        <v>252</v>
      </c>
      <c r="Q30" s="1" t="s">
        <v>219</v>
      </c>
      <c r="R30" s="8">
        <v>2008</v>
      </c>
      <c r="S30" s="8">
        <v>2012</v>
      </c>
      <c r="T30" s="1" t="s">
        <v>47</v>
      </c>
      <c r="U30" s="1" t="s">
        <v>253</v>
      </c>
      <c r="W30" s="1" t="s">
        <v>254</v>
      </c>
      <c r="X30" s="1" t="s">
        <v>255</v>
      </c>
      <c r="Y30" s="1" t="s">
        <v>96</v>
      </c>
      <c r="Z30" s="1" t="s">
        <v>76</v>
      </c>
      <c r="AA30" s="1" t="s">
        <v>256</v>
      </c>
      <c r="AB30" s="17">
        <f>SUM(Table1[[#This Row],[C2017]],Table1[[#This Row],[C2018]],Table1[[#This Row],[C2019]],Table1[[#This Row],[C2020]])</f>
        <v>2500000</v>
      </c>
      <c r="AC30" s="17">
        <v>500000</v>
      </c>
      <c r="AD30" s="20">
        <v>42830</v>
      </c>
      <c r="AE30" s="17">
        <v>500000</v>
      </c>
      <c r="AF30" s="17"/>
      <c r="AG30" s="17">
        <v>500000</v>
      </c>
      <c r="AH30" s="20">
        <v>43499</v>
      </c>
      <c r="AI30" s="17">
        <v>500000</v>
      </c>
      <c r="AJ30" s="17"/>
      <c r="AK30" s="17">
        <v>500000</v>
      </c>
      <c r="AL30" s="20">
        <v>43499</v>
      </c>
      <c r="AM30" s="17">
        <v>1000000</v>
      </c>
      <c r="AN30" s="17" t="s">
        <v>1391</v>
      </c>
      <c r="AO30" s="17">
        <v>500000</v>
      </c>
      <c r="AP30" s="20">
        <v>43499</v>
      </c>
      <c r="AQ30" s="17">
        <v>500000</v>
      </c>
      <c r="AR30" s="17" t="s">
        <v>1391</v>
      </c>
    </row>
    <row r="31" spans="1:44" s="1" customFormat="1" hidden="1" x14ac:dyDescent="0.25">
      <c r="A31" s="8"/>
      <c r="B31" s="8"/>
      <c r="C31" s="8" t="s">
        <v>86</v>
      </c>
      <c r="D31" s="1" t="s">
        <v>257</v>
      </c>
      <c r="E31" s="1" t="s">
        <v>248</v>
      </c>
      <c r="F31" s="1" t="s">
        <v>1489</v>
      </c>
      <c r="G31" s="10" t="s">
        <v>1357</v>
      </c>
      <c r="H31" s="1" t="str">
        <f>HYPERLINK("mailto:thuytam_greendream@yahoo.com","thuytam_greendream@yahoo.com")</f>
        <v>thuytam_greendream@yahoo.com</v>
      </c>
      <c r="I31" s="1" t="s">
        <v>53</v>
      </c>
      <c r="J31" s="1" t="str">
        <f>HYPERLINK("https://www.facebook.com/profile.php?id=100010970883774","https://www.facebook.com/profile.php?id=100010970883774")</f>
        <v>https://www.facebook.com/profile.php?id=100010970883774</v>
      </c>
      <c r="K31" s="1" t="s">
        <v>258</v>
      </c>
      <c r="L31" s="8" t="s">
        <v>55</v>
      </c>
      <c r="M31" s="14">
        <v>32966</v>
      </c>
      <c r="N31" s="8">
        <f t="shared" si="0"/>
        <v>3</v>
      </c>
      <c r="O31" s="8">
        <f t="shared" si="1"/>
        <v>4</v>
      </c>
      <c r="P31" s="1" t="s">
        <v>219</v>
      </c>
      <c r="Q31" s="1" t="s">
        <v>219</v>
      </c>
      <c r="R31" s="8">
        <v>2009</v>
      </c>
      <c r="S31" s="8">
        <v>2012</v>
      </c>
      <c r="T31" s="1" t="s">
        <v>47</v>
      </c>
      <c r="U31" s="1" t="s">
        <v>259</v>
      </c>
      <c r="W31" s="1" t="s">
        <v>1245</v>
      </c>
      <c r="X31" s="1" t="s">
        <v>1254</v>
      </c>
      <c r="Y31" s="1" t="s">
        <v>117</v>
      </c>
      <c r="Z31" s="1" t="s">
        <v>76</v>
      </c>
      <c r="AA31" s="1">
        <v>43101</v>
      </c>
      <c r="AB31" s="17">
        <f>SUM(Table1[[#This Row],[C2017]],Table1[[#This Row],[C2018]],Table1[[#This Row],[C2019]],Table1[[#This Row],[C2020]])</f>
        <v>1000000</v>
      </c>
      <c r="AC31" s="17">
        <v>500000</v>
      </c>
      <c r="AD31" s="20">
        <v>42915</v>
      </c>
      <c r="AE31" s="17">
        <v>500000</v>
      </c>
      <c r="AF31" s="17"/>
      <c r="AG31" s="17">
        <v>500000</v>
      </c>
      <c r="AH31" s="20">
        <v>43193</v>
      </c>
      <c r="AI31" s="17">
        <v>500000</v>
      </c>
      <c r="AJ31" s="17"/>
      <c r="AK31" s="17">
        <v>500000</v>
      </c>
      <c r="AL31" s="20"/>
      <c r="AM31" s="17"/>
      <c r="AN31" s="17"/>
      <c r="AO31" s="17">
        <v>500000</v>
      </c>
      <c r="AP31" s="20"/>
      <c r="AQ31" s="17"/>
      <c r="AR31" s="17"/>
    </row>
    <row r="32" spans="1:44" s="1" customFormat="1" hidden="1" x14ac:dyDescent="0.25">
      <c r="A32" s="8"/>
      <c r="B32" s="8"/>
      <c r="C32" s="8" t="s">
        <v>48</v>
      </c>
      <c r="D32" s="1" t="s">
        <v>231</v>
      </c>
      <c r="E32" s="1" t="s">
        <v>260</v>
      </c>
      <c r="F32" s="1" t="s">
        <v>1490</v>
      </c>
      <c r="G32" s="10" t="s">
        <v>261</v>
      </c>
      <c r="H32" s="1" t="str">
        <f>HYPERLINK("mailto:huuthinh2206@gmail.com","huuthinh2206@gmail.com")</f>
        <v>huuthinh2206@gmail.com</v>
      </c>
      <c r="I32" s="1" t="s">
        <v>53</v>
      </c>
      <c r="J32" s="1" t="str">
        <f>HYPERLINK("https://www.facebook.com/huuthinh.nguyen.7146","https://www.facebook.com/huuthinh.nguyen.7146")</f>
        <v>https://www.facebook.com/huuthinh.nguyen.7146</v>
      </c>
      <c r="K32" s="1" t="s">
        <v>262</v>
      </c>
      <c r="L32" s="8"/>
      <c r="M32" s="14">
        <v>33044</v>
      </c>
      <c r="N32" s="8">
        <f t="shared" si="0"/>
        <v>20</v>
      </c>
      <c r="O32" s="8">
        <f t="shared" si="1"/>
        <v>6</v>
      </c>
      <c r="P32" s="1" t="s">
        <v>91</v>
      </c>
      <c r="Q32" s="1" t="s">
        <v>263</v>
      </c>
      <c r="R32" s="8">
        <v>2009</v>
      </c>
      <c r="S32" s="8">
        <v>2012</v>
      </c>
      <c r="T32" s="1" t="s">
        <v>47</v>
      </c>
      <c r="U32" s="1" t="s">
        <v>264</v>
      </c>
      <c r="W32" s="1" t="s">
        <v>265</v>
      </c>
      <c r="X32" s="1" t="s">
        <v>266</v>
      </c>
      <c r="Y32" s="1" t="s">
        <v>75</v>
      </c>
      <c r="Z32" s="1" t="s">
        <v>61</v>
      </c>
      <c r="AB32" s="17">
        <f>SUM(Table1[[#This Row],[C2017]],Table1[[#This Row],[C2018]],Table1[[#This Row],[C2019]],Table1[[#This Row],[C2020]])</f>
        <v>500000</v>
      </c>
      <c r="AC32" s="17">
        <v>200000</v>
      </c>
      <c r="AD32" s="20">
        <v>43056</v>
      </c>
      <c r="AE32" s="17">
        <v>200000</v>
      </c>
      <c r="AF32" s="17"/>
      <c r="AG32" s="17">
        <v>200000</v>
      </c>
      <c r="AH32" s="20">
        <v>43056</v>
      </c>
      <c r="AI32" s="17">
        <v>300000</v>
      </c>
      <c r="AJ32" s="17" t="s">
        <v>1392</v>
      </c>
      <c r="AK32" s="17">
        <v>200000</v>
      </c>
      <c r="AL32" s="20"/>
      <c r="AM32" s="17"/>
      <c r="AN32" s="17"/>
      <c r="AO32" s="17">
        <v>200000</v>
      </c>
      <c r="AP32" s="20"/>
      <c r="AQ32" s="17"/>
      <c r="AR32" s="17"/>
    </row>
    <row r="33" spans="1:44" s="1" customFormat="1" hidden="1" x14ac:dyDescent="0.25">
      <c r="A33" s="8"/>
      <c r="B33" s="8" t="s">
        <v>55</v>
      </c>
      <c r="C33" s="8" t="s">
        <v>48</v>
      </c>
      <c r="D33" s="1" t="s">
        <v>275</v>
      </c>
      <c r="E33" s="1" t="s">
        <v>269</v>
      </c>
      <c r="F33" s="1" t="s">
        <v>1491</v>
      </c>
      <c r="G33" s="10" t="s">
        <v>276</v>
      </c>
      <c r="H33" s="1" t="s">
        <v>277</v>
      </c>
      <c r="I33" s="1" t="s">
        <v>53</v>
      </c>
      <c r="J33" s="1" t="str">
        <f>HYPERLINK("https://www.facebook.com/Truongcaox","https://www.facebook.com/Truongcaox")</f>
        <v>https://www.facebook.com/Truongcaox</v>
      </c>
      <c r="K33" s="1" t="s">
        <v>278</v>
      </c>
      <c r="L33" s="8" t="s">
        <v>55</v>
      </c>
      <c r="M33" s="14">
        <v>32313</v>
      </c>
      <c r="N33" s="8">
        <f t="shared" si="0"/>
        <v>19</v>
      </c>
      <c r="O33" s="8">
        <f t="shared" si="1"/>
        <v>6</v>
      </c>
      <c r="P33" s="1" t="s">
        <v>279</v>
      </c>
      <c r="Q33" s="1" t="s">
        <v>189</v>
      </c>
      <c r="R33" s="8">
        <v>2008</v>
      </c>
      <c r="S33" s="8">
        <v>2013</v>
      </c>
      <c r="T33" s="1" t="s">
        <v>267</v>
      </c>
      <c r="U33" s="1" t="s">
        <v>280</v>
      </c>
      <c r="W33" s="1" t="s">
        <v>281</v>
      </c>
      <c r="X33" s="1" t="s">
        <v>282</v>
      </c>
      <c r="Y33" s="1" t="s">
        <v>75</v>
      </c>
      <c r="Z33" s="1" t="s">
        <v>97</v>
      </c>
      <c r="AA33" s="1" t="s">
        <v>283</v>
      </c>
      <c r="AB33" s="17">
        <f>SUM(Table1[[#This Row],[C2017]],Table1[[#This Row],[C2018]],Table1[[#This Row],[C2019]],Table1[[#This Row],[C2020]])</f>
        <v>500000</v>
      </c>
      <c r="AC33" s="17">
        <v>500000</v>
      </c>
      <c r="AD33" s="20">
        <v>42912</v>
      </c>
      <c r="AE33" s="17">
        <v>500000</v>
      </c>
      <c r="AF33" s="17"/>
      <c r="AG33" s="17">
        <v>500000</v>
      </c>
      <c r="AH33" s="20"/>
      <c r="AI33" s="17"/>
      <c r="AJ33" s="17"/>
      <c r="AK33" s="17">
        <v>500000</v>
      </c>
      <c r="AL33" s="20"/>
      <c r="AM33" s="17"/>
      <c r="AN33" s="17"/>
      <c r="AO33" s="17">
        <v>500000</v>
      </c>
      <c r="AP33" s="20"/>
      <c r="AQ33" s="17"/>
      <c r="AR33" s="17"/>
    </row>
    <row r="34" spans="1:44" s="1" customFormat="1" hidden="1" x14ac:dyDescent="0.25">
      <c r="A34" s="8"/>
      <c r="B34" s="8"/>
      <c r="C34" s="8" t="s">
        <v>48</v>
      </c>
      <c r="D34" s="1" t="s">
        <v>77</v>
      </c>
      <c r="E34" s="1" t="s">
        <v>284</v>
      </c>
      <c r="F34" s="1" t="s">
        <v>1492</v>
      </c>
      <c r="G34" s="10" t="s">
        <v>285</v>
      </c>
      <c r="H34" s="1" t="s">
        <v>286</v>
      </c>
      <c r="I34" s="1" t="s">
        <v>53</v>
      </c>
      <c r="J34" s="1" t="str">
        <f>HYPERLINK("https://www.facebook.com/quang.luan.102","https://www.facebook.com/quang.luan.102")</f>
        <v>https://www.facebook.com/quang.luan.102</v>
      </c>
      <c r="K34" s="1" t="s">
        <v>287</v>
      </c>
      <c r="L34" s="8" t="s">
        <v>55</v>
      </c>
      <c r="M34" s="14">
        <v>32973</v>
      </c>
      <c r="N34" s="8">
        <f t="shared" si="0"/>
        <v>10</v>
      </c>
      <c r="O34" s="8">
        <f t="shared" si="1"/>
        <v>4</v>
      </c>
      <c r="P34" s="1" t="s">
        <v>288</v>
      </c>
      <c r="Q34" s="1" t="s">
        <v>289</v>
      </c>
      <c r="R34" s="8">
        <v>2009</v>
      </c>
      <c r="S34" s="8">
        <v>2013</v>
      </c>
      <c r="T34" s="1" t="s">
        <v>47</v>
      </c>
      <c r="U34" s="1" t="s">
        <v>57</v>
      </c>
      <c r="W34" s="1" t="s">
        <v>290</v>
      </c>
      <c r="X34" s="1" t="s">
        <v>291</v>
      </c>
      <c r="Y34" s="1" t="s">
        <v>85</v>
      </c>
      <c r="Z34" s="1" t="s">
        <v>61</v>
      </c>
      <c r="AB34" s="17">
        <f>SUM(Table1[[#This Row],[C2017]],Table1[[#This Row],[C2018]],Table1[[#This Row],[C2019]],Table1[[#This Row],[C2020]])</f>
        <v>500000</v>
      </c>
      <c r="AC34" s="17">
        <v>500000</v>
      </c>
      <c r="AD34" s="20">
        <v>43000</v>
      </c>
      <c r="AE34" s="17">
        <v>500000</v>
      </c>
      <c r="AF34" s="17"/>
      <c r="AG34" s="17">
        <v>500000</v>
      </c>
      <c r="AH34" s="20"/>
      <c r="AI34" s="17"/>
      <c r="AJ34" s="17"/>
      <c r="AK34" s="17">
        <v>500000</v>
      </c>
      <c r="AL34" s="20"/>
      <c r="AM34" s="17"/>
      <c r="AN34" s="17"/>
      <c r="AO34" s="17">
        <v>500000</v>
      </c>
      <c r="AP34" s="20"/>
      <c r="AQ34" s="17"/>
      <c r="AR34" s="17"/>
    </row>
    <row r="35" spans="1:44" s="1" customFormat="1" hidden="1" x14ac:dyDescent="0.25">
      <c r="A35" s="8"/>
      <c r="B35" s="8"/>
      <c r="C35" s="8" t="s">
        <v>48</v>
      </c>
      <c r="D35" s="1" t="s">
        <v>292</v>
      </c>
      <c r="E35" s="1" t="s">
        <v>293</v>
      </c>
      <c r="F35" s="1" t="s">
        <v>1493</v>
      </c>
      <c r="G35" s="10" t="s">
        <v>1389</v>
      </c>
      <c r="H35" s="1" t="str">
        <f>HYPERLINK("mailto:tien.ntan@gmail.com","tien.ntan@gmail.com")</f>
        <v>tien.ntan@gmail.com</v>
      </c>
      <c r="I35" s="1" t="s">
        <v>53</v>
      </c>
      <c r="J35" s="1" t="str">
        <f>HYPERLINK("https://www.facebook.com/ntantien","https://www.facebook.com/ntantien")</f>
        <v>https://www.facebook.com/ntantien</v>
      </c>
      <c r="K35" s="1" t="s">
        <v>294</v>
      </c>
      <c r="L35" s="8" t="s">
        <v>55</v>
      </c>
      <c r="M35" s="14">
        <v>33087</v>
      </c>
      <c r="N35" s="8">
        <f t="shared" si="0"/>
        <v>2</v>
      </c>
      <c r="O35" s="8">
        <f t="shared" si="1"/>
        <v>8</v>
      </c>
      <c r="P35" s="1" t="s">
        <v>295</v>
      </c>
      <c r="Q35" s="1" t="s">
        <v>296</v>
      </c>
      <c r="R35" s="8">
        <v>2009</v>
      </c>
      <c r="S35" s="8">
        <v>2013</v>
      </c>
      <c r="T35" s="1" t="s">
        <v>47</v>
      </c>
      <c r="U35" s="1" t="s">
        <v>72</v>
      </c>
      <c r="W35" s="1" t="s">
        <v>297</v>
      </c>
      <c r="X35" s="1" t="s">
        <v>298</v>
      </c>
      <c r="Y35" s="1" t="s">
        <v>75</v>
      </c>
      <c r="Z35" s="1" t="s">
        <v>61</v>
      </c>
      <c r="AB35" s="17">
        <f>SUM(Table1[[#This Row],[C2017]],Table1[[#This Row],[C2018]],Table1[[#This Row],[C2019]],Table1[[#This Row],[C2020]])</f>
        <v>600000</v>
      </c>
      <c r="AC35" s="17">
        <v>200000</v>
      </c>
      <c r="AD35" s="20">
        <v>43516</v>
      </c>
      <c r="AE35" s="17">
        <v>200000</v>
      </c>
      <c r="AF35" s="17"/>
      <c r="AG35" s="17">
        <v>200000</v>
      </c>
      <c r="AH35" s="20">
        <v>43516</v>
      </c>
      <c r="AI35" s="17">
        <v>200000</v>
      </c>
      <c r="AJ35" s="17"/>
      <c r="AK35" s="17">
        <v>200000</v>
      </c>
      <c r="AL35" s="20">
        <v>43516</v>
      </c>
      <c r="AM35" s="17">
        <v>200000</v>
      </c>
      <c r="AN35" s="17"/>
      <c r="AO35" s="17">
        <v>200000</v>
      </c>
      <c r="AP35" s="20"/>
      <c r="AQ35" s="17"/>
      <c r="AR35" s="17"/>
    </row>
    <row r="36" spans="1:44" s="1" customFormat="1" x14ac:dyDescent="0.25">
      <c r="A36" s="8"/>
      <c r="B36" s="8"/>
      <c r="C36" s="8" t="s">
        <v>86</v>
      </c>
      <c r="D36" s="1" t="s">
        <v>299</v>
      </c>
      <c r="E36" s="1" t="s">
        <v>300</v>
      </c>
      <c r="F36" s="1" t="s">
        <v>1494</v>
      </c>
      <c r="G36" s="10" t="s">
        <v>1358</v>
      </c>
      <c r="H36" s="1" t="str">
        <f>HYPERLINK("mailto:tuongvy_jeanspears@yahoo.com","tuongvy_jeanspears@yahoo.com")</f>
        <v>tuongvy_jeanspears@yahoo.com</v>
      </c>
      <c r="I36" s="1" t="s">
        <v>53</v>
      </c>
      <c r="J36" s="1" t="str">
        <f>HYPERLINK("https://www.facebook.com/tuongvy.jeanspears","https://www.facebook.com/tuongvy.jeanspears")</f>
        <v>https://www.facebook.com/tuongvy.jeanspears</v>
      </c>
      <c r="K36" s="1" t="s">
        <v>301</v>
      </c>
      <c r="L36" s="8" t="s">
        <v>55</v>
      </c>
      <c r="M36" s="14">
        <v>33336</v>
      </c>
      <c r="N36" s="8">
        <f t="shared" ref="N36:N67" si="2">VALUE(DAY(M36))</f>
        <v>8</v>
      </c>
      <c r="O36" s="8">
        <f t="shared" ref="O36:O67" si="3">MONTH(M36)</f>
        <v>4</v>
      </c>
      <c r="P36" s="1" t="s">
        <v>302</v>
      </c>
      <c r="Q36" s="1" t="s">
        <v>199</v>
      </c>
      <c r="R36" s="8">
        <v>2009</v>
      </c>
      <c r="S36" s="8">
        <v>2013</v>
      </c>
      <c r="T36" s="1" t="s">
        <v>47</v>
      </c>
      <c r="U36" s="1" t="s">
        <v>83</v>
      </c>
      <c r="V36" s="1" t="s">
        <v>668</v>
      </c>
      <c r="W36" s="1" t="s">
        <v>303</v>
      </c>
      <c r="X36" s="1" t="s">
        <v>304</v>
      </c>
      <c r="Y36" s="1" t="s">
        <v>60</v>
      </c>
      <c r="Z36" s="1" t="s">
        <v>61</v>
      </c>
      <c r="AB36" s="17">
        <f>SUM(Table1[[#This Row],[C2017]],Table1[[#This Row],[C2018]],Table1[[#This Row],[C2019]],Table1[[#This Row],[C2020]])</f>
        <v>1500000</v>
      </c>
      <c r="AC36" s="17">
        <v>500000</v>
      </c>
      <c r="AD36" s="20">
        <v>42810</v>
      </c>
      <c r="AE36" s="17">
        <v>500000</v>
      </c>
      <c r="AF36" s="17" t="s">
        <v>1390</v>
      </c>
      <c r="AG36" s="17">
        <v>500000</v>
      </c>
      <c r="AH36" s="20">
        <v>43099</v>
      </c>
      <c r="AI36" s="17">
        <v>500000</v>
      </c>
      <c r="AJ36" s="17" t="s">
        <v>1390</v>
      </c>
      <c r="AK36" s="17">
        <v>500000</v>
      </c>
      <c r="AL36" s="20">
        <v>43497</v>
      </c>
      <c r="AM36" s="17">
        <v>500000</v>
      </c>
      <c r="AN36" s="17" t="s">
        <v>1390</v>
      </c>
      <c r="AO36" s="17">
        <v>500000</v>
      </c>
      <c r="AP36" s="20"/>
      <c r="AQ36" s="17"/>
      <c r="AR36" s="17"/>
    </row>
    <row r="37" spans="1:44" s="1" customFormat="1" ht="30" hidden="1" x14ac:dyDescent="0.25">
      <c r="A37" s="8"/>
      <c r="B37" s="8"/>
      <c r="C37" s="8" t="s">
        <v>86</v>
      </c>
      <c r="D37" s="1" t="s">
        <v>305</v>
      </c>
      <c r="E37" s="1" t="s">
        <v>306</v>
      </c>
      <c r="F37" s="1" t="s">
        <v>1495</v>
      </c>
      <c r="G37" s="10" t="s">
        <v>1279</v>
      </c>
      <c r="H37" s="1" t="s">
        <v>307</v>
      </c>
      <c r="I37" s="1" t="s">
        <v>53</v>
      </c>
      <c r="J37" s="1" t="str">
        <f>HYPERLINK("https://www.facebook.com/tranthanhmui","https://www.facebook.com/tranthanhmui")</f>
        <v>https://www.facebook.com/tranthanhmui</v>
      </c>
      <c r="K37" s="1" t="s">
        <v>308</v>
      </c>
      <c r="L37" s="8" t="s">
        <v>55</v>
      </c>
      <c r="M37" s="14">
        <v>33373</v>
      </c>
      <c r="N37" s="8">
        <f t="shared" si="2"/>
        <v>15</v>
      </c>
      <c r="O37" s="8">
        <f t="shared" si="3"/>
        <v>5</v>
      </c>
      <c r="P37" s="1" t="s">
        <v>309</v>
      </c>
      <c r="Q37" s="1" t="s">
        <v>124</v>
      </c>
      <c r="R37" s="8">
        <v>2009</v>
      </c>
      <c r="S37" s="8">
        <v>2013</v>
      </c>
      <c r="T37" s="1" t="s">
        <v>47</v>
      </c>
      <c r="U37" s="1" t="s">
        <v>237</v>
      </c>
      <c r="W37" s="1" t="s">
        <v>310</v>
      </c>
      <c r="X37" s="1" t="s">
        <v>311</v>
      </c>
      <c r="Y37" s="1" t="s">
        <v>96</v>
      </c>
      <c r="Z37" s="1" t="s">
        <v>61</v>
      </c>
      <c r="AB37" s="17">
        <f>SUM(Table1[[#This Row],[C2017]],Table1[[#This Row],[C2018]],Table1[[#This Row],[C2019]],Table1[[#This Row],[C2020]])</f>
        <v>200000</v>
      </c>
      <c r="AC37" s="17">
        <v>200000</v>
      </c>
      <c r="AD37" s="20">
        <v>43077</v>
      </c>
      <c r="AE37" s="17">
        <v>200000</v>
      </c>
      <c r="AF37" s="17"/>
      <c r="AG37" s="17">
        <v>200000</v>
      </c>
      <c r="AH37" s="20"/>
      <c r="AI37" s="17"/>
      <c r="AJ37" s="17"/>
      <c r="AK37" s="17">
        <v>200000</v>
      </c>
      <c r="AL37" s="20"/>
      <c r="AM37" s="17"/>
      <c r="AN37" s="17"/>
      <c r="AO37" s="17">
        <v>200000</v>
      </c>
      <c r="AP37" s="20"/>
      <c r="AQ37" s="17"/>
      <c r="AR37" s="17"/>
    </row>
    <row r="38" spans="1:44" s="1" customFormat="1" ht="30" hidden="1" x14ac:dyDescent="0.25">
      <c r="A38" s="8"/>
      <c r="B38" s="8"/>
      <c r="C38" s="8" t="s">
        <v>48</v>
      </c>
      <c r="D38" s="1" t="s">
        <v>99</v>
      </c>
      <c r="E38" s="1" t="s">
        <v>312</v>
      </c>
      <c r="F38" s="1" t="s">
        <v>1496</v>
      </c>
      <c r="G38" s="10" t="s">
        <v>1343</v>
      </c>
      <c r="H38" s="1" t="s">
        <v>313</v>
      </c>
      <c r="I38" s="1" t="s">
        <v>53</v>
      </c>
      <c r="J38" s="1" t="str">
        <f>HYPERLINK("https://www.facebook.com/messages/phamvantuan.pvt.2009","https://www.facebook.com/messages/phamvantuan.pvt.2009")</f>
        <v>https://www.facebook.com/messages/phamvantuan.pvt.2009</v>
      </c>
      <c r="K38" s="1" t="s">
        <v>314</v>
      </c>
      <c r="L38" s="8" t="s">
        <v>55</v>
      </c>
      <c r="M38" s="14">
        <v>33384</v>
      </c>
      <c r="N38" s="8">
        <f t="shared" si="2"/>
        <v>26</v>
      </c>
      <c r="O38" s="8">
        <f t="shared" si="3"/>
        <v>5</v>
      </c>
      <c r="P38" s="1" t="s">
        <v>124</v>
      </c>
      <c r="Q38" s="1" t="s">
        <v>113</v>
      </c>
      <c r="R38" s="8">
        <v>2009</v>
      </c>
      <c r="S38" s="8">
        <v>2013</v>
      </c>
      <c r="T38" s="1" t="s">
        <v>47</v>
      </c>
      <c r="U38" s="1" t="s">
        <v>83</v>
      </c>
      <c r="W38" s="1" t="s">
        <v>315</v>
      </c>
      <c r="X38" s="1" t="s">
        <v>316</v>
      </c>
      <c r="Y38" s="1" t="s">
        <v>96</v>
      </c>
      <c r="Z38" s="1" t="s">
        <v>61</v>
      </c>
      <c r="AB38" s="17">
        <f>SUM(Table1[[#This Row],[C2017]],Table1[[#This Row],[C2018]],Table1[[#This Row],[C2019]],Table1[[#This Row],[C2020]])</f>
        <v>0</v>
      </c>
      <c r="AC38" s="17">
        <v>200000</v>
      </c>
      <c r="AD38" s="20"/>
      <c r="AE38" s="17"/>
      <c r="AF38" s="17"/>
      <c r="AG38" s="17">
        <v>200000</v>
      </c>
      <c r="AH38" s="20"/>
      <c r="AI38" s="17"/>
      <c r="AJ38" s="17"/>
      <c r="AK38" s="17">
        <v>200000</v>
      </c>
      <c r="AL38" s="20"/>
      <c r="AM38" s="17"/>
      <c r="AN38" s="17"/>
      <c r="AO38" s="17">
        <v>200000</v>
      </c>
      <c r="AP38" s="20"/>
      <c r="AQ38" s="17"/>
      <c r="AR38" s="17"/>
    </row>
    <row r="39" spans="1:44" s="1" customFormat="1" hidden="1" x14ac:dyDescent="0.25">
      <c r="A39" s="8"/>
      <c r="B39" s="8"/>
      <c r="C39" s="8" t="s">
        <v>86</v>
      </c>
      <c r="D39" s="1" t="s">
        <v>317</v>
      </c>
      <c r="E39" s="1" t="s">
        <v>318</v>
      </c>
      <c r="F39" s="1" t="s">
        <v>1497</v>
      </c>
      <c r="G39" s="10" t="s">
        <v>319</v>
      </c>
      <c r="H39" s="1" t="str">
        <f>HYPERLINK("mailto:dtnlanvn@gmail.com","dtnlanvn@gmail.com")</f>
        <v>dtnlanvn@gmail.com</v>
      </c>
      <c r="I39" s="1" t="s">
        <v>53</v>
      </c>
      <c r="J39" s="1" t="str">
        <f>HYPERLINK("https://www.facebook.com/profile.php?id=100000604110245&amp;fref=ts","https://www.facebook.com/profile.php?id=100000604110245&amp;fref=ts")</f>
        <v>https://www.facebook.com/profile.php?id=100000604110245&amp;fref=ts</v>
      </c>
      <c r="K39" s="1" t="s">
        <v>320</v>
      </c>
      <c r="L39" s="8" t="s">
        <v>55</v>
      </c>
      <c r="M39" s="14">
        <v>33385</v>
      </c>
      <c r="N39" s="8">
        <f t="shared" si="2"/>
        <v>27</v>
      </c>
      <c r="O39" s="8">
        <f t="shared" si="3"/>
        <v>5</v>
      </c>
      <c r="P39" s="1" t="s">
        <v>91</v>
      </c>
      <c r="Q39" s="1" t="s">
        <v>321</v>
      </c>
      <c r="R39" s="8">
        <v>2009</v>
      </c>
      <c r="S39" s="8">
        <v>2013</v>
      </c>
      <c r="T39" s="1" t="s">
        <v>47</v>
      </c>
      <c r="U39" s="1" t="s">
        <v>237</v>
      </c>
      <c r="W39" s="1" t="s">
        <v>310</v>
      </c>
      <c r="X39" s="1" t="s">
        <v>322</v>
      </c>
      <c r="Y39" s="1" t="s">
        <v>96</v>
      </c>
      <c r="Z39" s="1" t="s">
        <v>76</v>
      </c>
      <c r="AA39" s="1" t="s">
        <v>323</v>
      </c>
      <c r="AB39" s="17">
        <f>SUM(Table1[[#This Row],[C2017]],Table1[[#This Row],[C2018]],Table1[[#This Row],[C2019]],Table1[[#This Row],[C2020]])</f>
        <v>1000000</v>
      </c>
      <c r="AC39" s="17">
        <v>500000</v>
      </c>
      <c r="AD39" s="20">
        <v>42955</v>
      </c>
      <c r="AE39" s="17">
        <v>500000</v>
      </c>
      <c r="AF39" s="17"/>
      <c r="AG39" s="17">
        <v>500000</v>
      </c>
      <c r="AH39" s="20">
        <v>43340</v>
      </c>
      <c r="AI39" s="17">
        <v>500000</v>
      </c>
      <c r="AJ39" s="17"/>
      <c r="AK39" s="17">
        <v>500000</v>
      </c>
      <c r="AL39" s="20"/>
      <c r="AM39" s="17"/>
      <c r="AN39" s="17"/>
      <c r="AO39" s="17">
        <v>500000</v>
      </c>
      <c r="AP39" s="20"/>
      <c r="AQ39" s="17"/>
      <c r="AR39" s="17"/>
    </row>
    <row r="40" spans="1:44" s="1" customFormat="1" hidden="1" x14ac:dyDescent="0.25">
      <c r="A40" s="8"/>
      <c r="B40" s="8"/>
      <c r="C40" s="8" t="s">
        <v>48</v>
      </c>
      <c r="D40" s="1" t="s">
        <v>324</v>
      </c>
      <c r="E40" s="1" t="s">
        <v>325</v>
      </c>
      <c r="F40" s="1" t="s">
        <v>1498</v>
      </c>
      <c r="G40" s="10" t="s">
        <v>1377</v>
      </c>
      <c r="H40" s="1" t="s">
        <v>326</v>
      </c>
      <c r="I40" s="1" t="s">
        <v>53</v>
      </c>
      <c r="J40" s="1" t="str">
        <f>HYPERLINK("https://www.facebook.com/hung.truong.98434","https://www.facebook.com/hung.truong.98434")</f>
        <v>https://www.facebook.com/hung.truong.98434</v>
      </c>
      <c r="K40" s="1" t="s">
        <v>327</v>
      </c>
      <c r="L40" s="8" t="s">
        <v>55</v>
      </c>
      <c r="M40" s="14">
        <v>33390</v>
      </c>
      <c r="N40" s="8">
        <f t="shared" si="2"/>
        <v>1</v>
      </c>
      <c r="O40" s="8">
        <f t="shared" si="3"/>
        <v>6</v>
      </c>
      <c r="P40" s="1" t="s">
        <v>91</v>
      </c>
      <c r="Q40" s="1" t="s">
        <v>82</v>
      </c>
      <c r="R40" s="8">
        <v>2009</v>
      </c>
      <c r="S40" s="8">
        <v>2013</v>
      </c>
      <c r="T40" s="1" t="s">
        <v>47</v>
      </c>
      <c r="U40" s="1" t="s">
        <v>83</v>
      </c>
      <c r="W40" s="1" t="s">
        <v>328</v>
      </c>
      <c r="X40" s="1" t="s">
        <v>329</v>
      </c>
      <c r="Y40" s="1" t="s">
        <v>96</v>
      </c>
      <c r="Z40" s="1" t="s">
        <v>61</v>
      </c>
      <c r="AB40" s="17">
        <f>SUM(Table1[[#This Row],[C2017]],Table1[[#This Row],[C2018]],Table1[[#This Row],[C2019]],Table1[[#This Row],[C2020]])</f>
        <v>1000000</v>
      </c>
      <c r="AC40" s="17">
        <v>500000</v>
      </c>
      <c r="AD40" s="20">
        <v>43004</v>
      </c>
      <c r="AE40" s="17">
        <v>500000</v>
      </c>
      <c r="AF40" s="17"/>
      <c r="AG40" s="17">
        <v>500000</v>
      </c>
      <c r="AH40" s="20">
        <v>43428</v>
      </c>
      <c r="AI40" s="17">
        <v>500000</v>
      </c>
      <c r="AJ40" s="17" t="s">
        <v>1390</v>
      </c>
      <c r="AK40" s="17">
        <v>500000</v>
      </c>
      <c r="AL40" s="20"/>
      <c r="AM40" s="17"/>
      <c r="AN40" s="17"/>
      <c r="AO40" s="17">
        <v>500000</v>
      </c>
      <c r="AP40" s="20"/>
      <c r="AQ40" s="17"/>
      <c r="AR40" s="17"/>
    </row>
    <row r="41" spans="1:44" s="1" customFormat="1" ht="30" hidden="1" x14ac:dyDescent="0.25">
      <c r="A41" s="8"/>
      <c r="B41" s="8"/>
      <c r="C41" s="8" t="s">
        <v>86</v>
      </c>
      <c r="D41" s="1" t="s">
        <v>330</v>
      </c>
      <c r="E41" s="1" t="s">
        <v>331</v>
      </c>
      <c r="F41" s="1" t="s">
        <v>1499</v>
      </c>
      <c r="G41" s="10" t="s">
        <v>1287</v>
      </c>
      <c r="H41" s="1" t="str">
        <f>HYPERLINK("mailto:happy_funny0608@yahoo.com","happy_funny0608@yahoo.com")</f>
        <v>happy_funny0608@yahoo.com</v>
      </c>
      <c r="I41" s="1" t="s">
        <v>53</v>
      </c>
      <c r="J41" s="1" t="str">
        <f>HYPERLINK("https://www.facebook.com/TrucThuy68","https://www.facebook.com/TrucThuy68")</f>
        <v>https://www.facebook.com/TrucThuy68</v>
      </c>
      <c r="K41" s="1" t="s">
        <v>332</v>
      </c>
      <c r="L41" s="8" t="s">
        <v>55</v>
      </c>
      <c r="M41" s="14">
        <v>33456</v>
      </c>
      <c r="N41" s="8">
        <f t="shared" si="2"/>
        <v>6</v>
      </c>
      <c r="O41" s="8">
        <f t="shared" si="3"/>
        <v>8</v>
      </c>
      <c r="P41" s="1" t="s">
        <v>333</v>
      </c>
      <c r="Q41" s="1" t="s">
        <v>124</v>
      </c>
      <c r="R41" s="8">
        <v>2009</v>
      </c>
      <c r="S41" s="8">
        <v>2013</v>
      </c>
      <c r="T41" s="1" t="s">
        <v>47</v>
      </c>
      <c r="U41" s="1" t="s">
        <v>57</v>
      </c>
      <c r="W41" s="1" t="s">
        <v>334</v>
      </c>
      <c r="X41" s="1" t="s">
        <v>335</v>
      </c>
      <c r="Y41" s="1" t="s">
        <v>96</v>
      </c>
      <c r="Z41" s="1" t="s">
        <v>61</v>
      </c>
      <c r="AB41" s="17">
        <f>SUM(Table1[[#This Row],[C2017]],Table1[[#This Row],[C2018]],Table1[[#This Row],[C2019]],Table1[[#This Row],[C2020]])</f>
        <v>0</v>
      </c>
      <c r="AC41" s="17">
        <v>200000</v>
      </c>
      <c r="AD41" s="20"/>
      <c r="AE41" s="17"/>
      <c r="AF41" s="17"/>
      <c r="AG41" s="17">
        <v>200000</v>
      </c>
      <c r="AH41" s="20"/>
      <c r="AI41" s="17"/>
      <c r="AJ41" s="17"/>
      <c r="AK41" s="17">
        <v>200000</v>
      </c>
      <c r="AL41" s="20"/>
      <c r="AM41" s="17"/>
      <c r="AN41" s="17"/>
      <c r="AO41" s="17">
        <v>200000</v>
      </c>
      <c r="AP41" s="20"/>
      <c r="AQ41" s="17"/>
      <c r="AR41" s="17"/>
    </row>
    <row r="42" spans="1:44" s="1" customFormat="1" hidden="1" x14ac:dyDescent="0.25">
      <c r="A42" s="8"/>
      <c r="B42" s="8"/>
      <c r="C42" s="8" t="s">
        <v>86</v>
      </c>
      <c r="D42" s="1" t="s">
        <v>336</v>
      </c>
      <c r="E42" s="1" t="s">
        <v>337</v>
      </c>
      <c r="F42" s="1" t="s">
        <v>1500</v>
      </c>
      <c r="G42" s="10" t="s">
        <v>1284</v>
      </c>
      <c r="H42" s="1" t="str">
        <f>HYPERLINK("mailto:paradise_ptht91@yahoo.com","paradise_ptht91@yahoo.com")</f>
        <v>paradise_ptht91@yahoo.com</v>
      </c>
      <c r="I42" s="1" t="s">
        <v>53</v>
      </c>
      <c r="J42" s="1" t="str">
        <f>HYPERLINK("https://www.facebook.com/tham.pho","https://www.facebook.com/tham.pho")</f>
        <v>https://www.facebook.com/tham.pho</v>
      </c>
      <c r="K42" s="1" t="s">
        <v>338</v>
      </c>
      <c r="L42" s="8" t="s">
        <v>55</v>
      </c>
      <c r="M42" s="14">
        <v>33463</v>
      </c>
      <c r="N42" s="8">
        <f t="shared" si="2"/>
        <v>13</v>
      </c>
      <c r="O42" s="8">
        <f t="shared" si="3"/>
        <v>8</v>
      </c>
      <c r="P42" s="1" t="s">
        <v>171</v>
      </c>
      <c r="Q42" s="1" t="s">
        <v>171</v>
      </c>
      <c r="R42" s="8">
        <v>2009</v>
      </c>
      <c r="S42" s="8">
        <v>2013</v>
      </c>
      <c r="T42" s="1" t="s">
        <v>47</v>
      </c>
      <c r="U42" s="1" t="s">
        <v>57</v>
      </c>
      <c r="X42" s="1" t="s">
        <v>339</v>
      </c>
      <c r="Y42" s="1" t="s">
        <v>96</v>
      </c>
      <c r="Z42" s="1" t="s">
        <v>61</v>
      </c>
      <c r="AB42" s="17">
        <f>SUM(Table1[[#This Row],[C2017]],Table1[[#This Row],[C2018]],Table1[[#This Row],[C2019]],Table1[[#This Row],[C2020]])</f>
        <v>0</v>
      </c>
      <c r="AC42" s="17">
        <v>200000</v>
      </c>
      <c r="AD42" s="20"/>
      <c r="AE42" s="17"/>
      <c r="AF42" s="17"/>
      <c r="AG42" s="17">
        <v>200000</v>
      </c>
      <c r="AH42" s="20"/>
      <c r="AI42" s="17"/>
      <c r="AJ42" s="17"/>
      <c r="AK42" s="17">
        <v>200000</v>
      </c>
      <c r="AL42" s="20"/>
      <c r="AM42" s="17"/>
      <c r="AN42" s="17"/>
      <c r="AO42" s="17">
        <v>200000</v>
      </c>
      <c r="AP42" s="20"/>
      <c r="AQ42" s="17"/>
      <c r="AR42" s="17"/>
    </row>
    <row r="43" spans="1:44" s="1" customFormat="1" hidden="1" x14ac:dyDescent="0.25">
      <c r="A43" s="8"/>
      <c r="B43" s="8"/>
      <c r="C43" s="8" t="s">
        <v>48</v>
      </c>
      <c r="D43" s="1" t="s">
        <v>340</v>
      </c>
      <c r="E43" s="1" t="s">
        <v>341</v>
      </c>
      <c r="F43" s="1" t="s">
        <v>1501</v>
      </c>
      <c r="G43" s="10" t="s">
        <v>342</v>
      </c>
      <c r="H43" s="1" t="str">
        <f>HYPERLINK("mailto:nguoivetugiacmo_1991@yahoo.com","nguoivetugiacmo_1991@yahoo.com")</f>
        <v>nguoivetugiacmo_1991@yahoo.com</v>
      </c>
      <c r="I43" s="1" t="s">
        <v>53</v>
      </c>
      <c r="J43" s="1" t="str">
        <f>HYPERLINK("https://www.facebook.com/duy.luong.9","https://www.facebook.com/duy.luong.9")</f>
        <v>https://www.facebook.com/duy.luong.9</v>
      </c>
      <c r="K43" s="1" t="s">
        <v>343</v>
      </c>
      <c r="L43" s="8" t="s">
        <v>55</v>
      </c>
      <c r="M43" s="14">
        <v>33518</v>
      </c>
      <c r="N43" s="8">
        <f t="shared" si="2"/>
        <v>7</v>
      </c>
      <c r="O43" s="8">
        <f t="shared" si="3"/>
        <v>10</v>
      </c>
      <c r="P43" s="1" t="s">
        <v>91</v>
      </c>
      <c r="Q43" s="1" t="s">
        <v>344</v>
      </c>
      <c r="R43" s="8">
        <v>2009</v>
      </c>
      <c r="S43" s="8">
        <v>2013</v>
      </c>
      <c r="T43" s="1" t="s">
        <v>47</v>
      </c>
      <c r="U43" s="1" t="s">
        <v>72</v>
      </c>
      <c r="W43" s="1" t="s">
        <v>345</v>
      </c>
      <c r="X43" s="1" t="s">
        <v>346</v>
      </c>
      <c r="Y43" s="1" t="s">
        <v>75</v>
      </c>
      <c r="Z43" s="1" t="s">
        <v>61</v>
      </c>
      <c r="AB43" s="17">
        <f>SUM(Table1[[#This Row],[C2017]],Table1[[#This Row],[C2018]],Table1[[#This Row],[C2019]],Table1[[#This Row],[C2020]])</f>
        <v>1300000</v>
      </c>
      <c r="AC43" s="17">
        <v>500000</v>
      </c>
      <c r="AD43" s="20">
        <v>43015</v>
      </c>
      <c r="AE43" s="17">
        <v>500000</v>
      </c>
      <c r="AF43" s="17"/>
      <c r="AG43" s="17">
        <v>500000</v>
      </c>
      <c r="AH43" s="20">
        <v>43374</v>
      </c>
      <c r="AI43" s="17">
        <v>500000</v>
      </c>
      <c r="AJ43" s="17" t="s">
        <v>1390</v>
      </c>
      <c r="AK43" s="17">
        <v>500000</v>
      </c>
      <c r="AL43" s="20">
        <v>43485</v>
      </c>
      <c r="AM43" s="17">
        <v>300000</v>
      </c>
      <c r="AN43" s="17" t="s">
        <v>1393</v>
      </c>
      <c r="AO43" s="17">
        <v>500000</v>
      </c>
      <c r="AP43" s="20"/>
      <c r="AQ43" s="17"/>
      <c r="AR43" s="17"/>
    </row>
    <row r="44" spans="1:44" s="1" customFormat="1" hidden="1" x14ac:dyDescent="0.25">
      <c r="A44" s="8"/>
      <c r="B44" s="8"/>
      <c r="C44" s="8" t="s">
        <v>86</v>
      </c>
      <c r="D44" s="1" t="s">
        <v>347</v>
      </c>
      <c r="E44" s="1" t="s">
        <v>184</v>
      </c>
      <c r="F44" s="1" t="s">
        <v>1502</v>
      </c>
      <c r="G44" s="10" t="s">
        <v>348</v>
      </c>
      <c r="H44" s="1" t="str">
        <f>HYPERLINK("mailto:hongminh101091@yahoo.com","hongminh101091@yahoo.com")</f>
        <v>hongminh101091@yahoo.com</v>
      </c>
      <c r="I44" s="1" t="s">
        <v>53</v>
      </c>
      <c r="J44" s="1" t="str">
        <f>HYPERLINK("https://www.facebook.com/hongminh101091","https://www.facebook.com/hongminh101091")</f>
        <v>https://www.facebook.com/hongminh101091</v>
      </c>
      <c r="K44" s="1" t="s">
        <v>349</v>
      </c>
      <c r="L44" s="8" t="s">
        <v>55</v>
      </c>
      <c r="M44" s="14">
        <v>33521</v>
      </c>
      <c r="N44" s="8">
        <f t="shared" si="2"/>
        <v>10</v>
      </c>
      <c r="O44" s="8">
        <f t="shared" si="3"/>
        <v>10</v>
      </c>
      <c r="P44" s="1" t="s">
        <v>179</v>
      </c>
      <c r="Q44" s="1" t="s">
        <v>199</v>
      </c>
      <c r="R44" s="8">
        <v>2009</v>
      </c>
      <c r="S44" s="8">
        <v>2013</v>
      </c>
      <c r="T44" s="1" t="s">
        <v>47</v>
      </c>
      <c r="U44" s="1" t="s">
        <v>83</v>
      </c>
      <c r="V44" s="1" t="s">
        <v>350</v>
      </c>
      <c r="W44" s="1" t="s">
        <v>351</v>
      </c>
      <c r="X44" s="1" t="s">
        <v>352</v>
      </c>
      <c r="Y44" s="1" t="s">
        <v>96</v>
      </c>
      <c r="Z44" s="1" t="s">
        <v>61</v>
      </c>
      <c r="AB44" s="17">
        <f>SUM(Table1[[#This Row],[C2017]],Table1[[#This Row],[C2018]],Table1[[#This Row],[C2019]],Table1[[#This Row],[C2020]])</f>
        <v>1000000</v>
      </c>
      <c r="AC44" s="17">
        <v>500000</v>
      </c>
      <c r="AD44" s="20">
        <v>43004</v>
      </c>
      <c r="AE44" s="17">
        <v>500000</v>
      </c>
      <c r="AF44" s="17"/>
      <c r="AG44" s="17">
        <v>500000</v>
      </c>
      <c r="AH44" s="20">
        <v>43348</v>
      </c>
      <c r="AI44" s="17">
        <v>500000</v>
      </c>
      <c r="AJ44" s="17"/>
      <c r="AK44" s="17">
        <v>500000</v>
      </c>
      <c r="AL44" s="20"/>
      <c r="AM44" s="17"/>
      <c r="AN44" s="17"/>
      <c r="AO44" s="17">
        <v>500000</v>
      </c>
      <c r="AP44" s="20"/>
      <c r="AQ44" s="17"/>
      <c r="AR44" s="17"/>
    </row>
    <row r="45" spans="1:44" s="1" customFormat="1" hidden="1" x14ac:dyDescent="0.25">
      <c r="A45" s="8"/>
      <c r="B45" s="8"/>
      <c r="C45" s="8" t="s">
        <v>48</v>
      </c>
      <c r="D45" s="1" t="s">
        <v>213</v>
      </c>
      <c r="E45" s="1" t="s">
        <v>341</v>
      </c>
      <c r="F45" s="1" t="s">
        <v>1503</v>
      </c>
      <c r="G45" s="10" t="s">
        <v>353</v>
      </c>
      <c r="H45" s="1" t="s">
        <v>354</v>
      </c>
      <c r="I45" s="1" t="s">
        <v>53</v>
      </c>
      <c r="J45" s="1" t="str">
        <f>HYPERLINK("https://www.facebook.com/UndeadLovedl25","https://www.facebook.com/UndeadLovedl25")</f>
        <v>https://www.facebook.com/UndeadLovedl25</v>
      </c>
      <c r="K45" s="1" t="s">
        <v>355</v>
      </c>
      <c r="L45" s="8" t="s">
        <v>55</v>
      </c>
      <c r="M45" s="14">
        <v>33597</v>
      </c>
      <c r="N45" s="8">
        <f t="shared" si="2"/>
        <v>25</v>
      </c>
      <c r="O45" s="8">
        <f t="shared" si="3"/>
        <v>12</v>
      </c>
      <c r="P45" s="1" t="s">
        <v>91</v>
      </c>
      <c r="Q45" s="1" t="s">
        <v>263</v>
      </c>
      <c r="R45" s="8">
        <v>2009</v>
      </c>
      <c r="S45" s="8">
        <v>2013</v>
      </c>
      <c r="T45" s="1" t="s">
        <v>47</v>
      </c>
      <c r="U45" s="1" t="s">
        <v>356</v>
      </c>
      <c r="V45" s="1" t="s">
        <v>357</v>
      </c>
      <c r="W45" s="1" t="s">
        <v>358</v>
      </c>
      <c r="X45" s="1" t="s">
        <v>359</v>
      </c>
      <c r="Y45" s="1" t="s">
        <v>85</v>
      </c>
      <c r="Z45" s="1" t="s">
        <v>61</v>
      </c>
      <c r="AB45" s="17">
        <f>SUM(Table1[[#This Row],[C2017]],Table1[[#This Row],[C2018]],Table1[[#This Row],[C2019]],Table1[[#This Row],[C2020]])</f>
        <v>1000000</v>
      </c>
      <c r="AC45" s="17">
        <v>500000</v>
      </c>
      <c r="AD45" s="20">
        <v>43004</v>
      </c>
      <c r="AE45" s="17">
        <v>500000</v>
      </c>
      <c r="AF45" s="17"/>
      <c r="AG45" s="17">
        <v>500000</v>
      </c>
      <c r="AH45" s="20">
        <v>43194</v>
      </c>
      <c r="AI45" s="17">
        <v>500000</v>
      </c>
      <c r="AJ45" s="17"/>
      <c r="AK45" s="17">
        <v>500000</v>
      </c>
      <c r="AL45" s="20"/>
      <c r="AM45" s="17"/>
      <c r="AN45" s="17"/>
      <c r="AO45" s="17">
        <v>500000</v>
      </c>
      <c r="AP45" s="20"/>
      <c r="AQ45" s="17"/>
      <c r="AR45" s="17"/>
    </row>
    <row r="46" spans="1:44" s="1" customFormat="1" hidden="1" x14ac:dyDescent="0.25">
      <c r="A46" s="8"/>
      <c r="B46" s="8" t="s">
        <v>55</v>
      </c>
      <c r="C46" s="8" t="s">
        <v>86</v>
      </c>
      <c r="D46" s="1" t="s">
        <v>360</v>
      </c>
      <c r="E46" s="1" t="s">
        <v>361</v>
      </c>
      <c r="F46" s="1" t="s">
        <v>1504</v>
      </c>
      <c r="G46" s="10" t="s">
        <v>362</v>
      </c>
      <c r="H46" s="1" t="s">
        <v>363</v>
      </c>
      <c r="I46" s="1" t="s">
        <v>53</v>
      </c>
      <c r="J46" s="1" t="s">
        <v>364</v>
      </c>
      <c r="K46" s="1" t="s">
        <v>365</v>
      </c>
      <c r="L46" s="8"/>
      <c r="M46" s="14">
        <v>33439</v>
      </c>
      <c r="N46" s="8">
        <f t="shared" si="2"/>
        <v>20</v>
      </c>
      <c r="O46" s="8">
        <f t="shared" si="3"/>
        <v>7</v>
      </c>
      <c r="P46" s="1" t="s">
        <v>91</v>
      </c>
      <c r="Q46" s="1" t="s">
        <v>134</v>
      </c>
      <c r="R46" s="8">
        <v>2009</v>
      </c>
      <c r="S46" s="8">
        <v>2013</v>
      </c>
      <c r="T46" s="1" t="s">
        <v>267</v>
      </c>
      <c r="U46" s="1" t="s">
        <v>366</v>
      </c>
      <c r="W46" s="1" t="s">
        <v>367</v>
      </c>
      <c r="X46" s="1" t="s">
        <v>368</v>
      </c>
      <c r="Y46" s="1" t="s">
        <v>117</v>
      </c>
      <c r="Z46" s="1" t="s">
        <v>61</v>
      </c>
      <c r="AB46" s="17">
        <f>SUM(Table1[[#This Row],[C2017]],Table1[[#This Row],[C2018]],Table1[[#This Row],[C2019]],Table1[[#This Row],[C2020]])</f>
        <v>500000</v>
      </c>
      <c r="AC46" s="17">
        <v>500000</v>
      </c>
      <c r="AD46" s="20">
        <v>43080</v>
      </c>
      <c r="AE46" s="17">
        <v>500000</v>
      </c>
      <c r="AF46" s="17"/>
      <c r="AG46" s="17">
        <v>500000</v>
      </c>
      <c r="AH46" s="20"/>
      <c r="AI46" s="17"/>
      <c r="AJ46" s="17"/>
      <c r="AK46" s="17">
        <v>500000</v>
      </c>
      <c r="AL46" s="20"/>
      <c r="AM46" s="17"/>
      <c r="AN46" s="17"/>
      <c r="AO46" s="17">
        <v>500000</v>
      </c>
      <c r="AP46" s="20"/>
      <c r="AQ46" s="17"/>
      <c r="AR46" s="17"/>
    </row>
    <row r="47" spans="1:44" s="1" customFormat="1" hidden="1" x14ac:dyDescent="0.25">
      <c r="A47" s="8"/>
      <c r="B47" s="8" t="s">
        <v>55</v>
      </c>
      <c r="C47" s="8" t="s">
        <v>48</v>
      </c>
      <c r="D47" s="1" t="s">
        <v>370</v>
      </c>
      <c r="E47" s="1" t="s">
        <v>325</v>
      </c>
      <c r="F47" s="1" t="s">
        <v>1505</v>
      </c>
      <c r="G47" s="10" t="s">
        <v>371</v>
      </c>
      <c r="H47" s="1" t="s">
        <v>372</v>
      </c>
      <c r="I47" s="1" t="s">
        <v>53</v>
      </c>
      <c r="J47" s="1" t="str">
        <f>HYPERLINK("https://www.facebook.com/hung.q.vo","https://www.facebook.com/hung.q.vo")</f>
        <v>https://www.facebook.com/hung.q.vo</v>
      </c>
      <c r="K47" s="1" t="s">
        <v>373</v>
      </c>
      <c r="L47" s="8" t="s">
        <v>55</v>
      </c>
      <c r="M47" s="14">
        <v>32772</v>
      </c>
      <c r="N47" s="8">
        <f t="shared" si="2"/>
        <v>21</v>
      </c>
      <c r="O47" s="8">
        <f t="shared" si="3"/>
        <v>9</v>
      </c>
      <c r="P47" s="1" t="s">
        <v>374</v>
      </c>
      <c r="Q47" s="1" t="s">
        <v>344</v>
      </c>
      <c r="R47" s="8">
        <v>2009</v>
      </c>
      <c r="S47" s="8">
        <v>2013</v>
      </c>
      <c r="T47" s="1" t="s">
        <v>369</v>
      </c>
      <c r="U47" s="1" t="s">
        <v>375</v>
      </c>
      <c r="W47" s="1" t="s">
        <v>376</v>
      </c>
      <c r="X47" s="1" t="s">
        <v>377</v>
      </c>
      <c r="Y47" s="1" t="s">
        <v>75</v>
      </c>
      <c r="Z47" s="1" t="s">
        <v>61</v>
      </c>
      <c r="AB47" s="17">
        <f>SUM(Table1[[#This Row],[C2017]],Table1[[#This Row],[C2018]],Table1[[#This Row],[C2019]],Table1[[#This Row],[C2020]])</f>
        <v>600000</v>
      </c>
      <c r="AC47" s="17">
        <v>200000</v>
      </c>
      <c r="AD47" s="20">
        <v>43077</v>
      </c>
      <c r="AE47" s="17">
        <v>200000</v>
      </c>
      <c r="AF47" s="17"/>
      <c r="AG47" s="17">
        <v>200000</v>
      </c>
      <c r="AH47" s="20">
        <v>43533</v>
      </c>
      <c r="AI47" s="17">
        <v>200000</v>
      </c>
      <c r="AJ47" s="17"/>
      <c r="AK47" s="17">
        <v>200000</v>
      </c>
      <c r="AL47" s="20">
        <v>43533</v>
      </c>
      <c r="AM47" s="17">
        <v>200000</v>
      </c>
      <c r="AN47" s="17"/>
      <c r="AO47" s="17">
        <v>200000</v>
      </c>
      <c r="AP47" s="20"/>
      <c r="AQ47" s="17"/>
      <c r="AR47" s="17"/>
    </row>
    <row r="48" spans="1:44" s="1" customFormat="1" hidden="1" x14ac:dyDescent="0.25">
      <c r="A48" s="8"/>
      <c r="B48" s="8" t="s">
        <v>55</v>
      </c>
      <c r="C48" s="8" t="s">
        <v>48</v>
      </c>
      <c r="D48" s="1" t="s">
        <v>378</v>
      </c>
      <c r="E48" s="1" t="s">
        <v>379</v>
      </c>
      <c r="F48" s="1" t="s">
        <v>1506</v>
      </c>
      <c r="G48" s="10" t="s">
        <v>1292</v>
      </c>
      <c r="H48" s="1" t="s">
        <v>380</v>
      </c>
      <c r="I48" s="1" t="s">
        <v>53</v>
      </c>
      <c r="L48" s="8"/>
      <c r="M48" s="14">
        <v>33534</v>
      </c>
      <c r="N48" s="8">
        <f t="shared" si="2"/>
        <v>23</v>
      </c>
      <c r="O48" s="8">
        <f t="shared" si="3"/>
        <v>10</v>
      </c>
      <c r="Q48" s="1" t="s">
        <v>381</v>
      </c>
      <c r="R48" s="8">
        <v>2009</v>
      </c>
      <c r="S48" s="8">
        <v>2013</v>
      </c>
      <c r="T48" s="1" t="s">
        <v>148</v>
      </c>
      <c r="U48" s="1" t="s">
        <v>382</v>
      </c>
      <c r="Z48" s="1" t="s">
        <v>61</v>
      </c>
      <c r="AB48" s="17">
        <f>SUM(Table1[[#This Row],[C2017]],Table1[[#This Row],[C2018]],Table1[[#This Row],[C2019]],Table1[[#This Row],[C2020]])</f>
        <v>0</v>
      </c>
      <c r="AC48" s="17">
        <v>200000</v>
      </c>
      <c r="AD48" s="20"/>
      <c r="AE48" s="17"/>
      <c r="AF48" s="17"/>
      <c r="AG48" s="17">
        <v>200000</v>
      </c>
      <c r="AH48" s="20"/>
      <c r="AI48" s="17"/>
      <c r="AJ48" s="17"/>
      <c r="AK48" s="17">
        <v>200000</v>
      </c>
      <c r="AL48" s="20"/>
      <c r="AM48" s="17"/>
      <c r="AN48" s="17"/>
      <c r="AO48" s="17">
        <v>200000</v>
      </c>
      <c r="AP48" s="20"/>
      <c r="AQ48" s="17"/>
      <c r="AR48" s="17"/>
    </row>
    <row r="49" spans="1:44" s="1" customFormat="1" ht="30" hidden="1" x14ac:dyDescent="0.25">
      <c r="A49" s="8"/>
      <c r="B49" s="8"/>
      <c r="C49" s="8" t="s">
        <v>86</v>
      </c>
      <c r="D49" s="1" t="s">
        <v>383</v>
      </c>
      <c r="E49" s="1" t="s">
        <v>384</v>
      </c>
      <c r="F49" s="1" t="s">
        <v>1507</v>
      </c>
      <c r="G49" s="10" t="s">
        <v>1331</v>
      </c>
      <c r="H49" s="1" t="s">
        <v>385</v>
      </c>
      <c r="I49" s="1" t="s">
        <v>53</v>
      </c>
      <c r="J49" s="1" t="str">
        <f>HYPERLINK("https://www.facebook.com/phuong.tuna.1","https://www.facebook.com/phuong.tuna.1")</f>
        <v>https://www.facebook.com/phuong.tuna.1</v>
      </c>
      <c r="K49" s="1" t="s">
        <v>386</v>
      </c>
      <c r="L49" s="8" t="s">
        <v>55</v>
      </c>
      <c r="M49" s="14">
        <v>33278</v>
      </c>
      <c r="N49" s="8">
        <f t="shared" si="2"/>
        <v>9</v>
      </c>
      <c r="O49" s="8">
        <f t="shared" si="3"/>
        <v>2</v>
      </c>
      <c r="P49" s="1" t="s">
        <v>387</v>
      </c>
      <c r="Q49" s="1" t="s">
        <v>179</v>
      </c>
      <c r="R49" s="8">
        <v>2010</v>
      </c>
      <c r="S49" s="8">
        <v>2013</v>
      </c>
      <c r="T49" s="1" t="s">
        <v>47</v>
      </c>
      <c r="U49" s="1" t="s">
        <v>356</v>
      </c>
      <c r="V49" s="1" t="s">
        <v>357</v>
      </c>
      <c r="W49" s="1" t="s">
        <v>1246</v>
      </c>
      <c r="X49" s="1" t="s">
        <v>199</v>
      </c>
      <c r="Y49" s="1" t="s">
        <v>60</v>
      </c>
      <c r="Z49" s="1" t="s">
        <v>61</v>
      </c>
      <c r="AB49" s="17">
        <f>SUM(Table1[[#This Row],[C2017]],Table1[[#This Row],[C2018]],Table1[[#This Row],[C2019]],Table1[[#This Row],[C2020]])</f>
        <v>1500000</v>
      </c>
      <c r="AC49" s="17">
        <v>500000</v>
      </c>
      <c r="AD49" s="20">
        <v>42977</v>
      </c>
      <c r="AE49" s="17">
        <v>500000</v>
      </c>
      <c r="AF49" s="17"/>
      <c r="AG49" s="17">
        <v>500000</v>
      </c>
      <c r="AH49" s="20">
        <v>43385</v>
      </c>
      <c r="AI49" s="17">
        <v>500000</v>
      </c>
      <c r="AJ49" s="17"/>
      <c r="AK49" s="17">
        <v>500000</v>
      </c>
      <c r="AL49" s="20">
        <v>43516</v>
      </c>
      <c r="AM49" s="17">
        <v>500000</v>
      </c>
      <c r="AN49" s="17"/>
      <c r="AO49" s="17">
        <v>500000</v>
      </c>
      <c r="AP49" s="20"/>
      <c r="AQ49" s="17"/>
      <c r="AR49" s="17"/>
    </row>
    <row r="50" spans="1:44" s="1" customFormat="1" hidden="1" x14ac:dyDescent="0.25">
      <c r="A50" s="8"/>
      <c r="B50" s="8"/>
      <c r="C50" s="8" t="s">
        <v>86</v>
      </c>
      <c r="D50" s="1" t="s">
        <v>388</v>
      </c>
      <c r="E50" s="1" t="s">
        <v>389</v>
      </c>
      <c r="F50" s="1" t="s">
        <v>1508</v>
      </c>
      <c r="G50" s="10" t="s">
        <v>390</v>
      </c>
      <c r="H50" s="1" t="str">
        <f>HYPERLINK("mailto:huynhthibichtuyen91@gmail.com","huynhthibichtuyen91@gmail.com")</f>
        <v>huynhthibichtuyen91@gmail.com</v>
      </c>
      <c r="I50" s="1" t="s">
        <v>53</v>
      </c>
      <c r="J50" s="1" t="s">
        <v>391</v>
      </c>
      <c r="L50" s="8"/>
      <c r="M50" s="14">
        <v>33258</v>
      </c>
      <c r="N50" s="8">
        <f t="shared" si="2"/>
        <v>20</v>
      </c>
      <c r="O50" s="8">
        <f t="shared" si="3"/>
        <v>1</v>
      </c>
      <c r="P50" s="1" t="s">
        <v>91</v>
      </c>
      <c r="Q50" s="1" t="s">
        <v>392</v>
      </c>
      <c r="R50" s="8">
        <v>2011</v>
      </c>
      <c r="S50" s="8">
        <v>2013</v>
      </c>
      <c r="T50" s="1" t="s">
        <v>47</v>
      </c>
      <c r="U50" s="1" t="s">
        <v>237</v>
      </c>
      <c r="W50" s="1" t="s">
        <v>315</v>
      </c>
      <c r="X50" s="1" t="s">
        <v>393</v>
      </c>
      <c r="Y50" s="1" t="s">
        <v>96</v>
      </c>
      <c r="Z50" s="1" t="s">
        <v>61</v>
      </c>
      <c r="AB50" s="17">
        <f>SUM(Table1[[#This Row],[C2017]],Table1[[#This Row],[C2018]],Table1[[#This Row],[C2019]],Table1[[#This Row],[C2020]])</f>
        <v>2000000</v>
      </c>
      <c r="AC50" s="17">
        <v>500000</v>
      </c>
      <c r="AD50" s="20">
        <v>43516</v>
      </c>
      <c r="AE50" s="17">
        <v>500000</v>
      </c>
      <c r="AF50" s="17"/>
      <c r="AG50" s="17">
        <v>500000</v>
      </c>
      <c r="AH50" s="20">
        <v>43516</v>
      </c>
      <c r="AI50" s="17">
        <v>500000</v>
      </c>
      <c r="AJ50" s="17"/>
      <c r="AK50" s="17">
        <v>500000</v>
      </c>
      <c r="AL50" s="20">
        <v>43516</v>
      </c>
      <c r="AM50" s="17">
        <v>500000</v>
      </c>
      <c r="AN50" s="17"/>
      <c r="AO50" s="17">
        <v>500000</v>
      </c>
      <c r="AP50" s="20">
        <v>43516</v>
      </c>
      <c r="AQ50" s="17">
        <v>500000</v>
      </c>
      <c r="AR50" s="17"/>
    </row>
    <row r="51" spans="1:44" s="1" customFormat="1" ht="30" hidden="1" x14ac:dyDescent="0.25">
      <c r="A51" s="8"/>
      <c r="B51" s="8"/>
      <c r="C51" s="8" t="s">
        <v>86</v>
      </c>
      <c r="D51" s="1" t="s">
        <v>394</v>
      </c>
      <c r="E51" s="1" t="s">
        <v>395</v>
      </c>
      <c r="F51" s="1" t="s">
        <v>1509</v>
      </c>
      <c r="G51" s="10" t="s">
        <v>1286</v>
      </c>
      <c r="H51" s="1" t="s">
        <v>396</v>
      </c>
      <c r="I51" s="1" t="s">
        <v>53</v>
      </c>
      <c r="J51" s="1" t="str">
        <f>HYPERLINK("https://www.facebook.com/nhungtran.bibi","https://www.facebook.com/nhungtran.bibi")</f>
        <v>https://www.facebook.com/nhungtran.bibi</v>
      </c>
      <c r="K51" s="1" t="s">
        <v>397</v>
      </c>
      <c r="L51" s="8" t="s">
        <v>55</v>
      </c>
      <c r="M51" s="14">
        <v>33385</v>
      </c>
      <c r="N51" s="8">
        <f t="shared" si="2"/>
        <v>27</v>
      </c>
      <c r="O51" s="8">
        <f t="shared" si="3"/>
        <v>5</v>
      </c>
      <c r="P51" s="1" t="s">
        <v>398</v>
      </c>
      <c r="Q51" s="1" t="s">
        <v>244</v>
      </c>
      <c r="R51" s="8">
        <v>2011</v>
      </c>
      <c r="S51" s="8">
        <v>2013</v>
      </c>
      <c r="T51" s="1" t="s">
        <v>47</v>
      </c>
      <c r="U51" s="1" t="s">
        <v>356</v>
      </c>
      <c r="V51" s="1" t="s">
        <v>357</v>
      </c>
      <c r="W51" s="1" t="s">
        <v>399</v>
      </c>
      <c r="X51" s="1" t="s">
        <v>400</v>
      </c>
      <c r="Y51" s="1" t="s">
        <v>85</v>
      </c>
      <c r="Z51" s="1" t="s">
        <v>61</v>
      </c>
      <c r="AB51" s="17">
        <f>SUM(Table1[[#This Row],[C2017]],Table1[[#This Row],[C2018]],Table1[[#This Row],[C2019]],Table1[[#This Row],[C2020]])</f>
        <v>700000</v>
      </c>
      <c r="AC51" s="17">
        <v>500000</v>
      </c>
      <c r="AD51" s="20">
        <v>43077</v>
      </c>
      <c r="AE51" s="17">
        <v>500000</v>
      </c>
      <c r="AF51" s="17"/>
      <c r="AG51" s="17">
        <v>500000</v>
      </c>
      <c r="AH51" s="20">
        <v>43385</v>
      </c>
      <c r="AI51" s="17">
        <v>200000</v>
      </c>
      <c r="AJ51" s="17"/>
      <c r="AK51" s="17">
        <v>500000</v>
      </c>
      <c r="AL51" s="20"/>
      <c r="AM51" s="17"/>
      <c r="AN51" s="17"/>
      <c r="AO51" s="17">
        <v>500000</v>
      </c>
      <c r="AP51" s="20"/>
      <c r="AQ51" s="17"/>
      <c r="AR51" s="17"/>
    </row>
    <row r="52" spans="1:44" s="1" customFormat="1" ht="30" hidden="1" x14ac:dyDescent="0.25">
      <c r="A52" s="8"/>
      <c r="B52" s="8"/>
      <c r="C52" s="8" t="s">
        <v>86</v>
      </c>
      <c r="D52" s="1" t="s">
        <v>87</v>
      </c>
      <c r="E52" s="1" t="s">
        <v>293</v>
      </c>
      <c r="F52" s="1" t="s">
        <v>1510</v>
      </c>
      <c r="G52" s="10" t="s">
        <v>1313</v>
      </c>
      <c r="H52" s="1" t="str">
        <f>HYPERLINK("mailto:tranmytien10@gmail.com","tranmytien10@gmail.com")</f>
        <v>tranmytien10@gmail.com</v>
      </c>
      <c r="I52" s="1" t="s">
        <v>53</v>
      </c>
      <c r="J52" s="1" t="str">
        <f>HYPERLINK("https://www.facebook.com/tran.tien.549","https://www.facebook.com/tran.tien.549")</f>
        <v>https://www.facebook.com/tran.tien.549</v>
      </c>
      <c r="K52" s="1" t="s">
        <v>401</v>
      </c>
      <c r="L52" s="8" t="s">
        <v>55</v>
      </c>
      <c r="M52" s="14">
        <v>33791</v>
      </c>
      <c r="N52" s="8">
        <f t="shared" si="2"/>
        <v>6</v>
      </c>
      <c r="O52" s="8">
        <f t="shared" si="3"/>
        <v>7</v>
      </c>
      <c r="P52" s="1" t="s">
        <v>91</v>
      </c>
      <c r="Q52" s="1" t="s">
        <v>402</v>
      </c>
      <c r="R52" s="8">
        <v>2011</v>
      </c>
      <c r="S52" s="8">
        <v>2013</v>
      </c>
      <c r="T52" s="1" t="s">
        <v>47</v>
      </c>
      <c r="U52" s="1" t="s">
        <v>403</v>
      </c>
      <c r="W52" s="1" t="s">
        <v>404</v>
      </c>
      <c r="X52" s="1" t="s">
        <v>405</v>
      </c>
      <c r="Y52" s="1" t="s">
        <v>117</v>
      </c>
      <c r="Z52" s="1" t="s">
        <v>61</v>
      </c>
      <c r="AB52" s="17">
        <f>SUM(Table1[[#This Row],[C2017]],Table1[[#This Row],[C2018]],Table1[[#This Row],[C2019]],Table1[[#This Row],[C2020]])</f>
        <v>500000</v>
      </c>
      <c r="AC52" s="17">
        <v>500000</v>
      </c>
      <c r="AD52" s="20">
        <v>43079</v>
      </c>
      <c r="AE52" s="17">
        <v>500000</v>
      </c>
      <c r="AF52" s="17" t="s">
        <v>1390</v>
      </c>
      <c r="AG52" s="17">
        <v>500000</v>
      </c>
      <c r="AH52" s="20"/>
      <c r="AI52" s="17"/>
      <c r="AJ52" s="17"/>
      <c r="AK52" s="17">
        <v>500000</v>
      </c>
      <c r="AL52" s="20"/>
      <c r="AM52" s="17"/>
      <c r="AN52" s="17"/>
      <c r="AO52" s="17">
        <v>500000</v>
      </c>
      <c r="AP52" s="20"/>
      <c r="AQ52" s="17"/>
      <c r="AR52" s="17"/>
    </row>
    <row r="53" spans="1:44" s="1" customFormat="1" ht="30" hidden="1" x14ac:dyDescent="0.25">
      <c r="A53" s="8"/>
      <c r="B53" s="8"/>
      <c r="C53" s="8" t="s">
        <v>48</v>
      </c>
      <c r="D53" s="1" t="s">
        <v>406</v>
      </c>
      <c r="E53" s="1" t="s">
        <v>407</v>
      </c>
      <c r="F53" s="1" t="s">
        <v>1511</v>
      </c>
      <c r="G53" s="10" t="s">
        <v>1359</v>
      </c>
      <c r="H53" s="1" t="str">
        <f>HYPERLINK("mailto:anhdung.sp@gmail.com","anhdung.sp@gmail.com")</f>
        <v>anhdung.sp@gmail.com</v>
      </c>
      <c r="I53" s="1" t="s">
        <v>53</v>
      </c>
      <c r="J53" s="1" t="str">
        <f>HYPERLINK("https://www.facebook.com/dung.phananh.1","https://www.facebook.com/dung.phananh.1")</f>
        <v>https://www.facebook.com/dung.phananh.1</v>
      </c>
      <c r="K53" s="1" t="s">
        <v>408</v>
      </c>
      <c r="L53" s="8" t="s">
        <v>55</v>
      </c>
      <c r="M53" s="14">
        <v>32924</v>
      </c>
      <c r="N53" s="8">
        <f t="shared" si="2"/>
        <v>20</v>
      </c>
      <c r="O53" s="8">
        <f t="shared" si="3"/>
        <v>2</v>
      </c>
      <c r="P53" s="1" t="s">
        <v>409</v>
      </c>
      <c r="Q53" s="1" t="s">
        <v>71</v>
      </c>
      <c r="R53" s="8">
        <v>2008</v>
      </c>
      <c r="S53" s="8">
        <v>2014</v>
      </c>
      <c r="T53" s="1" t="s">
        <v>47</v>
      </c>
      <c r="U53" s="1" t="s">
        <v>207</v>
      </c>
      <c r="W53" s="1" t="s">
        <v>410</v>
      </c>
      <c r="X53" s="1" t="s">
        <v>411</v>
      </c>
      <c r="Y53" s="1" t="s">
        <v>210</v>
      </c>
      <c r="Z53" s="1" t="s">
        <v>61</v>
      </c>
      <c r="AB53" s="17">
        <f>SUM(Table1[[#This Row],[C2017]],Table1[[#This Row],[C2018]],Table1[[#This Row],[C2019]],Table1[[#This Row],[C2020]])</f>
        <v>500000</v>
      </c>
      <c r="AC53" s="17">
        <v>500000</v>
      </c>
      <c r="AD53" s="20">
        <v>43010</v>
      </c>
      <c r="AE53" s="17">
        <v>500000</v>
      </c>
      <c r="AF53" s="17"/>
      <c r="AG53" s="17">
        <v>500000</v>
      </c>
      <c r="AH53" s="20"/>
      <c r="AI53" s="17"/>
      <c r="AJ53" s="17"/>
      <c r="AK53" s="17">
        <v>500000</v>
      </c>
      <c r="AL53" s="20"/>
      <c r="AM53" s="17"/>
      <c r="AN53" s="17"/>
      <c r="AO53" s="17">
        <v>500000</v>
      </c>
      <c r="AP53" s="20"/>
      <c r="AQ53" s="17"/>
      <c r="AR53" s="17"/>
    </row>
    <row r="54" spans="1:44" s="1" customFormat="1" hidden="1" x14ac:dyDescent="0.25">
      <c r="A54" s="8"/>
      <c r="B54" s="8" t="s">
        <v>55</v>
      </c>
      <c r="C54" s="8" t="s">
        <v>48</v>
      </c>
      <c r="D54" s="1" t="s">
        <v>412</v>
      </c>
      <c r="E54" s="1" t="s">
        <v>110</v>
      </c>
      <c r="F54" s="1" t="s">
        <v>1512</v>
      </c>
      <c r="G54" s="10" t="s">
        <v>413</v>
      </c>
      <c r="H54" s="1" t="s">
        <v>414</v>
      </c>
      <c r="I54" s="1" t="s">
        <v>53</v>
      </c>
      <c r="J54" s="1" t="s">
        <v>415</v>
      </c>
      <c r="L54" s="8"/>
      <c r="M54" s="14">
        <v>33061</v>
      </c>
      <c r="N54" s="8">
        <f t="shared" si="2"/>
        <v>7</v>
      </c>
      <c r="O54" s="8">
        <f t="shared" si="3"/>
        <v>7</v>
      </c>
      <c r="P54" s="1" t="s">
        <v>416</v>
      </c>
      <c r="Q54" s="1" t="s">
        <v>417</v>
      </c>
      <c r="R54" s="8">
        <v>2008</v>
      </c>
      <c r="S54" s="8">
        <v>2014</v>
      </c>
      <c r="T54" s="1" t="s">
        <v>148</v>
      </c>
      <c r="U54" s="1" t="s">
        <v>382</v>
      </c>
      <c r="W54" s="1" t="s">
        <v>418</v>
      </c>
      <c r="Z54" s="1" t="s">
        <v>61</v>
      </c>
      <c r="AB54" s="17">
        <f>SUM(Table1[[#This Row],[C2017]],Table1[[#This Row],[C2018]],Table1[[#This Row],[C2019]],Table1[[#This Row],[C2020]])</f>
        <v>0</v>
      </c>
      <c r="AC54" s="17">
        <v>200000</v>
      </c>
      <c r="AD54" s="20"/>
      <c r="AE54" s="17"/>
      <c r="AF54" s="17"/>
      <c r="AG54" s="17">
        <v>200000</v>
      </c>
      <c r="AH54" s="20"/>
      <c r="AI54" s="17"/>
      <c r="AJ54" s="17"/>
      <c r="AK54" s="17">
        <v>200000</v>
      </c>
      <c r="AL54" s="20"/>
      <c r="AM54" s="17"/>
      <c r="AN54" s="17"/>
      <c r="AO54" s="17">
        <v>200000</v>
      </c>
      <c r="AP54" s="20"/>
      <c r="AQ54" s="17"/>
      <c r="AR54" s="17"/>
    </row>
    <row r="55" spans="1:44" s="1" customFormat="1" hidden="1" x14ac:dyDescent="0.25">
      <c r="A55" s="8"/>
      <c r="B55" s="8"/>
      <c r="C55" s="8" t="s">
        <v>86</v>
      </c>
      <c r="D55" s="1" t="s">
        <v>419</v>
      </c>
      <c r="E55" s="1" t="s">
        <v>331</v>
      </c>
      <c r="F55" s="1" t="s">
        <v>1513</v>
      </c>
      <c r="G55" s="10" t="s">
        <v>420</v>
      </c>
      <c r="H55" s="1" t="str">
        <f>HYPERLINK("mailto:lethuy_nganpho@yahoo.com","lethuy_nganpho@yahoo.com")</f>
        <v>lethuy_nganpho@yahoo.com</v>
      </c>
      <c r="I55" s="1" t="s">
        <v>53</v>
      </c>
      <c r="L55" s="8"/>
      <c r="M55" s="14">
        <v>33613</v>
      </c>
      <c r="N55" s="8">
        <f t="shared" si="2"/>
        <v>10</v>
      </c>
      <c r="O55" s="8">
        <f t="shared" si="3"/>
        <v>1</v>
      </c>
      <c r="P55" s="1" t="s">
        <v>421</v>
      </c>
      <c r="Q55" s="1" t="s">
        <v>134</v>
      </c>
      <c r="R55" s="8">
        <v>2010</v>
      </c>
      <c r="S55" s="8">
        <v>2014</v>
      </c>
      <c r="T55" s="1" t="s">
        <v>47</v>
      </c>
      <c r="U55" s="1" t="s">
        <v>356</v>
      </c>
      <c r="W55" s="1" t="s">
        <v>422</v>
      </c>
      <c r="X55" s="1" t="s">
        <v>423</v>
      </c>
      <c r="Y55" s="1" t="s">
        <v>85</v>
      </c>
      <c r="Z55" s="1" t="s">
        <v>61</v>
      </c>
      <c r="AB55" s="17">
        <f>SUM(Table1[[#This Row],[C2017]],Table1[[#This Row],[C2018]],Table1[[#This Row],[C2019]],Table1[[#This Row],[C2020]])</f>
        <v>0</v>
      </c>
      <c r="AC55" s="17">
        <v>500000</v>
      </c>
      <c r="AD55" s="20"/>
      <c r="AE55" s="17"/>
      <c r="AF55" s="17"/>
      <c r="AG55" s="17">
        <v>500000</v>
      </c>
      <c r="AH55" s="20"/>
      <c r="AI55" s="17"/>
      <c r="AJ55" s="17"/>
      <c r="AK55" s="17">
        <v>500000</v>
      </c>
      <c r="AL55" s="20"/>
      <c r="AM55" s="17"/>
      <c r="AN55" s="17"/>
      <c r="AO55" s="17">
        <v>500000</v>
      </c>
      <c r="AP55" s="20"/>
      <c r="AQ55" s="17"/>
      <c r="AR55" s="17"/>
    </row>
    <row r="56" spans="1:44" s="1" customFormat="1" hidden="1" x14ac:dyDescent="0.25">
      <c r="A56" s="8"/>
      <c r="B56" s="8"/>
      <c r="C56" s="8" t="s">
        <v>86</v>
      </c>
      <c r="D56" s="1" t="s">
        <v>424</v>
      </c>
      <c r="E56" s="1" t="s">
        <v>425</v>
      </c>
      <c r="F56" s="1" t="s">
        <v>1514</v>
      </c>
      <c r="G56" s="10" t="s">
        <v>1360</v>
      </c>
      <c r="H56" s="1" t="s">
        <v>426</v>
      </c>
      <c r="I56" s="1" t="s">
        <v>53</v>
      </c>
      <c r="J56" s="1" t="str">
        <f>HYPERLINK("https://www.facebook.com/sum.sju","https://www.facebook.com/sum.sju")</f>
        <v>https://www.facebook.com/sum.sju</v>
      </c>
      <c r="K56" s="1" t="s">
        <v>427</v>
      </c>
      <c r="L56" s="8" t="s">
        <v>55</v>
      </c>
      <c r="M56" s="14">
        <v>33695</v>
      </c>
      <c r="N56" s="8">
        <f t="shared" si="2"/>
        <v>1</v>
      </c>
      <c r="O56" s="8">
        <f t="shared" si="3"/>
        <v>4</v>
      </c>
      <c r="P56" s="1" t="s">
        <v>91</v>
      </c>
      <c r="Q56" s="1" t="s">
        <v>155</v>
      </c>
      <c r="R56" s="8">
        <v>2010</v>
      </c>
      <c r="S56" s="8">
        <v>2014</v>
      </c>
      <c r="T56" s="1" t="s">
        <v>47</v>
      </c>
      <c r="U56" s="1" t="s">
        <v>83</v>
      </c>
      <c r="W56" s="1" t="s">
        <v>428</v>
      </c>
      <c r="X56" s="1" t="s">
        <v>429</v>
      </c>
      <c r="Y56" s="1" t="s">
        <v>85</v>
      </c>
      <c r="Z56" s="1" t="s">
        <v>61</v>
      </c>
      <c r="AB56" s="17">
        <f>SUM(Table1[[#This Row],[C2017]],Table1[[#This Row],[C2018]],Table1[[#This Row],[C2019]],Table1[[#This Row],[C2020]])</f>
        <v>500000</v>
      </c>
      <c r="AC56" s="17">
        <v>500000</v>
      </c>
      <c r="AD56" s="20">
        <v>43067</v>
      </c>
      <c r="AE56" s="17">
        <v>500000</v>
      </c>
      <c r="AF56" s="17" t="s">
        <v>1394</v>
      </c>
      <c r="AG56" s="17">
        <v>500000</v>
      </c>
      <c r="AH56" s="20"/>
      <c r="AI56" s="17"/>
      <c r="AJ56" s="17"/>
      <c r="AK56" s="17">
        <v>500000</v>
      </c>
      <c r="AL56" s="20"/>
      <c r="AM56" s="17"/>
      <c r="AN56" s="17"/>
      <c r="AO56" s="17">
        <v>500000</v>
      </c>
      <c r="AP56" s="20"/>
      <c r="AQ56" s="17"/>
      <c r="AR56" s="17"/>
    </row>
    <row r="57" spans="1:44" s="1" customFormat="1" hidden="1" x14ac:dyDescent="0.25">
      <c r="A57" s="8"/>
      <c r="B57" s="8"/>
      <c r="C57" s="8" t="s">
        <v>48</v>
      </c>
      <c r="D57" s="1" t="s">
        <v>241</v>
      </c>
      <c r="E57" s="1" t="s">
        <v>430</v>
      </c>
      <c r="F57" s="1" t="s">
        <v>1515</v>
      </c>
      <c r="G57" s="10" t="s">
        <v>431</v>
      </c>
      <c r="H57" s="1" t="s">
        <v>432</v>
      </c>
      <c r="I57" s="1" t="s">
        <v>53</v>
      </c>
      <c r="J57" s="1" t="str">
        <f>HYPERLINK("https://www.facebook.com/nguyenvantien.kt","https://www.facebook.com/nguyenvantien.kt")</f>
        <v>https://www.facebook.com/nguyenvantien.kt</v>
      </c>
      <c r="K57" s="1" t="s">
        <v>433</v>
      </c>
      <c r="L57" s="8" t="s">
        <v>55</v>
      </c>
      <c r="M57" s="14">
        <v>33767</v>
      </c>
      <c r="N57" s="8">
        <f t="shared" si="2"/>
        <v>12</v>
      </c>
      <c r="O57" s="8">
        <f t="shared" si="3"/>
        <v>6</v>
      </c>
      <c r="P57" s="1" t="s">
        <v>91</v>
      </c>
      <c r="Q57" s="1" t="s">
        <v>263</v>
      </c>
      <c r="R57" s="8">
        <v>2010</v>
      </c>
      <c r="S57" s="8">
        <v>2014</v>
      </c>
      <c r="T57" s="1" t="s">
        <v>47</v>
      </c>
      <c r="U57" s="1" t="s">
        <v>83</v>
      </c>
      <c r="W57" s="1" t="s">
        <v>434</v>
      </c>
      <c r="X57" s="1" t="s">
        <v>435</v>
      </c>
      <c r="Y57" s="1" t="s">
        <v>85</v>
      </c>
      <c r="Z57" s="1" t="s">
        <v>61</v>
      </c>
      <c r="AB57" s="17">
        <f>SUM(Table1[[#This Row],[C2017]],Table1[[#This Row],[C2018]],Table1[[#This Row],[C2019]],Table1[[#This Row],[C2020]])</f>
        <v>500000</v>
      </c>
      <c r="AC57" s="17">
        <v>500000</v>
      </c>
      <c r="AD57" s="20">
        <v>43090</v>
      </c>
      <c r="AE57" s="17">
        <v>500000</v>
      </c>
      <c r="AF57" s="17"/>
      <c r="AG57" s="17">
        <v>500000</v>
      </c>
      <c r="AH57" s="20"/>
      <c r="AI57" s="17"/>
      <c r="AJ57" s="17"/>
      <c r="AK57" s="17">
        <v>500000</v>
      </c>
      <c r="AL57" s="20"/>
      <c r="AM57" s="17"/>
      <c r="AN57" s="17"/>
      <c r="AO57" s="17">
        <v>500000</v>
      </c>
      <c r="AP57" s="20"/>
      <c r="AQ57" s="17"/>
      <c r="AR57" s="17"/>
    </row>
    <row r="58" spans="1:44" s="1" customFormat="1" hidden="1" x14ac:dyDescent="0.25">
      <c r="A58" s="8"/>
      <c r="B58" s="8"/>
      <c r="C58" s="8" t="s">
        <v>48</v>
      </c>
      <c r="D58" s="1" t="s">
        <v>436</v>
      </c>
      <c r="E58" s="1" t="s">
        <v>437</v>
      </c>
      <c r="F58" s="1" t="s">
        <v>1516</v>
      </c>
      <c r="G58" s="10" t="s">
        <v>438</v>
      </c>
      <c r="H58" s="1" t="str">
        <f>HYPERLINK("mailto:nguyenducman68@gmail.com","nguyenducman68@gmail.com")</f>
        <v>nguyenducman68@gmail.com</v>
      </c>
      <c r="I58" s="1" t="s">
        <v>53</v>
      </c>
      <c r="J58" s="1" t="str">
        <f>HYPERLINK("https://www.facebook.com/man.nguyenduc","https://www.facebook.com/man.nguyenduc")</f>
        <v>https://www.facebook.com/man.nguyenduc</v>
      </c>
      <c r="K58" s="1" t="s">
        <v>439</v>
      </c>
      <c r="L58" s="8" t="s">
        <v>55</v>
      </c>
      <c r="M58" s="14">
        <v>33788</v>
      </c>
      <c r="N58" s="8">
        <f t="shared" si="2"/>
        <v>3</v>
      </c>
      <c r="O58" s="8">
        <f t="shared" si="3"/>
        <v>7</v>
      </c>
      <c r="P58" s="1" t="s">
        <v>440</v>
      </c>
      <c r="Q58" s="1" t="s">
        <v>71</v>
      </c>
      <c r="R58" s="8">
        <v>2010</v>
      </c>
      <c r="S58" s="8">
        <v>2014</v>
      </c>
      <c r="T58" s="1" t="s">
        <v>47</v>
      </c>
      <c r="U58" s="1" t="s">
        <v>356</v>
      </c>
      <c r="V58" s="1" t="s">
        <v>135</v>
      </c>
      <c r="W58" s="1" t="s">
        <v>441</v>
      </c>
      <c r="X58" s="1" t="s">
        <v>442</v>
      </c>
      <c r="Y58" s="1" t="s">
        <v>85</v>
      </c>
      <c r="Z58" s="1" t="s">
        <v>61</v>
      </c>
      <c r="AB58" s="17">
        <f>SUM(Table1[[#This Row],[C2017]],Table1[[#This Row],[C2018]],Table1[[#This Row],[C2019]],Table1[[#This Row],[C2020]])</f>
        <v>500000</v>
      </c>
      <c r="AC58" s="17">
        <v>500000</v>
      </c>
      <c r="AD58" s="20">
        <v>43081</v>
      </c>
      <c r="AE58" s="17">
        <v>500000</v>
      </c>
      <c r="AF58" s="17"/>
      <c r="AG58" s="17">
        <v>500000</v>
      </c>
      <c r="AH58" s="20"/>
      <c r="AI58" s="17"/>
      <c r="AJ58" s="17"/>
      <c r="AK58" s="17">
        <v>500000</v>
      </c>
      <c r="AL58" s="20"/>
      <c r="AM58" s="17"/>
      <c r="AN58" s="17"/>
      <c r="AO58" s="17">
        <v>500000</v>
      </c>
      <c r="AP58" s="20"/>
      <c r="AQ58" s="17"/>
      <c r="AR58" s="17"/>
    </row>
    <row r="59" spans="1:44" s="1" customFormat="1" hidden="1" x14ac:dyDescent="0.25">
      <c r="A59" s="8"/>
      <c r="B59" s="8"/>
      <c r="C59" s="8" t="s">
        <v>86</v>
      </c>
      <c r="D59" s="1" t="s">
        <v>443</v>
      </c>
      <c r="E59" s="1" t="s">
        <v>361</v>
      </c>
      <c r="F59" s="1" t="s">
        <v>1517</v>
      </c>
      <c r="G59" s="10" t="s">
        <v>1290</v>
      </c>
      <c r="H59" s="1" t="s">
        <v>444</v>
      </c>
      <c r="I59" s="1" t="s">
        <v>53</v>
      </c>
      <c r="J59" s="1" t="str">
        <f>HYPERLINK("https://www.facebook.com/maihuynh1909","https://www.facebook.com/maihuynh1909")</f>
        <v>https://www.facebook.com/maihuynh1909</v>
      </c>
      <c r="K59" s="1" t="s">
        <v>445</v>
      </c>
      <c r="L59" s="8" t="s">
        <v>55</v>
      </c>
      <c r="M59" s="14">
        <v>33800</v>
      </c>
      <c r="N59" s="8">
        <f t="shared" si="2"/>
        <v>15</v>
      </c>
      <c r="O59" s="8">
        <f t="shared" si="3"/>
        <v>7</v>
      </c>
      <c r="P59" s="1" t="s">
        <v>446</v>
      </c>
      <c r="Q59" s="1" t="s">
        <v>447</v>
      </c>
      <c r="R59" s="8">
        <v>2010</v>
      </c>
      <c r="S59" s="8">
        <v>2014</v>
      </c>
      <c r="T59" s="1" t="s">
        <v>47</v>
      </c>
      <c r="U59" s="1" t="s">
        <v>146</v>
      </c>
      <c r="W59" s="1" t="s">
        <v>448</v>
      </c>
      <c r="X59" s="1" t="s">
        <v>449</v>
      </c>
      <c r="Y59" s="1" t="s">
        <v>60</v>
      </c>
      <c r="Z59" s="1" t="s">
        <v>97</v>
      </c>
      <c r="AA59" s="1" t="s">
        <v>450</v>
      </c>
      <c r="AB59" s="17">
        <f>SUM(Table1[[#This Row],[C2017]],Table1[[#This Row],[C2018]],Table1[[#This Row],[C2019]],Table1[[#This Row],[C2020]])</f>
        <v>1500000</v>
      </c>
      <c r="AC59" s="17">
        <v>500000</v>
      </c>
      <c r="AD59" s="20">
        <v>42824</v>
      </c>
      <c r="AE59" s="17">
        <v>500000</v>
      </c>
      <c r="AF59" s="17"/>
      <c r="AG59" s="17">
        <v>500000</v>
      </c>
      <c r="AH59" s="20">
        <v>43178</v>
      </c>
      <c r="AI59" s="17">
        <v>500000</v>
      </c>
      <c r="AJ59" s="17" t="s">
        <v>1395</v>
      </c>
      <c r="AK59" s="17">
        <v>500000</v>
      </c>
      <c r="AL59" s="20">
        <v>43485</v>
      </c>
      <c r="AM59" s="17">
        <v>500000</v>
      </c>
      <c r="AN59" s="17"/>
      <c r="AO59" s="17">
        <v>500000</v>
      </c>
      <c r="AP59" s="20"/>
      <c r="AQ59" s="17"/>
      <c r="AR59" s="17"/>
    </row>
    <row r="60" spans="1:44" s="1" customFormat="1" ht="30" hidden="1" x14ac:dyDescent="0.25">
      <c r="A60" s="8"/>
      <c r="B60" s="8"/>
      <c r="C60" s="8" t="s">
        <v>86</v>
      </c>
      <c r="D60" s="1" t="s">
        <v>451</v>
      </c>
      <c r="E60" s="1" t="s">
        <v>452</v>
      </c>
      <c r="F60" s="1" t="s">
        <v>1518</v>
      </c>
      <c r="G60" s="10" t="s">
        <v>1361</v>
      </c>
      <c r="H60" s="1" t="str">
        <f>HYPERLINK("mailto:dangsen167@gmail.com","dangsen167@gmail.com")</f>
        <v>dangsen167@gmail.com</v>
      </c>
      <c r="I60" s="1" t="s">
        <v>53</v>
      </c>
      <c r="J60" s="1" t="str">
        <f>HYPERLINK("https://www.facebook.com/dangsen.pt","https://www.facebook.com/dangsen.pt")</f>
        <v>https://www.facebook.com/dangsen.pt</v>
      </c>
      <c r="K60" s="1" t="s">
        <v>453</v>
      </c>
      <c r="L60" s="8" t="s">
        <v>55</v>
      </c>
      <c r="M60" s="14">
        <v>33801</v>
      </c>
      <c r="N60" s="8">
        <f t="shared" si="2"/>
        <v>16</v>
      </c>
      <c r="O60" s="8">
        <f t="shared" si="3"/>
        <v>7</v>
      </c>
      <c r="P60" s="1" t="s">
        <v>91</v>
      </c>
      <c r="Q60" s="1" t="s">
        <v>296</v>
      </c>
      <c r="R60" s="8">
        <v>2010</v>
      </c>
      <c r="S60" s="8">
        <v>2014</v>
      </c>
      <c r="T60" s="1" t="s">
        <v>47</v>
      </c>
      <c r="U60" s="1" t="s">
        <v>356</v>
      </c>
      <c r="V60" s="1" t="s">
        <v>357</v>
      </c>
      <c r="W60" s="1" t="s">
        <v>454</v>
      </c>
      <c r="X60" s="1" t="s">
        <v>455</v>
      </c>
      <c r="Y60" s="1" t="s">
        <v>96</v>
      </c>
      <c r="Z60" s="1" t="s">
        <v>61</v>
      </c>
      <c r="AB60" s="17">
        <f>SUM(Table1[[#This Row],[C2017]],Table1[[#This Row],[C2018]],Table1[[#This Row],[C2019]],Table1[[#This Row],[C2020]])</f>
        <v>500000</v>
      </c>
      <c r="AC60" s="17">
        <v>500000</v>
      </c>
      <c r="AD60" s="20">
        <v>43005</v>
      </c>
      <c r="AE60" s="17">
        <v>500000</v>
      </c>
      <c r="AF60" s="17"/>
      <c r="AG60" s="17">
        <v>500000</v>
      </c>
      <c r="AH60" s="20"/>
      <c r="AI60" s="17"/>
      <c r="AJ60" s="17"/>
      <c r="AK60" s="17">
        <v>500000</v>
      </c>
      <c r="AL60" s="20"/>
      <c r="AM60" s="17"/>
      <c r="AN60" s="17"/>
      <c r="AO60" s="17">
        <v>500000</v>
      </c>
      <c r="AP60" s="20"/>
      <c r="AQ60" s="17"/>
      <c r="AR60" s="17"/>
    </row>
    <row r="61" spans="1:44" s="1" customFormat="1" hidden="1" x14ac:dyDescent="0.25">
      <c r="A61" s="8"/>
      <c r="B61" s="8"/>
      <c r="C61" s="8" t="s">
        <v>86</v>
      </c>
      <c r="D61" s="1" t="s">
        <v>456</v>
      </c>
      <c r="E61" s="1" t="s">
        <v>457</v>
      </c>
      <c r="F61" s="1" t="s">
        <v>1519</v>
      </c>
      <c r="G61" s="10" t="s">
        <v>1332</v>
      </c>
      <c r="H61" s="1" t="s">
        <v>458</v>
      </c>
      <c r="I61" s="1" t="s">
        <v>53</v>
      </c>
      <c r="J61" s="1" t="str">
        <f>HYPERLINK("https://www.facebook.com/hang.nga.710","https://www.facebook.com/hang.nga.710")</f>
        <v>https://www.facebook.com/hang.nga.710</v>
      </c>
      <c r="K61" s="1" t="s">
        <v>459</v>
      </c>
      <c r="L61" s="8" t="s">
        <v>55</v>
      </c>
      <c r="M61" s="14">
        <v>33805</v>
      </c>
      <c r="N61" s="8">
        <f t="shared" si="2"/>
        <v>20</v>
      </c>
      <c r="O61" s="8">
        <f t="shared" si="3"/>
        <v>7</v>
      </c>
      <c r="P61" s="1" t="s">
        <v>460</v>
      </c>
      <c r="Q61" s="1" t="s">
        <v>134</v>
      </c>
      <c r="R61" s="8">
        <v>2010</v>
      </c>
      <c r="S61" s="8">
        <v>2014</v>
      </c>
      <c r="T61" s="1" t="s">
        <v>47</v>
      </c>
      <c r="U61" s="1" t="s">
        <v>83</v>
      </c>
      <c r="W61" s="1" t="s">
        <v>461</v>
      </c>
      <c r="X61" s="1" t="s">
        <v>462</v>
      </c>
      <c r="Y61" s="1" t="s">
        <v>85</v>
      </c>
      <c r="Z61" s="1" t="s">
        <v>76</v>
      </c>
      <c r="AA61" s="1" t="s">
        <v>463</v>
      </c>
      <c r="AB61" s="17">
        <f>SUM(Table1[[#This Row],[C2017]],Table1[[#This Row],[C2018]],Table1[[#This Row],[C2019]],Table1[[#This Row],[C2020]])</f>
        <v>500000</v>
      </c>
      <c r="AC61" s="17">
        <v>500000</v>
      </c>
      <c r="AD61" s="20">
        <v>43080</v>
      </c>
      <c r="AE61" s="17">
        <v>500000</v>
      </c>
      <c r="AF61" s="17"/>
      <c r="AG61" s="17">
        <v>500000</v>
      </c>
      <c r="AH61" s="20"/>
      <c r="AI61" s="17"/>
      <c r="AJ61" s="17"/>
      <c r="AK61" s="17">
        <v>500000</v>
      </c>
      <c r="AL61" s="20"/>
      <c r="AM61" s="17"/>
      <c r="AN61" s="17"/>
      <c r="AO61" s="17">
        <v>500000</v>
      </c>
      <c r="AP61" s="20"/>
      <c r="AQ61" s="17"/>
      <c r="AR61" s="17"/>
    </row>
    <row r="62" spans="1:44" s="1" customFormat="1" hidden="1" x14ac:dyDescent="0.25">
      <c r="A62" s="8"/>
      <c r="B62" s="8"/>
      <c r="C62" s="8" t="s">
        <v>86</v>
      </c>
      <c r="D62" s="1" t="s">
        <v>464</v>
      </c>
      <c r="E62" s="1" t="s">
        <v>48</v>
      </c>
      <c r="F62" s="1" t="s">
        <v>1520</v>
      </c>
      <c r="G62" s="10" t="s">
        <v>1378</v>
      </c>
      <c r="H62" s="1" t="s">
        <v>465</v>
      </c>
      <c r="I62" s="1" t="s">
        <v>53</v>
      </c>
      <c r="J62" s="1" t="str">
        <f>HYPERLINK("https://www.facebook.com/maianh.tran.731","https://www.facebook.com/maianh.tran.731")</f>
        <v>https://www.facebook.com/maianh.tran.731</v>
      </c>
      <c r="K62" s="1" t="s">
        <v>466</v>
      </c>
      <c r="L62" s="8" t="s">
        <v>55</v>
      </c>
      <c r="M62" s="14">
        <v>33811</v>
      </c>
      <c r="N62" s="8">
        <f t="shared" si="2"/>
        <v>26</v>
      </c>
      <c r="O62" s="8">
        <f t="shared" si="3"/>
        <v>7</v>
      </c>
      <c r="P62" s="1" t="s">
        <v>91</v>
      </c>
      <c r="Q62" s="1" t="s">
        <v>134</v>
      </c>
      <c r="R62" s="8">
        <v>2010</v>
      </c>
      <c r="S62" s="8">
        <v>2014</v>
      </c>
      <c r="T62" s="1" t="s">
        <v>47</v>
      </c>
      <c r="U62" s="1" t="s">
        <v>253</v>
      </c>
      <c r="W62" s="1" t="s">
        <v>467</v>
      </c>
      <c r="X62" s="1" t="s">
        <v>468</v>
      </c>
      <c r="Y62" s="1" t="s">
        <v>96</v>
      </c>
      <c r="Z62" s="1" t="s">
        <v>61</v>
      </c>
      <c r="AB62" s="17">
        <f>SUM(Table1[[#This Row],[C2017]],Table1[[#This Row],[C2018]],Table1[[#This Row],[C2019]],Table1[[#This Row],[C2020]])</f>
        <v>1000000</v>
      </c>
      <c r="AC62" s="17">
        <v>500000</v>
      </c>
      <c r="AD62" s="20">
        <v>43004</v>
      </c>
      <c r="AE62" s="17">
        <v>500000</v>
      </c>
      <c r="AF62" s="17"/>
      <c r="AG62" s="17">
        <v>500000</v>
      </c>
      <c r="AH62" s="20">
        <v>43516</v>
      </c>
      <c r="AI62" s="17">
        <v>500000</v>
      </c>
      <c r="AJ62" s="17"/>
      <c r="AK62" s="17">
        <v>500000</v>
      </c>
      <c r="AL62" s="20"/>
      <c r="AM62" s="17"/>
      <c r="AN62" s="17"/>
      <c r="AO62" s="17">
        <v>500000</v>
      </c>
      <c r="AP62" s="20"/>
      <c r="AQ62" s="17"/>
      <c r="AR62" s="17"/>
    </row>
    <row r="63" spans="1:44" s="1" customFormat="1" hidden="1" x14ac:dyDescent="0.25">
      <c r="A63" s="8"/>
      <c r="B63" s="8"/>
      <c r="C63" s="8" t="s">
        <v>48</v>
      </c>
      <c r="D63" s="1" t="s">
        <v>469</v>
      </c>
      <c r="E63" s="1" t="s">
        <v>78</v>
      </c>
      <c r="F63" s="1" t="s">
        <v>1521</v>
      </c>
      <c r="G63" s="10" t="s">
        <v>1280</v>
      </c>
      <c r="H63" s="1" t="s">
        <v>470</v>
      </c>
      <c r="I63" s="1" t="s">
        <v>53</v>
      </c>
      <c r="J63" s="1" t="s">
        <v>471</v>
      </c>
      <c r="K63" s="1" t="s">
        <v>472</v>
      </c>
      <c r="L63" s="8" t="s">
        <v>55</v>
      </c>
      <c r="M63" s="14">
        <v>33813</v>
      </c>
      <c r="N63" s="8">
        <f t="shared" si="2"/>
        <v>28</v>
      </c>
      <c r="O63" s="8">
        <f t="shared" si="3"/>
        <v>7</v>
      </c>
      <c r="P63" s="1" t="s">
        <v>91</v>
      </c>
      <c r="Q63" s="1" t="s">
        <v>82</v>
      </c>
      <c r="R63" s="8">
        <v>2010</v>
      </c>
      <c r="S63" s="8">
        <v>2014</v>
      </c>
      <c r="T63" s="1" t="s">
        <v>47</v>
      </c>
      <c r="U63" s="1" t="s">
        <v>473</v>
      </c>
      <c r="W63" s="1" t="s">
        <v>474</v>
      </c>
      <c r="X63" s="1" t="s">
        <v>475</v>
      </c>
      <c r="Y63" s="1" t="s">
        <v>60</v>
      </c>
      <c r="Z63" s="1" t="s">
        <v>61</v>
      </c>
      <c r="AB63" s="17">
        <f>SUM(Table1[[#This Row],[C2017]],Table1[[#This Row],[C2018]],Table1[[#This Row],[C2019]],Table1[[#This Row],[C2020]])</f>
        <v>500000</v>
      </c>
      <c r="AC63" s="17">
        <v>500000</v>
      </c>
      <c r="AD63" s="20">
        <v>43096</v>
      </c>
      <c r="AE63" s="17">
        <v>500000</v>
      </c>
      <c r="AF63" s="17"/>
      <c r="AG63" s="17">
        <v>500000</v>
      </c>
      <c r="AH63" s="20"/>
      <c r="AI63" s="17"/>
      <c r="AJ63" s="17"/>
      <c r="AK63" s="17">
        <v>500000</v>
      </c>
      <c r="AL63" s="20"/>
      <c r="AM63" s="17"/>
      <c r="AN63" s="17"/>
      <c r="AO63" s="17">
        <v>500000</v>
      </c>
      <c r="AP63" s="20"/>
      <c r="AQ63" s="17"/>
      <c r="AR63" s="17"/>
    </row>
    <row r="64" spans="1:44" s="1" customFormat="1" hidden="1" x14ac:dyDescent="0.25">
      <c r="A64" s="8"/>
      <c r="B64" s="8"/>
      <c r="C64" s="8" t="s">
        <v>48</v>
      </c>
      <c r="D64" s="1" t="s">
        <v>476</v>
      </c>
      <c r="E64" s="1" t="s">
        <v>477</v>
      </c>
      <c r="F64" s="1" t="s">
        <v>1522</v>
      </c>
      <c r="G64" s="10" t="s">
        <v>1333</v>
      </c>
      <c r="H64" s="1" t="s">
        <v>478</v>
      </c>
      <c r="I64" s="1" t="s">
        <v>53</v>
      </c>
      <c r="J64" s="1" t="str">
        <f>HYPERLINK("https://www.facebook.com/ngon.doi.xanh","https://www.facebook.com/ngon.doi.xanh")</f>
        <v>https://www.facebook.com/ngon.doi.xanh</v>
      </c>
      <c r="K64" s="1" t="s">
        <v>479</v>
      </c>
      <c r="L64" s="8" t="s">
        <v>55</v>
      </c>
      <c r="M64" s="14">
        <v>33867</v>
      </c>
      <c r="N64" s="8">
        <f t="shared" si="2"/>
        <v>20</v>
      </c>
      <c r="O64" s="8">
        <f t="shared" si="3"/>
        <v>9</v>
      </c>
      <c r="P64" s="1" t="s">
        <v>91</v>
      </c>
      <c r="Q64" s="1" t="s">
        <v>263</v>
      </c>
      <c r="R64" s="8">
        <v>2010</v>
      </c>
      <c r="S64" s="8">
        <v>2014</v>
      </c>
      <c r="T64" s="1" t="s">
        <v>47</v>
      </c>
      <c r="U64" s="1" t="s">
        <v>83</v>
      </c>
      <c r="W64" s="1" t="s">
        <v>480</v>
      </c>
      <c r="X64" s="1" t="s">
        <v>481</v>
      </c>
      <c r="Y64" s="1" t="s">
        <v>60</v>
      </c>
      <c r="Z64" s="1" t="s">
        <v>61</v>
      </c>
      <c r="AB64" s="17">
        <f>SUM(Table1[[#This Row],[C2017]],Table1[[#This Row],[C2018]],Table1[[#This Row],[C2019]],Table1[[#This Row],[C2020]])</f>
        <v>500000</v>
      </c>
      <c r="AC64" s="17">
        <v>500000</v>
      </c>
      <c r="AD64" s="20">
        <v>43178</v>
      </c>
      <c r="AE64" s="17">
        <v>500000</v>
      </c>
      <c r="AF64" s="17"/>
      <c r="AG64" s="17">
        <v>500000</v>
      </c>
      <c r="AH64" s="20"/>
      <c r="AI64" s="17"/>
      <c r="AJ64" s="17"/>
      <c r="AK64" s="17">
        <v>500000</v>
      </c>
      <c r="AL64" s="20"/>
      <c r="AM64" s="17"/>
      <c r="AN64" s="17"/>
      <c r="AO64" s="17">
        <v>500000</v>
      </c>
      <c r="AP64" s="20"/>
      <c r="AQ64" s="17"/>
      <c r="AR64" s="17"/>
    </row>
    <row r="65" spans="1:44" s="1" customFormat="1" hidden="1" x14ac:dyDescent="0.25">
      <c r="A65" s="8"/>
      <c r="B65" s="8"/>
      <c r="C65" s="8" t="s">
        <v>86</v>
      </c>
      <c r="D65" s="1" t="s">
        <v>488</v>
      </c>
      <c r="E65" s="1" t="s">
        <v>489</v>
      </c>
      <c r="F65" s="1" t="s">
        <v>1523</v>
      </c>
      <c r="G65" s="10" t="s">
        <v>490</v>
      </c>
      <c r="H65" s="1" t="s">
        <v>491</v>
      </c>
      <c r="I65" s="1" t="s">
        <v>53</v>
      </c>
      <c r="J65" s="1" t="s">
        <v>492</v>
      </c>
      <c r="K65" s="1" t="s">
        <v>493</v>
      </c>
      <c r="L65" s="8" t="s">
        <v>55</v>
      </c>
      <c r="M65" s="14">
        <v>33924</v>
      </c>
      <c r="N65" s="8">
        <f t="shared" si="2"/>
        <v>16</v>
      </c>
      <c r="O65" s="8">
        <f t="shared" si="3"/>
        <v>11</v>
      </c>
      <c r="P65" s="1" t="s">
        <v>494</v>
      </c>
      <c r="Q65" s="1" t="s">
        <v>296</v>
      </c>
      <c r="R65" s="8">
        <v>2010</v>
      </c>
      <c r="S65" s="8">
        <v>2014</v>
      </c>
      <c r="T65" s="1" t="s">
        <v>47</v>
      </c>
      <c r="U65" s="1" t="s">
        <v>253</v>
      </c>
      <c r="W65" s="1" t="s">
        <v>495</v>
      </c>
      <c r="X65" s="1" t="s">
        <v>496</v>
      </c>
      <c r="Y65" s="1" t="s">
        <v>85</v>
      </c>
      <c r="Z65" s="1" t="s">
        <v>76</v>
      </c>
      <c r="AA65" s="1" t="s">
        <v>497</v>
      </c>
      <c r="AB65" s="17">
        <f>SUM(Table1[[#This Row],[C2017]],Table1[[#This Row],[C2018]],Table1[[#This Row],[C2019]],Table1[[#This Row],[C2020]])</f>
        <v>300000</v>
      </c>
      <c r="AC65" s="17">
        <v>500000</v>
      </c>
      <c r="AD65" s="20">
        <v>42790</v>
      </c>
      <c r="AE65" s="17">
        <v>300000</v>
      </c>
      <c r="AF65" s="17"/>
      <c r="AG65" s="17">
        <v>500000</v>
      </c>
      <c r="AH65" s="20"/>
      <c r="AI65" s="17"/>
      <c r="AJ65" s="17"/>
      <c r="AK65" s="17">
        <v>500000</v>
      </c>
      <c r="AL65" s="20"/>
      <c r="AM65" s="17"/>
      <c r="AN65" s="17"/>
      <c r="AO65" s="17">
        <v>500000</v>
      </c>
      <c r="AP65" s="20"/>
      <c r="AQ65" s="17"/>
      <c r="AR65" s="17"/>
    </row>
    <row r="66" spans="1:44" s="1" customFormat="1" hidden="1" x14ac:dyDescent="0.25">
      <c r="A66" s="8"/>
      <c r="B66" s="8"/>
      <c r="C66" s="8" t="s">
        <v>86</v>
      </c>
      <c r="D66" s="1" t="s">
        <v>498</v>
      </c>
      <c r="E66" s="1" t="s">
        <v>499</v>
      </c>
      <c r="F66" s="1" t="s">
        <v>1524</v>
      </c>
      <c r="G66" s="10" t="s">
        <v>1334</v>
      </c>
      <c r="H66" s="1" t="s">
        <v>500</v>
      </c>
      <c r="I66" s="1" t="s">
        <v>53</v>
      </c>
      <c r="J66" s="1" t="str">
        <f>HYPERLINK("https://www.facebook.com/pe.ut.503","https://www.facebook.com/pe.ut.503")</f>
        <v>https://www.facebook.com/pe.ut.503</v>
      </c>
      <c r="K66" s="1" t="s">
        <v>501</v>
      </c>
      <c r="L66" s="8" t="s">
        <v>55</v>
      </c>
      <c r="M66" s="14">
        <v>33926</v>
      </c>
      <c r="N66" s="8">
        <f t="shared" si="2"/>
        <v>18</v>
      </c>
      <c r="O66" s="8">
        <f t="shared" si="3"/>
        <v>11</v>
      </c>
      <c r="P66" s="1" t="s">
        <v>502</v>
      </c>
      <c r="Q66" s="1" t="s">
        <v>113</v>
      </c>
      <c r="R66" s="8">
        <v>2010</v>
      </c>
      <c r="S66" s="8">
        <v>2014</v>
      </c>
      <c r="T66" s="1" t="s">
        <v>47</v>
      </c>
      <c r="U66" s="1" t="s">
        <v>83</v>
      </c>
      <c r="W66" s="1" t="s">
        <v>503</v>
      </c>
      <c r="X66" s="1" t="s">
        <v>502</v>
      </c>
      <c r="Y66" s="1" t="s">
        <v>85</v>
      </c>
      <c r="Z66" s="1" t="s">
        <v>61</v>
      </c>
      <c r="AB66" s="17">
        <f>SUM(Table1[[#This Row],[C2017]],Table1[[#This Row],[C2018]],Table1[[#This Row],[C2019]],Table1[[#This Row],[C2020]])</f>
        <v>500000</v>
      </c>
      <c r="AC66" s="17">
        <v>500000</v>
      </c>
      <c r="AD66" s="20">
        <v>43126</v>
      </c>
      <c r="AE66" s="17">
        <v>200000</v>
      </c>
      <c r="AF66" s="17"/>
      <c r="AG66" s="17">
        <v>500000</v>
      </c>
      <c r="AH66" s="20">
        <v>43126</v>
      </c>
      <c r="AI66" s="17">
        <v>300000</v>
      </c>
      <c r="AJ66" s="17" t="s">
        <v>1392</v>
      </c>
      <c r="AK66" s="17">
        <v>500000</v>
      </c>
      <c r="AL66" s="20"/>
      <c r="AM66" s="17"/>
      <c r="AN66" s="17"/>
      <c r="AO66" s="17">
        <v>500000</v>
      </c>
      <c r="AP66" s="20"/>
      <c r="AQ66" s="17"/>
      <c r="AR66" s="17"/>
    </row>
    <row r="67" spans="1:44" s="1" customFormat="1" hidden="1" x14ac:dyDescent="0.25">
      <c r="A67" s="8"/>
      <c r="B67" s="8"/>
      <c r="C67" s="8" t="s">
        <v>86</v>
      </c>
      <c r="D67" s="1" t="s">
        <v>504</v>
      </c>
      <c r="E67" s="1" t="s">
        <v>499</v>
      </c>
      <c r="F67" s="1" t="s">
        <v>1525</v>
      </c>
      <c r="G67" s="10" t="s">
        <v>1362</v>
      </c>
      <c r="H67" s="1" t="str">
        <f>HYPERLINK("mailto:maihong201192@yahoo.com.vn","maihong201192@yahoo.com.vn")</f>
        <v>maihong201192@yahoo.com.vn</v>
      </c>
      <c r="I67" s="1" t="s">
        <v>53</v>
      </c>
      <c r="J67" s="1" t="str">
        <f>HYPERLINK("https://www.facebook.com/tranthi.hong.92","https://www.facebook.com/tranthi.hong.92")</f>
        <v>https://www.facebook.com/tranthi.hong.92</v>
      </c>
      <c r="K67" s="1" t="s">
        <v>505</v>
      </c>
      <c r="L67" s="8" t="s">
        <v>55</v>
      </c>
      <c r="M67" s="14">
        <v>33928</v>
      </c>
      <c r="N67" s="8">
        <f t="shared" si="2"/>
        <v>20</v>
      </c>
      <c r="O67" s="8">
        <f t="shared" si="3"/>
        <v>11</v>
      </c>
      <c r="Q67" s="1" t="s">
        <v>263</v>
      </c>
      <c r="R67" s="8">
        <v>2010</v>
      </c>
      <c r="S67" s="8">
        <v>2014</v>
      </c>
      <c r="T67" s="1" t="s">
        <v>47</v>
      </c>
      <c r="U67" s="1" t="s">
        <v>237</v>
      </c>
      <c r="W67" s="1" t="s">
        <v>506</v>
      </c>
      <c r="X67" s="1" t="s">
        <v>507</v>
      </c>
      <c r="Y67" s="1" t="s">
        <v>96</v>
      </c>
      <c r="Z67" s="1" t="s">
        <v>61</v>
      </c>
      <c r="AB67" s="17">
        <f>SUM(Table1[[#This Row],[C2017]],Table1[[#This Row],[C2018]],Table1[[#This Row],[C2019]],Table1[[#This Row],[C2020]])</f>
        <v>500000</v>
      </c>
      <c r="AC67" s="17">
        <v>500000</v>
      </c>
      <c r="AD67" s="20">
        <v>43067</v>
      </c>
      <c r="AE67" s="17">
        <v>200000</v>
      </c>
      <c r="AF67" s="17"/>
      <c r="AG67" s="17">
        <v>500000</v>
      </c>
      <c r="AH67" s="20">
        <v>43067</v>
      </c>
      <c r="AI67" s="17">
        <v>300000</v>
      </c>
      <c r="AJ67" s="17" t="s">
        <v>1392</v>
      </c>
      <c r="AK67" s="17">
        <v>500000</v>
      </c>
      <c r="AL67" s="20"/>
      <c r="AM67" s="17"/>
      <c r="AN67" s="17"/>
      <c r="AO67" s="17">
        <v>500000</v>
      </c>
      <c r="AP67" s="20"/>
      <c r="AQ67" s="17"/>
      <c r="AR67" s="17"/>
    </row>
    <row r="68" spans="1:44" s="1" customFormat="1" hidden="1" x14ac:dyDescent="0.25">
      <c r="A68" s="8"/>
      <c r="B68" s="8"/>
      <c r="C68" s="8" t="s">
        <v>86</v>
      </c>
      <c r="D68" s="1" t="s">
        <v>508</v>
      </c>
      <c r="E68" s="1" t="s">
        <v>509</v>
      </c>
      <c r="F68" s="1" t="s">
        <v>1526</v>
      </c>
      <c r="G68" s="10" t="s">
        <v>1299</v>
      </c>
      <c r="H68" s="1" t="s">
        <v>510</v>
      </c>
      <c r="I68" s="1" t="s">
        <v>53</v>
      </c>
      <c r="J68" s="1" t="str">
        <f>HYPERLINK("https://www.facebook.com/minh.chau.507464","https://www.facebook.com/minh.chau.507464")</f>
        <v>https://www.facebook.com/minh.chau.507464</v>
      </c>
      <c r="K68" s="1" t="s">
        <v>511</v>
      </c>
      <c r="L68" s="8" t="s">
        <v>55</v>
      </c>
      <c r="M68" s="14">
        <v>33929</v>
      </c>
      <c r="N68" s="8">
        <f t="shared" ref="N68:N99" si="4">VALUE(DAY(M68))</f>
        <v>21</v>
      </c>
      <c r="O68" s="8">
        <f t="shared" ref="O68:O99" si="5">MONTH(M68)</f>
        <v>11</v>
      </c>
      <c r="P68" s="1" t="s">
        <v>512</v>
      </c>
      <c r="Q68" s="1" t="s">
        <v>113</v>
      </c>
      <c r="R68" s="8">
        <v>2010</v>
      </c>
      <c r="S68" s="8">
        <v>2014</v>
      </c>
      <c r="T68" s="1" t="s">
        <v>47</v>
      </c>
      <c r="U68" s="1" t="s">
        <v>83</v>
      </c>
      <c r="W68" s="1" t="s">
        <v>513</v>
      </c>
      <c r="X68" s="1" t="s">
        <v>514</v>
      </c>
      <c r="Y68" s="1" t="s">
        <v>117</v>
      </c>
      <c r="Z68" s="1" t="s">
        <v>61</v>
      </c>
      <c r="AB68" s="17">
        <f>SUM(Table1[[#This Row],[C2017]],Table1[[#This Row],[C2018]],Table1[[#This Row],[C2019]],Table1[[#This Row],[C2020]])</f>
        <v>500000</v>
      </c>
      <c r="AC68" s="17">
        <v>500000</v>
      </c>
      <c r="AD68" s="20">
        <v>42888</v>
      </c>
      <c r="AE68" s="17">
        <v>500000</v>
      </c>
      <c r="AF68" s="17"/>
      <c r="AG68" s="17">
        <v>500000</v>
      </c>
      <c r="AH68" s="20"/>
      <c r="AI68" s="17"/>
      <c r="AJ68" s="17"/>
      <c r="AK68" s="17">
        <v>500000</v>
      </c>
      <c r="AL68" s="20"/>
      <c r="AM68" s="17"/>
      <c r="AN68" s="17"/>
      <c r="AO68" s="17">
        <v>500000</v>
      </c>
      <c r="AP68" s="20"/>
      <c r="AQ68" s="17"/>
      <c r="AR68" s="17"/>
    </row>
    <row r="69" spans="1:44" s="1" customFormat="1" hidden="1" x14ac:dyDescent="0.25">
      <c r="A69" s="8"/>
      <c r="B69" s="8"/>
      <c r="C69" s="8" t="s">
        <v>48</v>
      </c>
      <c r="D69" s="1" t="s">
        <v>515</v>
      </c>
      <c r="E69" s="1" t="s">
        <v>516</v>
      </c>
      <c r="F69" s="1" t="s">
        <v>1527</v>
      </c>
      <c r="G69" s="10" t="s">
        <v>1281</v>
      </c>
      <c r="H69" s="1" t="s">
        <v>517</v>
      </c>
      <c r="I69" s="1" t="s">
        <v>53</v>
      </c>
      <c r="J69" s="1" t="str">
        <f>HYPERLINK("https://www.facebook.com/nguyenys?fref=grp_mmbr_list","https://www.facebook.com/nguyenys?fref=grp_mmbr_list")</f>
        <v>https://www.facebook.com/nguyenys?fref=grp_mmbr_list</v>
      </c>
      <c r="K69" s="1" t="s">
        <v>518</v>
      </c>
      <c r="L69" s="8" t="s">
        <v>55</v>
      </c>
      <c r="M69" s="14">
        <v>33968</v>
      </c>
      <c r="N69" s="8">
        <f t="shared" si="4"/>
        <v>30</v>
      </c>
      <c r="O69" s="8">
        <f t="shared" si="5"/>
        <v>12</v>
      </c>
      <c r="P69" s="1" t="s">
        <v>512</v>
      </c>
      <c r="Q69" s="1" t="s">
        <v>82</v>
      </c>
      <c r="R69" s="8">
        <v>2010</v>
      </c>
      <c r="S69" s="8">
        <v>2014</v>
      </c>
      <c r="T69" s="1" t="s">
        <v>47</v>
      </c>
      <c r="U69" s="1" t="s">
        <v>253</v>
      </c>
      <c r="W69" s="1" t="s">
        <v>519</v>
      </c>
      <c r="X69" s="1" t="s">
        <v>1256</v>
      </c>
      <c r="Y69" s="1" t="s">
        <v>60</v>
      </c>
      <c r="Z69" s="1" t="s">
        <v>76</v>
      </c>
      <c r="AA69" s="1" t="s">
        <v>520</v>
      </c>
      <c r="AB69" s="17">
        <f>SUM(Table1[[#This Row],[C2017]],Table1[[#This Row],[C2018]],Table1[[#This Row],[C2019]],Table1[[#This Row],[C2020]])</f>
        <v>0</v>
      </c>
      <c r="AC69" s="17">
        <v>500000</v>
      </c>
      <c r="AD69" s="20"/>
      <c r="AE69" s="17"/>
      <c r="AF69" s="17"/>
      <c r="AG69" s="17">
        <v>500000</v>
      </c>
      <c r="AH69" s="20"/>
      <c r="AI69" s="17"/>
      <c r="AJ69" s="17"/>
      <c r="AK69" s="17">
        <v>500000</v>
      </c>
      <c r="AL69" s="20"/>
      <c r="AM69" s="17"/>
      <c r="AN69" s="17"/>
      <c r="AO69" s="17">
        <v>500000</v>
      </c>
      <c r="AP69" s="20"/>
      <c r="AQ69" s="17"/>
      <c r="AR69" s="17"/>
    </row>
    <row r="70" spans="1:44" s="1" customFormat="1" hidden="1" x14ac:dyDescent="0.25">
      <c r="A70" s="8"/>
      <c r="B70" s="8"/>
      <c r="C70" s="8" t="s">
        <v>86</v>
      </c>
      <c r="D70" s="1" t="s">
        <v>521</v>
      </c>
      <c r="E70" s="1" t="s">
        <v>522</v>
      </c>
      <c r="F70" s="1" t="s">
        <v>1528</v>
      </c>
      <c r="G70" s="10" t="s">
        <v>1277</v>
      </c>
      <c r="H70" s="1" t="s">
        <v>523</v>
      </c>
      <c r="I70" s="1" t="s">
        <v>53</v>
      </c>
      <c r="J70" s="1" t="str">
        <f>HYPERLINK("https://www.facebook.com/dumyan1992","https://www.facebook.com/dumyan1992")</f>
        <v>https://www.facebook.com/dumyan1992</v>
      </c>
      <c r="K70" s="1" t="s">
        <v>524</v>
      </c>
      <c r="L70" s="8" t="s">
        <v>55</v>
      </c>
      <c r="M70" s="14">
        <v>33956</v>
      </c>
      <c r="N70" s="8">
        <f t="shared" si="4"/>
        <v>18</v>
      </c>
      <c r="O70" s="8">
        <f t="shared" si="5"/>
        <v>12</v>
      </c>
      <c r="P70" s="1" t="s">
        <v>460</v>
      </c>
      <c r="Q70" s="1" t="s">
        <v>113</v>
      </c>
      <c r="R70" s="8">
        <v>2011</v>
      </c>
      <c r="S70" s="8">
        <v>2014</v>
      </c>
      <c r="T70" s="1" t="s">
        <v>47</v>
      </c>
      <c r="U70" s="1" t="s">
        <v>83</v>
      </c>
      <c r="V70" s="1" t="s">
        <v>350</v>
      </c>
      <c r="X70" s="1" t="s">
        <v>525</v>
      </c>
      <c r="Y70" s="1" t="s">
        <v>96</v>
      </c>
      <c r="Z70" s="1" t="s">
        <v>61</v>
      </c>
      <c r="AB70" s="17">
        <f>SUM(Table1[[#This Row],[C2017]],Table1[[#This Row],[C2018]],Table1[[#This Row],[C2019]],Table1[[#This Row],[C2020]])</f>
        <v>500000</v>
      </c>
      <c r="AC70" s="17">
        <v>200000</v>
      </c>
      <c r="AD70" s="20">
        <v>42870</v>
      </c>
      <c r="AE70" s="17">
        <v>200000</v>
      </c>
      <c r="AF70" s="17"/>
      <c r="AG70" s="17">
        <v>200000</v>
      </c>
      <c r="AH70" s="20">
        <v>42870</v>
      </c>
      <c r="AI70" s="17">
        <v>300000</v>
      </c>
      <c r="AJ70" s="17" t="s">
        <v>1396</v>
      </c>
      <c r="AK70" s="17">
        <v>200000</v>
      </c>
      <c r="AL70" s="20"/>
      <c r="AM70" s="17"/>
      <c r="AN70" s="17"/>
      <c r="AO70" s="17">
        <v>200000</v>
      </c>
      <c r="AP70" s="20"/>
      <c r="AQ70" s="17"/>
      <c r="AR70" s="17"/>
    </row>
    <row r="71" spans="1:44" s="1" customFormat="1" hidden="1" x14ac:dyDescent="0.25">
      <c r="A71" s="8"/>
      <c r="B71" s="8" t="s">
        <v>55</v>
      </c>
      <c r="C71" s="8" t="s">
        <v>48</v>
      </c>
      <c r="D71" s="1" t="s">
        <v>526</v>
      </c>
      <c r="E71" s="1" t="s">
        <v>527</v>
      </c>
      <c r="F71" s="1" t="s">
        <v>1529</v>
      </c>
      <c r="G71" s="10" t="s">
        <v>1300</v>
      </c>
      <c r="H71" s="1" t="s">
        <v>528</v>
      </c>
      <c r="I71" s="1" t="s">
        <v>53</v>
      </c>
      <c r="J71" s="1" t="s">
        <v>529</v>
      </c>
      <c r="K71" s="1" t="s">
        <v>530</v>
      </c>
      <c r="L71" s="8"/>
      <c r="M71" s="14">
        <v>34204</v>
      </c>
      <c r="N71" s="8">
        <f t="shared" si="4"/>
        <v>23</v>
      </c>
      <c r="O71" s="8">
        <f t="shared" si="5"/>
        <v>8</v>
      </c>
      <c r="P71" s="1" t="s">
        <v>91</v>
      </c>
      <c r="Q71" s="1" t="s">
        <v>189</v>
      </c>
      <c r="R71" s="8">
        <v>2011</v>
      </c>
      <c r="S71" s="8">
        <v>2014</v>
      </c>
      <c r="T71" s="1" t="s">
        <v>267</v>
      </c>
      <c r="U71" s="1" t="s">
        <v>253</v>
      </c>
      <c r="Y71" s="1" t="s">
        <v>85</v>
      </c>
      <c r="Z71" s="1" t="s">
        <v>61</v>
      </c>
      <c r="AB71" s="17">
        <f>SUM(Table1[[#This Row],[C2017]],Table1[[#This Row],[C2018]],Table1[[#This Row],[C2019]],Table1[[#This Row],[C2020]])</f>
        <v>500000</v>
      </c>
      <c r="AC71" s="17">
        <v>500000</v>
      </c>
      <c r="AD71" s="20">
        <v>43084</v>
      </c>
      <c r="AE71" s="17">
        <v>500000</v>
      </c>
      <c r="AF71" s="17"/>
      <c r="AG71" s="17">
        <v>500000</v>
      </c>
      <c r="AH71" s="20"/>
      <c r="AI71" s="17"/>
      <c r="AJ71" s="17"/>
      <c r="AK71" s="17">
        <v>500000</v>
      </c>
      <c r="AL71" s="20"/>
      <c r="AM71" s="17"/>
      <c r="AN71" s="17"/>
      <c r="AO71" s="17">
        <v>500000</v>
      </c>
      <c r="AP71" s="20"/>
      <c r="AQ71" s="17"/>
      <c r="AR71" s="17"/>
    </row>
    <row r="72" spans="1:44" s="1" customFormat="1" hidden="1" x14ac:dyDescent="0.25">
      <c r="A72" s="8"/>
      <c r="B72" s="8" t="s">
        <v>55</v>
      </c>
      <c r="C72" s="8" t="s">
        <v>48</v>
      </c>
      <c r="D72" s="1" t="s">
        <v>532</v>
      </c>
      <c r="E72" s="1" t="s">
        <v>533</v>
      </c>
      <c r="F72" s="1" t="s">
        <v>1530</v>
      </c>
      <c r="G72" s="10" t="s">
        <v>534</v>
      </c>
      <c r="H72" s="1" t="s">
        <v>535</v>
      </c>
      <c r="I72" s="1" t="s">
        <v>53</v>
      </c>
      <c r="J72" s="1" t="str">
        <f>HYPERLINK("https://www.facebook.com/son.soc.7","https://www.facebook.com/son.soc.7")</f>
        <v>https://www.facebook.com/son.soc.7</v>
      </c>
      <c r="K72" s="1" t="s">
        <v>536</v>
      </c>
      <c r="L72" s="8" t="s">
        <v>55</v>
      </c>
      <c r="M72" s="14">
        <v>33269</v>
      </c>
      <c r="N72" s="8">
        <f t="shared" si="4"/>
        <v>31</v>
      </c>
      <c r="O72" s="8">
        <f t="shared" si="5"/>
        <v>1</v>
      </c>
      <c r="P72" s="1" t="s">
        <v>537</v>
      </c>
      <c r="Q72" s="1" t="s">
        <v>538</v>
      </c>
      <c r="R72" s="8">
        <v>2012</v>
      </c>
      <c r="S72" s="8">
        <v>2014</v>
      </c>
      <c r="T72" s="1" t="s">
        <v>531</v>
      </c>
      <c r="U72" s="1" t="s">
        <v>539</v>
      </c>
      <c r="W72" s="1" t="s">
        <v>540</v>
      </c>
      <c r="X72" s="1" t="s">
        <v>541</v>
      </c>
      <c r="Y72" s="1" t="s">
        <v>85</v>
      </c>
      <c r="Z72" s="1" t="s">
        <v>61</v>
      </c>
      <c r="AB72" s="17">
        <f>SUM(Table1[[#This Row],[C2017]],Table1[[#This Row],[C2018]],Table1[[#This Row],[C2019]],Table1[[#This Row],[C2020]])</f>
        <v>200000</v>
      </c>
      <c r="AC72" s="17">
        <v>200000</v>
      </c>
      <c r="AD72" s="20">
        <v>43079</v>
      </c>
      <c r="AE72" s="17">
        <v>200000</v>
      </c>
      <c r="AF72" s="17" t="s">
        <v>1390</v>
      </c>
      <c r="AG72" s="17">
        <v>200000</v>
      </c>
      <c r="AH72" s="20"/>
      <c r="AI72" s="17"/>
      <c r="AJ72" s="17"/>
      <c r="AK72" s="17">
        <v>200000</v>
      </c>
      <c r="AL72" s="20"/>
      <c r="AM72" s="17"/>
      <c r="AN72" s="17"/>
      <c r="AO72" s="17">
        <v>200000</v>
      </c>
      <c r="AP72" s="20"/>
      <c r="AQ72" s="17"/>
      <c r="AR72" s="17"/>
    </row>
    <row r="73" spans="1:44" s="1" customFormat="1" hidden="1" x14ac:dyDescent="0.25">
      <c r="A73" s="8"/>
      <c r="B73" s="8"/>
      <c r="C73" s="8" t="s">
        <v>48</v>
      </c>
      <c r="D73" s="1" t="s">
        <v>542</v>
      </c>
      <c r="E73" s="1" t="s">
        <v>543</v>
      </c>
      <c r="F73" s="1" t="s">
        <v>1531</v>
      </c>
      <c r="G73" s="10" t="s">
        <v>1379</v>
      </c>
      <c r="H73" s="1" t="str">
        <f>HYPERLINK("mailto:den_da_ko_duong_why29@yahoo.com","nguyenquocdinh1990@gmail.com")</f>
        <v>nguyenquocdinh1990@gmail.com</v>
      </c>
      <c r="I73" s="1" t="s">
        <v>53</v>
      </c>
      <c r="J73" s="1" t="str">
        <f>HYPERLINK("https://www.facebook.com/Nguyen.Quoc.Dinh","https://www.facebook.com/Nguyen.Quoc.Dinh")</f>
        <v>https://www.facebook.com/Nguyen.Quoc.Dinh</v>
      </c>
      <c r="K73" s="1" t="s">
        <v>544</v>
      </c>
      <c r="L73" s="8" t="s">
        <v>55</v>
      </c>
      <c r="M73" s="14">
        <v>33135</v>
      </c>
      <c r="N73" s="8">
        <f t="shared" si="4"/>
        <v>19</v>
      </c>
      <c r="O73" s="8">
        <f t="shared" si="5"/>
        <v>9</v>
      </c>
      <c r="P73" s="1" t="s">
        <v>545</v>
      </c>
      <c r="Q73" s="1" t="s">
        <v>546</v>
      </c>
      <c r="R73" s="8">
        <v>2009</v>
      </c>
      <c r="S73" s="8">
        <v>2015</v>
      </c>
      <c r="T73" s="1" t="s">
        <v>47</v>
      </c>
      <c r="U73" s="1" t="s">
        <v>207</v>
      </c>
      <c r="V73" s="1" t="s">
        <v>547</v>
      </c>
      <c r="X73" s="1" t="s">
        <v>548</v>
      </c>
      <c r="Y73" s="1" t="s">
        <v>210</v>
      </c>
      <c r="Z73" s="1" t="s">
        <v>61</v>
      </c>
      <c r="AB73" s="17">
        <f>SUM(Table1[[#This Row],[C2017]],Table1[[#This Row],[C2018]],Table1[[#This Row],[C2019]],Table1[[#This Row],[C2020]])</f>
        <v>1000000</v>
      </c>
      <c r="AC73" s="17">
        <v>300000</v>
      </c>
      <c r="AD73" s="20">
        <v>43127</v>
      </c>
      <c r="AE73" s="17">
        <v>500000</v>
      </c>
      <c r="AF73" s="17"/>
      <c r="AG73" s="17">
        <v>500000</v>
      </c>
      <c r="AH73" s="20">
        <v>43127</v>
      </c>
      <c r="AI73" s="17">
        <v>500000</v>
      </c>
      <c r="AJ73" s="17" t="s">
        <v>1390</v>
      </c>
      <c r="AK73" s="17">
        <v>500000</v>
      </c>
      <c r="AL73" s="20"/>
      <c r="AM73" s="17"/>
      <c r="AN73" s="17"/>
      <c r="AO73" s="17">
        <v>500000</v>
      </c>
      <c r="AP73" s="20"/>
      <c r="AQ73" s="17"/>
      <c r="AR73" s="17"/>
    </row>
    <row r="74" spans="1:44" s="1" customFormat="1" hidden="1" x14ac:dyDescent="0.25">
      <c r="A74" s="8"/>
      <c r="B74" s="8"/>
      <c r="C74" s="8" t="s">
        <v>48</v>
      </c>
      <c r="D74" s="1" t="s">
        <v>549</v>
      </c>
      <c r="E74" s="1" t="s">
        <v>550</v>
      </c>
      <c r="F74" s="1" t="s">
        <v>1532</v>
      </c>
      <c r="G74" s="10" t="s">
        <v>1314</v>
      </c>
      <c r="H74" s="1" t="str">
        <f>HYPERLINK("mailto:dat9728@yahoo.com.vn","ydsmedecin91@gmail.com")</f>
        <v>ydsmedecin91@gmail.com</v>
      </c>
      <c r="I74" s="1" t="s">
        <v>53</v>
      </c>
      <c r="J74" s="1" t="s">
        <v>551</v>
      </c>
      <c r="K74" s="1" t="s">
        <v>552</v>
      </c>
      <c r="L74" s="8" t="s">
        <v>55</v>
      </c>
      <c r="M74" s="14">
        <v>33521</v>
      </c>
      <c r="N74" s="8">
        <f t="shared" si="4"/>
        <v>10</v>
      </c>
      <c r="O74" s="8">
        <f t="shared" si="5"/>
        <v>10</v>
      </c>
      <c r="P74" s="1" t="s">
        <v>553</v>
      </c>
      <c r="Q74" s="1" t="s">
        <v>554</v>
      </c>
      <c r="R74" s="8">
        <v>2010</v>
      </c>
      <c r="S74" s="8">
        <v>2015</v>
      </c>
      <c r="T74" s="1" t="s">
        <v>47</v>
      </c>
      <c r="U74" s="1" t="s">
        <v>207</v>
      </c>
      <c r="V74" s="1" t="s">
        <v>547</v>
      </c>
      <c r="W74" s="1" t="s">
        <v>555</v>
      </c>
      <c r="Y74" s="1" t="s">
        <v>210</v>
      </c>
      <c r="Z74" s="1" t="s">
        <v>61</v>
      </c>
      <c r="AB74" s="17">
        <f>SUM(Table1[[#This Row],[C2017]],Table1[[#This Row],[C2018]],Table1[[#This Row],[C2019]],Table1[[#This Row],[C2020]])</f>
        <v>0</v>
      </c>
      <c r="AC74" s="17">
        <v>300000</v>
      </c>
      <c r="AD74" s="20"/>
      <c r="AE74" s="17"/>
      <c r="AF74" s="17"/>
      <c r="AG74" s="17">
        <v>500000</v>
      </c>
      <c r="AH74" s="20"/>
      <c r="AI74" s="17"/>
      <c r="AJ74" s="17"/>
      <c r="AK74" s="17">
        <v>500000</v>
      </c>
      <c r="AL74" s="20"/>
      <c r="AM74" s="17"/>
      <c r="AN74" s="17"/>
      <c r="AO74" s="17">
        <v>500000</v>
      </c>
      <c r="AP74" s="20"/>
      <c r="AQ74" s="17"/>
      <c r="AR74" s="17"/>
    </row>
    <row r="75" spans="1:44" s="1" customFormat="1" ht="30" hidden="1" x14ac:dyDescent="0.25">
      <c r="A75" s="8"/>
      <c r="B75" s="8"/>
      <c r="C75" s="8" t="s">
        <v>48</v>
      </c>
      <c r="D75" s="1" t="s">
        <v>556</v>
      </c>
      <c r="E75" s="1" t="s">
        <v>184</v>
      </c>
      <c r="F75" s="1" t="s">
        <v>1533</v>
      </c>
      <c r="G75" s="10" t="s">
        <v>1335</v>
      </c>
      <c r="H75" s="1" t="s">
        <v>557</v>
      </c>
      <c r="I75" s="1" t="s">
        <v>53</v>
      </c>
      <c r="J75" s="1" t="str">
        <f>HYPERLINK("https://www.facebook.com/haohmaruru","https://www.facebook.com/haohmaruru")</f>
        <v>https://www.facebook.com/haohmaruru</v>
      </c>
      <c r="K75" s="1" t="s">
        <v>558</v>
      </c>
      <c r="L75" s="8" t="s">
        <v>55</v>
      </c>
      <c r="M75" s="14">
        <v>33790</v>
      </c>
      <c r="N75" s="8">
        <f t="shared" si="4"/>
        <v>5</v>
      </c>
      <c r="O75" s="8">
        <f t="shared" si="5"/>
        <v>7</v>
      </c>
      <c r="P75" s="1" t="s">
        <v>559</v>
      </c>
      <c r="Q75" s="1" t="s">
        <v>296</v>
      </c>
      <c r="R75" s="8">
        <v>2010</v>
      </c>
      <c r="S75" s="8">
        <v>2015</v>
      </c>
      <c r="T75" s="1" t="s">
        <v>47</v>
      </c>
      <c r="U75" s="1" t="s">
        <v>72</v>
      </c>
      <c r="V75" s="1" t="s">
        <v>560</v>
      </c>
      <c r="X75" s="1" t="s">
        <v>561</v>
      </c>
      <c r="Y75" s="1" t="s">
        <v>75</v>
      </c>
      <c r="Z75" s="1" t="s">
        <v>61</v>
      </c>
      <c r="AB75" s="17">
        <f>SUM(Table1[[#This Row],[C2017]],Table1[[#This Row],[C2018]],Table1[[#This Row],[C2019]],Table1[[#This Row],[C2020]])</f>
        <v>300000</v>
      </c>
      <c r="AC75" s="17">
        <v>300000</v>
      </c>
      <c r="AD75" s="20">
        <v>43010</v>
      </c>
      <c r="AE75" s="17">
        <v>300000</v>
      </c>
      <c r="AF75" s="17"/>
      <c r="AG75" s="17">
        <v>500000</v>
      </c>
      <c r="AH75" s="20"/>
      <c r="AI75" s="17"/>
      <c r="AJ75" s="17"/>
      <c r="AK75" s="17">
        <v>500000</v>
      </c>
      <c r="AL75" s="20"/>
      <c r="AM75" s="17"/>
      <c r="AN75" s="17"/>
      <c r="AO75" s="17">
        <v>500000</v>
      </c>
      <c r="AP75" s="20"/>
      <c r="AQ75" s="17"/>
      <c r="AR75" s="17"/>
    </row>
    <row r="76" spans="1:44" s="1" customFormat="1" ht="30" hidden="1" x14ac:dyDescent="0.25">
      <c r="A76" s="8"/>
      <c r="B76" s="8"/>
      <c r="C76" s="8" t="s">
        <v>48</v>
      </c>
      <c r="D76" s="1" t="s">
        <v>562</v>
      </c>
      <c r="E76" s="1" t="s">
        <v>384</v>
      </c>
      <c r="F76" s="1" t="s">
        <v>1534</v>
      </c>
      <c r="G76" s="10" t="s">
        <v>1363</v>
      </c>
      <c r="H76" s="1" t="s">
        <v>563</v>
      </c>
      <c r="I76" s="1" t="s">
        <v>53</v>
      </c>
      <c r="J76" s="1" t="str">
        <f>HYPERLINK("https://www.facebook.com/bka.tran","https://www.facebook.com/bka.tran")</f>
        <v>https://www.facebook.com/bka.tran</v>
      </c>
      <c r="K76" s="1" t="s">
        <v>564</v>
      </c>
      <c r="L76" s="8" t="s">
        <v>55</v>
      </c>
      <c r="M76" s="14">
        <v>33927</v>
      </c>
      <c r="N76" s="8">
        <f t="shared" si="4"/>
        <v>19</v>
      </c>
      <c r="O76" s="8">
        <f t="shared" si="5"/>
        <v>11</v>
      </c>
      <c r="P76" s="1" t="s">
        <v>565</v>
      </c>
      <c r="Q76" s="1" t="s">
        <v>538</v>
      </c>
      <c r="R76" s="8">
        <v>2010</v>
      </c>
      <c r="S76" s="8">
        <v>2015</v>
      </c>
      <c r="T76" s="1" t="s">
        <v>531</v>
      </c>
      <c r="U76" s="1" t="s">
        <v>566</v>
      </c>
      <c r="W76" s="1" t="s">
        <v>567</v>
      </c>
      <c r="X76" s="1" t="s">
        <v>568</v>
      </c>
      <c r="Y76" s="1" t="s">
        <v>75</v>
      </c>
      <c r="Z76" s="1" t="s">
        <v>61</v>
      </c>
      <c r="AB76" s="17">
        <f>SUM(Table1[[#This Row],[C2017]],Table1[[#This Row],[C2018]],Table1[[#This Row],[C2019]],Table1[[#This Row],[C2020]])</f>
        <v>1200000</v>
      </c>
      <c r="AC76" s="17">
        <v>200000</v>
      </c>
      <c r="AD76" s="20">
        <v>42793</v>
      </c>
      <c r="AE76" s="17">
        <v>200000</v>
      </c>
      <c r="AF76" s="17"/>
      <c r="AG76" s="17">
        <v>200000</v>
      </c>
      <c r="AH76" s="20">
        <v>43173</v>
      </c>
      <c r="AI76" s="17">
        <v>200000</v>
      </c>
      <c r="AJ76" s="17"/>
      <c r="AK76" s="17">
        <v>200000</v>
      </c>
      <c r="AL76" s="20">
        <v>43517</v>
      </c>
      <c r="AM76" s="17">
        <v>700000</v>
      </c>
      <c r="AN76" s="17" t="s">
        <v>1397</v>
      </c>
      <c r="AO76" s="17">
        <v>200000</v>
      </c>
      <c r="AP76" s="20"/>
      <c r="AQ76" s="17">
        <v>100000</v>
      </c>
      <c r="AR76" s="17" t="s">
        <v>1397</v>
      </c>
    </row>
    <row r="77" spans="1:44" s="1" customFormat="1" hidden="1" x14ac:dyDescent="0.25">
      <c r="A77" s="8"/>
      <c r="B77" s="8" t="s">
        <v>55</v>
      </c>
      <c r="C77" s="8" t="s">
        <v>48</v>
      </c>
      <c r="D77" s="1" t="s">
        <v>569</v>
      </c>
      <c r="E77" s="1" t="s">
        <v>570</v>
      </c>
      <c r="F77" s="1" t="s">
        <v>1535</v>
      </c>
      <c r="G77" s="10" t="s">
        <v>571</v>
      </c>
      <c r="H77" s="1" t="s">
        <v>572</v>
      </c>
      <c r="I77" s="1" t="s">
        <v>53</v>
      </c>
      <c r="J77" s="1" t="s">
        <v>573</v>
      </c>
      <c r="K77" s="1" t="s">
        <v>574</v>
      </c>
      <c r="L77" s="8" t="s">
        <v>55</v>
      </c>
      <c r="M77" s="14">
        <v>33943</v>
      </c>
      <c r="N77" s="8">
        <f t="shared" si="4"/>
        <v>5</v>
      </c>
      <c r="O77" s="8">
        <f t="shared" si="5"/>
        <v>12</v>
      </c>
      <c r="P77" s="1" t="s">
        <v>575</v>
      </c>
      <c r="Q77" s="1" t="s">
        <v>576</v>
      </c>
      <c r="R77" s="8">
        <v>2010</v>
      </c>
      <c r="S77" s="8">
        <v>2015</v>
      </c>
      <c r="T77" s="1" t="s">
        <v>267</v>
      </c>
      <c r="U77" s="1" t="s">
        <v>577</v>
      </c>
      <c r="W77" s="1" t="s">
        <v>578</v>
      </c>
      <c r="X77" s="1" t="s">
        <v>579</v>
      </c>
      <c r="Y77" s="1" t="s">
        <v>210</v>
      </c>
      <c r="Z77" s="1" t="s">
        <v>76</v>
      </c>
      <c r="AA77" s="1" t="s">
        <v>580</v>
      </c>
      <c r="AB77" s="17">
        <f>SUM(Table1[[#This Row],[C2017]],Table1[[#This Row],[C2018]],Table1[[#This Row],[C2019]],Table1[[#This Row],[C2020]])</f>
        <v>0</v>
      </c>
      <c r="AC77" s="17">
        <v>300000</v>
      </c>
      <c r="AD77" s="20"/>
      <c r="AE77" s="17"/>
      <c r="AF77" s="17"/>
      <c r="AG77" s="17">
        <v>500000</v>
      </c>
      <c r="AH77" s="20"/>
      <c r="AI77" s="17"/>
      <c r="AJ77" s="17"/>
      <c r="AK77" s="17">
        <v>500000</v>
      </c>
      <c r="AL77" s="20"/>
      <c r="AM77" s="17"/>
      <c r="AN77" s="17"/>
      <c r="AO77" s="17">
        <v>500000</v>
      </c>
      <c r="AP77" s="20"/>
      <c r="AQ77" s="17"/>
      <c r="AR77" s="17"/>
    </row>
    <row r="78" spans="1:44" s="1" customFormat="1" ht="30" hidden="1" x14ac:dyDescent="0.25">
      <c r="A78" s="8"/>
      <c r="B78" s="8"/>
      <c r="C78" s="8" t="s">
        <v>48</v>
      </c>
      <c r="D78" s="1" t="s">
        <v>581</v>
      </c>
      <c r="E78" s="1" t="s">
        <v>168</v>
      </c>
      <c r="F78" s="1" t="s">
        <v>1536</v>
      </c>
      <c r="G78" s="10" t="s">
        <v>1336</v>
      </c>
      <c r="H78" s="1" t="s">
        <v>582</v>
      </c>
      <c r="I78" s="1" t="s">
        <v>53</v>
      </c>
      <c r="J78" s="1" t="s">
        <v>583</v>
      </c>
      <c r="K78" s="1" t="s">
        <v>584</v>
      </c>
      <c r="L78" s="8" t="s">
        <v>55</v>
      </c>
      <c r="M78" s="14">
        <v>33875</v>
      </c>
      <c r="N78" s="8">
        <f t="shared" si="4"/>
        <v>28</v>
      </c>
      <c r="O78" s="8">
        <f t="shared" si="5"/>
        <v>9</v>
      </c>
      <c r="P78" s="1" t="s">
        <v>585</v>
      </c>
      <c r="Q78" s="1" t="s">
        <v>71</v>
      </c>
      <c r="R78" s="8">
        <v>2011</v>
      </c>
      <c r="S78" s="8">
        <v>2015</v>
      </c>
      <c r="T78" s="1" t="s">
        <v>47</v>
      </c>
      <c r="U78" s="1" t="s">
        <v>83</v>
      </c>
      <c r="V78" s="1" t="s">
        <v>350</v>
      </c>
      <c r="W78" s="1" t="s">
        <v>586</v>
      </c>
      <c r="X78" s="1" t="s">
        <v>587</v>
      </c>
      <c r="Y78" s="1" t="s">
        <v>96</v>
      </c>
      <c r="Z78" s="1" t="s">
        <v>61</v>
      </c>
      <c r="AB78" s="17">
        <f>SUM(Table1[[#This Row],[C2017]],Table1[[#This Row],[C2018]],Table1[[#This Row],[C2019]],Table1[[#This Row],[C2020]])</f>
        <v>300000</v>
      </c>
      <c r="AC78" s="17">
        <v>300000</v>
      </c>
      <c r="AD78" s="20">
        <v>42919</v>
      </c>
      <c r="AE78" s="17">
        <v>300000</v>
      </c>
      <c r="AF78" s="17"/>
      <c r="AG78" s="17">
        <v>500000</v>
      </c>
      <c r="AH78" s="20"/>
      <c r="AI78" s="17"/>
      <c r="AJ78" s="17"/>
      <c r="AK78" s="17">
        <v>500000</v>
      </c>
      <c r="AL78" s="20"/>
      <c r="AM78" s="17"/>
      <c r="AN78" s="17"/>
      <c r="AO78" s="17">
        <v>500000</v>
      </c>
      <c r="AP78" s="20"/>
      <c r="AQ78" s="17"/>
      <c r="AR78" s="17"/>
    </row>
    <row r="79" spans="1:44" s="1" customFormat="1" hidden="1" x14ac:dyDescent="0.25">
      <c r="A79" s="8"/>
      <c r="B79" s="8"/>
      <c r="C79" s="8" t="s">
        <v>48</v>
      </c>
      <c r="D79" s="1" t="s">
        <v>588</v>
      </c>
      <c r="E79" s="1" t="s">
        <v>589</v>
      </c>
      <c r="F79" s="1" t="s">
        <v>1537</v>
      </c>
      <c r="G79" s="10" t="s">
        <v>1364</v>
      </c>
      <c r="H79" s="1" t="str">
        <f>HYPERLINK("mailto:tavsta47@gmail.com","tranphuc41092@gmail.com")</f>
        <v>tranphuc41092@gmail.com</v>
      </c>
      <c r="I79" s="1" t="s">
        <v>53</v>
      </c>
      <c r="J79" s="1" t="str">
        <f>HYPERLINK("https://www.facebook.com/TranPhuc410","https://www.facebook.com/TranPhuc410")</f>
        <v>https://www.facebook.com/TranPhuc410</v>
      </c>
      <c r="K79" s="1" t="s">
        <v>590</v>
      </c>
      <c r="L79" s="8" t="s">
        <v>55</v>
      </c>
      <c r="M79" s="14">
        <v>33881</v>
      </c>
      <c r="N79" s="8">
        <f t="shared" si="4"/>
        <v>4</v>
      </c>
      <c r="O79" s="8">
        <f t="shared" si="5"/>
        <v>10</v>
      </c>
      <c r="P79" s="1" t="s">
        <v>591</v>
      </c>
      <c r="Q79" s="1" t="s">
        <v>344</v>
      </c>
      <c r="R79" s="8">
        <v>2011</v>
      </c>
      <c r="S79" s="8">
        <v>2015</v>
      </c>
      <c r="T79" s="1" t="s">
        <v>47</v>
      </c>
      <c r="U79" s="1" t="s">
        <v>72</v>
      </c>
      <c r="V79" s="1" t="s">
        <v>592</v>
      </c>
      <c r="W79" s="1" t="s">
        <v>593</v>
      </c>
      <c r="X79" s="1" t="s">
        <v>594</v>
      </c>
      <c r="Y79" s="1" t="s">
        <v>75</v>
      </c>
      <c r="Z79" s="1" t="s">
        <v>61</v>
      </c>
      <c r="AB79" s="17">
        <f>SUM(Table1[[#This Row],[C2017]],Table1[[#This Row],[C2018]],Table1[[#This Row],[C2019]],Table1[[#This Row],[C2020]])</f>
        <v>1300000</v>
      </c>
      <c r="AC79" s="17">
        <v>300000</v>
      </c>
      <c r="AD79" s="20">
        <v>43004</v>
      </c>
      <c r="AE79" s="17">
        <v>300000</v>
      </c>
      <c r="AF79" s="17" t="s">
        <v>1390</v>
      </c>
      <c r="AG79" s="17">
        <v>500000</v>
      </c>
      <c r="AH79" s="20">
        <v>43481</v>
      </c>
      <c r="AI79" s="17">
        <v>500000</v>
      </c>
      <c r="AJ79" s="17" t="s">
        <v>1390</v>
      </c>
      <c r="AK79" s="17">
        <v>500000</v>
      </c>
      <c r="AL79" s="20">
        <v>43481</v>
      </c>
      <c r="AM79" s="17">
        <v>500000</v>
      </c>
      <c r="AN79" s="17"/>
      <c r="AO79" s="17">
        <v>500000</v>
      </c>
      <c r="AP79" s="20"/>
      <c r="AQ79" s="17"/>
      <c r="AR79" s="17"/>
    </row>
    <row r="80" spans="1:44" s="1" customFormat="1" ht="30" hidden="1" x14ac:dyDescent="0.25">
      <c r="A80" s="8"/>
      <c r="B80" s="8"/>
      <c r="C80" s="8" t="s">
        <v>86</v>
      </c>
      <c r="D80" s="1" t="s">
        <v>595</v>
      </c>
      <c r="E80" s="1" t="s">
        <v>596</v>
      </c>
      <c r="F80" s="1" t="s">
        <v>1538</v>
      </c>
      <c r="G80" s="10" t="s">
        <v>1282</v>
      </c>
      <c r="H80" s="1" t="str">
        <f>HYPERLINK("mailto:hien9218@gmail.com","hien9218@gmail.com")</f>
        <v>hien9218@gmail.com</v>
      </c>
      <c r="I80" s="1" t="s">
        <v>53</v>
      </c>
      <c r="J80" s="1" t="str">
        <f>HYPERLINK("https://www.facebook.com/hien.le.395017","https://www.facebook.com/hien.le.395017")</f>
        <v>https://www.facebook.com/hien.le.395017</v>
      </c>
      <c r="K80" s="1" t="s">
        <v>597</v>
      </c>
      <c r="L80" s="8" t="s">
        <v>55</v>
      </c>
      <c r="M80" s="14">
        <v>33898</v>
      </c>
      <c r="N80" s="8">
        <f t="shared" si="4"/>
        <v>21</v>
      </c>
      <c r="O80" s="8">
        <f t="shared" si="5"/>
        <v>10</v>
      </c>
      <c r="P80" s="1" t="s">
        <v>598</v>
      </c>
      <c r="Q80" s="1" t="s">
        <v>71</v>
      </c>
      <c r="R80" s="8">
        <v>2011</v>
      </c>
      <c r="S80" s="8">
        <v>2015</v>
      </c>
      <c r="T80" s="1" t="s">
        <v>47</v>
      </c>
      <c r="U80" s="1" t="s">
        <v>253</v>
      </c>
      <c r="V80" s="1" t="s">
        <v>599</v>
      </c>
      <c r="W80" s="1" t="s">
        <v>600</v>
      </c>
      <c r="X80" s="1" t="s">
        <v>601</v>
      </c>
      <c r="Y80" s="1" t="s">
        <v>85</v>
      </c>
      <c r="Z80" s="1" t="s">
        <v>61</v>
      </c>
      <c r="AB80" s="17">
        <f>SUM(Table1[[#This Row],[C2017]],Table1[[#This Row],[C2018]],Table1[[#This Row],[C2019]],Table1[[#This Row],[C2020]])</f>
        <v>0</v>
      </c>
      <c r="AC80" s="17">
        <v>300000</v>
      </c>
      <c r="AD80" s="20"/>
      <c r="AE80" s="17"/>
      <c r="AF80" s="17"/>
      <c r="AG80" s="17">
        <v>500000</v>
      </c>
      <c r="AH80" s="20"/>
      <c r="AI80" s="17"/>
      <c r="AJ80" s="17"/>
      <c r="AK80" s="17">
        <v>500000</v>
      </c>
      <c r="AL80" s="20"/>
      <c r="AM80" s="17"/>
      <c r="AN80" s="17"/>
      <c r="AO80" s="17">
        <v>500000</v>
      </c>
      <c r="AP80" s="20"/>
      <c r="AQ80" s="17"/>
      <c r="AR80" s="17"/>
    </row>
    <row r="81" spans="1:44" s="1" customFormat="1" hidden="1" x14ac:dyDescent="0.25">
      <c r="A81" s="8"/>
      <c r="B81" s="8"/>
      <c r="C81" s="8" t="s">
        <v>86</v>
      </c>
      <c r="D81" s="1" t="s">
        <v>602</v>
      </c>
      <c r="E81" s="1" t="s">
        <v>603</v>
      </c>
      <c r="F81" s="1" t="s">
        <v>1539</v>
      </c>
      <c r="G81" s="10" t="s">
        <v>604</v>
      </c>
      <c r="H81" s="1" t="str">
        <f>HYPERLINK("mailto:camthachk11bctt@gmail.com","camthachk11bctt@gmail.com")</f>
        <v>camthachk11bctt@gmail.com</v>
      </c>
      <c r="I81" s="1" t="s">
        <v>53</v>
      </c>
      <c r="J81" s="1" t="str">
        <f>HYPERLINK("https://www.facebook.com/suu.trau.395","https://www.facebook.com/suu.trau.395")</f>
        <v>https://www.facebook.com/suu.trau.395</v>
      </c>
      <c r="K81" s="1" t="s">
        <v>605</v>
      </c>
      <c r="L81" s="8" t="s">
        <v>55</v>
      </c>
      <c r="M81" s="14">
        <v>33989</v>
      </c>
      <c r="N81" s="8">
        <f t="shared" si="4"/>
        <v>20</v>
      </c>
      <c r="O81" s="8">
        <f t="shared" si="5"/>
        <v>1</v>
      </c>
      <c r="P81" s="1" t="s">
        <v>606</v>
      </c>
      <c r="Q81" s="1" t="s">
        <v>607</v>
      </c>
      <c r="R81" s="8">
        <v>2011</v>
      </c>
      <c r="S81" s="8">
        <v>2015</v>
      </c>
      <c r="T81" s="1" t="s">
        <v>47</v>
      </c>
      <c r="U81" s="1" t="s">
        <v>608</v>
      </c>
      <c r="V81" s="1" t="s">
        <v>609</v>
      </c>
      <c r="W81" s="1" t="s">
        <v>610</v>
      </c>
      <c r="X81" s="1" t="s">
        <v>611</v>
      </c>
      <c r="Y81" s="1" t="s">
        <v>60</v>
      </c>
      <c r="Z81" s="1" t="s">
        <v>76</v>
      </c>
      <c r="AA81" s="1" t="s">
        <v>612</v>
      </c>
      <c r="AB81" s="17">
        <f>SUM(Table1[[#This Row],[C2017]],Table1[[#This Row],[C2018]],Table1[[#This Row],[C2019]],Table1[[#This Row],[C2020]])</f>
        <v>0</v>
      </c>
      <c r="AC81" s="17">
        <v>300000</v>
      </c>
      <c r="AD81" s="20"/>
      <c r="AE81" s="17"/>
      <c r="AF81" s="17"/>
      <c r="AG81" s="17">
        <v>500000</v>
      </c>
      <c r="AH81" s="20"/>
      <c r="AI81" s="17"/>
      <c r="AJ81" s="17"/>
      <c r="AK81" s="17">
        <v>500000</v>
      </c>
      <c r="AL81" s="20"/>
      <c r="AM81" s="17"/>
      <c r="AN81" s="17"/>
      <c r="AO81" s="17">
        <v>500000</v>
      </c>
      <c r="AP81" s="20"/>
      <c r="AQ81" s="17"/>
      <c r="AR81" s="17"/>
    </row>
    <row r="82" spans="1:44" s="1" customFormat="1" ht="30" hidden="1" x14ac:dyDescent="0.25">
      <c r="A82" s="8"/>
      <c r="B82" s="8"/>
      <c r="C82" s="8" t="s">
        <v>86</v>
      </c>
      <c r="D82" s="1" t="s">
        <v>595</v>
      </c>
      <c r="E82" s="1" t="s">
        <v>613</v>
      </c>
      <c r="F82" s="1" t="s">
        <v>1540</v>
      </c>
      <c r="G82" s="10" t="s">
        <v>1315</v>
      </c>
      <c r="H82" s="1" t="str">
        <f>HYPERLINK("mailto:lequy.bctt.ht@gmail.com","lequy.bctt.ht@gmail.com")</f>
        <v>lequy.bctt.ht@gmail.com</v>
      </c>
      <c r="I82" s="1" t="s">
        <v>53</v>
      </c>
      <c r="J82" s="1" t="str">
        <f>HYPERLINK("https://www.facebook.com/quyle.bctt","https://www.facebook.com/quyle.bctt")</f>
        <v>https://www.facebook.com/quyle.bctt</v>
      </c>
      <c r="K82" s="1" t="s">
        <v>614</v>
      </c>
      <c r="L82" s="8" t="s">
        <v>55</v>
      </c>
      <c r="M82" s="14">
        <v>34026</v>
      </c>
      <c r="N82" s="8">
        <f t="shared" si="4"/>
        <v>26</v>
      </c>
      <c r="O82" s="8">
        <f t="shared" si="5"/>
        <v>2</v>
      </c>
      <c r="P82" s="1" t="s">
        <v>615</v>
      </c>
      <c r="Q82" s="1" t="s">
        <v>134</v>
      </c>
      <c r="R82" s="8">
        <v>2011</v>
      </c>
      <c r="S82" s="8">
        <v>2015</v>
      </c>
      <c r="T82" s="1" t="s">
        <v>47</v>
      </c>
      <c r="U82" s="1" t="s">
        <v>608</v>
      </c>
      <c r="V82" s="1" t="s">
        <v>609</v>
      </c>
      <c r="W82" s="1" t="s">
        <v>616</v>
      </c>
      <c r="X82" s="1" t="s">
        <v>617</v>
      </c>
      <c r="Y82" s="1" t="s">
        <v>60</v>
      </c>
      <c r="Z82" s="1" t="s">
        <v>76</v>
      </c>
      <c r="AA82" s="1" t="s">
        <v>618</v>
      </c>
      <c r="AB82" s="17">
        <f>SUM(Table1[[#This Row],[C2017]],Table1[[#This Row],[C2018]],Table1[[#This Row],[C2019]],Table1[[#This Row],[C2020]])</f>
        <v>300000</v>
      </c>
      <c r="AC82" s="17">
        <v>300000</v>
      </c>
      <c r="AD82" s="20">
        <v>42842</v>
      </c>
      <c r="AE82" s="17">
        <v>300000</v>
      </c>
      <c r="AF82" s="17"/>
      <c r="AG82" s="17">
        <v>500000</v>
      </c>
      <c r="AH82" s="20"/>
      <c r="AI82" s="17"/>
      <c r="AJ82" s="17"/>
      <c r="AK82" s="17">
        <v>500000</v>
      </c>
      <c r="AL82" s="20"/>
      <c r="AM82" s="17"/>
      <c r="AN82" s="17"/>
      <c r="AO82" s="17">
        <v>500000</v>
      </c>
      <c r="AP82" s="20"/>
      <c r="AQ82" s="17"/>
      <c r="AR82" s="17"/>
    </row>
    <row r="83" spans="1:44" s="1" customFormat="1" hidden="1" x14ac:dyDescent="0.25">
      <c r="A83" s="8"/>
      <c r="B83" s="8"/>
      <c r="C83" s="8" t="s">
        <v>48</v>
      </c>
      <c r="D83" s="1" t="s">
        <v>619</v>
      </c>
      <c r="E83" s="1" t="s">
        <v>260</v>
      </c>
      <c r="F83" s="1" t="s">
        <v>1541</v>
      </c>
      <c r="G83" s="10" t="s">
        <v>620</v>
      </c>
      <c r="H83" s="1" t="str">
        <f>HYPERLINK("mailto:thinhtang.tp@gmail.com","thinhtang.tp@gmail.com")</f>
        <v>thinhtang.tp@gmail.com</v>
      </c>
      <c r="I83" s="1" t="s">
        <v>53</v>
      </c>
      <c r="J83" s="1" t="str">
        <f>HYPERLINK("https://www.facebook.com/tnthinh92","https://www.facebook.com/tnthinh92")</f>
        <v>https://www.facebook.com/tnthinh92</v>
      </c>
      <c r="K83" s="1" t="s">
        <v>621</v>
      </c>
      <c r="L83" s="8" t="s">
        <v>55</v>
      </c>
      <c r="M83" s="14">
        <v>34079</v>
      </c>
      <c r="N83" s="8">
        <f t="shared" si="4"/>
        <v>20</v>
      </c>
      <c r="O83" s="8">
        <f t="shared" si="5"/>
        <v>4</v>
      </c>
      <c r="P83" s="1" t="s">
        <v>91</v>
      </c>
      <c r="Q83" s="1" t="s">
        <v>82</v>
      </c>
      <c r="R83" s="8">
        <v>2011</v>
      </c>
      <c r="S83" s="8">
        <v>2015</v>
      </c>
      <c r="T83" s="1" t="s">
        <v>47</v>
      </c>
      <c r="U83" s="1" t="s">
        <v>253</v>
      </c>
      <c r="V83" s="1" t="s">
        <v>135</v>
      </c>
      <c r="Z83" s="1" t="s">
        <v>61</v>
      </c>
      <c r="AB83" s="17">
        <f>SUM(Table1[[#This Row],[C2017]],Table1[[#This Row],[C2018]],Table1[[#This Row],[C2019]],Table1[[#This Row],[C2020]])</f>
        <v>0</v>
      </c>
      <c r="AC83" s="17">
        <v>300000</v>
      </c>
      <c r="AD83" s="20"/>
      <c r="AE83" s="17"/>
      <c r="AF83" s="17"/>
      <c r="AG83" s="17">
        <v>500000</v>
      </c>
      <c r="AH83" s="20"/>
      <c r="AI83" s="17"/>
      <c r="AJ83" s="17"/>
      <c r="AK83" s="17">
        <v>500000</v>
      </c>
      <c r="AL83" s="20"/>
      <c r="AM83" s="17"/>
      <c r="AN83" s="17"/>
      <c r="AO83" s="17">
        <v>500000</v>
      </c>
      <c r="AP83" s="20"/>
      <c r="AQ83" s="17"/>
      <c r="AR83" s="17"/>
    </row>
    <row r="84" spans="1:44" s="1" customFormat="1" hidden="1" x14ac:dyDescent="0.25">
      <c r="A84" s="8"/>
      <c r="B84" s="8"/>
      <c r="C84" s="8" t="s">
        <v>86</v>
      </c>
      <c r="D84" s="1" t="s">
        <v>424</v>
      </c>
      <c r="E84" s="1" t="s">
        <v>622</v>
      </c>
      <c r="F84" s="1" t="s">
        <v>1542</v>
      </c>
      <c r="G84" s="10" t="s">
        <v>1344</v>
      </c>
      <c r="H84" s="1" t="s">
        <v>623</v>
      </c>
      <c r="I84" s="1" t="s">
        <v>53</v>
      </c>
      <c r="J84" s="1" t="str">
        <f>HYPERLINK("https://www.facebook.com/ngoc.diem.7731","https://www.facebook.com/ngoc.diem.7731")</f>
        <v>https://www.facebook.com/ngoc.diem.7731</v>
      </c>
      <c r="K84" s="1" t="s">
        <v>624</v>
      </c>
      <c r="L84" s="8" t="s">
        <v>55</v>
      </c>
      <c r="M84" s="14">
        <v>34106</v>
      </c>
      <c r="N84" s="8">
        <f t="shared" si="4"/>
        <v>17</v>
      </c>
      <c r="O84" s="8">
        <f t="shared" si="5"/>
        <v>5</v>
      </c>
      <c r="P84" s="1" t="s">
        <v>625</v>
      </c>
      <c r="Q84" s="1" t="s">
        <v>626</v>
      </c>
      <c r="R84" s="8">
        <v>2011</v>
      </c>
      <c r="S84" s="8">
        <v>2015</v>
      </c>
      <c r="T84" s="1" t="s">
        <v>47</v>
      </c>
      <c r="U84" s="1" t="s">
        <v>356</v>
      </c>
      <c r="V84" s="1" t="s">
        <v>135</v>
      </c>
      <c r="W84" s="1" t="s">
        <v>627</v>
      </c>
      <c r="X84" s="1" t="s">
        <v>628</v>
      </c>
      <c r="Y84" s="1" t="s">
        <v>60</v>
      </c>
      <c r="Z84" s="1" t="s">
        <v>629</v>
      </c>
      <c r="AB84" s="17">
        <f>SUM(Table1[[#This Row],[C2017]],Table1[[#This Row],[C2018]],Table1[[#This Row],[C2019]],Table1[[#This Row],[C2020]])</f>
        <v>1500000</v>
      </c>
      <c r="AC84" s="17">
        <v>300000</v>
      </c>
      <c r="AD84" s="20">
        <v>42844</v>
      </c>
      <c r="AE84" s="17">
        <v>300000</v>
      </c>
      <c r="AF84" s="17"/>
      <c r="AG84" s="17">
        <v>500000</v>
      </c>
      <c r="AH84" s="20"/>
      <c r="AI84" s="17">
        <v>1200000</v>
      </c>
      <c r="AJ84" s="17" t="s">
        <v>1398</v>
      </c>
      <c r="AK84" s="17">
        <v>500000</v>
      </c>
      <c r="AL84" s="20"/>
      <c r="AM84" s="17"/>
      <c r="AN84" s="17"/>
      <c r="AO84" s="17">
        <v>500000</v>
      </c>
      <c r="AP84" s="20"/>
      <c r="AQ84" s="17"/>
      <c r="AR84" s="17"/>
    </row>
    <row r="85" spans="1:44" s="1" customFormat="1" hidden="1" x14ac:dyDescent="0.25">
      <c r="A85" s="8"/>
      <c r="B85" s="8"/>
      <c r="C85" s="8" t="s">
        <v>86</v>
      </c>
      <c r="D85" s="1" t="s">
        <v>630</v>
      </c>
      <c r="E85" s="1" t="s">
        <v>631</v>
      </c>
      <c r="F85" s="1" t="s">
        <v>1543</v>
      </c>
      <c r="G85" s="10" t="s">
        <v>1301</v>
      </c>
      <c r="H85" s="1" t="s">
        <v>632</v>
      </c>
      <c r="I85" s="1" t="s">
        <v>53</v>
      </c>
      <c r="J85" s="1" t="s">
        <v>633</v>
      </c>
      <c r="K85" s="1" t="s">
        <v>634</v>
      </c>
      <c r="L85" s="8" t="s">
        <v>55</v>
      </c>
      <c r="M85" s="14">
        <v>34127</v>
      </c>
      <c r="N85" s="8">
        <f t="shared" si="4"/>
        <v>7</v>
      </c>
      <c r="O85" s="8">
        <f t="shared" si="5"/>
        <v>6</v>
      </c>
      <c r="P85" s="1" t="s">
        <v>91</v>
      </c>
      <c r="Q85" s="1" t="s">
        <v>71</v>
      </c>
      <c r="R85" s="8">
        <v>2011</v>
      </c>
      <c r="S85" s="8">
        <v>2015</v>
      </c>
      <c r="T85" s="1" t="s">
        <v>47</v>
      </c>
      <c r="U85" s="1" t="s">
        <v>83</v>
      </c>
      <c r="V85" s="1" t="s">
        <v>635</v>
      </c>
      <c r="W85" s="1" t="s">
        <v>334</v>
      </c>
      <c r="X85" s="1" t="s">
        <v>636</v>
      </c>
      <c r="Y85" s="1" t="s">
        <v>117</v>
      </c>
      <c r="Z85" s="1" t="s">
        <v>61</v>
      </c>
      <c r="AB85" s="17">
        <f>SUM(Table1[[#This Row],[C2017]],Table1[[#This Row],[C2018]],Table1[[#This Row],[C2019]],Table1[[#This Row],[C2020]])</f>
        <v>300000</v>
      </c>
      <c r="AC85" s="17">
        <v>300000</v>
      </c>
      <c r="AD85" s="20"/>
      <c r="AE85" s="17">
        <v>300000</v>
      </c>
      <c r="AF85" s="17"/>
      <c r="AG85" s="17">
        <v>500000</v>
      </c>
      <c r="AH85" s="20"/>
      <c r="AI85" s="17"/>
      <c r="AJ85" s="17"/>
      <c r="AK85" s="17">
        <v>500000</v>
      </c>
      <c r="AL85" s="20"/>
      <c r="AM85" s="17"/>
      <c r="AN85" s="17"/>
      <c r="AO85" s="17">
        <v>500000</v>
      </c>
      <c r="AP85" s="20"/>
      <c r="AQ85" s="17"/>
      <c r="AR85" s="17"/>
    </row>
    <row r="86" spans="1:44" s="1" customFormat="1" hidden="1" x14ac:dyDescent="0.25">
      <c r="A86" s="8"/>
      <c r="B86" s="8"/>
      <c r="C86" s="8" t="s">
        <v>48</v>
      </c>
      <c r="D86" s="1" t="s">
        <v>637</v>
      </c>
      <c r="E86" s="1" t="s">
        <v>269</v>
      </c>
      <c r="F86" s="1" t="s">
        <v>1544</v>
      </c>
      <c r="G86" s="10" t="s">
        <v>1337</v>
      </c>
      <c r="H86" s="1" t="s">
        <v>638</v>
      </c>
      <c r="I86" s="1" t="s">
        <v>53</v>
      </c>
      <c r="J86" s="1" t="str">
        <f>HYPERLINK("https://www.facebook.com/nguyenxuantruong1993?fref=grp_mmbr_list","https://www.facebook.com/nguyenxuantruong1993?fref=grp_mmbr_list")</f>
        <v>https://www.facebook.com/nguyenxuantruong1993?fref=grp_mmbr_list</v>
      </c>
      <c r="K86" s="1" t="s">
        <v>639</v>
      </c>
      <c r="L86" s="8" t="s">
        <v>55</v>
      </c>
      <c r="M86" s="14">
        <v>34127</v>
      </c>
      <c r="N86" s="8">
        <f t="shared" si="4"/>
        <v>7</v>
      </c>
      <c r="O86" s="8">
        <f t="shared" si="5"/>
        <v>6</v>
      </c>
      <c r="P86" s="1" t="s">
        <v>640</v>
      </c>
      <c r="Q86" s="1" t="s">
        <v>124</v>
      </c>
      <c r="R86" s="8">
        <v>2011</v>
      </c>
      <c r="S86" s="8">
        <v>2015</v>
      </c>
      <c r="T86" s="1" t="s">
        <v>47</v>
      </c>
      <c r="U86" s="1" t="s">
        <v>253</v>
      </c>
      <c r="V86" s="1" t="s">
        <v>357</v>
      </c>
      <c r="W86" s="1" t="s">
        <v>641</v>
      </c>
      <c r="X86" s="1" t="s">
        <v>642</v>
      </c>
      <c r="Y86" s="1" t="s">
        <v>117</v>
      </c>
      <c r="Z86" s="1" t="s">
        <v>61</v>
      </c>
      <c r="AB86" s="17">
        <f>SUM(Table1[[#This Row],[C2017]],Table1[[#This Row],[C2018]],Table1[[#This Row],[C2019]],Table1[[#This Row],[C2020]])</f>
        <v>0</v>
      </c>
      <c r="AC86" s="17">
        <v>300000</v>
      </c>
      <c r="AD86" s="20"/>
      <c r="AE86" s="17"/>
      <c r="AF86" s="17"/>
      <c r="AG86" s="17">
        <v>500000</v>
      </c>
      <c r="AH86" s="20"/>
      <c r="AI86" s="17"/>
      <c r="AJ86" s="17"/>
      <c r="AK86" s="17">
        <v>500000</v>
      </c>
      <c r="AL86" s="20"/>
      <c r="AM86" s="17"/>
      <c r="AN86" s="17"/>
      <c r="AO86" s="17">
        <v>500000</v>
      </c>
      <c r="AP86" s="20"/>
      <c r="AQ86" s="17"/>
      <c r="AR86" s="17"/>
    </row>
    <row r="87" spans="1:44" s="1" customFormat="1" hidden="1" x14ac:dyDescent="0.25">
      <c r="A87" s="8"/>
      <c r="B87" s="8"/>
      <c r="C87" s="8" t="s">
        <v>48</v>
      </c>
      <c r="D87" s="1" t="s">
        <v>643</v>
      </c>
      <c r="E87" s="1" t="s">
        <v>48</v>
      </c>
      <c r="F87" s="1" t="s">
        <v>1545</v>
      </c>
      <c r="G87" s="10" t="s">
        <v>1293</v>
      </c>
      <c r="H87" s="1" t="str">
        <f>HYPERLINK("mailto:anhlutu.ier@gmail.com","anhlutu.ier@gmail.com")</f>
        <v>anhlutu.ier@gmail.com</v>
      </c>
      <c r="I87" s="1" t="s">
        <v>53</v>
      </c>
      <c r="J87" s="1" t="str">
        <f>HYPERLINK("https://www.facebook.com/anh.lutu","https://www.facebook.com/anh.lutu")</f>
        <v>https://www.facebook.com/anh.lutu</v>
      </c>
      <c r="K87" s="1" t="s">
        <v>644</v>
      </c>
      <c r="L87" s="8" t="s">
        <v>55</v>
      </c>
      <c r="M87" s="14">
        <v>34177</v>
      </c>
      <c r="N87" s="8">
        <f t="shared" si="4"/>
        <v>27</v>
      </c>
      <c r="O87" s="8">
        <f t="shared" si="5"/>
        <v>7</v>
      </c>
      <c r="P87" s="1" t="s">
        <v>104</v>
      </c>
      <c r="Q87" s="1" t="s">
        <v>645</v>
      </c>
      <c r="R87" s="8">
        <v>2011</v>
      </c>
      <c r="S87" s="8">
        <v>2015</v>
      </c>
      <c r="T87" s="1" t="s">
        <v>47</v>
      </c>
      <c r="U87" s="1" t="s">
        <v>356</v>
      </c>
      <c r="V87" s="1" t="s">
        <v>357</v>
      </c>
      <c r="W87" s="1" t="s">
        <v>646</v>
      </c>
      <c r="X87" s="1" t="s">
        <v>647</v>
      </c>
      <c r="Y87" s="1" t="s">
        <v>85</v>
      </c>
      <c r="Z87" s="1" t="s">
        <v>61</v>
      </c>
      <c r="AB87" s="17">
        <f>SUM(Table1[[#This Row],[C2017]],Table1[[#This Row],[C2018]],Table1[[#This Row],[C2019]],Table1[[#This Row],[C2020]])</f>
        <v>500000</v>
      </c>
      <c r="AC87" s="17">
        <v>300000</v>
      </c>
      <c r="AD87" s="20">
        <v>43079</v>
      </c>
      <c r="AE87" s="17">
        <v>300000</v>
      </c>
      <c r="AF87" s="17"/>
      <c r="AG87" s="17">
        <v>500000</v>
      </c>
      <c r="AH87" s="20">
        <v>43079</v>
      </c>
      <c r="AI87" s="17">
        <v>200000</v>
      </c>
      <c r="AJ87" s="17" t="s">
        <v>1399</v>
      </c>
      <c r="AK87" s="17">
        <v>500000</v>
      </c>
      <c r="AL87" s="20"/>
      <c r="AM87" s="17"/>
      <c r="AN87" s="17"/>
      <c r="AO87" s="17">
        <v>500000</v>
      </c>
      <c r="AP87" s="20"/>
      <c r="AQ87" s="17"/>
      <c r="AR87" s="17"/>
    </row>
    <row r="88" spans="1:44" s="1" customFormat="1" hidden="1" x14ac:dyDescent="0.25">
      <c r="A88" s="8"/>
      <c r="B88" s="8"/>
      <c r="C88" s="8" t="s">
        <v>48</v>
      </c>
      <c r="D88" s="1" t="s">
        <v>648</v>
      </c>
      <c r="E88" s="1" t="s">
        <v>649</v>
      </c>
      <c r="F88" s="1" t="s">
        <v>1546</v>
      </c>
      <c r="G88" s="10" t="s">
        <v>1316</v>
      </c>
      <c r="H88" s="1" t="str">
        <f>HYPERLINK("mailto:huynhminhdong160893@gmail.com","huynhminhdong160893@gmail.com")</f>
        <v>huynhminhdong160893@gmail.com</v>
      </c>
      <c r="I88" s="1" t="s">
        <v>53</v>
      </c>
      <c r="J88" s="1" t="str">
        <f>HYPERLINK("https://www.facebook.com/profile.php?id=100003040713344","https://www.facebook.com/hatbuichoivoi,https://www.facebook.com/profile.php?id=100003040713344")</f>
        <v>https://www.facebook.com/hatbuichoivoi,https://www.facebook.com/profile.php?id=100003040713344</v>
      </c>
      <c r="K88" s="1" t="s">
        <v>650</v>
      </c>
      <c r="L88" s="8" t="s">
        <v>55</v>
      </c>
      <c r="M88" s="14">
        <v>34197</v>
      </c>
      <c r="N88" s="8">
        <f t="shared" si="4"/>
        <v>16</v>
      </c>
      <c r="O88" s="8">
        <f t="shared" si="5"/>
        <v>8</v>
      </c>
      <c r="P88" s="1" t="s">
        <v>104</v>
      </c>
      <c r="Q88" s="1" t="s">
        <v>447</v>
      </c>
      <c r="R88" s="8">
        <v>2011</v>
      </c>
      <c r="S88" s="8">
        <v>2015</v>
      </c>
      <c r="T88" s="1" t="s">
        <v>47</v>
      </c>
      <c r="U88" s="1" t="s">
        <v>83</v>
      </c>
      <c r="V88" s="1" t="s">
        <v>651</v>
      </c>
      <c r="W88" s="1" t="s">
        <v>652</v>
      </c>
      <c r="X88" s="1" t="s">
        <v>653</v>
      </c>
      <c r="Y88" s="1" t="s">
        <v>85</v>
      </c>
      <c r="Z88" s="1" t="s">
        <v>61</v>
      </c>
      <c r="AB88" s="17">
        <f>SUM(Table1[[#This Row],[C2017]],Table1[[#This Row],[C2018]],Table1[[#This Row],[C2019]],Table1[[#This Row],[C2020]])</f>
        <v>0</v>
      </c>
      <c r="AC88" s="17">
        <v>300000</v>
      </c>
      <c r="AD88" s="20"/>
      <c r="AE88" s="17"/>
      <c r="AF88" s="17"/>
      <c r="AG88" s="17">
        <v>500000</v>
      </c>
      <c r="AH88" s="20"/>
      <c r="AI88" s="17"/>
      <c r="AJ88" s="17"/>
      <c r="AK88" s="17">
        <v>500000</v>
      </c>
      <c r="AL88" s="20"/>
      <c r="AM88" s="17"/>
      <c r="AN88" s="17"/>
      <c r="AO88" s="17">
        <v>500000</v>
      </c>
      <c r="AP88" s="20"/>
      <c r="AQ88" s="17"/>
      <c r="AR88" s="17"/>
    </row>
    <row r="89" spans="1:44" s="1" customFormat="1" hidden="1" x14ac:dyDescent="0.25">
      <c r="A89" s="8"/>
      <c r="B89" s="8"/>
      <c r="C89" s="8" t="s">
        <v>86</v>
      </c>
      <c r="D89" s="1" t="s">
        <v>654</v>
      </c>
      <c r="E89" s="1" t="s">
        <v>655</v>
      </c>
      <c r="F89" s="1" t="s">
        <v>1547</v>
      </c>
      <c r="G89" s="10" t="s">
        <v>656</v>
      </c>
      <c r="H89" s="1" t="str">
        <f>HYPERLINK("mailto:hoonnym@yahoo.com","hoonnym100@gmail.com")</f>
        <v>hoonnym100@gmail.com</v>
      </c>
      <c r="I89" s="1" t="s">
        <v>53</v>
      </c>
      <c r="J89" s="1" t="str">
        <f>HYPERLINK("https://www.facebook.com/leo.thaods","https://www.facebook.com/leo.thaods")</f>
        <v>https://www.facebook.com/leo.thaods</v>
      </c>
      <c r="K89" s="1" t="s">
        <v>657</v>
      </c>
      <c r="L89" s="8" t="s">
        <v>55</v>
      </c>
      <c r="M89" s="14">
        <v>34198</v>
      </c>
      <c r="N89" s="8">
        <f t="shared" si="4"/>
        <v>17</v>
      </c>
      <c r="O89" s="8">
        <f t="shared" si="5"/>
        <v>8</v>
      </c>
      <c r="P89" s="1" t="s">
        <v>104</v>
      </c>
      <c r="Q89" s="1" t="s">
        <v>658</v>
      </c>
      <c r="R89" s="8">
        <v>2011</v>
      </c>
      <c r="S89" s="8">
        <v>2015</v>
      </c>
      <c r="T89" s="1" t="s">
        <v>47</v>
      </c>
      <c r="U89" s="1" t="s">
        <v>659</v>
      </c>
      <c r="V89" s="1" t="s">
        <v>660</v>
      </c>
      <c r="W89" s="1" t="s">
        <v>661</v>
      </c>
      <c r="Y89" s="1" t="s">
        <v>75</v>
      </c>
      <c r="Z89" s="1" t="s">
        <v>61</v>
      </c>
      <c r="AB89" s="17">
        <f>SUM(Table1[[#This Row],[C2017]],Table1[[#This Row],[C2018]],Table1[[#This Row],[C2019]],Table1[[#This Row],[C2020]])</f>
        <v>0</v>
      </c>
      <c r="AC89" s="17">
        <v>300000</v>
      </c>
      <c r="AD89" s="20"/>
      <c r="AE89" s="17"/>
      <c r="AF89" s="17"/>
      <c r="AG89" s="17">
        <v>500000</v>
      </c>
      <c r="AH89" s="20"/>
      <c r="AI89" s="17"/>
      <c r="AJ89" s="17"/>
      <c r="AK89" s="17">
        <v>500000</v>
      </c>
      <c r="AL89" s="20"/>
      <c r="AM89" s="17"/>
      <c r="AN89" s="17"/>
      <c r="AO89" s="17">
        <v>500000</v>
      </c>
      <c r="AP89" s="20"/>
      <c r="AQ89" s="17"/>
      <c r="AR89" s="17"/>
    </row>
    <row r="90" spans="1:44" s="1" customFormat="1" hidden="1" x14ac:dyDescent="0.25">
      <c r="A90" s="8"/>
      <c r="B90" s="8"/>
      <c r="C90" s="8" t="s">
        <v>86</v>
      </c>
      <c r="D90" s="1" t="s">
        <v>662</v>
      </c>
      <c r="E90" s="1" t="s">
        <v>663</v>
      </c>
      <c r="F90" s="1" t="s">
        <v>1548</v>
      </c>
      <c r="G90" s="10" t="s">
        <v>1345</v>
      </c>
      <c r="H90" s="1" t="s">
        <v>664</v>
      </c>
      <c r="I90" s="1" t="s">
        <v>53</v>
      </c>
      <c r="J90" s="1" t="s">
        <v>665</v>
      </c>
      <c r="K90" s="1" t="s">
        <v>666</v>
      </c>
      <c r="L90" s="8" t="s">
        <v>55</v>
      </c>
      <c r="M90" s="14">
        <v>34214</v>
      </c>
      <c r="N90" s="8">
        <f t="shared" si="4"/>
        <v>2</v>
      </c>
      <c r="O90" s="8">
        <f t="shared" si="5"/>
        <v>9</v>
      </c>
      <c r="P90" s="1" t="s">
        <v>667</v>
      </c>
      <c r="Q90" s="1" t="s">
        <v>538</v>
      </c>
      <c r="R90" s="8">
        <v>2011</v>
      </c>
      <c r="S90" s="8">
        <v>2015</v>
      </c>
      <c r="T90" s="1" t="s">
        <v>47</v>
      </c>
      <c r="U90" s="1" t="s">
        <v>237</v>
      </c>
      <c r="V90" s="1" t="s">
        <v>668</v>
      </c>
      <c r="W90" s="1" t="s">
        <v>669</v>
      </c>
      <c r="X90" s="1" t="s">
        <v>670</v>
      </c>
      <c r="Y90" s="1" t="s">
        <v>96</v>
      </c>
      <c r="Z90" s="1" t="s">
        <v>61</v>
      </c>
      <c r="AB90" s="17">
        <f>SUM(Table1[[#This Row],[C2017]],Table1[[#This Row],[C2018]],Table1[[#This Row],[C2019]],Table1[[#This Row],[C2020]])</f>
        <v>1300000</v>
      </c>
      <c r="AC90" s="17">
        <v>300000</v>
      </c>
      <c r="AD90" s="20">
        <v>42788</v>
      </c>
      <c r="AE90" s="17">
        <v>300000</v>
      </c>
      <c r="AF90" s="17"/>
      <c r="AG90" s="17">
        <v>500000</v>
      </c>
      <c r="AH90" s="20">
        <v>43193</v>
      </c>
      <c r="AI90" s="17">
        <v>500000</v>
      </c>
      <c r="AJ90" s="17"/>
      <c r="AK90" s="17">
        <v>500000</v>
      </c>
      <c r="AL90" s="20">
        <v>43510</v>
      </c>
      <c r="AM90" s="17">
        <v>500000</v>
      </c>
      <c r="AN90" s="17"/>
      <c r="AO90" s="17">
        <v>500000</v>
      </c>
      <c r="AP90" s="20"/>
      <c r="AQ90" s="17"/>
      <c r="AR90" s="17"/>
    </row>
    <row r="91" spans="1:44" s="1" customFormat="1" hidden="1" x14ac:dyDescent="0.25">
      <c r="A91" s="8"/>
      <c r="B91" s="8"/>
      <c r="C91" s="8" t="s">
        <v>48</v>
      </c>
      <c r="D91" s="1" t="s">
        <v>671</v>
      </c>
      <c r="E91" s="1" t="s">
        <v>672</v>
      </c>
      <c r="F91" s="1" t="s">
        <v>1549</v>
      </c>
      <c r="G91" s="10" t="s">
        <v>1317</v>
      </c>
      <c r="H91" s="1" t="str">
        <f>HYPERLINK("mailto:haokhtn@gmail.com","haokhtn@gmail.com")</f>
        <v>haokhtn@gmail.com</v>
      </c>
      <c r="I91" s="1" t="s">
        <v>53</v>
      </c>
      <c r="J91" s="1" t="str">
        <f>HYPERLINK("https://www.facebook.com/hdd.trinh","https://www.facebook.com/hdd.trinh")</f>
        <v>https://www.facebook.com/hdd.trinh</v>
      </c>
      <c r="K91" s="1" t="s">
        <v>673</v>
      </c>
      <c r="L91" s="8" t="s">
        <v>55</v>
      </c>
      <c r="M91" s="14">
        <v>34234</v>
      </c>
      <c r="N91" s="8">
        <f t="shared" si="4"/>
        <v>22</v>
      </c>
      <c r="O91" s="8">
        <f t="shared" si="5"/>
        <v>9</v>
      </c>
      <c r="P91" s="1" t="s">
        <v>91</v>
      </c>
      <c r="Q91" s="1" t="s">
        <v>296</v>
      </c>
      <c r="R91" s="8">
        <v>2011</v>
      </c>
      <c r="S91" s="8">
        <v>2015</v>
      </c>
      <c r="T91" s="1" t="s">
        <v>47</v>
      </c>
      <c r="U91" s="1" t="s">
        <v>659</v>
      </c>
      <c r="V91" s="1" t="s">
        <v>592</v>
      </c>
      <c r="W91" s="1" t="s">
        <v>674</v>
      </c>
      <c r="X91" s="1" t="s">
        <v>675</v>
      </c>
      <c r="Y91" s="1" t="s">
        <v>75</v>
      </c>
      <c r="Z91" s="1" t="s">
        <v>76</v>
      </c>
      <c r="AA91" s="1" t="s">
        <v>676</v>
      </c>
      <c r="AB91" s="17">
        <f>SUM(Table1[[#This Row],[C2017]],Table1[[#This Row],[C2018]],Table1[[#This Row],[C2019]],Table1[[#This Row],[C2020]])</f>
        <v>0</v>
      </c>
      <c r="AC91" s="17">
        <v>300000</v>
      </c>
      <c r="AD91" s="20"/>
      <c r="AE91" s="17"/>
      <c r="AF91" s="17"/>
      <c r="AG91" s="17">
        <v>500000</v>
      </c>
      <c r="AH91" s="20"/>
      <c r="AI91" s="17"/>
      <c r="AJ91" s="17"/>
      <c r="AK91" s="17">
        <v>500000</v>
      </c>
      <c r="AL91" s="20"/>
      <c r="AM91" s="17"/>
      <c r="AN91" s="17"/>
      <c r="AO91" s="17">
        <v>500000</v>
      </c>
      <c r="AP91" s="20"/>
      <c r="AQ91" s="17"/>
      <c r="AR91" s="17"/>
    </row>
    <row r="92" spans="1:44" s="1" customFormat="1" hidden="1" x14ac:dyDescent="0.25">
      <c r="A92" s="8"/>
      <c r="B92" s="8"/>
      <c r="C92" s="8" t="s">
        <v>48</v>
      </c>
      <c r="D92" s="1" t="s">
        <v>677</v>
      </c>
      <c r="E92" s="1" t="s">
        <v>678</v>
      </c>
      <c r="F92" s="1" t="s">
        <v>1550</v>
      </c>
      <c r="G92" s="10" t="s">
        <v>1302</v>
      </c>
      <c r="H92" s="1" t="s">
        <v>679</v>
      </c>
      <c r="I92" s="1" t="s">
        <v>53</v>
      </c>
      <c r="J92" s="1" t="s">
        <v>680</v>
      </c>
      <c r="K92" s="1" t="s">
        <v>681</v>
      </c>
      <c r="L92" s="8" t="s">
        <v>55</v>
      </c>
      <c r="M92" s="14">
        <v>34253</v>
      </c>
      <c r="N92" s="8">
        <f t="shared" si="4"/>
        <v>11</v>
      </c>
      <c r="O92" s="8">
        <f t="shared" si="5"/>
        <v>10</v>
      </c>
      <c r="P92" s="1" t="s">
        <v>682</v>
      </c>
      <c r="Q92" s="1" t="s">
        <v>134</v>
      </c>
      <c r="R92" s="8">
        <v>2011</v>
      </c>
      <c r="S92" s="8">
        <v>2015</v>
      </c>
      <c r="T92" s="1" t="s">
        <v>47</v>
      </c>
      <c r="U92" s="1" t="s">
        <v>659</v>
      </c>
      <c r="V92" s="1" t="s">
        <v>683</v>
      </c>
      <c r="W92" s="1" t="s">
        <v>684</v>
      </c>
      <c r="X92" s="1" t="s">
        <v>1257</v>
      </c>
      <c r="Y92" s="1" t="s">
        <v>75</v>
      </c>
      <c r="Z92" s="1" t="s">
        <v>61</v>
      </c>
      <c r="AB92" s="17">
        <f>SUM(Table1[[#This Row],[C2017]],Table1[[#This Row],[C2018]],Table1[[#This Row],[C2019]],Table1[[#This Row],[C2020]])</f>
        <v>300000</v>
      </c>
      <c r="AC92" s="17">
        <v>300000</v>
      </c>
      <c r="AD92" s="20">
        <v>43024</v>
      </c>
      <c r="AE92" s="17">
        <v>300000</v>
      </c>
      <c r="AF92" s="17"/>
      <c r="AG92" s="17">
        <v>500000</v>
      </c>
      <c r="AH92" s="20"/>
      <c r="AI92" s="17"/>
      <c r="AJ92" s="17"/>
      <c r="AK92" s="17">
        <v>500000</v>
      </c>
      <c r="AL92" s="20"/>
      <c r="AM92" s="17"/>
      <c r="AN92" s="17"/>
      <c r="AO92" s="17">
        <v>500000</v>
      </c>
      <c r="AP92" s="20"/>
      <c r="AQ92" s="17"/>
      <c r="AR92" s="17"/>
    </row>
    <row r="93" spans="1:44" s="1" customFormat="1" hidden="1" x14ac:dyDescent="0.25">
      <c r="A93" s="8"/>
      <c r="B93" s="8"/>
      <c r="C93" s="8" t="s">
        <v>48</v>
      </c>
      <c r="D93" s="1" t="s">
        <v>685</v>
      </c>
      <c r="E93" s="1" t="s">
        <v>686</v>
      </c>
      <c r="F93" s="1" t="s">
        <v>1551</v>
      </c>
      <c r="G93" s="10" t="s">
        <v>1346</v>
      </c>
      <c r="H93" s="1" t="str">
        <f>HYPERLINK("mailto:vantaibank@gmail.com","vantaibank@gmail.com")</f>
        <v>vantaibank@gmail.com</v>
      </c>
      <c r="I93" s="1" t="s">
        <v>53</v>
      </c>
      <c r="J93" s="1" t="s">
        <v>687</v>
      </c>
      <c r="K93" s="1" t="s">
        <v>688</v>
      </c>
      <c r="L93" s="8" t="s">
        <v>55</v>
      </c>
      <c r="M93" s="14">
        <v>34262</v>
      </c>
      <c r="N93" s="8">
        <f t="shared" si="4"/>
        <v>20</v>
      </c>
      <c r="O93" s="8">
        <f t="shared" si="5"/>
        <v>10</v>
      </c>
      <c r="P93" s="1" t="s">
        <v>689</v>
      </c>
      <c r="Q93" s="1" t="s">
        <v>71</v>
      </c>
      <c r="R93" s="8">
        <v>2011</v>
      </c>
      <c r="S93" s="8">
        <v>2015</v>
      </c>
      <c r="T93" s="1" t="s">
        <v>47</v>
      </c>
      <c r="U93" s="1" t="s">
        <v>237</v>
      </c>
      <c r="V93" s="1" t="s">
        <v>690</v>
      </c>
      <c r="W93" s="1" t="s">
        <v>691</v>
      </c>
      <c r="X93" s="1" t="s">
        <v>692</v>
      </c>
      <c r="Y93" s="1" t="s">
        <v>85</v>
      </c>
      <c r="Z93" s="1" t="s">
        <v>61</v>
      </c>
      <c r="AB93" s="17">
        <f>SUM(Table1[[#This Row],[C2017]],Table1[[#This Row],[C2018]],Table1[[#This Row],[C2019]],Table1[[#This Row],[C2020]])</f>
        <v>300000</v>
      </c>
      <c r="AC93" s="17">
        <v>300000</v>
      </c>
      <c r="AD93" s="20">
        <v>43067</v>
      </c>
      <c r="AE93" s="17">
        <v>300000</v>
      </c>
      <c r="AF93" s="17"/>
      <c r="AG93" s="17">
        <v>500000</v>
      </c>
      <c r="AH93" s="20"/>
      <c r="AI93" s="17"/>
      <c r="AJ93" s="17"/>
      <c r="AK93" s="17">
        <v>500000</v>
      </c>
      <c r="AL93" s="20"/>
      <c r="AM93" s="17"/>
      <c r="AN93" s="17"/>
      <c r="AO93" s="17">
        <v>500000</v>
      </c>
      <c r="AP93" s="20"/>
      <c r="AQ93" s="17"/>
      <c r="AR93" s="17"/>
    </row>
    <row r="94" spans="1:44" s="1" customFormat="1" ht="30" hidden="1" x14ac:dyDescent="0.25">
      <c r="A94" s="8"/>
      <c r="B94" s="8"/>
      <c r="C94" s="8" t="s">
        <v>86</v>
      </c>
      <c r="D94" s="1" t="s">
        <v>693</v>
      </c>
      <c r="E94" s="1" t="s">
        <v>248</v>
      </c>
      <c r="F94" s="1" t="s">
        <v>1552</v>
      </c>
      <c r="G94" s="10" t="s">
        <v>1294</v>
      </c>
      <c r="H94" s="1" t="str">
        <f>HYPERLINK("mailto:tam.dinh1993.ueh@gmail.com","tam.dinh1993.ueh@gmail.com")</f>
        <v>tam.dinh1993.ueh@gmail.com</v>
      </c>
      <c r="I94" s="1" t="s">
        <v>53</v>
      </c>
      <c r="J94" s="1" t="str">
        <f>HYPERLINK("https://www.facebook.com/tam.dinhthithanh.1","https://www.facebook.com/tam.dinhthithanh.1")</f>
        <v>https://www.facebook.com/tam.dinhthithanh.1</v>
      </c>
      <c r="K94" s="1" t="s">
        <v>694</v>
      </c>
      <c r="L94" s="8" t="s">
        <v>55</v>
      </c>
      <c r="M94" s="14">
        <v>34300</v>
      </c>
      <c r="N94" s="8">
        <f t="shared" si="4"/>
        <v>27</v>
      </c>
      <c r="O94" s="8">
        <f t="shared" si="5"/>
        <v>11</v>
      </c>
      <c r="P94" s="1" t="s">
        <v>695</v>
      </c>
      <c r="Q94" s="1" t="s">
        <v>696</v>
      </c>
      <c r="R94" s="8">
        <v>2011</v>
      </c>
      <c r="S94" s="8">
        <v>2015</v>
      </c>
      <c r="T94" s="1" t="s">
        <v>47</v>
      </c>
      <c r="U94" s="1" t="s">
        <v>83</v>
      </c>
      <c r="V94" s="1" t="s">
        <v>697</v>
      </c>
      <c r="W94" s="1" t="s">
        <v>698</v>
      </c>
      <c r="X94" s="1" t="s">
        <v>699</v>
      </c>
      <c r="Y94" s="1" t="s">
        <v>85</v>
      </c>
      <c r="Z94" s="1" t="s">
        <v>61</v>
      </c>
      <c r="AB94" s="17">
        <f>SUM(Table1[[#This Row],[C2017]],Table1[[#This Row],[C2018]],Table1[[#This Row],[C2019]],Table1[[#This Row],[C2020]])</f>
        <v>300000</v>
      </c>
      <c r="AC94" s="17">
        <v>300000</v>
      </c>
      <c r="AD94" s="20">
        <v>43202</v>
      </c>
      <c r="AE94" s="17">
        <v>300000</v>
      </c>
      <c r="AF94" s="17"/>
      <c r="AG94" s="17">
        <v>500000</v>
      </c>
      <c r="AH94" s="20"/>
      <c r="AI94" s="17"/>
      <c r="AJ94" s="17"/>
      <c r="AK94" s="17">
        <v>500000</v>
      </c>
      <c r="AL94" s="20"/>
      <c r="AM94" s="17"/>
      <c r="AN94" s="17"/>
      <c r="AO94" s="17">
        <v>500000</v>
      </c>
      <c r="AP94" s="20"/>
      <c r="AQ94" s="17"/>
      <c r="AR94" s="17"/>
    </row>
    <row r="95" spans="1:44" s="1" customFormat="1" hidden="1" x14ac:dyDescent="0.25">
      <c r="A95" s="8"/>
      <c r="B95" s="8"/>
      <c r="C95" s="8" t="s">
        <v>48</v>
      </c>
      <c r="D95" s="1" t="s">
        <v>700</v>
      </c>
      <c r="E95" s="1" t="s">
        <v>379</v>
      </c>
      <c r="F95" s="1" t="s">
        <v>1553</v>
      </c>
      <c r="G95" s="10" t="s">
        <v>1380</v>
      </c>
      <c r="H95" s="1" t="str">
        <f>HYPERLINK("mailto:ntp3112@gmail.com","ntp3112@gmail.com")</f>
        <v>ntp3112@gmail.com</v>
      </c>
      <c r="I95" s="1" t="s">
        <v>53</v>
      </c>
      <c r="J95" s="1" t="str">
        <f>HYPERLINK("https://www.facebook.com/ntp3112","https://www.facebook.com/ntp3112")</f>
        <v>https://www.facebook.com/ntp3112</v>
      </c>
      <c r="K95" s="1" t="s">
        <v>701</v>
      </c>
      <c r="L95" s="8" t="s">
        <v>55</v>
      </c>
      <c r="M95" s="14">
        <v>34334</v>
      </c>
      <c r="N95" s="8">
        <f t="shared" si="4"/>
        <v>31</v>
      </c>
      <c r="O95" s="8">
        <f t="shared" si="5"/>
        <v>12</v>
      </c>
      <c r="P95" s="1" t="s">
        <v>702</v>
      </c>
      <c r="Q95" s="1" t="s">
        <v>124</v>
      </c>
      <c r="R95" s="8">
        <v>2011</v>
      </c>
      <c r="S95" s="8">
        <v>2015</v>
      </c>
      <c r="T95" s="1" t="s">
        <v>47</v>
      </c>
      <c r="U95" s="1" t="s">
        <v>83</v>
      </c>
      <c r="V95" s="1" t="s">
        <v>651</v>
      </c>
      <c r="W95" s="1" t="s">
        <v>703</v>
      </c>
      <c r="X95" s="1" t="s">
        <v>704</v>
      </c>
      <c r="Y95" s="1" t="s">
        <v>85</v>
      </c>
      <c r="Z95" s="1" t="s">
        <v>61</v>
      </c>
      <c r="AB95" s="17">
        <f>SUM(Table1[[#This Row],[C2017]],Table1[[#This Row],[C2018]],Table1[[#This Row],[C2019]],Table1[[#This Row],[C2020]])</f>
        <v>500000</v>
      </c>
      <c r="AC95" s="17">
        <v>300000</v>
      </c>
      <c r="AD95" s="20">
        <v>42778</v>
      </c>
      <c r="AE95" s="17">
        <v>500000</v>
      </c>
      <c r="AF95" s="17"/>
      <c r="AG95" s="17">
        <v>500000</v>
      </c>
      <c r="AH95" s="20"/>
      <c r="AI95" s="17"/>
      <c r="AJ95" s="17"/>
      <c r="AK95" s="17">
        <v>500000</v>
      </c>
      <c r="AL95" s="20"/>
      <c r="AM95" s="17"/>
      <c r="AN95" s="17"/>
      <c r="AO95" s="17">
        <v>500000</v>
      </c>
      <c r="AP95" s="20"/>
      <c r="AQ95" s="17"/>
      <c r="AR95" s="17"/>
    </row>
    <row r="96" spans="1:44" s="1" customFormat="1" hidden="1" x14ac:dyDescent="0.25">
      <c r="A96" s="8"/>
      <c r="B96" s="8" t="s">
        <v>55</v>
      </c>
      <c r="C96" s="8" t="s">
        <v>48</v>
      </c>
      <c r="D96" s="1" t="s">
        <v>705</v>
      </c>
      <c r="E96" s="1" t="s">
        <v>248</v>
      </c>
      <c r="F96" s="1" t="s">
        <v>1554</v>
      </c>
      <c r="G96" s="10" t="s">
        <v>1276</v>
      </c>
      <c r="H96" s="1" t="s">
        <v>706</v>
      </c>
      <c r="I96" s="1" t="s">
        <v>53</v>
      </c>
      <c r="J96" s="1" t="str">
        <f>HYPERLINK("https://www.facebook.com/tam.tan2","https://www.facebook.com/tam.tan2")</f>
        <v>https://www.facebook.com/tam.tan2</v>
      </c>
      <c r="K96" s="1" t="s">
        <v>707</v>
      </c>
      <c r="L96" s="8" t="s">
        <v>55</v>
      </c>
      <c r="M96" s="14">
        <v>33604</v>
      </c>
      <c r="N96" s="8">
        <f t="shared" si="4"/>
        <v>1</v>
      </c>
      <c r="O96" s="8">
        <f t="shared" si="5"/>
        <v>1</v>
      </c>
      <c r="P96" s="1" t="s">
        <v>708</v>
      </c>
      <c r="Q96" s="1" t="s">
        <v>82</v>
      </c>
      <c r="R96" s="8">
        <v>2010</v>
      </c>
      <c r="S96" s="8">
        <v>2015</v>
      </c>
      <c r="T96" s="1" t="s">
        <v>369</v>
      </c>
      <c r="U96" s="1" t="s">
        <v>709</v>
      </c>
      <c r="W96" s="1" t="s">
        <v>710</v>
      </c>
      <c r="X96" s="1" t="s">
        <v>711</v>
      </c>
      <c r="Y96" s="1" t="s">
        <v>75</v>
      </c>
      <c r="Z96" s="1" t="s">
        <v>61</v>
      </c>
      <c r="AB96" s="17">
        <f>SUM(Table1[[#This Row],[C2017]],Table1[[#This Row],[C2018]],Table1[[#This Row],[C2019]],Table1[[#This Row],[C2020]])</f>
        <v>800000</v>
      </c>
      <c r="AC96" s="17">
        <v>300000</v>
      </c>
      <c r="AD96" s="20">
        <v>43051</v>
      </c>
      <c r="AE96" s="17">
        <v>300000</v>
      </c>
      <c r="AF96" s="17"/>
      <c r="AG96" s="17">
        <v>500000</v>
      </c>
      <c r="AH96" s="20">
        <v>43443</v>
      </c>
      <c r="AI96" s="17">
        <v>500000</v>
      </c>
      <c r="AJ96" s="17" t="s">
        <v>1390</v>
      </c>
      <c r="AK96" s="17">
        <v>500000</v>
      </c>
      <c r="AL96" s="20"/>
      <c r="AM96" s="17"/>
      <c r="AN96" s="17"/>
      <c r="AO96" s="17">
        <v>500000</v>
      </c>
      <c r="AP96" s="20"/>
      <c r="AQ96" s="17"/>
      <c r="AR96" s="17"/>
    </row>
    <row r="97" spans="1:44" s="1" customFormat="1" hidden="1" x14ac:dyDescent="0.25">
      <c r="A97" s="8"/>
      <c r="B97" s="8" t="s">
        <v>55</v>
      </c>
      <c r="C97" s="8" t="s">
        <v>86</v>
      </c>
      <c r="D97" s="1" t="s">
        <v>451</v>
      </c>
      <c r="E97" s="1" t="s">
        <v>160</v>
      </c>
      <c r="F97" s="1" t="s">
        <v>1555</v>
      </c>
      <c r="G97" s="10" t="s">
        <v>721</v>
      </c>
      <c r="H97" s="1" t="s">
        <v>722</v>
      </c>
      <c r="I97" s="1" t="s">
        <v>53</v>
      </c>
      <c r="J97" s="1" t="str">
        <f>HYPERLINK("https://www.facebook.com/nguyet.dang.31","https://www.facebook.com/nguyet.dang.31")</f>
        <v>https://www.facebook.com/nguyet.dang.31</v>
      </c>
      <c r="K97" s="1" t="s">
        <v>723</v>
      </c>
      <c r="L97" s="8" t="s">
        <v>55</v>
      </c>
      <c r="M97" s="14">
        <v>34140</v>
      </c>
      <c r="N97" s="8">
        <f t="shared" si="4"/>
        <v>20</v>
      </c>
      <c r="O97" s="8">
        <f t="shared" si="5"/>
        <v>6</v>
      </c>
      <c r="P97" s="1" t="s">
        <v>724</v>
      </c>
      <c r="Q97" s="1" t="s">
        <v>82</v>
      </c>
      <c r="R97" s="8">
        <v>2011</v>
      </c>
      <c r="S97" s="8">
        <v>2015</v>
      </c>
      <c r="T97" s="1" t="s">
        <v>369</v>
      </c>
      <c r="U97" s="1" t="s">
        <v>719</v>
      </c>
      <c r="W97" s="1" t="s">
        <v>725</v>
      </c>
      <c r="X97" s="1" t="s">
        <v>726</v>
      </c>
      <c r="Y97" s="1" t="s">
        <v>60</v>
      </c>
      <c r="Z97" s="1" t="s">
        <v>61</v>
      </c>
      <c r="AB97" s="17">
        <f>SUM(Table1[[#This Row],[C2017]],Table1[[#This Row],[C2018]],Table1[[#This Row],[C2019]],Table1[[#This Row],[C2020]])</f>
        <v>500000</v>
      </c>
      <c r="AC97" s="17">
        <v>300000</v>
      </c>
      <c r="AD97" s="20">
        <v>43103</v>
      </c>
      <c r="AE97" s="17">
        <v>300000</v>
      </c>
      <c r="AF97" s="17"/>
      <c r="AG97" s="17">
        <v>500000</v>
      </c>
      <c r="AH97" s="20">
        <v>43348</v>
      </c>
      <c r="AI97" s="17">
        <v>200000</v>
      </c>
      <c r="AJ97" s="17"/>
      <c r="AK97" s="17">
        <v>500000</v>
      </c>
      <c r="AL97" s="20"/>
      <c r="AM97" s="17"/>
      <c r="AN97" s="17"/>
      <c r="AO97" s="17">
        <v>500000</v>
      </c>
      <c r="AP97" s="20"/>
      <c r="AQ97" s="17"/>
      <c r="AR97" s="17"/>
    </row>
    <row r="98" spans="1:44" s="1" customFormat="1" hidden="1" x14ac:dyDescent="0.25">
      <c r="A98" s="8"/>
      <c r="B98" s="8" t="s">
        <v>55</v>
      </c>
      <c r="C98" s="8" t="s">
        <v>86</v>
      </c>
      <c r="D98" s="1" t="s">
        <v>727</v>
      </c>
      <c r="E98" s="1" t="s">
        <v>337</v>
      </c>
      <c r="F98" s="1" t="s">
        <v>1556</v>
      </c>
      <c r="G98" s="10" t="s">
        <v>728</v>
      </c>
      <c r="H98" s="1" t="s">
        <v>729</v>
      </c>
      <c r="I98" s="1" t="s">
        <v>53</v>
      </c>
      <c r="J98" s="1" t="s">
        <v>730</v>
      </c>
      <c r="K98" s="1" t="s">
        <v>731</v>
      </c>
      <c r="L98" s="8" t="s">
        <v>55</v>
      </c>
      <c r="M98" s="14">
        <v>33955</v>
      </c>
      <c r="N98" s="8">
        <f t="shared" si="4"/>
        <v>17</v>
      </c>
      <c r="O98" s="8">
        <f t="shared" si="5"/>
        <v>12</v>
      </c>
      <c r="P98" s="1" t="s">
        <v>732</v>
      </c>
      <c r="Q98" s="1" t="s">
        <v>538</v>
      </c>
      <c r="R98" s="8">
        <v>2010</v>
      </c>
      <c r="S98" s="8">
        <v>2015</v>
      </c>
      <c r="T98" s="1" t="s">
        <v>267</v>
      </c>
      <c r="U98" s="1" t="s">
        <v>577</v>
      </c>
      <c r="W98" s="1" t="s">
        <v>733</v>
      </c>
      <c r="X98" s="1" t="s">
        <v>734</v>
      </c>
      <c r="Y98" s="1" t="s">
        <v>210</v>
      </c>
      <c r="Z98" s="1" t="s">
        <v>61</v>
      </c>
      <c r="AB98" s="17">
        <f>SUM(Table1[[#This Row],[C2017]],Table1[[#This Row],[C2018]],Table1[[#This Row],[C2019]],Table1[[#This Row],[C2020]])</f>
        <v>300000</v>
      </c>
      <c r="AC98" s="17">
        <v>300000</v>
      </c>
      <c r="AD98" s="20">
        <v>43003</v>
      </c>
      <c r="AE98" s="17">
        <v>300000</v>
      </c>
      <c r="AF98" s="17"/>
      <c r="AG98" s="17">
        <v>500000</v>
      </c>
      <c r="AH98" s="20"/>
      <c r="AI98" s="17"/>
      <c r="AJ98" s="17"/>
      <c r="AK98" s="17">
        <v>500000</v>
      </c>
      <c r="AL98" s="20"/>
      <c r="AM98" s="17"/>
      <c r="AN98" s="17"/>
      <c r="AO98" s="17">
        <v>500000</v>
      </c>
      <c r="AP98" s="20"/>
      <c r="AQ98" s="17"/>
      <c r="AR98" s="17"/>
    </row>
    <row r="99" spans="1:44" s="1" customFormat="1" hidden="1" x14ac:dyDescent="0.25">
      <c r="A99" s="8"/>
      <c r="B99" s="8"/>
      <c r="C99" s="8" t="s">
        <v>48</v>
      </c>
      <c r="D99" s="1" t="s">
        <v>735</v>
      </c>
      <c r="E99" s="1" t="s">
        <v>533</v>
      </c>
      <c r="F99" s="1" t="s">
        <v>1557</v>
      </c>
      <c r="G99" s="10" t="s">
        <v>1347</v>
      </c>
      <c r="H99" s="1" t="str">
        <f>HYPERLINK("mailto:thanhson2401@gmail.com","thanhson2401@gmail.com")</f>
        <v>thanhson2401@gmail.com</v>
      </c>
      <c r="I99" s="1" t="s">
        <v>53</v>
      </c>
      <c r="J99" s="1" t="str">
        <f>HYPERLINK("https://www.facebook.com/thanhson2401","https://www.facebook.com/thanhson2401")</f>
        <v>https://www.facebook.com/thanhson2401</v>
      </c>
      <c r="K99" s="1" t="s">
        <v>736</v>
      </c>
      <c r="L99" s="8" t="s">
        <v>55</v>
      </c>
      <c r="M99" s="14">
        <v>33993</v>
      </c>
      <c r="N99" s="8">
        <f t="shared" si="4"/>
        <v>24</v>
      </c>
      <c r="O99" s="8">
        <f t="shared" si="5"/>
        <v>1</v>
      </c>
      <c r="P99" s="1" t="s">
        <v>737</v>
      </c>
      <c r="Q99" s="1" t="s">
        <v>71</v>
      </c>
      <c r="R99" s="8">
        <v>2011</v>
      </c>
      <c r="S99" s="8">
        <v>2016</v>
      </c>
      <c r="T99" s="1" t="s">
        <v>47</v>
      </c>
      <c r="U99" s="1" t="s">
        <v>190</v>
      </c>
      <c r="W99" s="1" t="s">
        <v>738</v>
      </c>
      <c r="X99" s="1" t="s">
        <v>1258</v>
      </c>
      <c r="Y99" s="1" t="s">
        <v>75</v>
      </c>
      <c r="Z99" s="1" t="s">
        <v>61</v>
      </c>
      <c r="AB99" s="17">
        <f>SUM(Table1[[#This Row],[C2017]],Table1[[#This Row],[C2018]],Table1[[#This Row],[C2019]],Table1[[#This Row],[C2020]])</f>
        <v>800000</v>
      </c>
      <c r="AC99" s="17">
        <v>300000</v>
      </c>
      <c r="AD99" s="20">
        <v>43080</v>
      </c>
      <c r="AE99" s="17">
        <v>300000</v>
      </c>
      <c r="AF99" s="17" t="s">
        <v>1390</v>
      </c>
      <c r="AG99" s="17">
        <v>300000</v>
      </c>
      <c r="AH99" s="20">
        <v>43428</v>
      </c>
      <c r="AI99" s="17">
        <v>500000</v>
      </c>
      <c r="AJ99" s="17" t="s">
        <v>1400</v>
      </c>
      <c r="AK99" s="17">
        <v>500000</v>
      </c>
      <c r="AL99" s="20"/>
      <c r="AM99" s="17" t="s">
        <v>1401</v>
      </c>
      <c r="AN99" s="17"/>
      <c r="AO99" s="17">
        <v>500000</v>
      </c>
      <c r="AP99" s="20"/>
      <c r="AQ99" s="17" t="s">
        <v>1401</v>
      </c>
      <c r="AR99" s="17"/>
    </row>
    <row r="100" spans="1:44" s="1" customFormat="1" ht="30" hidden="1" x14ac:dyDescent="0.25">
      <c r="A100" s="8"/>
      <c r="B100" s="8"/>
      <c r="C100" s="8" t="s">
        <v>48</v>
      </c>
      <c r="D100" s="1" t="s">
        <v>739</v>
      </c>
      <c r="E100" s="1" t="s">
        <v>740</v>
      </c>
      <c r="F100" s="1" t="s">
        <v>1558</v>
      </c>
      <c r="G100" s="10" t="s">
        <v>1303</v>
      </c>
      <c r="H100" s="1" t="str">
        <f>HYPERLINK("mailto:chang_trai_den_tu_tuong_lai_qn93@yahoo.com.vn","81102227@hcmut.edu.vn")</f>
        <v>81102227@hcmut.edu.vn</v>
      </c>
      <c r="I100" s="1" t="s">
        <v>53</v>
      </c>
      <c r="J100" s="1" t="s">
        <v>741</v>
      </c>
      <c r="K100" s="1" t="s">
        <v>742</v>
      </c>
      <c r="L100" s="8" t="s">
        <v>55</v>
      </c>
      <c r="M100" s="14">
        <v>34016</v>
      </c>
      <c r="N100" s="8">
        <f t="shared" ref="N100:N131" si="6">VALUE(DAY(M100))</f>
        <v>16</v>
      </c>
      <c r="O100" s="8">
        <f t="shared" ref="O100:O131" si="7">MONTH(M100)</f>
        <v>2</v>
      </c>
      <c r="P100" s="1" t="s">
        <v>743</v>
      </c>
      <c r="Q100" s="1" t="s">
        <v>105</v>
      </c>
      <c r="R100" s="8">
        <v>2011</v>
      </c>
      <c r="S100" s="8">
        <v>2016</v>
      </c>
      <c r="T100" s="1" t="s">
        <v>47</v>
      </c>
      <c r="U100" s="1" t="s">
        <v>72</v>
      </c>
      <c r="V100" s="1" t="s">
        <v>744</v>
      </c>
      <c r="W100" s="1" t="s">
        <v>1247</v>
      </c>
      <c r="X100" s="1" t="s">
        <v>1259</v>
      </c>
      <c r="Y100" s="1" t="s">
        <v>75</v>
      </c>
      <c r="Z100" s="1" t="s">
        <v>61</v>
      </c>
      <c r="AB100" s="17">
        <f>SUM(Table1[[#This Row],[C2017]],Table1[[#This Row],[C2018]],Table1[[#This Row],[C2019]],Table1[[#This Row],[C2020]])</f>
        <v>300000</v>
      </c>
      <c r="AC100" s="17">
        <v>300000</v>
      </c>
      <c r="AD100" s="20">
        <v>43076</v>
      </c>
      <c r="AE100" s="17">
        <v>300000</v>
      </c>
      <c r="AF100" s="17"/>
      <c r="AG100" s="17">
        <v>300000</v>
      </c>
      <c r="AH100" s="20"/>
      <c r="AI100" s="17"/>
      <c r="AJ100" s="17"/>
      <c r="AK100" s="17">
        <v>300000</v>
      </c>
      <c r="AL100" s="20"/>
      <c r="AM100" s="17"/>
      <c r="AN100" s="17"/>
      <c r="AO100" s="17">
        <v>300000</v>
      </c>
      <c r="AP100" s="20"/>
      <c r="AQ100" s="17"/>
      <c r="AR100" s="17"/>
    </row>
    <row r="101" spans="1:44" s="1" customFormat="1" ht="30" hidden="1" x14ac:dyDescent="0.25">
      <c r="A101" s="8"/>
      <c r="B101" s="8"/>
      <c r="C101" s="8" t="s">
        <v>86</v>
      </c>
      <c r="D101" s="1" t="s">
        <v>745</v>
      </c>
      <c r="E101" s="1" t="s">
        <v>596</v>
      </c>
      <c r="F101" s="1" t="s">
        <v>1559</v>
      </c>
      <c r="G101" s="10" t="s">
        <v>1318</v>
      </c>
      <c r="H101" s="1" t="str">
        <f>HYPERLINK("mailto:dangthicamhien@yahoo.com.vn","dangthicamhien@yahoo.com.vn")</f>
        <v>dangthicamhien@yahoo.com.vn</v>
      </c>
      <c r="I101" s="1" t="s">
        <v>53</v>
      </c>
      <c r="J101" s="1" t="str">
        <f>HYPERLINK("https://www.facebook.com/dang.hien.549","https://www.facebook.com/dang.hien.549")</f>
        <v>https://www.facebook.com/dang.hien.549</v>
      </c>
      <c r="K101" s="1" t="s">
        <v>746</v>
      </c>
      <c r="L101" s="8" t="s">
        <v>55</v>
      </c>
      <c r="M101" s="14">
        <v>34020</v>
      </c>
      <c r="N101" s="8">
        <f t="shared" si="6"/>
        <v>20</v>
      </c>
      <c r="O101" s="8">
        <f t="shared" si="7"/>
        <v>2</v>
      </c>
      <c r="P101" s="1" t="s">
        <v>747</v>
      </c>
      <c r="Q101" s="1" t="s">
        <v>607</v>
      </c>
      <c r="R101" s="8">
        <v>2011</v>
      </c>
      <c r="S101" s="8">
        <v>2016</v>
      </c>
      <c r="T101" s="1" t="s">
        <v>47</v>
      </c>
      <c r="U101" s="1" t="s">
        <v>207</v>
      </c>
      <c r="V101" s="1" t="s">
        <v>748</v>
      </c>
      <c r="W101" s="1" t="s">
        <v>749</v>
      </c>
      <c r="X101" s="1" t="s">
        <v>750</v>
      </c>
      <c r="Y101" s="1" t="s">
        <v>210</v>
      </c>
      <c r="Z101" s="1" t="s">
        <v>61</v>
      </c>
      <c r="AB101" s="17">
        <f>SUM(Table1[[#This Row],[C2017]],Table1[[#This Row],[C2018]],Table1[[#This Row],[C2019]],Table1[[#This Row],[C2020]])</f>
        <v>300000</v>
      </c>
      <c r="AC101" s="17">
        <v>300000</v>
      </c>
      <c r="AD101" s="20">
        <v>43010</v>
      </c>
      <c r="AE101" s="17">
        <v>300000</v>
      </c>
      <c r="AF101" s="17"/>
      <c r="AG101" s="17">
        <v>300000</v>
      </c>
      <c r="AH101" s="20"/>
      <c r="AI101" s="17"/>
      <c r="AJ101" s="17"/>
      <c r="AK101" s="17">
        <v>300000</v>
      </c>
      <c r="AL101" s="20"/>
      <c r="AM101" s="17"/>
      <c r="AN101" s="17"/>
      <c r="AO101" s="17">
        <v>300000</v>
      </c>
      <c r="AP101" s="20"/>
      <c r="AQ101" s="17"/>
      <c r="AR101" s="17"/>
    </row>
    <row r="102" spans="1:44" s="1" customFormat="1" hidden="1" x14ac:dyDescent="0.25">
      <c r="A102" s="8"/>
      <c r="B102" s="8"/>
      <c r="C102" s="8" t="s">
        <v>86</v>
      </c>
      <c r="D102" s="1" t="s">
        <v>751</v>
      </c>
      <c r="E102" s="1" t="s">
        <v>248</v>
      </c>
      <c r="F102" s="1" t="s">
        <v>1560</v>
      </c>
      <c r="G102" s="10" t="s">
        <v>1348</v>
      </c>
      <c r="H102" s="1" t="str">
        <f>HYPERLINK("mailto:minhtambk84@gmail.com","minhtambk84@gmail.com")</f>
        <v>minhtambk84@gmail.com</v>
      </c>
      <c r="I102" s="1" t="s">
        <v>53</v>
      </c>
      <c r="J102" s="1" t="str">
        <f>HYPERLINK("https://www.facebook.com/minhtam.le.9465","https://www.facebook.com/minhtam.le.9465")</f>
        <v>https://www.facebook.com/minhtam.le.9465</v>
      </c>
      <c r="K102" s="1" t="s">
        <v>752</v>
      </c>
      <c r="L102" s="8" t="s">
        <v>55</v>
      </c>
      <c r="M102" s="14">
        <v>34067</v>
      </c>
      <c r="N102" s="8">
        <f t="shared" si="6"/>
        <v>8</v>
      </c>
      <c r="O102" s="8">
        <f t="shared" si="7"/>
        <v>4</v>
      </c>
      <c r="P102" s="1" t="s">
        <v>753</v>
      </c>
      <c r="Q102" s="1" t="s">
        <v>344</v>
      </c>
      <c r="R102" s="8">
        <v>2011</v>
      </c>
      <c r="S102" s="8">
        <v>2016</v>
      </c>
      <c r="T102" s="1" t="s">
        <v>47</v>
      </c>
      <c r="U102" s="1" t="s">
        <v>72</v>
      </c>
      <c r="V102" s="1" t="s">
        <v>754</v>
      </c>
      <c r="W102" s="1" t="s">
        <v>755</v>
      </c>
      <c r="X102" s="1" t="s">
        <v>756</v>
      </c>
      <c r="Y102" s="1" t="s">
        <v>75</v>
      </c>
      <c r="Z102" s="1" t="s">
        <v>61</v>
      </c>
      <c r="AB102" s="17">
        <f>SUM(Table1[[#This Row],[C2017]],Table1[[#This Row],[C2018]],Table1[[#This Row],[C2019]],Table1[[#This Row],[C2020]])</f>
        <v>600000</v>
      </c>
      <c r="AC102" s="17">
        <v>300000</v>
      </c>
      <c r="AD102" s="20">
        <v>43002</v>
      </c>
      <c r="AE102" s="17">
        <v>300000</v>
      </c>
      <c r="AF102" s="17" t="s">
        <v>1390</v>
      </c>
      <c r="AG102" s="17">
        <v>300000</v>
      </c>
      <c r="AH102" s="20">
        <v>43481</v>
      </c>
      <c r="AI102" s="17">
        <v>300000</v>
      </c>
      <c r="AJ102" s="17"/>
      <c r="AK102" s="17">
        <v>300000</v>
      </c>
      <c r="AL102" s="20"/>
      <c r="AM102" s="17"/>
      <c r="AN102" s="17"/>
      <c r="AO102" s="17">
        <v>300000</v>
      </c>
      <c r="AP102" s="20"/>
      <c r="AQ102" s="17"/>
      <c r="AR102" s="17"/>
    </row>
    <row r="103" spans="1:44" s="1" customFormat="1" ht="30" hidden="1" x14ac:dyDescent="0.25">
      <c r="A103" s="8"/>
      <c r="B103" s="8"/>
      <c r="C103" s="8" t="s">
        <v>86</v>
      </c>
      <c r="D103" s="1" t="s">
        <v>757</v>
      </c>
      <c r="E103" s="1" t="s">
        <v>758</v>
      </c>
      <c r="F103" s="1" t="s">
        <v>1561</v>
      </c>
      <c r="G103" s="10" t="s">
        <v>1285</v>
      </c>
      <c r="H103" s="1" t="str">
        <f>HYPERLINK("mailto:nhuquynh22.bni@gmail.com","nhuquynh22.bni@gmail.com")</f>
        <v>nhuquynh22.bni@gmail.com</v>
      </c>
      <c r="I103" s="1" t="s">
        <v>53</v>
      </c>
      <c r="L103" s="8"/>
      <c r="M103" s="14">
        <v>34172</v>
      </c>
      <c r="N103" s="8">
        <f t="shared" si="6"/>
        <v>22</v>
      </c>
      <c r="O103" s="8">
        <f t="shared" si="7"/>
        <v>7</v>
      </c>
      <c r="P103" s="1" t="s">
        <v>759</v>
      </c>
      <c r="Q103" s="1" t="s">
        <v>760</v>
      </c>
      <c r="R103" s="8">
        <v>2011</v>
      </c>
      <c r="S103" s="8">
        <v>2016</v>
      </c>
      <c r="T103" s="1" t="s">
        <v>47</v>
      </c>
      <c r="U103" s="1" t="s">
        <v>253</v>
      </c>
      <c r="V103" s="1" t="s">
        <v>761</v>
      </c>
      <c r="Z103" s="1" t="s">
        <v>61</v>
      </c>
      <c r="AB103" s="17">
        <f>SUM(Table1[[#This Row],[C2017]],Table1[[#This Row],[C2018]],Table1[[#This Row],[C2019]],Table1[[#This Row],[C2020]])</f>
        <v>0</v>
      </c>
      <c r="AC103" s="17">
        <v>300000</v>
      </c>
      <c r="AD103" s="20"/>
      <c r="AE103" s="17"/>
      <c r="AF103" s="17"/>
      <c r="AG103" s="17">
        <v>300000</v>
      </c>
      <c r="AH103" s="20"/>
      <c r="AI103" s="17"/>
      <c r="AJ103" s="17"/>
      <c r="AK103" s="17">
        <v>300000</v>
      </c>
      <c r="AL103" s="20"/>
      <c r="AM103" s="17"/>
      <c r="AN103" s="17"/>
      <c r="AO103" s="17">
        <v>300000</v>
      </c>
      <c r="AP103" s="20"/>
      <c r="AQ103" s="17"/>
      <c r="AR103" s="17"/>
    </row>
    <row r="104" spans="1:44" s="1" customFormat="1" hidden="1" x14ac:dyDescent="0.25">
      <c r="A104" s="8"/>
      <c r="B104" s="8"/>
      <c r="C104" s="8" t="s">
        <v>48</v>
      </c>
      <c r="D104" s="1" t="s">
        <v>292</v>
      </c>
      <c r="E104" s="1" t="s">
        <v>341</v>
      </c>
      <c r="F104" s="1" t="s">
        <v>1562</v>
      </c>
      <c r="G104" s="10" t="s">
        <v>1288</v>
      </c>
      <c r="H104" s="1" t="s">
        <v>762</v>
      </c>
      <c r="I104" s="1" t="s">
        <v>53</v>
      </c>
      <c r="J104" s="1" t="s">
        <v>763</v>
      </c>
      <c r="K104" s="1" t="s">
        <v>764</v>
      </c>
      <c r="L104" s="8" t="s">
        <v>55</v>
      </c>
      <c r="M104" s="14">
        <v>34271</v>
      </c>
      <c r="N104" s="8">
        <f t="shared" si="6"/>
        <v>29</v>
      </c>
      <c r="O104" s="8">
        <f t="shared" si="7"/>
        <v>10</v>
      </c>
      <c r="P104" s="1" t="s">
        <v>765</v>
      </c>
      <c r="Q104" s="1" t="s">
        <v>554</v>
      </c>
      <c r="R104" s="8">
        <v>2011</v>
      </c>
      <c r="S104" s="8">
        <v>2016</v>
      </c>
      <c r="T104" s="1" t="s">
        <v>47</v>
      </c>
      <c r="U104" s="1" t="s">
        <v>207</v>
      </c>
      <c r="V104" s="1" t="s">
        <v>748</v>
      </c>
      <c r="W104" s="1" t="s">
        <v>1248</v>
      </c>
      <c r="Y104" s="1" t="s">
        <v>210</v>
      </c>
      <c r="Z104" s="1" t="s">
        <v>61</v>
      </c>
      <c r="AB104" s="17">
        <f>SUM(Table1[[#This Row],[C2017]],Table1[[#This Row],[C2018]],Table1[[#This Row],[C2019]],Table1[[#This Row],[C2020]])</f>
        <v>600000</v>
      </c>
      <c r="AC104" s="17">
        <v>300000</v>
      </c>
      <c r="AD104" s="20">
        <v>43082</v>
      </c>
      <c r="AE104" s="17">
        <v>300000</v>
      </c>
      <c r="AF104" s="17"/>
      <c r="AG104" s="17">
        <v>300000</v>
      </c>
      <c r="AH104" s="20">
        <v>43200</v>
      </c>
      <c r="AI104" s="17">
        <v>300000</v>
      </c>
      <c r="AJ104" s="17"/>
      <c r="AK104" s="17">
        <v>300000</v>
      </c>
      <c r="AL104" s="20"/>
      <c r="AM104" s="17"/>
      <c r="AN104" s="17"/>
      <c r="AO104" s="17">
        <v>300000</v>
      </c>
      <c r="AP104" s="20"/>
      <c r="AQ104" s="17"/>
      <c r="AR104" s="17"/>
    </row>
    <row r="105" spans="1:44" s="1" customFormat="1" hidden="1" x14ac:dyDescent="0.25">
      <c r="A105" s="8"/>
      <c r="B105" s="8"/>
      <c r="C105" s="8" t="s">
        <v>86</v>
      </c>
      <c r="D105" s="1" t="s">
        <v>766</v>
      </c>
      <c r="E105" s="1" t="s">
        <v>767</v>
      </c>
      <c r="F105" s="1" t="s">
        <v>1563</v>
      </c>
      <c r="G105" s="10" t="s">
        <v>1365</v>
      </c>
      <c r="I105" s="1" t="s">
        <v>53</v>
      </c>
      <c r="J105" s="1" t="str">
        <f>HYPERLINK("https://www.facebook.com/JolieTRAN3011","https://www.facebook.com/JolieTRAN3011")</f>
        <v>https://www.facebook.com/JolieTRAN3011</v>
      </c>
      <c r="K105" s="1" t="s">
        <v>768</v>
      </c>
      <c r="L105" s="8" t="s">
        <v>55</v>
      </c>
      <c r="M105" s="14">
        <v>34303</v>
      </c>
      <c r="N105" s="8">
        <f t="shared" si="6"/>
        <v>30</v>
      </c>
      <c r="O105" s="8">
        <f t="shared" si="7"/>
        <v>11</v>
      </c>
      <c r="Q105" s="1" t="s">
        <v>82</v>
      </c>
      <c r="R105" s="8">
        <v>2011</v>
      </c>
      <c r="S105" s="8">
        <v>2016</v>
      </c>
      <c r="T105" s="1" t="s">
        <v>47</v>
      </c>
      <c r="U105" s="1" t="s">
        <v>207</v>
      </c>
      <c r="Y105" s="1" t="s">
        <v>210</v>
      </c>
      <c r="Z105" s="1" t="s">
        <v>61</v>
      </c>
      <c r="AB105" s="17">
        <f>SUM(Table1[[#This Row],[C2017]],Table1[[#This Row],[C2018]],Table1[[#This Row],[C2019]],Table1[[#This Row],[C2020]])</f>
        <v>0</v>
      </c>
      <c r="AC105" s="17">
        <v>300000</v>
      </c>
      <c r="AD105" s="20"/>
      <c r="AE105" s="17"/>
      <c r="AF105" s="17"/>
      <c r="AG105" s="17">
        <v>300000</v>
      </c>
      <c r="AH105" s="20"/>
      <c r="AI105" s="17"/>
      <c r="AJ105" s="17"/>
      <c r="AK105" s="17">
        <v>300000</v>
      </c>
      <c r="AL105" s="20"/>
      <c r="AM105" s="17"/>
      <c r="AN105" s="17"/>
      <c r="AO105" s="17">
        <v>300000</v>
      </c>
      <c r="AP105" s="20"/>
      <c r="AQ105" s="17"/>
      <c r="AR105" s="17"/>
    </row>
    <row r="106" spans="1:44" s="1" customFormat="1" hidden="1" x14ac:dyDescent="0.25">
      <c r="A106" s="8"/>
      <c r="B106" s="8"/>
      <c r="C106" s="8" t="s">
        <v>48</v>
      </c>
      <c r="D106" s="1" t="s">
        <v>769</v>
      </c>
      <c r="E106" s="1" t="s">
        <v>176</v>
      </c>
      <c r="F106" s="1" t="s">
        <v>1564</v>
      </c>
      <c r="G106" s="10" t="s">
        <v>1366</v>
      </c>
      <c r="H106" s="1" t="str">
        <f>HYPERLINK("mailto:trinhloc39@gmail.com","trinhloc39@gmail.com")</f>
        <v>trinhloc39@gmail.com</v>
      </c>
      <c r="I106" s="1" t="s">
        <v>53</v>
      </c>
      <c r="J106" s="1" t="s">
        <v>770</v>
      </c>
      <c r="K106" s="1" t="s">
        <v>771</v>
      </c>
      <c r="L106" s="8" t="s">
        <v>55</v>
      </c>
      <c r="M106" s="14">
        <v>34308</v>
      </c>
      <c r="N106" s="8">
        <f t="shared" si="6"/>
        <v>5</v>
      </c>
      <c r="O106" s="8">
        <f t="shared" si="7"/>
        <v>12</v>
      </c>
      <c r="P106" s="1" t="s">
        <v>772</v>
      </c>
      <c r="Q106" s="1" t="s">
        <v>296</v>
      </c>
      <c r="R106" s="8">
        <v>2011</v>
      </c>
      <c r="S106" s="8">
        <v>2016</v>
      </c>
      <c r="T106" s="1" t="s">
        <v>47</v>
      </c>
      <c r="U106" s="1" t="s">
        <v>773</v>
      </c>
      <c r="V106" s="1" t="s">
        <v>774</v>
      </c>
      <c r="W106" s="1" t="s">
        <v>775</v>
      </c>
      <c r="X106" s="1" t="s">
        <v>776</v>
      </c>
      <c r="Y106" s="1" t="s">
        <v>75</v>
      </c>
      <c r="Z106" s="1" t="s">
        <v>61</v>
      </c>
      <c r="AB106" s="17">
        <f>SUM(Table1[[#This Row],[C2017]],Table1[[#This Row],[C2018]],Table1[[#This Row],[C2019]],Table1[[#This Row],[C2020]])</f>
        <v>300000</v>
      </c>
      <c r="AC106" s="17">
        <v>300000</v>
      </c>
      <c r="AD106" s="20">
        <v>43089</v>
      </c>
      <c r="AE106" s="17">
        <v>300000</v>
      </c>
      <c r="AF106" s="17"/>
      <c r="AG106" s="17">
        <v>300000</v>
      </c>
      <c r="AH106" s="20"/>
      <c r="AI106" s="17"/>
      <c r="AJ106" s="17"/>
      <c r="AK106" s="17">
        <v>300000</v>
      </c>
      <c r="AL106" s="20"/>
      <c r="AM106" s="17"/>
      <c r="AN106" s="17"/>
      <c r="AO106" s="17">
        <v>300000</v>
      </c>
      <c r="AP106" s="20"/>
      <c r="AQ106" s="17"/>
      <c r="AR106" s="17"/>
    </row>
    <row r="107" spans="1:44" s="1" customFormat="1" hidden="1" x14ac:dyDescent="0.25">
      <c r="A107" s="8"/>
      <c r="B107" s="8"/>
      <c r="C107" s="8" t="s">
        <v>48</v>
      </c>
      <c r="D107" s="1" t="s">
        <v>777</v>
      </c>
      <c r="E107" s="1" t="s">
        <v>778</v>
      </c>
      <c r="F107" s="1" t="s">
        <v>1565</v>
      </c>
      <c r="G107" s="10" t="s">
        <v>779</v>
      </c>
      <c r="H107" s="1" t="s">
        <v>780</v>
      </c>
      <c r="I107" s="1" t="s">
        <v>53</v>
      </c>
      <c r="J107" s="1" t="s">
        <v>781</v>
      </c>
      <c r="K107" s="1" t="s">
        <v>782</v>
      </c>
      <c r="L107" s="8" t="s">
        <v>55</v>
      </c>
      <c r="M107" s="14"/>
      <c r="N107" s="8">
        <f t="shared" si="6"/>
        <v>0</v>
      </c>
      <c r="O107" s="8">
        <f t="shared" si="7"/>
        <v>1</v>
      </c>
      <c r="P107" s="1" t="s">
        <v>783</v>
      </c>
      <c r="R107" s="8">
        <v>2011</v>
      </c>
      <c r="S107" s="8">
        <v>2016</v>
      </c>
      <c r="T107" s="1" t="s">
        <v>531</v>
      </c>
      <c r="W107" s="1" t="s">
        <v>1249</v>
      </c>
      <c r="X107" s="1" t="s">
        <v>1260</v>
      </c>
      <c r="Y107" s="1" t="s">
        <v>85</v>
      </c>
      <c r="Z107" s="1" t="s">
        <v>61</v>
      </c>
      <c r="AB107" s="17">
        <f>SUM(Table1[[#This Row],[C2017]],Table1[[#This Row],[C2018]],Table1[[#This Row],[C2019]],Table1[[#This Row],[C2020]])</f>
        <v>1100000</v>
      </c>
      <c r="AC107" s="17">
        <v>300000</v>
      </c>
      <c r="AD107" s="20">
        <v>43060</v>
      </c>
      <c r="AE107" s="17">
        <v>300000</v>
      </c>
      <c r="AF107" s="17"/>
      <c r="AG107" s="17">
        <v>300000</v>
      </c>
      <c r="AH107" s="20">
        <v>43060</v>
      </c>
      <c r="AI107" s="17">
        <v>300000</v>
      </c>
      <c r="AJ107" s="17" t="s">
        <v>1399</v>
      </c>
      <c r="AK107" s="17">
        <v>300000</v>
      </c>
      <c r="AL107" s="20">
        <v>43445</v>
      </c>
      <c r="AM107" s="17">
        <v>400000</v>
      </c>
      <c r="AN107" s="17" t="s">
        <v>1402</v>
      </c>
      <c r="AO107" s="17">
        <v>300000</v>
      </c>
      <c r="AP107" s="20">
        <v>43445</v>
      </c>
      <c r="AQ107" s="17">
        <v>100000</v>
      </c>
      <c r="AR107" s="17"/>
    </row>
    <row r="108" spans="1:44" s="1" customFormat="1" hidden="1" x14ac:dyDescent="0.25">
      <c r="A108" s="8"/>
      <c r="B108" s="8" t="s">
        <v>55</v>
      </c>
      <c r="C108" s="8" t="s">
        <v>48</v>
      </c>
      <c r="D108" s="1" t="s">
        <v>784</v>
      </c>
      <c r="E108" s="1" t="s">
        <v>785</v>
      </c>
      <c r="F108" s="1" t="s">
        <v>1566</v>
      </c>
      <c r="G108" s="10" t="s">
        <v>786</v>
      </c>
      <c r="I108" s="1" t="s">
        <v>53</v>
      </c>
      <c r="J108" s="1" t="s">
        <v>787</v>
      </c>
      <c r="K108" s="1" t="s">
        <v>788</v>
      </c>
      <c r="L108" s="8"/>
      <c r="M108" s="14">
        <v>34274</v>
      </c>
      <c r="N108" s="8">
        <f t="shared" si="6"/>
        <v>1</v>
      </c>
      <c r="O108" s="8">
        <f t="shared" si="7"/>
        <v>11</v>
      </c>
      <c r="P108" s="1" t="s">
        <v>91</v>
      </c>
      <c r="Q108" s="1" t="s">
        <v>82</v>
      </c>
      <c r="R108" s="8">
        <v>2011</v>
      </c>
      <c r="S108" s="8">
        <v>2016</v>
      </c>
      <c r="T108" s="1" t="s">
        <v>369</v>
      </c>
      <c r="U108" s="1" t="s">
        <v>375</v>
      </c>
      <c r="V108" s="1" t="s">
        <v>789</v>
      </c>
      <c r="X108" s="1" t="s">
        <v>790</v>
      </c>
      <c r="Y108" s="1" t="s">
        <v>75</v>
      </c>
      <c r="Z108" s="1" t="s">
        <v>76</v>
      </c>
      <c r="AB108" s="17">
        <f>SUM(Table1[[#This Row],[C2017]],Table1[[#This Row],[C2018]],Table1[[#This Row],[C2019]],Table1[[#This Row],[C2020]])</f>
        <v>300000</v>
      </c>
      <c r="AC108" s="17">
        <v>300000</v>
      </c>
      <c r="AD108" s="20">
        <v>43076</v>
      </c>
      <c r="AE108" s="17">
        <v>300000</v>
      </c>
      <c r="AF108" s="17"/>
      <c r="AG108" s="17">
        <v>300000</v>
      </c>
      <c r="AH108" s="20"/>
      <c r="AI108" s="17"/>
      <c r="AJ108" s="17"/>
      <c r="AK108" s="17">
        <v>300000</v>
      </c>
      <c r="AL108" s="20"/>
      <c r="AM108" s="17"/>
      <c r="AN108" s="17"/>
      <c r="AO108" s="17">
        <v>300000</v>
      </c>
      <c r="AP108" s="20"/>
      <c r="AQ108" s="17"/>
      <c r="AR108" s="17"/>
    </row>
    <row r="109" spans="1:44" s="1" customFormat="1" hidden="1" x14ac:dyDescent="0.25">
      <c r="A109" s="8"/>
      <c r="B109" s="8"/>
      <c r="C109" s="8" t="s">
        <v>48</v>
      </c>
      <c r="D109" s="1" t="s">
        <v>791</v>
      </c>
      <c r="E109" s="1" t="s">
        <v>596</v>
      </c>
      <c r="F109" s="1" t="s">
        <v>1567</v>
      </c>
      <c r="G109" s="10" t="s">
        <v>1304</v>
      </c>
      <c r="H109" s="1" t="str">
        <f>HYPERLINK("mailto:giahien911@gmail.com","giahien911@gmail.com")</f>
        <v>giahien911@gmail.com</v>
      </c>
      <c r="I109" s="1" t="s">
        <v>53</v>
      </c>
      <c r="J109" s="1" t="str">
        <f>HYPERLINK("https://www.facebook.com/dinh.g.hien.5,","https://www.facebook.com/dinh.g.hien.5,https://www.facebook.com/profile.php?id=100006565958965,")</f>
        <v>https://www.facebook.com/dinh.g.hien.5,https://www.facebook.com/profile.php?id=100006565958965,</v>
      </c>
      <c r="K109" s="1" t="s">
        <v>792</v>
      </c>
      <c r="L109" s="8" t="s">
        <v>55</v>
      </c>
      <c r="M109" s="14">
        <v>33490</v>
      </c>
      <c r="N109" s="8">
        <f t="shared" si="6"/>
        <v>9</v>
      </c>
      <c r="O109" s="8">
        <f t="shared" si="7"/>
        <v>9</v>
      </c>
      <c r="P109" s="1" t="s">
        <v>793</v>
      </c>
      <c r="Q109" s="1" t="s">
        <v>134</v>
      </c>
      <c r="R109" s="8">
        <v>2012</v>
      </c>
      <c r="S109" s="8">
        <v>2016</v>
      </c>
      <c r="T109" s="1" t="s">
        <v>47</v>
      </c>
      <c r="U109" s="1" t="s">
        <v>473</v>
      </c>
      <c r="V109" s="1" t="s">
        <v>794</v>
      </c>
      <c r="W109" s="1" t="s">
        <v>795</v>
      </c>
      <c r="X109" s="1" t="s">
        <v>796</v>
      </c>
      <c r="Y109" s="1" t="s">
        <v>60</v>
      </c>
      <c r="Z109" s="1" t="s">
        <v>61</v>
      </c>
      <c r="AB109" s="17">
        <f>SUM(Table1[[#This Row],[C2017]],Table1[[#This Row],[C2018]],Table1[[#This Row],[C2019]],Table1[[#This Row],[C2020]])</f>
        <v>0</v>
      </c>
      <c r="AC109" s="17">
        <v>300000</v>
      </c>
      <c r="AD109" s="20"/>
      <c r="AE109" s="17"/>
      <c r="AF109" s="17"/>
      <c r="AG109" s="17">
        <v>300000</v>
      </c>
      <c r="AH109" s="20"/>
      <c r="AI109" s="17"/>
      <c r="AJ109" s="17"/>
      <c r="AK109" s="17">
        <v>300000</v>
      </c>
      <c r="AL109" s="20"/>
      <c r="AM109" s="17"/>
      <c r="AN109" s="17"/>
      <c r="AO109" s="17">
        <v>300000</v>
      </c>
      <c r="AP109" s="20"/>
      <c r="AQ109" s="17"/>
      <c r="AR109" s="17"/>
    </row>
    <row r="110" spans="1:44" s="1" customFormat="1" hidden="1" x14ac:dyDescent="0.25">
      <c r="A110" s="8"/>
      <c r="B110" s="8"/>
      <c r="C110" s="8" t="s">
        <v>48</v>
      </c>
      <c r="D110" s="1" t="s">
        <v>436</v>
      </c>
      <c r="E110" s="1" t="s">
        <v>797</v>
      </c>
      <c r="F110" s="1" t="s">
        <v>1568</v>
      </c>
      <c r="G110" s="10" t="s">
        <v>1349</v>
      </c>
      <c r="H110" s="1" t="str">
        <f>HYPERLINK("mailto:nguyenductri1993@gmail.com","nguyenductri1993@gmail.com")</f>
        <v>nguyenductri1993@gmail.com</v>
      </c>
      <c r="I110" s="1" t="s">
        <v>53</v>
      </c>
      <c r="J110" s="1" t="s">
        <v>798</v>
      </c>
      <c r="K110" s="1" t="s">
        <v>799</v>
      </c>
      <c r="L110" s="8"/>
      <c r="M110" s="14">
        <v>34179</v>
      </c>
      <c r="N110" s="8">
        <f t="shared" si="6"/>
        <v>29</v>
      </c>
      <c r="O110" s="8">
        <f t="shared" si="7"/>
        <v>7</v>
      </c>
      <c r="P110" s="1" t="s">
        <v>800</v>
      </c>
      <c r="Q110" s="1" t="s">
        <v>402</v>
      </c>
      <c r="R110" s="8">
        <v>2012</v>
      </c>
      <c r="S110" s="8">
        <v>2016</v>
      </c>
      <c r="T110" s="1" t="s">
        <v>47</v>
      </c>
      <c r="U110" s="1" t="s">
        <v>264</v>
      </c>
      <c r="V110" s="1" t="s">
        <v>135</v>
      </c>
      <c r="W110" s="1" t="s">
        <v>801</v>
      </c>
      <c r="X110" s="1" t="s">
        <v>802</v>
      </c>
      <c r="Y110" s="1" t="s">
        <v>60</v>
      </c>
      <c r="Z110" s="1" t="s">
        <v>61</v>
      </c>
      <c r="AB110" s="17">
        <f>SUM(Table1[[#This Row],[C2017]],Table1[[#This Row],[C2018]],Table1[[#This Row],[C2019]],Table1[[#This Row],[C2020]])</f>
        <v>0</v>
      </c>
      <c r="AC110" s="17">
        <v>300000</v>
      </c>
      <c r="AD110" s="20"/>
      <c r="AE110" s="17"/>
      <c r="AF110" s="17"/>
      <c r="AG110" s="17">
        <v>300000</v>
      </c>
      <c r="AH110" s="20"/>
      <c r="AI110" s="17"/>
      <c r="AJ110" s="17"/>
      <c r="AK110" s="17">
        <v>300000</v>
      </c>
      <c r="AL110" s="20"/>
      <c r="AM110" s="17"/>
      <c r="AN110" s="17"/>
      <c r="AO110" s="17">
        <v>300000</v>
      </c>
      <c r="AP110" s="20"/>
      <c r="AQ110" s="17"/>
      <c r="AR110" s="17"/>
    </row>
    <row r="111" spans="1:44" s="1" customFormat="1" ht="30" hidden="1" x14ac:dyDescent="0.25">
      <c r="A111" s="8"/>
      <c r="B111" s="8"/>
      <c r="C111" s="8" t="s">
        <v>48</v>
      </c>
      <c r="D111" s="1" t="s">
        <v>803</v>
      </c>
      <c r="E111" s="1" t="s">
        <v>407</v>
      </c>
      <c r="F111" s="1" t="s">
        <v>1569</v>
      </c>
      <c r="G111" s="10" t="s">
        <v>1319</v>
      </c>
      <c r="H111" s="1" t="s">
        <v>804</v>
      </c>
      <c r="I111" s="1" t="s">
        <v>53</v>
      </c>
      <c r="J111" s="1" t="str">
        <f>HYPERLINK("https://www.facebook.com/profile.php?id=100009844418604","https://www.facebook.com/profile.php?id=100009844418604")</f>
        <v>https://www.facebook.com/profile.php?id=100009844418604</v>
      </c>
      <c r="K111" s="1" t="s">
        <v>805</v>
      </c>
      <c r="L111" s="8" t="s">
        <v>55</v>
      </c>
      <c r="M111" s="14">
        <v>34197</v>
      </c>
      <c r="N111" s="8">
        <f t="shared" si="6"/>
        <v>16</v>
      </c>
      <c r="O111" s="8">
        <f t="shared" si="7"/>
        <v>8</v>
      </c>
      <c r="P111" s="1" t="s">
        <v>806</v>
      </c>
      <c r="Q111" s="1" t="s">
        <v>607</v>
      </c>
      <c r="R111" s="8">
        <v>2012</v>
      </c>
      <c r="S111" s="8">
        <v>2016</v>
      </c>
      <c r="T111" s="1" t="s">
        <v>47</v>
      </c>
      <c r="U111" s="1" t="s">
        <v>473</v>
      </c>
      <c r="V111" s="1" t="s">
        <v>794</v>
      </c>
      <c r="W111" s="1" t="s">
        <v>807</v>
      </c>
      <c r="X111" s="1" t="s">
        <v>808</v>
      </c>
      <c r="Y111" s="1" t="s">
        <v>60</v>
      </c>
      <c r="Z111" s="1" t="s">
        <v>61</v>
      </c>
      <c r="AB111" s="17">
        <f>SUM(Table1[[#This Row],[C2017]],Table1[[#This Row],[C2018]],Table1[[#This Row],[C2019]],Table1[[#This Row],[C2020]])</f>
        <v>500000</v>
      </c>
      <c r="AC111" s="17">
        <v>300000</v>
      </c>
      <c r="AD111" s="20">
        <v>43084</v>
      </c>
      <c r="AE111" s="17">
        <v>300000</v>
      </c>
      <c r="AF111" s="17"/>
      <c r="AG111" s="17">
        <v>300000</v>
      </c>
      <c r="AH111" s="20">
        <v>43084</v>
      </c>
      <c r="AI111" s="17">
        <v>200000</v>
      </c>
      <c r="AJ111" s="17" t="s">
        <v>1399</v>
      </c>
      <c r="AK111" s="17">
        <v>300000</v>
      </c>
      <c r="AL111" s="20"/>
      <c r="AM111" s="17"/>
      <c r="AN111" s="17"/>
      <c r="AO111" s="17">
        <v>300000</v>
      </c>
      <c r="AP111" s="20"/>
      <c r="AQ111" s="17"/>
      <c r="AR111" s="17"/>
    </row>
    <row r="112" spans="1:44" s="1" customFormat="1" ht="30" hidden="1" x14ac:dyDescent="0.25">
      <c r="A112" s="8"/>
      <c r="B112" s="8"/>
      <c r="C112" s="8" t="s">
        <v>86</v>
      </c>
      <c r="D112" s="1" t="s">
        <v>662</v>
      </c>
      <c r="E112" s="1" t="s">
        <v>809</v>
      </c>
      <c r="F112" s="1" t="s">
        <v>1570</v>
      </c>
      <c r="G112" s="10" t="s">
        <v>1381</v>
      </c>
      <c r="H112" s="1" t="str">
        <f>HYPERLINK("mailto:huyendaklak@gmail.com","huyendaklak@gmail.com")</f>
        <v>huyendaklak@gmail.com</v>
      </c>
      <c r="I112" s="1" t="s">
        <v>53</v>
      </c>
      <c r="J112" s="1" t="str">
        <f>HYPERLINK("https://www.facebook.com/huyenac.huyen","https://www.facebook.com/huyenac.huyen")</f>
        <v>https://www.facebook.com/huyenac.huyen</v>
      </c>
      <c r="K112" s="1" t="s">
        <v>810</v>
      </c>
      <c r="L112" s="8" t="s">
        <v>55</v>
      </c>
      <c r="M112" s="14">
        <v>34344</v>
      </c>
      <c r="N112" s="8">
        <f t="shared" si="6"/>
        <v>10</v>
      </c>
      <c r="O112" s="8">
        <f t="shared" si="7"/>
        <v>1</v>
      </c>
      <c r="P112" s="1" t="s">
        <v>811</v>
      </c>
      <c r="Q112" s="1" t="s">
        <v>812</v>
      </c>
      <c r="R112" s="8">
        <v>2012</v>
      </c>
      <c r="S112" s="8">
        <v>2016</v>
      </c>
      <c r="T112" s="1" t="s">
        <v>47</v>
      </c>
      <c r="U112" s="1" t="s">
        <v>608</v>
      </c>
      <c r="V112" s="1" t="s">
        <v>813</v>
      </c>
      <c r="W112" s="1" t="s">
        <v>814</v>
      </c>
      <c r="X112" s="1" t="s">
        <v>815</v>
      </c>
      <c r="Y112" s="1" t="s">
        <v>85</v>
      </c>
      <c r="Z112" s="1" t="s">
        <v>61</v>
      </c>
      <c r="AB112" s="17">
        <f>SUM(Table1[[#This Row],[C2017]],Table1[[#This Row],[C2018]],Table1[[#This Row],[C2019]],Table1[[#This Row],[C2020]])</f>
        <v>500000</v>
      </c>
      <c r="AC112" s="17">
        <v>300000</v>
      </c>
      <c r="AD112" s="20">
        <v>43075</v>
      </c>
      <c r="AE112" s="17">
        <v>300000</v>
      </c>
      <c r="AF112" s="17"/>
      <c r="AG112" s="17">
        <v>300000</v>
      </c>
      <c r="AH112" s="20">
        <v>43075</v>
      </c>
      <c r="AI112" s="17">
        <v>200000</v>
      </c>
      <c r="AJ112" s="17" t="s">
        <v>1399</v>
      </c>
      <c r="AK112" s="17">
        <v>300000</v>
      </c>
      <c r="AL112" s="20"/>
      <c r="AM112" s="17"/>
      <c r="AN112" s="17"/>
      <c r="AO112" s="17">
        <v>300000</v>
      </c>
      <c r="AP112" s="20"/>
      <c r="AQ112" s="17"/>
      <c r="AR112" s="17"/>
    </row>
    <row r="113" spans="1:44" s="1" customFormat="1" ht="30" hidden="1" x14ac:dyDescent="0.25">
      <c r="A113" s="8"/>
      <c r="B113" s="8"/>
      <c r="C113" s="8" t="s">
        <v>86</v>
      </c>
      <c r="D113" s="1" t="s">
        <v>816</v>
      </c>
      <c r="E113" s="1" t="s">
        <v>817</v>
      </c>
      <c r="F113" s="1" t="s">
        <v>1571</v>
      </c>
      <c r="G113" s="10" t="s">
        <v>1291</v>
      </c>
      <c r="H113" s="1" t="s">
        <v>818</v>
      </c>
      <c r="I113" s="1" t="s">
        <v>53</v>
      </c>
      <c r="J113" s="1" t="str">
        <f>HYPERLINK("https://www.facebook.com/trucly.keyny","https://www.facebook.com/trucly.keyny")</f>
        <v>https://www.facebook.com/trucly.keyny</v>
      </c>
      <c r="K113" s="1" t="s">
        <v>819</v>
      </c>
      <c r="L113" s="8" t="s">
        <v>55</v>
      </c>
      <c r="M113" s="14">
        <v>34408</v>
      </c>
      <c r="N113" s="8">
        <f t="shared" si="6"/>
        <v>15</v>
      </c>
      <c r="O113" s="8">
        <f t="shared" si="7"/>
        <v>3</v>
      </c>
      <c r="P113" s="1" t="s">
        <v>820</v>
      </c>
      <c r="Q113" s="1" t="s">
        <v>113</v>
      </c>
      <c r="R113" s="8">
        <v>2012</v>
      </c>
      <c r="S113" s="8">
        <v>2016</v>
      </c>
      <c r="T113" s="1" t="s">
        <v>47</v>
      </c>
      <c r="U113" s="1" t="s">
        <v>659</v>
      </c>
      <c r="V113" s="1" t="s">
        <v>660</v>
      </c>
      <c r="W113" s="1" t="s">
        <v>821</v>
      </c>
      <c r="X113" s="1" t="s">
        <v>822</v>
      </c>
      <c r="Y113" s="1" t="s">
        <v>60</v>
      </c>
      <c r="Z113" s="1" t="s">
        <v>61</v>
      </c>
      <c r="AB113" s="17">
        <f>SUM(Table1[[#This Row],[C2017]],Table1[[#This Row],[C2018]],Table1[[#This Row],[C2019]],Table1[[#This Row],[C2020]])</f>
        <v>0</v>
      </c>
      <c r="AC113" s="17">
        <v>300000</v>
      </c>
      <c r="AD113" s="20"/>
      <c r="AE113" s="17"/>
      <c r="AF113" s="17"/>
      <c r="AG113" s="17">
        <v>300000</v>
      </c>
      <c r="AH113" s="20"/>
      <c r="AI113" s="17"/>
      <c r="AJ113" s="17"/>
      <c r="AK113" s="17">
        <v>300000</v>
      </c>
      <c r="AL113" s="20"/>
      <c r="AM113" s="17"/>
      <c r="AN113" s="17"/>
      <c r="AO113" s="17">
        <v>300000</v>
      </c>
      <c r="AP113" s="20"/>
      <c r="AQ113" s="17"/>
      <c r="AR113" s="17"/>
    </row>
    <row r="114" spans="1:44" s="1" customFormat="1" hidden="1" x14ac:dyDescent="0.25">
      <c r="A114" s="8"/>
      <c r="B114" s="8"/>
      <c r="C114" s="8" t="s">
        <v>86</v>
      </c>
      <c r="D114" s="1" t="s">
        <v>823</v>
      </c>
      <c r="E114" s="1" t="s">
        <v>824</v>
      </c>
      <c r="F114" s="1" t="s">
        <v>1572</v>
      </c>
      <c r="G114" s="10" t="s">
        <v>1320</v>
      </c>
      <c r="H114" s="1" t="s">
        <v>825</v>
      </c>
      <c r="I114" s="1" t="s">
        <v>53</v>
      </c>
      <c r="J114" s="1" t="str">
        <f>HYPERLINK("https://www.facebook.com/profile.php?id=100004372628185","https://www.facebook.com/profile.php?id=100004372628185")</f>
        <v>https://www.facebook.com/profile.php?id=100004372628185</v>
      </c>
      <c r="K114" s="1" t="s">
        <v>826</v>
      </c>
      <c r="L114" s="8" t="s">
        <v>55</v>
      </c>
      <c r="M114" s="14">
        <v>34427</v>
      </c>
      <c r="N114" s="8">
        <f t="shared" si="6"/>
        <v>3</v>
      </c>
      <c r="O114" s="8">
        <f t="shared" si="7"/>
        <v>4</v>
      </c>
      <c r="P114" s="1" t="s">
        <v>827</v>
      </c>
      <c r="Q114" s="1" t="s">
        <v>760</v>
      </c>
      <c r="R114" s="8">
        <v>2012</v>
      </c>
      <c r="S114" s="8">
        <v>2016</v>
      </c>
      <c r="T114" s="1" t="s">
        <v>47</v>
      </c>
      <c r="U114" s="1" t="s">
        <v>473</v>
      </c>
      <c r="V114" s="1" t="s">
        <v>828</v>
      </c>
      <c r="Y114" s="1" t="s">
        <v>60</v>
      </c>
      <c r="Z114" s="1" t="s">
        <v>61</v>
      </c>
      <c r="AB114" s="17">
        <f>SUM(Table1[[#This Row],[C2017]],Table1[[#This Row],[C2018]],Table1[[#This Row],[C2019]],Table1[[#This Row],[C2020]])</f>
        <v>0</v>
      </c>
      <c r="AC114" s="17">
        <v>300000</v>
      </c>
      <c r="AD114" s="20"/>
      <c r="AE114" s="17"/>
      <c r="AF114" s="17"/>
      <c r="AG114" s="17">
        <v>300000</v>
      </c>
      <c r="AH114" s="20"/>
      <c r="AI114" s="17"/>
      <c r="AJ114" s="17"/>
      <c r="AK114" s="17">
        <v>300000</v>
      </c>
      <c r="AL114" s="20"/>
      <c r="AM114" s="17"/>
      <c r="AN114" s="17"/>
      <c r="AO114" s="17">
        <v>300000</v>
      </c>
      <c r="AP114" s="20"/>
      <c r="AQ114" s="17"/>
      <c r="AR114" s="17"/>
    </row>
    <row r="115" spans="1:44" s="1" customFormat="1" hidden="1" x14ac:dyDescent="0.25">
      <c r="A115" s="8"/>
      <c r="B115" s="8"/>
      <c r="C115" s="8" t="s">
        <v>86</v>
      </c>
      <c r="D115" s="1" t="s">
        <v>829</v>
      </c>
      <c r="E115" s="1" t="s">
        <v>596</v>
      </c>
      <c r="F115" s="1" t="s">
        <v>1573</v>
      </c>
      <c r="G115" s="10" t="s">
        <v>1350</v>
      </c>
      <c r="H115" s="1" t="str">
        <f>HYPERLINK("mailto:hien.4.4.1994@gmail.com","hien.4.4.1994@gmail.com")</f>
        <v>hien.4.4.1994@gmail.com</v>
      </c>
      <c r="I115" s="1" t="s">
        <v>53</v>
      </c>
      <c r="J115" s="1" t="str">
        <f>HYPERLINK("https://www.facebook.com/profile.php?id=100005151430996","https://www.facebook.com/profile.php?id=100005151430996")</f>
        <v>https://www.facebook.com/profile.php?id=100005151430996</v>
      </c>
      <c r="K115" s="1" t="s">
        <v>830</v>
      </c>
      <c r="L115" s="8" t="s">
        <v>55</v>
      </c>
      <c r="M115" s="14">
        <v>34428</v>
      </c>
      <c r="N115" s="8">
        <f t="shared" si="6"/>
        <v>4</v>
      </c>
      <c r="O115" s="8">
        <f t="shared" si="7"/>
        <v>4</v>
      </c>
      <c r="P115" s="1" t="s">
        <v>831</v>
      </c>
      <c r="Q115" s="1" t="s">
        <v>134</v>
      </c>
      <c r="R115" s="8">
        <v>2012</v>
      </c>
      <c r="S115" s="8">
        <v>2016</v>
      </c>
      <c r="T115" s="1" t="s">
        <v>47</v>
      </c>
      <c r="U115" s="1" t="s">
        <v>473</v>
      </c>
      <c r="V115" s="1" t="s">
        <v>832</v>
      </c>
      <c r="Y115" s="1" t="s">
        <v>60</v>
      </c>
      <c r="Z115" s="1" t="s">
        <v>61</v>
      </c>
      <c r="AB115" s="17">
        <f>SUM(Table1[[#This Row],[C2017]],Table1[[#This Row],[C2018]],Table1[[#This Row],[C2019]],Table1[[#This Row],[C2020]])</f>
        <v>0</v>
      </c>
      <c r="AC115" s="17">
        <v>300000</v>
      </c>
      <c r="AD115" s="20"/>
      <c r="AE115" s="17"/>
      <c r="AF115" s="17"/>
      <c r="AG115" s="17">
        <v>300000</v>
      </c>
      <c r="AH115" s="20"/>
      <c r="AI115" s="17"/>
      <c r="AJ115" s="17"/>
      <c r="AK115" s="17">
        <v>300000</v>
      </c>
      <c r="AL115" s="20"/>
      <c r="AM115" s="17"/>
      <c r="AN115" s="17"/>
      <c r="AO115" s="17">
        <v>300000</v>
      </c>
      <c r="AP115" s="20"/>
      <c r="AQ115" s="17"/>
      <c r="AR115" s="17"/>
    </row>
    <row r="116" spans="1:44" s="1" customFormat="1" hidden="1" x14ac:dyDescent="0.25">
      <c r="A116" s="8"/>
      <c r="B116" s="8"/>
      <c r="C116" s="8" t="s">
        <v>48</v>
      </c>
      <c r="D116" s="1" t="s">
        <v>833</v>
      </c>
      <c r="E116" s="1" t="s">
        <v>834</v>
      </c>
      <c r="F116" s="1" t="s">
        <v>1574</v>
      </c>
      <c r="G116" s="10" t="s">
        <v>1351</v>
      </c>
      <c r="H116" s="1" t="s">
        <v>835</v>
      </c>
      <c r="I116" s="1" t="s">
        <v>53</v>
      </c>
      <c r="J116" s="1" t="str">
        <f>HYPERLINK("https://www.facebook.com/thiennhon.luong","https://www.facebook.com/thiennhon.luong")</f>
        <v>https://www.facebook.com/thiennhon.luong</v>
      </c>
      <c r="K116" s="1" t="s">
        <v>836</v>
      </c>
      <c r="L116" s="8" t="s">
        <v>55</v>
      </c>
      <c r="M116" s="14">
        <v>34448</v>
      </c>
      <c r="N116" s="8">
        <f t="shared" si="6"/>
        <v>24</v>
      </c>
      <c r="O116" s="8">
        <f t="shared" si="7"/>
        <v>4</v>
      </c>
      <c r="P116" s="1" t="s">
        <v>837</v>
      </c>
      <c r="Q116" s="1" t="s">
        <v>244</v>
      </c>
      <c r="R116" s="8">
        <v>2012</v>
      </c>
      <c r="S116" s="8">
        <v>2016</v>
      </c>
      <c r="T116" s="1" t="s">
        <v>47</v>
      </c>
      <c r="U116" s="1" t="s">
        <v>72</v>
      </c>
      <c r="V116" s="1" t="s">
        <v>838</v>
      </c>
      <c r="W116" s="1" t="s">
        <v>839</v>
      </c>
      <c r="X116" s="1" t="s">
        <v>840</v>
      </c>
      <c r="Y116" s="1" t="s">
        <v>75</v>
      </c>
      <c r="Z116" s="1" t="s">
        <v>61</v>
      </c>
      <c r="AB116" s="17">
        <f>SUM(Table1[[#This Row],[C2017]],Table1[[#This Row],[C2018]],Table1[[#This Row],[C2019]],Table1[[#This Row],[C2020]])</f>
        <v>600000</v>
      </c>
      <c r="AC116" s="17">
        <v>300000</v>
      </c>
      <c r="AD116" s="20">
        <v>43110</v>
      </c>
      <c r="AE116" s="17">
        <v>300000</v>
      </c>
      <c r="AF116" s="17"/>
      <c r="AG116" s="17">
        <v>300000</v>
      </c>
      <c r="AH116" s="20">
        <v>43110</v>
      </c>
      <c r="AI116" s="17">
        <v>300000</v>
      </c>
      <c r="AJ116" s="17"/>
      <c r="AK116" s="17">
        <v>300000</v>
      </c>
      <c r="AL116" s="20"/>
      <c r="AM116" s="17"/>
      <c r="AN116" s="17"/>
      <c r="AO116" s="17">
        <v>300000</v>
      </c>
      <c r="AP116" s="20"/>
      <c r="AQ116" s="17"/>
      <c r="AR116" s="17"/>
    </row>
    <row r="117" spans="1:44" s="1" customFormat="1" ht="30" hidden="1" x14ac:dyDescent="0.25">
      <c r="A117" s="8"/>
      <c r="B117" s="8"/>
      <c r="C117" s="8" t="s">
        <v>48</v>
      </c>
      <c r="D117" s="1" t="s">
        <v>841</v>
      </c>
      <c r="E117" s="1" t="s">
        <v>379</v>
      </c>
      <c r="F117" s="1" t="s">
        <v>1575</v>
      </c>
      <c r="G117" s="10" t="s">
        <v>1367</v>
      </c>
      <c r="H117" s="1" t="str">
        <f>HYPERLINK("mailto:nguyenthaiphong96@gmail.com","nguyenthaiphong96@gmail.com")</f>
        <v>nguyenthaiphong96@gmail.com</v>
      </c>
      <c r="I117" s="1" t="s">
        <v>53</v>
      </c>
      <c r="J117" s="1" t="str">
        <f>HYPERLINK("https://www.facebook.com/profile.php?id=100004442620084","https://www.facebook.com/profile.php?id=100004442620084")</f>
        <v>https://www.facebook.com/profile.php?id=100004442620084</v>
      </c>
      <c r="K117" s="1" t="s">
        <v>842</v>
      </c>
      <c r="L117" s="8" t="s">
        <v>55</v>
      </c>
      <c r="M117" s="14">
        <v>34494</v>
      </c>
      <c r="N117" s="8">
        <f t="shared" si="6"/>
        <v>9</v>
      </c>
      <c r="O117" s="8">
        <f t="shared" si="7"/>
        <v>6</v>
      </c>
      <c r="P117" s="1" t="s">
        <v>843</v>
      </c>
      <c r="Q117" s="1" t="s">
        <v>171</v>
      </c>
      <c r="R117" s="8">
        <v>2012</v>
      </c>
      <c r="S117" s="8">
        <v>2016</v>
      </c>
      <c r="T117" s="1" t="s">
        <v>47</v>
      </c>
      <c r="U117" s="1" t="s">
        <v>356</v>
      </c>
      <c r="V117" s="1" t="s">
        <v>357</v>
      </c>
      <c r="W117" s="1" t="s">
        <v>844</v>
      </c>
      <c r="X117" s="1" t="s">
        <v>845</v>
      </c>
      <c r="Y117" s="1" t="s">
        <v>85</v>
      </c>
      <c r="Z117" s="1" t="s">
        <v>61</v>
      </c>
      <c r="AB117" s="17">
        <f>SUM(Table1[[#This Row],[C2017]],Table1[[#This Row],[C2018]],Table1[[#This Row],[C2019]],Table1[[#This Row],[C2020]])</f>
        <v>600000</v>
      </c>
      <c r="AC117" s="17">
        <v>300000</v>
      </c>
      <c r="AD117" s="20">
        <v>42915</v>
      </c>
      <c r="AE117" s="17">
        <v>300000</v>
      </c>
      <c r="AF117" s="17"/>
      <c r="AG117" s="17">
        <v>300000</v>
      </c>
      <c r="AH117" s="20">
        <v>42915</v>
      </c>
      <c r="AI117" s="17">
        <v>300000</v>
      </c>
      <c r="AJ117" s="17" t="s">
        <v>1403</v>
      </c>
      <c r="AK117" s="17">
        <v>300000</v>
      </c>
      <c r="AL117" s="20"/>
      <c r="AM117" s="17"/>
      <c r="AN117" s="17"/>
      <c r="AO117" s="17">
        <v>300000</v>
      </c>
      <c r="AP117" s="20"/>
      <c r="AQ117" s="17"/>
      <c r="AR117" s="17"/>
    </row>
    <row r="118" spans="1:44" s="1" customFormat="1" hidden="1" x14ac:dyDescent="0.25">
      <c r="A118" s="8"/>
      <c r="B118" s="8"/>
      <c r="C118" s="8" t="s">
        <v>48</v>
      </c>
      <c r="D118" s="1" t="s">
        <v>846</v>
      </c>
      <c r="E118" s="1" t="s">
        <v>847</v>
      </c>
      <c r="F118" s="1" t="s">
        <v>1576</v>
      </c>
      <c r="G118" s="10" t="s">
        <v>848</v>
      </c>
      <c r="H118" s="1" t="str">
        <f>HYPERLINK("mailto:dongngoc2994@gmail.com","dongngoc2994@gmail.com")</f>
        <v>dongngoc2994@gmail.com</v>
      </c>
      <c r="I118" s="1" t="s">
        <v>53</v>
      </c>
      <c r="J118" s="1" t="str">
        <f>HYPERLINK("https://www.facebook.com/dong.ngoc.ftu2","https://www.facebook.com/ngocdvdptueduc,https://www.facebook.com/dong.ngoc.ftu2,")</f>
        <v>https://www.facebook.com/ngocdvdptueduc,https://www.facebook.com/dong.ngoc.ftu2,</v>
      </c>
      <c r="K118" s="1" t="s">
        <v>849</v>
      </c>
      <c r="L118" s="8" t="s">
        <v>55</v>
      </c>
      <c r="M118" s="14">
        <v>34579</v>
      </c>
      <c r="N118" s="8">
        <f t="shared" si="6"/>
        <v>2</v>
      </c>
      <c r="O118" s="8">
        <f t="shared" si="7"/>
        <v>9</v>
      </c>
      <c r="P118" s="1" t="s">
        <v>850</v>
      </c>
      <c r="Q118" s="1" t="s">
        <v>538</v>
      </c>
      <c r="R118" s="8">
        <v>2012</v>
      </c>
      <c r="S118" s="8">
        <v>2016</v>
      </c>
      <c r="T118" s="1" t="s">
        <v>47</v>
      </c>
      <c r="U118" s="1" t="s">
        <v>253</v>
      </c>
      <c r="V118" s="1" t="s">
        <v>357</v>
      </c>
      <c r="Y118" s="1" t="s">
        <v>85</v>
      </c>
      <c r="Z118" s="1" t="s">
        <v>61</v>
      </c>
      <c r="AB118" s="17">
        <f>SUM(Table1[[#This Row],[C2017]],Table1[[#This Row],[C2018]],Table1[[#This Row],[C2019]],Table1[[#This Row],[C2020]])</f>
        <v>0</v>
      </c>
      <c r="AC118" s="17">
        <v>300000</v>
      </c>
      <c r="AD118" s="20"/>
      <c r="AE118" s="17"/>
      <c r="AF118" s="17"/>
      <c r="AG118" s="17">
        <v>300000</v>
      </c>
      <c r="AH118" s="20"/>
      <c r="AI118" s="17"/>
      <c r="AJ118" s="17"/>
      <c r="AK118" s="17">
        <v>300000</v>
      </c>
      <c r="AL118" s="20"/>
      <c r="AM118" s="17"/>
      <c r="AN118" s="17"/>
      <c r="AO118" s="17">
        <v>300000</v>
      </c>
      <c r="AP118" s="20"/>
      <c r="AQ118" s="17"/>
      <c r="AR118" s="17"/>
    </row>
    <row r="119" spans="1:44" s="1" customFormat="1" hidden="1" x14ac:dyDescent="0.25">
      <c r="A119" s="8"/>
      <c r="B119" s="8"/>
      <c r="C119" s="8" t="s">
        <v>86</v>
      </c>
      <c r="D119" s="1" t="s">
        <v>851</v>
      </c>
      <c r="E119" s="1" t="s">
        <v>852</v>
      </c>
      <c r="F119" s="1" t="s">
        <v>1577</v>
      </c>
      <c r="G119" s="10" t="s">
        <v>1321</v>
      </c>
      <c r="H119" s="1" t="s">
        <v>853</v>
      </c>
      <c r="I119" s="1" t="s">
        <v>53</v>
      </c>
      <c r="J119" s="1" t="str">
        <f>HYPERLINK("https://www.facebook.com/van.kim.7509","https://www.facebook.com/van.kim.7509")</f>
        <v>https://www.facebook.com/van.kim.7509</v>
      </c>
      <c r="K119" s="1" t="s">
        <v>854</v>
      </c>
      <c r="L119" s="8" t="s">
        <v>55</v>
      </c>
      <c r="M119" s="14">
        <v>34602</v>
      </c>
      <c r="N119" s="8">
        <f t="shared" si="6"/>
        <v>25</v>
      </c>
      <c r="O119" s="8">
        <f t="shared" si="7"/>
        <v>9</v>
      </c>
      <c r="P119" s="1" t="s">
        <v>855</v>
      </c>
      <c r="Q119" s="1" t="s">
        <v>696</v>
      </c>
      <c r="R119" s="8">
        <v>2012</v>
      </c>
      <c r="S119" s="8">
        <v>2016</v>
      </c>
      <c r="T119" s="1" t="s">
        <v>47</v>
      </c>
      <c r="U119" s="1" t="s">
        <v>856</v>
      </c>
      <c r="V119" s="1" t="s">
        <v>857</v>
      </c>
      <c r="W119" s="1" t="s">
        <v>858</v>
      </c>
      <c r="X119" s="1" t="s">
        <v>859</v>
      </c>
      <c r="Y119" s="1" t="s">
        <v>117</v>
      </c>
      <c r="Z119" s="1" t="s">
        <v>61</v>
      </c>
      <c r="AB119" s="17">
        <f>SUM(Table1[[#This Row],[C2017]],Table1[[#This Row],[C2018]],Table1[[#This Row],[C2019]],Table1[[#This Row],[C2020]])</f>
        <v>0</v>
      </c>
      <c r="AC119" s="17">
        <v>300000</v>
      </c>
      <c r="AD119" s="20"/>
      <c r="AE119" s="17"/>
      <c r="AF119" s="17"/>
      <c r="AG119" s="17">
        <v>300000</v>
      </c>
      <c r="AH119" s="20"/>
      <c r="AI119" s="17"/>
      <c r="AJ119" s="17"/>
      <c r="AK119" s="17">
        <v>300000</v>
      </c>
      <c r="AL119" s="20"/>
      <c r="AM119" s="17"/>
      <c r="AN119" s="17"/>
      <c r="AO119" s="17">
        <v>300000</v>
      </c>
      <c r="AP119" s="20"/>
      <c r="AQ119" s="17"/>
      <c r="AR119" s="17"/>
    </row>
    <row r="120" spans="1:44" s="1" customFormat="1" hidden="1" x14ac:dyDescent="0.25">
      <c r="A120" s="8"/>
      <c r="B120" s="8"/>
      <c r="C120" s="8" t="s">
        <v>86</v>
      </c>
      <c r="D120" s="1" t="s">
        <v>860</v>
      </c>
      <c r="E120" s="1" t="s">
        <v>861</v>
      </c>
      <c r="F120" s="1" t="s">
        <v>1578</v>
      </c>
      <c r="G120" s="10" t="s">
        <v>1338</v>
      </c>
      <c r="H120" s="1" t="str">
        <f>HYPERLINK("mailto:ybim.041094@gmail.com","ybim.041094@gmail.com")</f>
        <v>ybim.041094@gmail.com</v>
      </c>
      <c r="I120" s="1" t="s">
        <v>53</v>
      </c>
      <c r="J120" s="1" t="str">
        <f>HYPERLINK("https://www.facebook.com/profile.php?id=100007703326571","https://www.facebook.com/profile.php?id=100007703326571")</f>
        <v>https://www.facebook.com/profile.php?id=100007703326571</v>
      </c>
      <c r="K120" s="1" t="s">
        <v>862</v>
      </c>
      <c r="L120" s="8" t="s">
        <v>55</v>
      </c>
      <c r="M120" s="14">
        <v>34611</v>
      </c>
      <c r="N120" s="8">
        <f t="shared" si="6"/>
        <v>4</v>
      </c>
      <c r="O120" s="8">
        <f t="shared" si="7"/>
        <v>10</v>
      </c>
      <c r="P120" s="1" t="s">
        <v>863</v>
      </c>
      <c r="Q120" s="1" t="s">
        <v>863</v>
      </c>
      <c r="R120" s="8">
        <v>2012</v>
      </c>
      <c r="S120" s="8">
        <v>2016</v>
      </c>
      <c r="T120" s="1" t="s">
        <v>47</v>
      </c>
      <c r="U120" s="1" t="s">
        <v>608</v>
      </c>
      <c r="V120" s="1" t="s">
        <v>864</v>
      </c>
      <c r="W120" s="1" t="s">
        <v>865</v>
      </c>
      <c r="Y120" s="1" t="s">
        <v>60</v>
      </c>
      <c r="Z120" s="1" t="s">
        <v>97</v>
      </c>
      <c r="AA120" s="1" t="s">
        <v>866</v>
      </c>
      <c r="AB120" s="17">
        <f>SUM(Table1[[#This Row],[C2017]],Table1[[#This Row],[C2018]],Table1[[#This Row],[C2019]],Table1[[#This Row],[C2020]])</f>
        <v>0</v>
      </c>
      <c r="AC120" s="17">
        <v>300000</v>
      </c>
      <c r="AD120" s="20"/>
      <c r="AE120" s="17"/>
      <c r="AF120" s="17"/>
      <c r="AG120" s="17">
        <v>300000</v>
      </c>
      <c r="AH120" s="20"/>
      <c r="AI120" s="17"/>
      <c r="AJ120" s="17"/>
      <c r="AK120" s="17">
        <v>300000</v>
      </c>
      <c r="AL120" s="20"/>
      <c r="AM120" s="17"/>
      <c r="AN120" s="17"/>
      <c r="AO120" s="17">
        <v>300000</v>
      </c>
      <c r="AP120" s="20"/>
      <c r="AQ120" s="17"/>
      <c r="AR120" s="17"/>
    </row>
    <row r="121" spans="1:44" s="1" customFormat="1" hidden="1" x14ac:dyDescent="0.25">
      <c r="A121" s="8"/>
      <c r="B121" s="8"/>
      <c r="C121" s="8" t="s">
        <v>48</v>
      </c>
      <c r="D121" s="1" t="s">
        <v>867</v>
      </c>
      <c r="E121" s="1" t="s">
        <v>868</v>
      </c>
      <c r="F121" s="1" t="s">
        <v>1579</v>
      </c>
      <c r="G121" s="10" t="s">
        <v>1305</v>
      </c>
      <c r="H121" s="1" t="str">
        <f>HYPERLINK("mailto:p.tanlong@gmail.com","p.tanlong@gmail.com")</f>
        <v>p.tanlong@gmail.com</v>
      </c>
      <c r="I121" s="1" t="s">
        <v>53</v>
      </c>
      <c r="J121" s="1" t="str">
        <f>HYPERLINK("https://www.facebook.com/tanlong.pham.75","https://www.facebook.com/tanlong.pham.75")</f>
        <v>https://www.facebook.com/tanlong.pham.75</v>
      </c>
      <c r="K121" s="1" t="s">
        <v>869</v>
      </c>
      <c r="L121" s="8" t="s">
        <v>55</v>
      </c>
      <c r="M121" s="14">
        <v>34654</v>
      </c>
      <c r="N121" s="8">
        <f t="shared" si="6"/>
        <v>16</v>
      </c>
      <c r="O121" s="8">
        <f t="shared" si="7"/>
        <v>11</v>
      </c>
      <c r="P121" s="1" t="s">
        <v>870</v>
      </c>
      <c r="Q121" s="1" t="s">
        <v>607</v>
      </c>
      <c r="R121" s="8">
        <v>2012</v>
      </c>
      <c r="S121" s="8">
        <v>2016</v>
      </c>
      <c r="T121" s="1" t="s">
        <v>47</v>
      </c>
      <c r="U121" s="1" t="s">
        <v>356</v>
      </c>
      <c r="V121" s="1" t="s">
        <v>135</v>
      </c>
      <c r="W121" s="1" t="s">
        <v>1250</v>
      </c>
      <c r="X121" s="1" t="s">
        <v>871</v>
      </c>
      <c r="Y121" s="1" t="s">
        <v>85</v>
      </c>
      <c r="Z121" s="1" t="s">
        <v>61</v>
      </c>
      <c r="AB121" s="17">
        <f>SUM(Table1[[#This Row],[C2017]],Table1[[#This Row],[C2018]],Table1[[#This Row],[C2019]],Table1[[#This Row],[C2020]])</f>
        <v>0</v>
      </c>
      <c r="AC121" s="17">
        <v>300000</v>
      </c>
      <c r="AD121" s="20"/>
      <c r="AE121" s="17"/>
      <c r="AF121" s="17"/>
      <c r="AG121" s="17">
        <v>300000</v>
      </c>
      <c r="AH121" s="20"/>
      <c r="AI121" s="17"/>
      <c r="AJ121" s="17"/>
      <c r="AK121" s="17">
        <v>300000</v>
      </c>
      <c r="AL121" s="20"/>
      <c r="AM121" s="17"/>
      <c r="AN121" s="17"/>
      <c r="AO121" s="17">
        <v>300000</v>
      </c>
      <c r="AP121" s="20"/>
      <c r="AQ121" s="17"/>
      <c r="AR121" s="17"/>
    </row>
    <row r="122" spans="1:44" s="1" customFormat="1" ht="30" hidden="1" x14ac:dyDescent="0.25">
      <c r="A122" s="8"/>
      <c r="B122" s="8"/>
      <c r="C122" s="8" t="s">
        <v>48</v>
      </c>
      <c r="D122" s="1" t="s">
        <v>872</v>
      </c>
      <c r="E122" s="1" t="s">
        <v>550</v>
      </c>
      <c r="F122" s="1" t="s">
        <v>1580</v>
      </c>
      <c r="G122" s="10" t="s">
        <v>1352</v>
      </c>
      <c r="H122" s="1" t="str">
        <f>HYPERLINK("mailto:trdat94@gmail.com","trdat94@gmail.com")</f>
        <v>trdat94@gmail.com</v>
      </c>
      <c r="I122" s="1" t="s">
        <v>53</v>
      </c>
      <c r="J122" s="1" t="str">
        <f>HYPERLINK("https://www.facebook.com/trandat1994","https://www.facebook.com/trandat1994")</f>
        <v>https://www.facebook.com/trandat1994</v>
      </c>
      <c r="K122" s="1" t="s">
        <v>873</v>
      </c>
      <c r="L122" s="8" t="s">
        <v>55</v>
      </c>
      <c r="M122" s="14">
        <v>34656</v>
      </c>
      <c r="N122" s="8">
        <f t="shared" si="6"/>
        <v>18</v>
      </c>
      <c r="O122" s="8">
        <f t="shared" si="7"/>
        <v>11</v>
      </c>
      <c r="P122" s="1" t="s">
        <v>874</v>
      </c>
      <c r="Q122" s="1" t="s">
        <v>296</v>
      </c>
      <c r="R122" s="8">
        <v>2012</v>
      </c>
      <c r="S122" s="8">
        <v>2016</v>
      </c>
      <c r="T122" s="1" t="s">
        <v>47</v>
      </c>
      <c r="U122" s="1" t="s">
        <v>83</v>
      </c>
      <c r="V122" s="1" t="s">
        <v>350</v>
      </c>
      <c r="W122" s="1" t="s">
        <v>875</v>
      </c>
      <c r="X122" s="1" t="s">
        <v>876</v>
      </c>
      <c r="Y122" s="1" t="s">
        <v>85</v>
      </c>
      <c r="Z122" s="1" t="s">
        <v>61</v>
      </c>
      <c r="AB122" s="17">
        <f>SUM(Table1[[#This Row],[C2017]],Table1[[#This Row],[C2018]],Table1[[#This Row],[C2019]],Table1[[#This Row],[C2020]])</f>
        <v>100000</v>
      </c>
      <c r="AC122" s="17">
        <v>300000</v>
      </c>
      <c r="AD122" s="20">
        <v>42831</v>
      </c>
      <c r="AE122" s="17">
        <v>100000</v>
      </c>
      <c r="AF122" s="17"/>
      <c r="AG122" s="17">
        <v>300000</v>
      </c>
      <c r="AH122" s="20"/>
      <c r="AI122" s="17"/>
      <c r="AJ122" s="17"/>
      <c r="AK122" s="17">
        <v>300000</v>
      </c>
      <c r="AL122" s="20"/>
      <c r="AM122" s="17"/>
      <c r="AN122" s="17"/>
      <c r="AO122" s="17">
        <v>300000</v>
      </c>
      <c r="AP122" s="20"/>
      <c r="AQ122" s="17"/>
      <c r="AR122" s="17"/>
    </row>
    <row r="123" spans="1:44" s="1" customFormat="1" hidden="1" x14ac:dyDescent="0.25">
      <c r="A123" s="8"/>
      <c r="B123" s="8" t="s">
        <v>55</v>
      </c>
      <c r="C123" s="8" t="s">
        <v>86</v>
      </c>
      <c r="D123" s="1" t="s">
        <v>882</v>
      </c>
      <c r="E123" s="1" t="s">
        <v>824</v>
      </c>
      <c r="F123" s="1" t="s">
        <v>1581</v>
      </c>
      <c r="G123" s="10" t="s">
        <v>883</v>
      </c>
      <c r="H123" s="1" t="s">
        <v>884</v>
      </c>
      <c r="I123" s="1" t="s">
        <v>53</v>
      </c>
      <c r="J123" s="1" t="str">
        <f>HYPERLINK("https://www.facebook.com/mylinh.huynh.315","https://www.facebook.com/mylinh.huynh.315")</f>
        <v>https://www.facebook.com/mylinh.huynh.315</v>
      </c>
      <c r="K123" s="1" t="s">
        <v>885</v>
      </c>
      <c r="L123" s="8" t="s">
        <v>55</v>
      </c>
      <c r="M123" s="14"/>
      <c r="N123" s="8">
        <f t="shared" si="6"/>
        <v>0</v>
      </c>
      <c r="O123" s="8">
        <f t="shared" si="7"/>
        <v>1</v>
      </c>
      <c r="Q123" s="1" t="s">
        <v>645</v>
      </c>
      <c r="R123" s="8">
        <v>2012</v>
      </c>
      <c r="S123" s="8">
        <v>2016</v>
      </c>
      <c r="T123" s="1" t="s">
        <v>139</v>
      </c>
      <c r="U123" s="1" t="s">
        <v>146</v>
      </c>
      <c r="V123" s="1" t="s">
        <v>886</v>
      </c>
      <c r="X123" s="1" t="s">
        <v>887</v>
      </c>
      <c r="Y123" s="1" t="s">
        <v>60</v>
      </c>
      <c r="Z123" s="1" t="s">
        <v>61</v>
      </c>
      <c r="AB123" s="17">
        <f>SUM(Table1[[#This Row],[C2017]],Table1[[#This Row],[C2018]],Table1[[#This Row],[C2019]],Table1[[#This Row],[C2020]])</f>
        <v>1100000</v>
      </c>
      <c r="AC123" s="17">
        <v>300000</v>
      </c>
      <c r="AD123" s="20">
        <v>43517</v>
      </c>
      <c r="AE123" s="17">
        <v>300000</v>
      </c>
      <c r="AF123" s="17"/>
      <c r="AG123" s="17">
        <v>300000</v>
      </c>
      <c r="AH123" s="20">
        <v>43517</v>
      </c>
      <c r="AI123" s="17">
        <v>300000</v>
      </c>
      <c r="AJ123" s="17"/>
      <c r="AK123" s="17">
        <v>300000</v>
      </c>
      <c r="AL123" s="20">
        <v>43517</v>
      </c>
      <c r="AM123" s="17">
        <v>500000</v>
      </c>
      <c r="AN123" s="17"/>
      <c r="AO123" s="17">
        <v>300000</v>
      </c>
      <c r="AP123" s="20"/>
      <c r="AQ123" s="17"/>
      <c r="AR123" s="17"/>
    </row>
    <row r="124" spans="1:44" s="1" customFormat="1" hidden="1" x14ac:dyDescent="0.25">
      <c r="A124" s="8"/>
      <c r="B124" s="8"/>
      <c r="C124" s="8" t="s">
        <v>48</v>
      </c>
      <c r="D124" s="1" t="s">
        <v>888</v>
      </c>
      <c r="E124" s="1" t="s">
        <v>889</v>
      </c>
      <c r="F124" s="1" t="s">
        <v>1582</v>
      </c>
      <c r="G124" s="10" t="s">
        <v>1306</v>
      </c>
      <c r="H124" s="1" t="s">
        <v>890</v>
      </c>
      <c r="I124" s="1" t="s">
        <v>53</v>
      </c>
      <c r="J124" s="1" t="s">
        <v>891</v>
      </c>
      <c r="L124" s="8"/>
      <c r="M124" s="14"/>
      <c r="N124" s="8">
        <f t="shared" si="6"/>
        <v>0</v>
      </c>
      <c r="O124" s="8">
        <f t="shared" si="7"/>
        <v>1</v>
      </c>
      <c r="P124" s="1" t="s">
        <v>179</v>
      </c>
      <c r="Q124" s="1" t="s">
        <v>538</v>
      </c>
      <c r="R124" s="8">
        <v>2011</v>
      </c>
      <c r="S124" s="8">
        <v>2016</v>
      </c>
      <c r="T124" s="1" t="s">
        <v>531</v>
      </c>
      <c r="U124" s="1" t="s">
        <v>892</v>
      </c>
      <c r="W124" s="1" t="s">
        <v>893</v>
      </c>
      <c r="Z124" s="1" t="s">
        <v>61</v>
      </c>
      <c r="AB124" s="17">
        <f>SUM(Table1[[#This Row],[C2017]],Table1[[#This Row],[C2018]],Table1[[#This Row],[C2019]],Table1[[#This Row],[C2020]])</f>
        <v>600000</v>
      </c>
      <c r="AC124" s="17">
        <v>200000</v>
      </c>
      <c r="AD124" s="20">
        <v>43521</v>
      </c>
      <c r="AE124" s="17">
        <v>200000</v>
      </c>
      <c r="AF124" s="17"/>
      <c r="AG124" s="17">
        <v>200000</v>
      </c>
      <c r="AH124" s="20">
        <v>43521</v>
      </c>
      <c r="AI124" s="17">
        <v>200000</v>
      </c>
      <c r="AJ124" s="17"/>
      <c r="AK124" s="17">
        <v>200000</v>
      </c>
      <c r="AL124" s="20">
        <v>43521</v>
      </c>
      <c r="AM124" s="17">
        <v>200000</v>
      </c>
      <c r="AN124" s="17"/>
      <c r="AO124" s="17">
        <v>200000</v>
      </c>
      <c r="AP124" s="20"/>
      <c r="AQ124" s="17"/>
      <c r="AR124" s="17"/>
    </row>
    <row r="125" spans="1:44" s="1" customFormat="1" hidden="1" x14ac:dyDescent="0.25">
      <c r="A125" s="8"/>
      <c r="B125" s="8"/>
      <c r="C125" s="8" t="s">
        <v>48</v>
      </c>
      <c r="D125" s="1" t="s">
        <v>894</v>
      </c>
      <c r="E125" s="1" t="s">
        <v>550</v>
      </c>
      <c r="F125" s="1" t="s">
        <v>1583</v>
      </c>
      <c r="G125" s="10" t="s">
        <v>1295</v>
      </c>
      <c r="H125" s="1" t="s">
        <v>895</v>
      </c>
      <c r="I125" s="1" t="s">
        <v>53</v>
      </c>
      <c r="J125" s="1" t="s">
        <v>896</v>
      </c>
      <c r="L125" s="8"/>
      <c r="M125" s="14"/>
      <c r="N125" s="8">
        <f t="shared" si="6"/>
        <v>0</v>
      </c>
      <c r="O125" s="8">
        <f t="shared" si="7"/>
        <v>1</v>
      </c>
      <c r="P125" s="1">
        <v>0</v>
      </c>
      <c r="Q125" s="1" t="s">
        <v>219</v>
      </c>
      <c r="R125" s="8">
        <v>2011</v>
      </c>
      <c r="S125" s="8">
        <v>2016</v>
      </c>
      <c r="T125" s="1" t="s">
        <v>531</v>
      </c>
      <c r="U125" s="1" t="s">
        <v>892</v>
      </c>
      <c r="Z125" s="1" t="s">
        <v>61</v>
      </c>
      <c r="AB125" s="17">
        <f>SUM(Table1[[#This Row],[C2017]],Table1[[#This Row],[C2018]],Table1[[#This Row],[C2019]],Table1[[#This Row],[C2020]])</f>
        <v>0</v>
      </c>
      <c r="AC125" s="17">
        <v>200000</v>
      </c>
      <c r="AD125" s="20"/>
      <c r="AE125" s="17"/>
      <c r="AF125" s="17"/>
      <c r="AG125" s="17">
        <v>200000</v>
      </c>
      <c r="AH125" s="20"/>
      <c r="AI125" s="17"/>
      <c r="AJ125" s="17"/>
      <c r="AK125" s="17">
        <v>200000</v>
      </c>
      <c r="AL125" s="20"/>
      <c r="AM125" s="17"/>
      <c r="AN125" s="17"/>
      <c r="AO125" s="17">
        <v>200000</v>
      </c>
      <c r="AP125" s="20"/>
      <c r="AQ125" s="17"/>
      <c r="AR125" s="17"/>
    </row>
    <row r="126" spans="1:44" s="1" customFormat="1" hidden="1" x14ac:dyDescent="0.25">
      <c r="A126" s="8"/>
      <c r="B126" s="8"/>
      <c r="C126" s="8" t="s">
        <v>48</v>
      </c>
      <c r="D126" s="1" t="s">
        <v>897</v>
      </c>
      <c r="E126" s="1" t="s">
        <v>898</v>
      </c>
      <c r="F126" s="1" t="s">
        <v>1584</v>
      </c>
      <c r="G126" s="10" t="s">
        <v>899</v>
      </c>
      <c r="H126" s="1" t="s">
        <v>900</v>
      </c>
      <c r="I126" s="1" t="s">
        <v>53</v>
      </c>
      <c r="J126" s="1" t="s">
        <v>901</v>
      </c>
      <c r="L126" s="8"/>
      <c r="M126" s="14"/>
      <c r="N126" s="8">
        <f t="shared" si="6"/>
        <v>0</v>
      </c>
      <c r="O126" s="8">
        <f t="shared" si="7"/>
        <v>1</v>
      </c>
      <c r="P126" s="1" t="s">
        <v>179</v>
      </c>
      <c r="Q126" s="1" t="s">
        <v>902</v>
      </c>
      <c r="R126" s="8">
        <v>2011</v>
      </c>
      <c r="S126" s="8">
        <v>2016</v>
      </c>
      <c r="T126" s="1" t="s">
        <v>531</v>
      </c>
      <c r="U126" s="1" t="s">
        <v>892</v>
      </c>
      <c r="W126" s="1" t="s">
        <v>903</v>
      </c>
      <c r="X126" s="1" t="s">
        <v>904</v>
      </c>
      <c r="Z126" s="1" t="s">
        <v>61</v>
      </c>
      <c r="AB126" s="17">
        <f>SUM(Table1[[#This Row],[C2017]],Table1[[#This Row],[C2018]],Table1[[#This Row],[C2019]],Table1[[#This Row],[C2020]])</f>
        <v>0</v>
      </c>
      <c r="AC126" s="17">
        <v>200000</v>
      </c>
      <c r="AD126" s="20"/>
      <c r="AE126" s="17"/>
      <c r="AF126" s="17"/>
      <c r="AG126" s="17">
        <v>200000</v>
      </c>
      <c r="AH126" s="20"/>
      <c r="AI126" s="17"/>
      <c r="AJ126" s="17"/>
      <c r="AK126" s="17">
        <v>200000</v>
      </c>
      <c r="AL126" s="20"/>
      <c r="AM126" s="17"/>
      <c r="AN126" s="17"/>
      <c r="AO126" s="17">
        <v>200000</v>
      </c>
      <c r="AP126" s="20"/>
      <c r="AQ126" s="17"/>
      <c r="AR126" s="17"/>
    </row>
    <row r="127" spans="1:44" s="1" customFormat="1" hidden="1" x14ac:dyDescent="0.25">
      <c r="A127" s="8"/>
      <c r="B127" s="8"/>
      <c r="C127" s="8" t="s">
        <v>86</v>
      </c>
      <c r="D127" s="1" t="s">
        <v>905</v>
      </c>
      <c r="E127" s="1" t="s">
        <v>906</v>
      </c>
      <c r="F127" s="1" t="s">
        <v>1585</v>
      </c>
      <c r="G127" s="10" t="s">
        <v>907</v>
      </c>
      <c r="H127" s="1" t="s">
        <v>908</v>
      </c>
      <c r="I127" s="1" t="s">
        <v>53</v>
      </c>
      <c r="J127" s="1" t="s">
        <v>909</v>
      </c>
      <c r="L127" s="8"/>
      <c r="M127" s="14"/>
      <c r="N127" s="8">
        <f t="shared" si="6"/>
        <v>0</v>
      </c>
      <c r="O127" s="8">
        <f t="shared" si="7"/>
        <v>1</v>
      </c>
      <c r="P127" s="1" t="s">
        <v>910</v>
      </c>
      <c r="Q127" s="1" t="s">
        <v>538</v>
      </c>
      <c r="R127" s="8">
        <v>2011</v>
      </c>
      <c r="S127" s="8">
        <v>2016</v>
      </c>
      <c r="T127" s="1" t="s">
        <v>531</v>
      </c>
      <c r="U127" s="1" t="s">
        <v>911</v>
      </c>
      <c r="W127" s="1" t="s">
        <v>912</v>
      </c>
      <c r="X127" s="1" t="s">
        <v>913</v>
      </c>
      <c r="Z127" s="1" t="s">
        <v>76</v>
      </c>
      <c r="AB127" s="17">
        <f>SUM(Table1[[#This Row],[C2017]],Table1[[#This Row],[C2018]],Table1[[#This Row],[C2019]],Table1[[#This Row],[C2020]])</f>
        <v>400000</v>
      </c>
      <c r="AC127" s="17">
        <v>200000</v>
      </c>
      <c r="AD127" s="20">
        <v>43079</v>
      </c>
      <c r="AE127" s="17">
        <v>200000</v>
      </c>
      <c r="AF127" s="17"/>
      <c r="AG127" s="17">
        <v>200000</v>
      </c>
      <c r="AH127" s="20">
        <v>43330</v>
      </c>
      <c r="AI127" s="17">
        <v>200000</v>
      </c>
      <c r="AJ127" s="17" t="s">
        <v>1390</v>
      </c>
      <c r="AK127" s="17">
        <v>200000</v>
      </c>
      <c r="AL127" s="20"/>
      <c r="AM127" s="17"/>
      <c r="AN127" s="17"/>
      <c r="AO127" s="17">
        <v>200000</v>
      </c>
      <c r="AP127" s="20"/>
      <c r="AQ127" s="17"/>
      <c r="AR127" s="17"/>
    </row>
    <row r="128" spans="1:44" s="1" customFormat="1" hidden="1" x14ac:dyDescent="0.25">
      <c r="A128" s="8"/>
      <c r="B128" s="8"/>
      <c r="C128" s="8" t="s">
        <v>48</v>
      </c>
      <c r="D128" s="1" t="s">
        <v>914</v>
      </c>
      <c r="E128" s="1" t="s">
        <v>915</v>
      </c>
      <c r="F128" s="1" t="s">
        <v>1586</v>
      </c>
      <c r="G128" s="10" t="s">
        <v>1368</v>
      </c>
      <c r="H128" s="1" t="s">
        <v>916</v>
      </c>
      <c r="I128" s="1" t="s">
        <v>53</v>
      </c>
      <c r="J128" s="1" t="s">
        <v>917</v>
      </c>
      <c r="L128" s="8"/>
      <c r="M128" s="14"/>
      <c r="N128" s="8">
        <f t="shared" si="6"/>
        <v>0</v>
      </c>
      <c r="O128" s="8">
        <f t="shared" si="7"/>
        <v>1</v>
      </c>
      <c r="P128" s="1" t="s">
        <v>918</v>
      </c>
      <c r="Q128" s="1" t="s">
        <v>155</v>
      </c>
      <c r="R128" s="8">
        <v>2011</v>
      </c>
      <c r="S128" s="8">
        <v>2016</v>
      </c>
      <c r="T128" s="1" t="s">
        <v>531</v>
      </c>
      <c r="U128" s="1" t="s">
        <v>892</v>
      </c>
      <c r="W128" s="1" t="s">
        <v>919</v>
      </c>
      <c r="X128" s="1" t="s">
        <v>920</v>
      </c>
      <c r="Z128" s="1" t="s">
        <v>61</v>
      </c>
      <c r="AB128" s="17">
        <f>SUM(Table1[[#This Row],[C2017]],Table1[[#This Row],[C2018]],Table1[[#This Row],[C2019]],Table1[[#This Row],[C2020]])</f>
        <v>300000</v>
      </c>
      <c r="AC128" s="17">
        <v>200000</v>
      </c>
      <c r="AD128" s="20">
        <v>43087</v>
      </c>
      <c r="AE128" s="17">
        <v>200000</v>
      </c>
      <c r="AF128" s="17"/>
      <c r="AG128" s="17">
        <v>200000</v>
      </c>
      <c r="AH128" s="20">
        <v>43087</v>
      </c>
      <c r="AI128" s="17">
        <v>100000</v>
      </c>
      <c r="AJ128" s="17" t="s">
        <v>1404</v>
      </c>
      <c r="AK128" s="17">
        <v>200000</v>
      </c>
      <c r="AL128" s="20"/>
      <c r="AM128" s="17"/>
      <c r="AN128" s="17"/>
      <c r="AO128" s="17">
        <v>200000</v>
      </c>
      <c r="AP128" s="20"/>
      <c r="AQ128" s="17"/>
      <c r="AR128" s="17"/>
    </row>
    <row r="129" spans="1:44" s="1" customFormat="1" hidden="1" x14ac:dyDescent="0.25">
      <c r="A129" s="8"/>
      <c r="B129" s="8"/>
      <c r="C129" s="8" t="s">
        <v>48</v>
      </c>
      <c r="D129" s="1" t="s">
        <v>921</v>
      </c>
      <c r="E129" s="1" t="s">
        <v>922</v>
      </c>
      <c r="F129" s="1" t="s">
        <v>1587</v>
      </c>
      <c r="G129" s="10" t="s">
        <v>1307</v>
      </c>
      <c r="H129" s="1" t="s">
        <v>923</v>
      </c>
      <c r="I129" s="1" t="s">
        <v>53</v>
      </c>
      <c r="J129" s="1" t="s">
        <v>924</v>
      </c>
      <c r="L129" s="8"/>
      <c r="M129" s="14"/>
      <c r="N129" s="8">
        <f t="shared" si="6"/>
        <v>0</v>
      </c>
      <c r="O129" s="8">
        <f t="shared" si="7"/>
        <v>1</v>
      </c>
      <c r="P129" s="1" t="s">
        <v>925</v>
      </c>
      <c r="Q129" s="1" t="s">
        <v>607</v>
      </c>
      <c r="R129" s="8">
        <v>2011</v>
      </c>
      <c r="S129" s="8">
        <v>2016</v>
      </c>
      <c r="T129" s="1" t="s">
        <v>531</v>
      </c>
      <c r="U129" s="1" t="s">
        <v>892</v>
      </c>
      <c r="W129" s="1" t="s">
        <v>926</v>
      </c>
      <c r="X129" s="1" t="s">
        <v>927</v>
      </c>
      <c r="Z129" s="1" t="s">
        <v>61</v>
      </c>
      <c r="AB129" s="17">
        <f>SUM(Table1[[#This Row],[C2017]],Table1[[#This Row],[C2018]],Table1[[#This Row],[C2019]],Table1[[#This Row],[C2020]])</f>
        <v>0</v>
      </c>
      <c r="AC129" s="17">
        <v>200000</v>
      </c>
      <c r="AD129" s="20"/>
      <c r="AE129" s="17"/>
      <c r="AF129" s="17"/>
      <c r="AG129" s="17">
        <v>200000</v>
      </c>
      <c r="AH129" s="20"/>
      <c r="AI129" s="17"/>
      <c r="AJ129" s="17"/>
      <c r="AK129" s="17">
        <v>200000</v>
      </c>
      <c r="AL129" s="20"/>
      <c r="AM129" s="17"/>
      <c r="AN129" s="17"/>
      <c r="AO129" s="17">
        <v>200000</v>
      </c>
      <c r="AP129" s="20"/>
      <c r="AQ129" s="17"/>
      <c r="AR129" s="17"/>
    </row>
    <row r="130" spans="1:44" s="1" customFormat="1" hidden="1" x14ac:dyDescent="0.25">
      <c r="A130" s="8"/>
      <c r="B130" s="8"/>
      <c r="C130" s="8" t="s">
        <v>86</v>
      </c>
      <c r="D130" s="1" t="s">
        <v>928</v>
      </c>
      <c r="E130" s="1" t="s">
        <v>929</v>
      </c>
      <c r="F130" s="1" t="s">
        <v>1588</v>
      </c>
      <c r="G130" s="10" t="s">
        <v>1339</v>
      </c>
      <c r="H130" s="1" t="s">
        <v>930</v>
      </c>
      <c r="I130" s="1" t="s">
        <v>53</v>
      </c>
      <c r="J130" s="1" t="str">
        <f>HYPERLINK("https://www.facebook.com/kieutrinh.tran.98","https://www.facebook.com/kieutrinh.tran.98")</f>
        <v>https://www.facebook.com/kieutrinh.tran.98</v>
      </c>
      <c r="K130" s="1" t="s">
        <v>931</v>
      </c>
      <c r="L130" s="8" t="s">
        <v>55</v>
      </c>
      <c r="M130" s="14">
        <v>33970</v>
      </c>
      <c r="N130" s="8">
        <f t="shared" si="6"/>
        <v>1</v>
      </c>
      <c r="O130" s="8">
        <f t="shared" si="7"/>
        <v>1</v>
      </c>
      <c r="P130" s="1" t="s">
        <v>932</v>
      </c>
      <c r="Q130" s="1" t="s">
        <v>71</v>
      </c>
      <c r="R130" s="8">
        <v>2011</v>
      </c>
      <c r="S130" s="8">
        <v>2017</v>
      </c>
      <c r="T130" s="1" t="s">
        <v>47</v>
      </c>
      <c r="U130" s="1" t="s">
        <v>207</v>
      </c>
      <c r="V130" s="1" t="s">
        <v>933</v>
      </c>
      <c r="W130" s="1" t="s">
        <v>934</v>
      </c>
      <c r="X130" s="1" t="s">
        <v>935</v>
      </c>
      <c r="Y130" s="1" t="s">
        <v>210</v>
      </c>
      <c r="Z130" s="1" t="s">
        <v>61</v>
      </c>
      <c r="AB130" s="17">
        <f>SUM(Table1[[#This Row],[C2017]],Table1[[#This Row],[C2018]],Table1[[#This Row],[C2019]],Table1[[#This Row],[C2020]])</f>
        <v>0</v>
      </c>
      <c r="AC130" s="17">
        <v>0</v>
      </c>
      <c r="AD130" s="20"/>
      <c r="AE130" s="17"/>
      <c r="AF130" s="17"/>
      <c r="AG130" s="17">
        <v>100000</v>
      </c>
      <c r="AH130" s="20"/>
      <c r="AI130" s="17"/>
      <c r="AJ130" s="17"/>
      <c r="AK130" s="17">
        <v>300000</v>
      </c>
      <c r="AL130" s="20"/>
      <c r="AM130" s="17"/>
      <c r="AN130" s="17"/>
      <c r="AO130" s="17">
        <v>300000</v>
      </c>
      <c r="AP130" s="20"/>
      <c r="AQ130" s="17"/>
      <c r="AR130" s="17"/>
    </row>
    <row r="131" spans="1:44" s="1" customFormat="1" hidden="1" x14ac:dyDescent="0.25">
      <c r="A131" s="8"/>
      <c r="B131" s="8"/>
      <c r="C131" s="8" t="s">
        <v>48</v>
      </c>
      <c r="D131" s="1" t="s">
        <v>231</v>
      </c>
      <c r="E131" s="1" t="s">
        <v>936</v>
      </c>
      <c r="F131" s="1" t="s">
        <v>1589</v>
      </c>
      <c r="G131" s="10" t="s">
        <v>937</v>
      </c>
      <c r="H131" s="1" t="str">
        <f>HYPERLINK("mailto:huuanqn2010@yahoo.com","huuanqn2010@yahoo.com")</f>
        <v>huuanqn2010@yahoo.com</v>
      </c>
      <c r="I131" s="1" t="s">
        <v>53</v>
      </c>
      <c r="J131" s="1" t="s">
        <v>938</v>
      </c>
      <c r="K131" s="1" t="s">
        <v>939</v>
      </c>
      <c r="L131" s="8" t="s">
        <v>55</v>
      </c>
      <c r="M131" s="14">
        <v>34094</v>
      </c>
      <c r="N131" s="8">
        <f t="shared" si="6"/>
        <v>5</v>
      </c>
      <c r="O131" s="8">
        <f t="shared" si="7"/>
        <v>5</v>
      </c>
      <c r="P131" s="1" t="s">
        <v>940</v>
      </c>
      <c r="Q131" s="1" t="s">
        <v>71</v>
      </c>
      <c r="R131" s="8">
        <v>2011</v>
      </c>
      <c r="S131" s="8">
        <v>2017</v>
      </c>
      <c r="T131" s="1" t="s">
        <v>47</v>
      </c>
      <c r="U131" s="1" t="s">
        <v>207</v>
      </c>
      <c r="V131" s="1" t="s">
        <v>941</v>
      </c>
      <c r="W131" s="1" t="s">
        <v>555</v>
      </c>
      <c r="X131" s="1" t="s">
        <v>942</v>
      </c>
      <c r="Y131" s="1" t="s">
        <v>210</v>
      </c>
      <c r="Z131" s="1" t="s">
        <v>61</v>
      </c>
      <c r="AB131" s="17">
        <f>SUM(Table1[[#This Row],[C2017]],Table1[[#This Row],[C2018]],Table1[[#This Row],[C2019]],Table1[[#This Row],[C2020]])</f>
        <v>0</v>
      </c>
      <c r="AC131" s="17">
        <v>0</v>
      </c>
      <c r="AD131" s="20"/>
      <c r="AE131" s="17"/>
      <c r="AF131" s="17"/>
      <c r="AG131" s="17">
        <v>100000</v>
      </c>
      <c r="AH131" s="20"/>
      <c r="AI131" s="17"/>
      <c r="AJ131" s="17"/>
      <c r="AK131" s="17">
        <v>300000</v>
      </c>
      <c r="AL131" s="20"/>
      <c r="AM131" s="17"/>
      <c r="AN131" s="17"/>
      <c r="AO131" s="17">
        <v>300000</v>
      </c>
      <c r="AP131" s="20"/>
      <c r="AQ131" s="17"/>
      <c r="AR131" s="17"/>
    </row>
    <row r="132" spans="1:44" s="1" customFormat="1" hidden="1" x14ac:dyDescent="0.25">
      <c r="A132" s="8"/>
      <c r="B132" s="8"/>
      <c r="C132" s="8" t="s">
        <v>48</v>
      </c>
      <c r="D132" s="1" t="s">
        <v>99</v>
      </c>
      <c r="E132" s="1" t="s">
        <v>943</v>
      </c>
      <c r="F132" s="1" t="s">
        <v>1590</v>
      </c>
      <c r="G132" s="10" t="s">
        <v>1322</v>
      </c>
      <c r="H132" s="1" t="s">
        <v>944</v>
      </c>
      <c r="I132" s="1" t="s">
        <v>53</v>
      </c>
      <c r="J132" s="1" t="str">
        <f>HYPERLINK("https://www.facebook.com/phamhien9x.hahn","https://www.facebook.com/phamhien9x.hahn")</f>
        <v>https://www.facebook.com/phamhien9x.hahn</v>
      </c>
      <c r="K132" s="1" t="s">
        <v>945</v>
      </c>
      <c r="L132" s="8" t="s">
        <v>55</v>
      </c>
      <c r="M132" s="14">
        <v>34263</v>
      </c>
      <c r="N132" s="8">
        <f t="shared" ref="N132:N163" si="8">VALUE(DAY(M132))</f>
        <v>21</v>
      </c>
      <c r="O132" s="8">
        <f t="shared" ref="O132:O163" si="9">MONTH(M132)</f>
        <v>10</v>
      </c>
      <c r="P132" s="1" t="s">
        <v>946</v>
      </c>
      <c r="Q132" s="1" t="s">
        <v>124</v>
      </c>
      <c r="R132" s="8">
        <v>2011</v>
      </c>
      <c r="S132" s="8">
        <v>2017</v>
      </c>
      <c r="T132" s="1" t="s">
        <v>47</v>
      </c>
      <c r="U132" s="1" t="s">
        <v>207</v>
      </c>
      <c r="V132" s="1" t="s">
        <v>933</v>
      </c>
      <c r="W132" s="1" t="s">
        <v>934</v>
      </c>
      <c r="X132" s="1" t="s">
        <v>1261</v>
      </c>
      <c r="Y132" s="1" t="s">
        <v>210</v>
      </c>
      <c r="Z132" s="1" t="s">
        <v>61</v>
      </c>
      <c r="AB132" s="17">
        <f>SUM(Table1[[#This Row],[C2017]],Table1[[#This Row],[C2018]],Table1[[#This Row],[C2019]],Table1[[#This Row],[C2020]])</f>
        <v>0</v>
      </c>
      <c r="AC132" s="17">
        <v>0</v>
      </c>
      <c r="AD132" s="20"/>
      <c r="AE132" s="17"/>
      <c r="AF132" s="17"/>
      <c r="AG132" s="17">
        <v>100000</v>
      </c>
      <c r="AH132" s="20"/>
      <c r="AI132" s="17"/>
      <c r="AJ132" s="17"/>
      <c r="AK132" s="17">
        <v>300000</v>
      </c>
      <c r="AL132" s="20"/>
      <c r="AM132" s="17"/>
      <c r="AN132" s="17"/>
      <c r="AO132" s="17">
        <v>300000</v>
      </c>
      <c r="AP132" s="20"/>
      <c r="AQ132" s="17"/>
      <c r="AR132" s="17"/>
    </row>
    <row r="133" spans="1:44" s="1" customFormat="1" hidden="1" x14ac:dyDescent="0.25">
      <c r="A133" s="8"/>
      <c r="B133" s="8"/>
      <c r="C133" s="8" t="s">
        <v>48</v>
      </c>
      <c r="D133" s="1" t="s">
        <v>99</v>
      </c>
      <c r="E133" s="1" t="s">
        <v>78</v>
      </c>
      <c r="F133" s="1" t="s">
        <v>1591</v>
      </c>
      <c r="G133" s="10" t="s">
        <v>1308</v>
      </c>
      <c r="H133" s="1" t="str">
        <f>HYPERLINK("mailto:41202037@stu.hcmut.edu.vn","loipham142@gmail.com")</f>
        <v>loipham142@gmail.com</v>
      </c>
      <c r="I133" s="1" t="s">
        <v>53</v>
      </c>
      <c r="J133" s="1" t="str">
        <f>HYPERLINK("https://www.facebook.com/loi.pham.124","https://www.facebook.com/loi.pham.124")</f>
        <v>https://www.facebook.com/loi.pham.124</v>
      </c>
      <c r="K133" s="1" t="s">
        <v>947</v>
      </c>
      <c r="L133" s="8" t="s">
        <v>55</v>
      </c>
      <c r="M133" s="14">
        <v>34379</v>
      </c>
      <c r="N133" s="8">
        <f t="shared" si="8"/>
        <v>14</v>
      </c>
      <c r="O133" s="8">
        <f t="shared" si="9"/>
        <v>2</v>
      </c>
      <c r="P133" s="1" t="s">
        <v>948</v>
      </c>
      <c r="Q133" s="1" t="s">
        <v>134</v>
      </c>
      <c r="R133" s="8">
        <v>2012</v>
      </c>
      <c r="S133" s="8">
        <v>2017</v>
      </c>
      <c r="T133" s="1" t="s">
        <v>47</v>
      </c>
      <c r="U133" s="1" t="s">
        <v>72</v>
      </c>
      <c r="V133" s="1" t="s">
        <v>754</v>
      </c>
      <c r="W133" s="1" t="s">
        <v>949</v>
      </c>
      <c r="X133" s="1" t="s">
        <v>950</v>
      </c>
      <c r="Y133" s="1" t="s">
        <v>75</v>
      </c>
      <c r="Z133" s="1" t="s">
        <v>61</v>
      </c>
      <c r="AB133" s="17">
        <f>SUM(Table1[[#This Row],[C2017]],Table1[[#This Row],[C2018]],Table1[[#This Row],[C2019]],Table1[[#This Row],[C2020]])</f>
        <v>0</v>
      </c>
      <c r="AC133" s="17">
        <v>0</v>
      </c>
      <c r="AD133" s="20"/>
      <c r="AE133" s="17"/>
      <c r="AF133" s="17"/>
      <c r="AG133" s="17">
        <v>100000</v>
      </c>
      <c r="AH133" s="20"/>
      <c r="AI133" s="17"/>
      <c r="AJ133" s="17"/>
      <c r="AK133" s="17">
        <v>300000</v>
      </c>
      <c r="AL133" s="20"/>
      <c r="AM133" s="17"/>
      <c r="AN133" s="17"/>
      <c r="AO133" s="17">
        <v>300000</v>
      </c>
      <c r="AP133" s="20"/>
      <c r="AQ133" s="17"/>
      <c r="AR133" s="17"/>
    </row>
    <row r="134" spans="1:44" s="1" customFormat="1" hidden="1" x14ac:dyDescent="0.25">
      <c r="A134" s="8"/>
      <c r="B134" s="8"/>
      <c r="C134" s="8" t="s">
        <v>86</v>
      </c>
      <c r="D134" s="1" t="s">
        <v>951</v>
      </c>
      <c r="E134" s="1" t="s">
        <v>952</v>
      </c>
      <c r="F134" s="1" t="s">
        <v>1592</v>
      </c>
      <c r="G134" s="10" t="s">
        <v>1309</v>
      </c>
      <c r="H134" s="1" t="s">
        <v>953</v>
      </c>
      <c r="I134" s="1" t="s">
        <v>53</v>
      </c>
      <c r="J134" s="1" t="str">
        <f>HYPERLINK("https://www.facebook.com/maininh.vo","https://www.facebook.com/maininh.vo")</f>
        <v>https://www.facebook.com/maininh.vo</v>
      </c>
      <c r="K134" s="1" t="s">
        <v>954</v>
      </c>
      <c r="L134" s="8" t="s">
        <v>55</v>
      </c>
      <c r="M134" s="14">
        <v>34456</v>
      </c>
      <c r="N134" s="8">
        <f t="shared" si="8"/>
        <v>2</v>
      </c>
      <c r="O134" s="8">
        <f t="shared" si="9"/>
        <v>5</v>
      </c>
      <c r="P134" s="1" t="s">
        <v>955</v>
      </c>
      <c r="Q134" s="1" t="s">
        <v>71</v>
      </c>
      <c r="R134" s="8">
        <v>2012</v>
      </c>
      <c r="S134" s="8">
        <v>2017</v>
      </c>
      <c r="T134" s="1" t="s">
        <v>47</v>
      </c>
      <c r="U134" s="1" t="s">
        <v>207</v>
      </c>
      <c r="V134" s="1" t="s">
        <v>748</v>
      </c>
      <c r="W134" s="1" t="s">
        <v>956</v>
      </c>
      <c r="X134" s="1" t="s">
        <v>957</v>
      </c>
      <c r="Y134" s="1" t="s">
        <v>210</v>
      </c>
      <c r="Z134" s="1" t="s">
        <v>97</v>
      </c>
      <c r="AA134" s="1" t="s">
        <v>958</v>
      </c>
      <c r="AB134" s="17">
        <f>SUM(Table1[[#This Row],[C2017]],Table1[[#This Row],[C2018]],Table1[[#This Row],[C2019]],Table1[[#This Row],[C2020]])</f>
        <v>0</v>
      </c>
      <c r="AC134" s="17">
        <v>0</v>
      </c>
      <c r="AD134" s="20"/>
      <c r="AE134" s="17"/>
      <c r="AF134" s="17"/>
      <c r="AG134" s="17">
        <v>100000</v>
      </c>
      <c r="AH134" s="20"/>
      <c r="AI134" s="17"/>
      <c r="AJ134" s="17"/>
      <c r="AK134" s="17">
        <v>300000</v>
      </c>
      <c r="AL134" s="20"/>
      <c r="AM134" s="17"/>
      <c r="AN134" s="17"/>
      <c r="AO134" s="17">
        <v>300000</v>
      </c>
      <c r="AP134" s="20"/>
      <c r="AQ134" s="17"/>
      <c r="AR134" s="17"/>
    </row>
    <row r="135" spans="1:44" s="1" customFormat="1" ht="30" hidden="1" x14ac:dyDescent="0.25">
      <c r="A135" s="8"/>
      <c r="B135" s="8"/>
      <c r="C135" s="8" t="s">
        <v>48</v>
      </c>
      <c r="D135" s="1" t="s">
        <v>959</v>
      </c>
      <c r="E135" s="1" t="s">
        <v>527</v>
      </c>
      <c r="F135" s="1" t="s">
        <v>1593</v>
      </c>
      <c r="G135" s="10" t="s">
        <v>1353</v>
      </c>
      <c r="H135" s="1" t="s">
        <v>960</v>
      </c>
      <c r="I135" s="1" t="s">
        <v>53</v>
      </c>
      <c r="J135" s="1" t="str">
        <f>HYPERLINK("https://www.facebook.com/profile.php?id=100004491363652","https://www.facebook.com/nho.anh.775,https://www.facebook.com/profile.php?id=100004491363652")</f>
        <v>https://www.facebook.com/nho.anh.775,https://www.facebook.com/profile.php?id=100004491363652</v>
      </c>
      <c r="K135" s="1" t="s">
        <v>961</v>
      </c>
      <c r="L135" s="8" t="s">
        <v>55</v>
      </c>
      <c r="M135" s="14">
        <v>34538</v>
      </c>
      <c r="N135" s="8">
        <f t="shared" si="8"/>
        <v>23</v>
      </c>
      <c r="O135" s="8">
        <f t="shared" si="9"/>
        <v>7</v>
      </c>
      <c r="P135" s="1" t="s">
        <v>962</v>
      </c>
      <c r="Q135" s="1" t="s">
        <v>189</v>
      </c>
      <c r="R135" s="8">
        <v>2012</v>
      </c>
      <c r="S135" s="8">
        <v>2017</v>
      </c>
      <c r="T135" s="1" t="s">
        <v>47</v>
      </c>
      <c r="U135" s="1" t="s">
        <v>57</v>
      </c>
      <c r="V135" s="1" t="s">
        <v>963</v>
      </c>
      <c r="W135" s="1" t="s">
        <v>964</v>
      </c>
      <c r="X135" s="1" t="s">
        <v>965</v>
      </c>
      <c r="Y135" s="1" t="s">
        <v>85</v>
      </c>
      <c r="Z135" s="1" t="s">
        <v>61</v>
      </c>
      <c r="AB135" s="17">
        <f>SUM(Table1[[#This Row],[C2017]],Table1[[#This Row],[C2018]],Table1[[#This Row],[C2019]],Table1[[#This Row],[C2020]])</f>
        <v>0</v>
      </c>
      <c r="AC135" s="17">
        <v>0</v>
      </c>
      <c r="AD135" s="20"/>
      <c r="AE135" s="17"/>
      <c r="AF135" s="17"/>
      <c r="AG135" s="17">
        <v>100000</v>
      </c>
      <c r="AH135" s="20"/>
      <c r="AI135" s="17"/>
      <c r="AJ135" s="17"/>
      <c r="AK135" s="17">
        <v>300000</v>
      </c>
      <c r="AL135" s="20"/>
      <c r="AM135" s="17"/>
      <c r="AN135" s="17"/>
      <c r="AO135" s="17">
        <v>300000</v>
      </c>
      <c r="AP135" s="20"/>
      <c r="AQ135" s="17"/>
      <c r="AR135" s="17"/>
    </row>
    <row r="136" spans="1:44" s="1" customFormat="1" hidden="1" x14ac:dyDescent="0.25">
      <c r="A136" s="8"/>
      <c r="B136" s="8"/>
      <c r="C136" s="8" t="s">
        <v>86</v>
      </c>
      <c r="D136" s="1" t="s">
        <v>966</v>
      </c>
      <c r="E136" s="1" t="s">
        <v>967</v>
      </c>
      <c r="F136" s="1" t="s">
        <v>712</v>
      </c>
      <c r="G136" s="10" t="s">
        <v>968</v>
      </c>
      <c r="I136" s="1" t="s">
        <v>53</v>
      </c>
      <c r="J136" s="1" t="str">
        <f>HYPERLINK("https://www.facebook.com/kimkute59","https://www.facebook.com/kimkute59")</f>
        <v>https://www.facebook.com/kimkute59</v>
      </c>
      <c r="K136" s="1" t="s">
        <v>969</v>
      </c>
      <c r="L136" s="8" t="s">
        <v>55</v>
      </c>
      <c r="M136" s="14">
        <v>33853</v>
      </c>
      <c r="N136" s="8">
        <f t="shared" si="8"/>
        <v>6</v>
      </c>
      <c r="O136" s="8">
        <f t="shared" si="9"/>
        <v>9</v>
      </c>
      <c r="Q136" s="1" t="s">
        <v>189</v>
      </c>
      <c r="R136" s="8">
        <v>2013</v>
      </c>
      <c r="S136" s="8">
        <v>2017</v>
      </c>
      <c r="T136" s="1" t="s">
        <v>47</v>
      </c>
      <c r="U136" s="1" t="s">
        <v>253</v>
      </c>
      <c r="V136" s="1" t="s">
        <v>357</v>
      </c>
      <c r="Z136" s="1" t="s">
        <v>61</v>
      </c>
      <c r="AB136" s="17">
        <f>SUM(Table1[[#This Row],[C2017]],Table1[[#This Row],[C2018]],Table1[[#This Row],[C2019]],Table1[[#This Row],[C2020]])</f>
        <v>0</v>
      </c>
      <c r="AC136" s="17">
        <v>0</v>
      </c>
      <c r="AD136" s="20"/>
      <c r="AE136" s="17"/>
      <c r="AF136" s="17"/>
      <c r="AG136" s="17">
        <v>100000</v>
      </c>
      <c r="AH136" s="20"/>
      <c r="AI136" s="17"/>
      <c r="AJ136" s="17"/>
      <c r="AK136" s="17">
        <v>300000</v>
      </c>
      <c r="AL136" s="20"/>
      <c r="AM136" s="17"/>
      <c r="AN136" s="17"/>
      <c r="AO136" s="17">
        <v>300000</v>
      </c>
      <c r="AP136" s="20"/>
      <c r="AQ136" s="17"/>
      <c r="AR136" s="17"/>
    </row>
    <row r="137" spans="1:44" s="1" customFormat="1" hidden="1" x14ac:dyDescent="0.25">
      <c r="A137" s="8"/>
      <c r="B137" s="8"/>
      <c r="C137" s="8" t="s">
        <v>86</v>
      </c>
      <c r="D137" s="1" t="s">
        <v>970</v>
      </c>
      <c r="E137" s="1" t="s">
        <v>395</v>
      </c>
      <c r="F137" s="1" t="s">
        <v>1594</v>
      </c>
      <c r="G137" s="10" t="s">
        <v>1369</v>
      </c>
      <c r="H137" s="1" t="str">
        <f>HYPERLINK("mailto:nhungdang_94@yahoo.com","nhungdang_94@yahoo.com")</f>
        <v>nhungdang_94@yahoo.com</v>
      </c>
      <c r="I137" s="1" t="s">
        <v>53</v>
      </c>
      <c r="J137" s="1" t="s">
        <v>971</v>
      </c>
      <c r="K137" s="1" t="s">
        <v>972</v>
      </c>
      <c r="L137" s="8" t="s">
        <v>55</v>
      </c>
      <c r="M137" s="14">
        <v>34586</v>
      </c>
      <c r="N137" s="8">
        <f t="shared" si="8"/>
        <v>9</v>
      </c>
      <c r="O137" s="8">
        <f t="shared" si="9"/>
        <v>9</v>
      </c>
      <c r="P137" s="1" t="s">
        <v>973</v>
      </c>
      <c r="Q137" s="1" t="s">
        <v>263</v>
      </c>
      <c r="R137" s="8">
        <v>2013</v>
      </c>
      <c r="S137" s="8">
        <v>2017</v>
      </c>
      <c r="T137" s="1" t="s">
        <v>47</v>
      </c>
      <c r="U137" s="1" t="s">
        <v>72</v>
      </c>
      <c r="V137" s="1" t="s">
        <v>974</v>
      </c>
      <c r="W137" s="1" t="s">
        <v>975</v>
      </c>
      <c r="X137" s="1" t="s">
        <v>976</v>
      </c>
      <c r="Y137" s="1" t="s">
        <v>60</v>
      </c>
      <c r="Z137" s="1" t="s">
        <v>61</v>
      </c>
      <c r="AB137" s="17">
        <f>SUM(Table1[[#This Row],[C2017]],Table1[[#This Row],[C2018]],Table1[[#This Row],[C2019]],Table1[[#This Row],[C2020]])</f>
        <v>300000</v>
      </c>
      <c r="AC137" s="17">
        <v>0</v>
      </c>
      <c r="AD137" s="20"/>
      <c r="AE137" s="17"/>
      <c r="AF137" s="17"/>
      <c r="AG137" s="17">
        <v>100000</v>
      </c>
      <c r="AH137" s="20">
        <v>43031</v>
      </c>
      <c r="AI137" s="17">
        <v>300000</v>
      </c>
      <c r="AJ137" s="17"/>
      <c r="AK137" s="17">
        <v>300000</v>
      </c>
      <c r="AL137" s="20"/>
      <c r="AM137" s="17"/>
      <c r="AN137" s="17"/>
      <c r="AO137" s="17">
        <v>300000</v>
      </c>
      <c r="AP137" s="20"/>
      <c r="AQ137" s="17"/>
      <c r="AR137" s="17"/>
    </row>
    <row r="138" spans="1:44" s="1" customFormat="1" hidden="1" x14ac:dyDescent="0.25">
      <c r="A138" s="8"/>
      <c r="B138" s="8"/>
      <c r="C138" s="8" t="s">
        <v>48</v>
      </c>
      <c r="D138" s="1" t="s">
        <v>241</v>
      </c>
      <c r="E138" s="1" t="s">
        <v>570</v>
      </c>
      <c r="F138" s="1" t="s">
        <v>1595</v>
      </c>
      <c r="G138" s="10" t="s">
        <v>1370</v>
      </c>
      <c r="H138" s="1" t="str">
        <f>HYPERLINK("mailto:phankienminh100295@gmail.com","phankienminh100295@gmail.com")</f>
        <v>phankienminh100295@gmail.com</v>
      </c>
      <c r="I138" s="1" t="s">
        <v>53</v>
      </c>
      <c r="J138" s="1" t="s">
        <v>977</v>
      </c>
      <c r="K138" s="1" t="s">
        <v>978</v>
      </c>
      <c r="L138" s="8" t="s">
        <v>55</v>
      </c>
      <c r="M138" s="14">
        <v>34740</v>
      </c>
      <c r="N138" s="8">
        <f t="shared" si="8"/>
        <v>10</v>
      </c>
      <c r="O138" s="8">
        <f t="shared" si="9"/>
        <v>2</v>
      </c>
      <c r="Q138" s="1" t="s">
        <v>546</v>
      </c>
      <c r="R138" s="8">
        <v>2013</v>
      </c>
      <c r="S138" s="8">
        <v>2017</v>
      </c>
      <c r="T138" s="1" t="s">
        <v>47</v>
      </c>
      <c r="U138" s="1" t="s">
        <v>659</v>
      </c>
      <c r="V138" s="1" t="s">
        <v>979</v>
      </c>
      <c r="W138" s="1" t="s">
        <v>1251</v>
      </c>
      <c r="X138" s="1" t="s">
        <v>1262</v>
      </c>
      <c r="Y138" s="1" t="s">
        <v>85</v>
      </c>
      <c r="Z138" s="1" t="s">
        <v>61</v>
      </c>
      <c r="AB138" s="17">
        <f>SUM(Table1[[#This Row],[C2017]],Table1[[#This Row],[C2018]],Table1[[#This Row],[C2019]],Table1[[#This Row],[C2020]])</f>
        <v>0</v>
      </c>
      <c r="AC138" s="17">
        <v>0</v>
      </c>
      <c r="AD138" s="20"/>
      <c r="AE138" s="17"/>
      <c r="AF138" s="17"/>
      <c r="AG138" s="17">
        <v>100000</v>
      </c>
      <c r="AH138" s="20"/>
      <c r="AI138" s="17"/>
      <c r="AJ138" s="17"/>
      <c r="AK138" s="17">
        <v>300000</v>
      </c>
      <c r="AL138" s="20"/>
      <c r="AM138" s="17"/>
      <c r="AN138" s="17"/>
      <c r="AO138" s="17">
        <v>300000</v>
      </c>
      <c r="AP138" s="20"/>
      <c r="AQ138" s="17"/>
      <c r="AR138" s="17"/>
    </row>
    <row r="139" spans="1:44" s="1" customFormat="1" hidden="1" x14ac:dyDescent="0.25">
      <c r="A139" s="8"/>
      <c r="B139" s="8"/>
      <c r="C139" s="8" t="s">
        <v>86</v>
      </c>
      <c r="D139" s="1" t="s">
        <v>662</v>
      </c>
      <c r="E139" s="1" t="s">
        <v>980</v>
      </c>
      <c r="F139" s="1" t="s">
        <v>1596</v>
      </c>
      <c r="G139" s="10" t="s">
        <v>981</v>
      </c>
      <c r="H139" s="1" t="s">
        <v>982</v>
      </c>
      <c r="I139" s="1" t="s">
        <v>53</v>
      </c>
      <c r="J139" s="1" t="s">
        <v>983</v>
      </c>
      <c r="K139" s="1" t="s">
        <v>984</v>
      </c>
      <c r="L139" s="8" t="s">
        <v>55</v>
      </c>
      <c r="M139" s="14">
        <v>34758</v>
      </c>
      <c r="N139" s="8">
        <f t="shared" si="8"/>
        <v>28</v>
      </c>
      <c r="O139" s="8">
        <f t="shared" si="9"/>
        <v>2</v>
      </c>
      <c r="P139" s="1" t="s">
        <v>985</v>
      </c>
      <c r="Q139" s="1" t="s">
        <v>546</v>
      </c>
      <c r="R139" s="8">
        <v>2013</v>
      </c>
      <c r="S139" s="8">
        <v>2017</v>
      </c>
      <c r="T139" s="1" t="s">
        <v>47</v>
      </c>
      <c r="U139" s="1" t="s">
        <v>608</v>
      </c>
      <c r="V139" s="1" t="s">
        <v>609</v>
      </c>
      <c r="W139" s="1" t="s">
        <v>986</v>
      </c>
      <c r="X139" s="1" t="s">
        <v>987</v>
      </c>
      <c r="Y139" s="1" t="s">
        <v>60</v>
      </c>
      <c r="Z139" s="1" t="s">
        <v>97</v>
      </c>
      <c r="AA139" s="1" t="s">
        <v>988</v>
      </c>
      <c r="AB139" s="17">
        <f>SUM(Table1[[#This Row],[C2017]],Table1[[#This Row],[C2018]],Table1[[#This Row],[C2019]],Table1[[#This Row],[C2020]])</f>
        <v>0</v>
      </c>
      <c r="AC139" s="17">
        <v>0</v>
      </c>
      <c r="AD139" s="20"/>
      <c r="AE139" s="17"/>
      <c r="AF139" s="17"/>
      <c r="AG139" s="17">
        <v>100000</v>
      </c>
      <c r="AH139" s="20"/>
      <c r="AI139" s="17"/>
      <c r="AJ139" s="17"/>
      <c r="AK139" s="17">
        <v>300000</v>
      </c>
      <c r="AL139" s="20"/>
      <c r="AM139" s="17"/>
      <c r="AN139" s="17"/>
      <c r="AO139" s="17">
        <v>300000</v>
      </c>
      <c r="AP139" s="20"/>
      <c r="AQ139" s="17"/>
      <c r="AR139" s="17"/>
    </row>
    <row r="140" spans="1:44" s="1" customFormat="1" hidden="1" x14ac:dyDescent="0.25">
      <c r="A140" s="8"/>
      <c r="B140" s="8"/>
      <c r="C140" s="8" t="s">
        <v>48</v>
      </c>
      <c r="D140" s="1" t="s">
        <v>989</v>
      </c>
      <c r="E140" s="1" t="s">
        <v>990</v>
      </c>
      <c r="F140" s="1" t="s">
        <v>1597</v>
      </c>
      <c r="G140" s="10" t="s">
        <v>1371</v>
      </c>
      <c r="H140" s="1" t="str">
        <f>HYPERLINK("mailto:andylaomy@gmail.com","andylaomy@gmail.com")</f>
        <v>andylaomy@gmail.com</v>
      </c>
      <c r="I140" s="1" t="s">
        <v>53</v>
      </c>
      <c r="J140" s="1" t="s">
        <v>991</v>
      </c>
      <c r="K140" s="1" t="s">
        <v>992</v>
      </c>
      <c r="L140" s="8" t="s">
        <v>55</v>
      </c>
      <c r="M140" s="14">
        <v>34778</v>
      </c>
      <c r="N140" s="8">
        <f t="shared" si="8"/>
        <v>20</v>
      </c>
      <c r="O140" s="8">
        <f t="shared" si="9"/>
        <v>3</v>
      </c>
      <c r="P140" s="1" t="s">
        <v>993</v>
      </c>
      <c r="Q140" s="1" t="s">
        <v>236</v>
      </c>
      <c r="R140" s="8">
        <v>2013</v>
      </c>
      <c r="S140" s="8">
        <v>2017</v>
      </c>
      <c r="T140" s="1" t="s">
        <v>47</v>
      </c>
      <c r="U140" s="1" t="s">
        <v>83</v>
      </c>
      <c r="V140" s="1" t="s">
        <v>994</v>
      </c>
      <c r="W140" s="1" t="s">
        <v>995</v>
      </c>
      <c r="X140" s="1" t="s">
        <v>996</v>
      </c>
      <c r="Y140" s="1" t="s">
        <v>85</v>
      </c>
      <c r="Z140" s="1" t="s">
        <v>61</v>
      </c>
      <c r="AB140" s="17">
        <f>SUM(Table1[[#This Row],[C2017]],Table1[[#This Row],[C2018]],Table1[[#This Row],[C2019]],Table1[[#This Row],[C2020]])</f>
        <v>0</v>
      </c>
      <c r="AC140" s="17">
        <v>0</v>
      </c>
      <c r="AD140" s="20"/>
      <c r="AE140" s="17"/>
      <c r="AF140" s="17"/>
      <c r="AG140" s="17">
        <v>100000</v>
      </c>
      <c r="AH140" s="20"/>
      <c r="AI140" s="17"/>
      <c r="AJ140" s="17"/>
      <c r="AK140" s="17">
        <v>300000</v>
      </c>
      <c r="AL140" s="20"/>
      <c r="AM140" s="17"/>
      <c r="AN140" s="17"/>
      <c r="AO140" s="17">
        <v>300000</v>
      </c>
      <c r="AP140" s="20"/>
      <c r="AQ140" s="17"/>
      <c r="AR140" s="17"/>
    </row>
    <row r="141" spans="1:44" s="1" customFormat="1" hidden="1" x14ac:dyDescent="0.25">
      <c r="A141" s="8"/>
      <c r="B141" s="8"/>
      <c r="C141" s="8" t="s">
        <v>86</v>
      </c>
      <c r="D141" s="1" t="s">
        <v>997</v>
      </c>
      <c r="E141" s="1" t="s">
        <v>998</v>
      </c>
      <c r="F141" s="1" t="s">
        <v>1598</v>
      </c>
      <c r="G141" s="10" t="s">
        <v>999</v>
      </c>
      <c r="H141" s="1" t="str">
        <f>HYPERLINK("mailto:ueh.thuydung@gmail.com","ueh.thuydung@gmail.com")</f>
        <v>ueh.thuydung@gmail.com</v>
      </c>
      <c r="I141" s="1" t="s">
        <v>53</v>
      </c>
      <c r="J141" s="1" t="s">
        <v>1000</v>
      </c>
      <c r="K141" s="1" t="s">
        <v>1001</v>
      </c>
      <c r="L141" s="8" t="s">
        <v>55</v>
      </c>
      <c r="M141" s="14">
        <v>34779</v>
      </c>
      <c r="N141" s="8">
        <f t="shared" si="8"/>
        <v>21</v>
      </c>
      <c r="O141" s="8">
        <f t="shared" si="9"/>
        <v>3</v>
      </c>
      <c r="P141" s="1" t="s">
        <v>1002</v>
      </c>
      <c r="Q141" s="1" t="s">
        <v>696</v>
      </c>
      <c r="R141" s="8">
        <v>2013</v>
      </c>
      <c r="S141" s="8">
        <v>2017</v>
      </c>
      <c r="T141" s="1" t="s">
        <v>47</v>
      </c>
      <c r="U141" s="1" t="s">
        <v>83</v>
      </c>
      <c r="V141" s="1" t="s">
        <v>1003</v>
      </c>
      <c r="W141" s="1" t="s">
        <v>519</v>
      </c>
      <c r="X141" s="1" t="s">
        <v>1263</v>
      </c>
      <c r="Y141" s="1" t="s">
        <v>60</v>
      </c>
      <c r="Z141" s="1" t="s">
        <v>61</v>
      </c>
      <c r="AB141" s="17">
        <f>SUM(Table1[[#This Row],[C2017]],Table1[[#This Row],[C2018]],Table1[[#This Row],[C2019]],Table1[[#This Row],[C2020]])</f>
        <v>0</v>
      </c>
      <c r="AC141" s="17">
        <v>0</v>
      </c>
      <c r="AD141" s="20"/>
      <c r="AE141" s="17"/>
      <c r="AF141" s="17"/>
      <c r="AG141" s="17">
        <v>100000</v>
      </c>
      <c r="AH141" s="20"/>
      <c r="AI141" s="17"/>
      <c r="AJ141" s="17"/>
      <c r="AK141" s="17">
        <v>300000</v>
      </c>
      <c r="AL141" s="20"/>
      <c r="AM141" s="17"/>
      <c r="AN141" s="17"/>
      <c r="AO141" s="17">
        <v>300000</v>
      </c>
      <c r="AP141" s="20"/>
      <c r="AQ141" s="17"/>
      <c r="AR141" s="17"/>
    </row>
    <row r="142" spans="1:44" s="1" customFormat="1" hidden="1" x14ac:dyDescent="0.25">
      <c r="A142" s="8"/>
      <c r="B142" s="8"/>
      <c r="C142" s="8" t="s">
        <v>86</v>
      </c>
      <c r="D142" s="1" t="s">
        <v>1004</v>
      </c>
      <c r="E142" s="1" t="s">
        <v>168</v>
      </c>
      <c r="F142" s="1" t="s">
        <v>1599</v>
      </c>
      <c r="G142" s="10" t="s">
        <v>1340</v>
      </c>
      <c r="H142" s="1" t="s">
        <v>1005</v>
      </c>
      <c r="I142" s="1" t="s">
        <v>53</v>
      </c>
      <c r="J142" s="1" t="s">
        <v>1006</v>
      </c>
      <c r="K142" s="1" t="s">
        <v>1007</v>
      </c>
      <c r="L142" s="8" t="s">
        <v>55</v>
      </c>
      <c r="M142" s="14">
        <v>34793</v>
      </c>
      <c r="N142" s="8">
        <f t="shared" si="8"/>
        <v>4</v>
      </c>
      <c r="O142" s="8">
        <f t="shared" si="9"/>
        <v>4</v>
      </c>
      <c r="P142" s="1" t="s">
        <v>1008</v>
      </c>
      <c r="Q142" s="1" t="s">
        <v>244</v>
      </c>
      <c r="R142" s="8">
        <v>2013</v>
      </c>
      <c r="S142" s="8">
        <v>2017</v>
      </c>
      <c r="T142" s="1" t="s">
        <v>47</v>
      </c>
      <c r="U142" s="1" t="s">
        <v>659</v>
      </c>
      <c r="V142" s="1" t="s">
        <v>1009</v>
      </c>
      <c r="W142" s="1" t="s">
        <v>1010</v>
      </c>
      <c r="X142" s="1" t="s">
        <v>1011</v>
      </c>
      <c r="Y142" s="1" t="s">
        <v>60</v>
      </c>
      <c r="Z142" s="1" t="s">
        <v>61</v>
      </c>
      <c r="AB142" s="17">
        <f>SUM(Table1[[#This Row],[C2017]],Table1[[#This Row],[C2018]],Table1[[#This Row],[C2019]],Table1[[#This Row],[C2020]])</f>
        <v>0</v>
      </c>
      <c r="AC142" s="17">
        <v>0</v>
      </c>
      <c r="AD142" s="20"/>
      <c r="AE142" s="17"/>
      <c r="AF142" s="17"/>
      <c r="AG142" s="17">
        <v>100000</v>
      </c>
      <c r="AH142" s="20"/>
      <c r="AI142" s="17"/>
      <c r="AJ142" s="17"/>
      <c r="AK142" s="17">
        <v>300000</v>
      </c>
      <c r="AL142" s="20"/>
      <c r="AM142" s="17"/>
      <c r="AN142" s="17"/>
      <c r="AO142" s="17">
        <v>300000</v>
      </c>
      <c r="AP142" s="20"/>
      <c r="AQ142" s="17"/>
      <c r="AR142" s="17"/>
    </row>
    <row r="143" spans="1:44" s="1" customFormat="1" hidden="1" x14ac:dyDescent="0.25">
      <c r="A143" s="8"/>
      <c r="B143" s="8"/>
      <c r="C143" s="8" t="s">
        <v>48</v>
      </c>
      <c r="D143" s="1" t="s">
        <v>1012</v>
      </c>
      <c r="E143" s="1" t="s">
        <v>1013</v>
      </c>
      <c r="F143" s="1" t="s">
        <v>1600</v>
      </c>
      <c r="G143" s="10" t="s">
        <v>1014</v>
      </c>
      <c r="H143" s="1" t="str">
        <f>HYPERLINK("mailto:ngoctan2604@gmail.com","ngoctan2604@gmail.com")</f>
        <v>ngoctan2604@gmail.com</v>
      </c>
      <c r="I143" s="1" t="s">
        <v>53</v>
      </c>
      <c r="J143" s="1" t="str">
        <f>HYPERLINK("https://www.facebook.com/nguyenngoc.tan.9235","https://www.facebook.com/nguyenngoc.tan.9235")</f>
        <v>https://www.facebook.com/nguyenngoc.tan.9235</v>
      </c>
      <c r="K143" s="1" t="s">
        <v>1015</v>
      </c>
      <c r="L143" s="8" t="s">
        <v>55</v>
      </c>
      <c r="M143" s="14">
        <v>34815</v>
      </c>
      <c r="N143" s="8">
        <f t="shared" si="8"/>
        <v>26</v>
      </c>
      <c r="O143" s="8">
        <f t="shared" si="9"/>
        <v>4</v>
      </c>
      <c r="P143" s="1" t="s">
        <v>1016</v>
      </c>
      <c r="Q143" s="1" t="s">
        <v>296</v>
      </c>
      <c r="R143" s="8">
        <v>2013</v>
      </c>
      <c r="S143" s="8">
        <v>2017</v>
      </c>
      <c r="T143" s="1" t="s">
        <v>47</v>
      </c>
      <c r="U143" s="1" t="s">
        <v>1017</v>
      </c>
      <c r="V143" s="1" t="s">
        <v>1018</v>
      </c>
      <c r="W143" s="1" t="s">
        <v>1019</v>
      </c>
      <c r="X143" s="1" t="s">
        <v>1020</v>
      </c>
      <c r="Y143" s="1" t="s">
        <v>75</v>
      </c>
      <c r="Z143" s="1" t="s">
        <v>61</v>
      </c>
      <c r="AB143" s="17">
        <f>SUM(Table1[[#This Row],[C2017]],Table1[[#This Row],[C2018]],Table1[[#This Row],[C2019]],Table1[[#This Row],[C2020]])</f>
        <v>100000</v>
      </c>
      <c r="AC143" s="17">
        <v>0</v>
      </c>
      <c r="AD143" s="20"/>
      <c r="AE143" s="17"/>
      <c r="AF143" s="17"/>
      <c r="AG143" s="17">
        <v>100000</v>
      </c>
      <c r="AH143" s="20">
        <v>43212</v>
      </c>
      <c r="AI143" s="17">
        <v>100000</v>
      </c>
      <c r="AJ143" s="17"/>
      <c r="AK143" s="17">
        <v>300000</v>
      </c>
      <c r="AL143" s="20"/>
      <c r="AM143" s="17"/>
      <c r="AN143" s="17"/>
      <c r="AO143" s="17">
        <v>300000</v>
      </c>
      <c r="AP143" s="20"/>
      <c r="AQ143" s="17"/>
      <c r="AR143" s="17"/>
    </row>
    <row r="144" spans="1:44" s="1" customFormat="1" hidden="1" x14ac:dyDescent="0.25">
      <c r="A144" s="8"/>
      <c r="B144" s="8"/>
      <c r="C144" s="8" t="s">
        <v>48</v>
      </c>
      <c r="D144" s="1" t="s">
        <v>1021</v>
      </c>
      <c r="E144" s="1" t="s">
        <v>1022</v>
      </c>
      <c r="F144" s="1" t="s">
        <v>1601</v>
      </c>
      <c r="G144" s="10" t="s">
        <v>1023</v>
      </c>
      <c r="H144" s="1" t="str">
        <f>HYPERLINK("mailto:lvklvk1595@gmail.com","lvklvk1595@gmail.com")</f>
        <v>lvklvk1595@gmail.com</v>
      </c>
      <c r="I144" s="1" t="s">
        <v>53</v>
      </c>
      <c r="J144" s="1" t="s">
        <v>1024</v>
      </c>
      <c r="K144" s="1" t="s">
        <v>1025</v>
      </c>
      <c r="L144" s="8" t="s">
        <v>55</v>
      </c>
      <c r="M144" s="14">
        <v>34820</v>
      </c>
      <c r="N144" s="8">
        <f t="shared" si="8"/>
        <v>1</v>
      </c>
      <c r="O144" s="8">
        <f t="shared" si="9"/>
        <v>5</v>
      </c>
      <c r="P144" s="1" t="s">
        <v>1026</v>
      </c>
      <c r="Q144" s="1" t="s">
        <v>538</v>
      </c>
      <c r="R144" s="8">
        <v>2013</v>
      </c>
      <c r="S144" s="8">
        <v>2017</v>
      </c>
      <c r="T144" s="1" t="s">
        <v>47</v>
      </c>
      <c r="U144" s="1" t="s">
        <v>659</v>
      </c>
      <c r="V144" s="1" t="s">
        <v>1027</v>
      </c>
      <c r="W144" s="1" t="s">
        <v>1028</v>
      </c>
      <c r="X144" s="1" t="s">
        <v>1029</v>
      </c>
      <c r="Y144" s="1" t="s">
        <v>75</v>
      </c>
      <c r="Z144" s="1" t="s">
        <v>61</v>
      </c>
      <c r="AB144" s="17">
        <f>SUM(Table1[[#This Row],[C2017]],Table1[[#This Row],[C2018]],Table1[[#This Row],[C2019]],Table1[[#This Row],[C2020]])</f>
        <v>300000</v>
      </c>
      <c r="AC144" s="17">
        <v>0</v>
      </c>
      <c r="AD144" s="20"/>
      <c r="AE144" s="17"/>
      <c r="AF144" s="17"/>
      <c r="AG144" s="17">
        <v>100000</v>
      </c>
      <c r="AH144" s="20">
        <v>43056</v>
      </c>
      <c r="AI144" s="17">
        <v>300000</v>
      </c>
      <c r="AJ144" s="17" t="s">
        <v>1400</v>
      </c>
      <c r="AK144" s="17">
        <v>300000</v>
      </c>
      <c r="AL144" s="20"/>
      <c r="AM144" s="17"/>
      <c r="AN144" s="17"/>
      <c r="AO144" s="17">
        <v>300000</v>
      </c>
      <c r="AP144" s="20"/>
      <c r="AQ144" s="17"/>
      <c r="AR144" s="17"/>
    </row>
    <row r="145" spans="1:44" s="1" customFormat="1" hidden="1" x14ac:dyDescent="0.25">
      <c r="A145" s="8"/>
      <c r="B145" s="8"/>
      <c r="C145" s="8" t="s">
        <v>48</v>
      </c>
      <c r="D145" s="1" t="s">
        <v>1030</v>
      </c>
      <c r="E145" s="1" t="s">
        <v>325</v>
      </c>
      <c r="F145" s="1" t="s">
        <v>1602</v>
      </c>
      <c r="G145" s="10" t="s">
        <v>1382</v>
      </c>
      <c r="H145" s="1" t="str">
        <f>HYPERLINK("mailto:vuvanhung105@gmail.com","vuvanhung105@gmail.com")</f>
        <v>vuvanhung105@gmail.com</v>
      </c>
      <c r="I145" s="1" t="s">
        <v>53</v>
      </c>
      <c r="J145" s="1" t="s">
        <v>1031</v>
      </c>
      <c r="K145" s="1" t="s">
        <v>1032</v>
      </c>
      <c r="L145" s="8" t="s">
        <v>55</v>
      </c>
      <c r="M145" s="14">
        <v>34829</v>
      </c>
      <c r="N145" s="8">
        <f t="shared" si="8"/>
        <v>10</v>
      </c>
      <c r="O145" s="8">
        <f t="shared" si="9"/>
        <v>5</v>
      </c>
      <c r="P145" s="1" t="s">
        <v>718</v>
      </c>
      <c r="Q145" s="1" t="s">
        <v>1033</v>
      </c>
      <c r="R145" s="8">
        <v>2013</v>
      </c>
      <c r="S145" s="8">
        <v>2017</v>
      </c>
      <c r="T145" s="1" t="s">
        <v>47</v>
      </c>
      <c r="U145" s="1" t="s">
        <v>473</v>
      </c>
      <c r="V145" s="1" t="s">
        <v>1034</v>
      </c>
      <c r="W145" s="1" t="s">
        <v>1252</v>
      </c>
      <c r="X145" s="1" t="s">
        <v>1035</v>
      </c>
      <c r="Y145" s="1" t="s">
        <v>60</v>
      </c>
      <c r="Z145" s="1" t="s">
        <v>61</v>
      </c>
      <c r="AB145" s="17">
        <f>SUM(Table1[[#This Row],[C2017]],Table1[[#This Row],[C2018]],Table1[[#This Row],[C2019]],Table1[[#This Row],[C2020]])</f>
        <v>0</v>
      </c>
      <c r="AC145" s="17">
        <v>0</v>
      </c>
      <c r="AD145" s="20"/>
      <c r="AE145" s="17"/>
      <c r="AF145" s="17"/>
      <c r="AG145" s="17">
        <v>100000</v>
      </c>
      <c r="AH145" s="20"/>
      <c r="AI145" s="17"/>
      <c r="AJ145" s="17"/>
      <c r="AK145" s="17">
        <v>300000</v>
      </c>
      <c r="AL145" s="20"/>
      <c r="AM145" s="17"/>
      <c r="AN145" s="17"/>
      <c r="AO145" s="17">
        <v>300000</v>
      </c>
      <c r="AP145" s="20"/>
      <c r="AQ145" s="17"/>
      <c r="AR145" s="17"/>
    </row>
    <row r="146" spans="1:44" s="1" customFormat="1" hidden="1" x14ac:dyDescent="0.25">
      <c r="A146" s="8"/>
      <c r="B146" s="8"/>
      <c r="C146" s="8" t="s">
        <v>48</v>
      </c>
      <c r="D146" s="1" t="s">
        <v>1036</v>
      </c>
      <c r="E146" s="1" t="s">
        <v>533</v>
      </c>
      <c r="F146" s="1" t="s">
        <v>1603</v>
      </c>
      <c r="G146" s="10" t="s">
        <v>1310</v>
      </c>
      <c r="H146" s="1" t="str">
        <f>HYPERLINK("mailto:ngocson344@gmail.com","ngocson344@gmail.com")</f>
        <v>ngocson344@gmail.com</v>
      </c>
      <c r="I146" s="1" t="s">
        <v>53</v>
      </c>
      <c r="J146" s="1" t="str">
        <f>HYPERLINK("https://www.facebook.com/sonpham95","https://www.facebook.com/sonpham95")</f>
        <v>https://www.facebook.com/sonpham95</v>
      </c>
      <c r="K146" s="1" t="s">
        <v>1037</v>
      </c>
      <c r="L146" s="8" t="s">
        <v>55</v>
      </c>
      <c r="M146" s="14">
        <v>34832</v>
      </c>
      <c r="N146" s="8">
        <f t="shared" si="8"/>
        <v>13</v>
      </c>
      <c r="O146" s="8">
        <f t="shared" si="9"/>
        <v>5</v>
      </c>
      <c r="P146" s="1" t="s">
        <v>1038</v>
      </c>
      <c r="Q146" s="1" t="s">
        <v>607</v>
      </c>
      <c r="R146" s="8">
        <v>2013</v>
      </c>
      <c r="S146" s="8">
        <v>2017</v>
      </c>
      <c r="T146" s="1" t="s">
        <v>47</v>
      </c>
      <c r="U146" s="1" t="s">
        <v>1017</v>
      </c>
      <c r="V146" s="1" t="s">
        <v>1039</v>
      </c>
      <c r="W146" s="1" t="s">
        <v>1040</v>
      </c>
      <c r="X146" s="1" t="s">
        <v>1041</v>
      </c>
      <c r="Y146" s="1" t="s">
        <v>75</v>
      </c>
      <c r="Z146" s="1" t="s">
        <v>76</v>
      </c>
      <c r="AA146" s="1" t="s">
        <v>580</v>
      </c>
      <c r="AB146" s="17">
        <f>SUM(Table1[[#This Row],[C2017]],Table1[[#This Row],[C2018]],Table1[[#This Row],[C2019]],Table1[[#This Row],[C2020]])</f>
        <v>0</v>
      </c>
      <c r="AC146" s="17">
        <v>0</v>
      </c>
      <c r="AD146" s="20"/>
      <c r="AE146" s="17"/>
      <c r="AF146" s="17"/>
      <c r="AG146" s="17">
        <v>100000</v>
      </c>
      <c r="AH146" s="20"/>
      <c r="AI146" s="17"/>
      <c r="AJ146" s="17"/>
      <c r="AK146" s="17">
        <v>300000</v>
      </c>
      <c r="AL146" s="20"/>
      <c r="AM146" s="17"/>
      <c r="AN146" s="17"/>
      <c r="AO146" s="17">
        <v>300000</v>
      </c>
      <c r="AP146" s="20"/>
      <c r="AQ146" s="17"/>
      <c r="AR146" s="17"/>
    </row>
    <row r="147" spans="1:44" s="1" customFormat="1" hidden="1" x14ac:dyDescent="0.25">
      <c r="A147" s="8"/>
      <c r="B147" s="8"/>
      <c r="C147" s="8" t="s">
        <v>48</v>
      </c>
      <c r="D147" s="1" t="s">
        <v>49</v>
      </c>
      <c r="E147" s="1" t="s">
        <v>1042</v>
      </c>
      <c r="F147" s="1" t="s">
        <v>1604</v>
      </c>
      <c r="G147" s="10" t="s">
        <v>1043</v>
      </c>
      <c r="H147" s="1" t="str">
        <f>HYPERLINK("mailto:tmhoai.spk@gmail.com","tmhoai.spk@gmail.com")</f>
        <v>tmhoai.spk@gmail.com</v>
      </c>
      <c r="I147" s="1" t="s">
        <v>53</v>
      </c>
      <c r="J147" s="1" t="str">
        <f>HYPERLINK("https://www.facebook.com/hoai.tran26","https://www.facebook.com/hoai.tran26")</f>
        <v>https://www.facebook.com/hoai.tran26</v>
      </c>
      <c r="K147" s="1" t="s">
        <v>1044</v>
      </c>
      <c r="L147" s="8" t="s">
        <v>55</v>
      </c>
      <c r="M147" s="14">
        <v>34852</v>
      </c>
      <c r="N147" s="8">
        <f t="shared" si="8"/>
        <v>2</v>
      </c>
      <c r="O147" s="8">
        <f t="shared" si="9"/>
        <v>6</v>
      </c>
      <c r="P147" s="1" t="s">
        <v>1045</v>
      </c>
      <c r="Q147" s="1" t="s">
        <v>1046</v>
      </c>
      <c r="R147" s="8">
        <v>2013</v>
      </c>
      <c r="S147" s="8">
        <v>2017</v>
      </c>
      <c r="T147" s="1" t="s">
        <v>47</v>
      </c>
      <c r="U147" s="1" t="s">
        <v>1017</v>
      </c>
      <c r="V147" s="1" t="s">
        <v>1047</v>
      </c>
      <c r="W147" s="1" t="s">
        <v>1048</v>
      </c>
      <c r="X147" s="1" t="s">
        <v>1049</v>
      </c>
      <c r="Y147" s="1" t="s">
        <v>75</v>
      </c>
      <c r="Z147" s="1" t="s">
        <v>61</v>
      </c>
      <c r="AB147" s="17">
        <f>SUM(Table1[[#This Row],[C2017]],Table1[[#This Row],[C2018]],Table1[[#This Row],[C2019]],Table1[[#This Row],[C2020]])</f>
        <v>300000</v>
      </c>
      <c r="AC147" s="17">
        <v>0</v>
      </c>
      <c r="AD147" s="20"/>
      <c r="AE147" s="17"/>
      <c r="AF147" s="17"/>
      <c r="AG147" s="17">
        <v>100000</v>
      </c>
      <c r="AH147" s="20">
        <v>43178</v>
      </c>
      <c r="AI147" s="17">
        <v>300000</v>
      </c>
      <c r="AJ147" s="17" t="s">
        <v>1405</v>
      </c>
      <c r="AK147" s="17">
        <v>300000</v>
      </c>
      <c r="AL147" s="20"/>
      <c r="AM147" s="17"/>
      <c r="AN147" s="17"/>
      <c r="AO147" s="17">
        <v>300000</v>
      </c>
      <c r="AP147" s="20"/>
      <c r="AQ147" s="17"/>
      <c r="AR147" s="17"/>
    </row>
    <row r="148" spans="1:44" s="1" customFormat="1" hidden="1" x14ac:dyDescent="0.25">
      <c r="A148" s="8"/>
      <c r="B148" s="8"/>
      <c r="C148" s="8" t="s">
        <v>48</v>
      </c>
      <c r="D148" s="1" t="s">
        <v>700</v>
      </c>
      <c r="E148" s="1" t="s">
        <v>379</v>
      </c>
      <c r="F148" s="1" t="s">
        <v>1553</v>
      </c>
      <c r="G148" s="10" t="s">
        <v>1323</v>
      </c>
      <c r="H148" s="1" t="str">
        <f>HYPERLINK("mailto:nguyenthanhphongtp@gmail.com","nguyenthanhphongtp@gmail.com")</f>
        <v>nguyenthanhphongtp@gmail.com</v>
      </c>
      <c r="I148" s="1" t="s">
        <v>53</v>
      </c>
      <c r="J148" s="1" t="s">
        <v>1050</v>
      </c>
      <c r="K148" s="1" t="s">
        <v>1051</v>
      </c>
      <c r="L148" s="8" t="s">
        <v>55</v>
      </c>
      <c r="M148" s="14">
        <v>34852</v>
      </c>
      <c r="N148" s="8">
        <f t="shared" si="8"/>
        <v>2</v>
      </c>
      <c r="O148" s="8">
        <f t="shared" si="9"/>
        <v>6</v>
      </c>
      <c r="P148" s="1" t="s">
        <v>1052</v>
      </c>
      <c r="Q148" s="1" t="s">
        <v>607</v>
      </c>
      <c r="R148" s="8">
        <v>2013</v>
      </c>
      <c r="S148" s="8">
        <v>2017</v>
      </c>
      <c r="T148" s="1" t="s">
        <v>47</v>
      </c>
      <c r="U148" s="1" t="s">
        <v>473</v>
      </c>
      <c r="V148" s="1" t="s">
        <v>1053</v>
      </c>
      <c r="W148" s="1" t="s">
        <v>1253</v>
      </c>
      <c r="X148" s="1" t="s">
        <v>1054</v>
      </c>
      <c r="Y148" s="1" t="s">
        <v>60</v>
      </c>
      <c r="Z148" s="1" t="s">
        <v>61</v>
      </c>
      <c r="AB148" s="17">
        <f>SUM(Table1[[#This Row],[C2017]],Table1[[#This Row],[C2018]],Table1[[#This Row],[C2019]],Table1[[#This Row],[C2020]])</f>
        <v>0</v>
      </c>
      <c r="AC148" s="17">
        <v>0</v>
      </c>
      <c r="AD148" s="20"/>
      <c r="AE148" s="17"/>
      <c r="AF148" s="17"/>
      <c r="AG148" s="17">
        <v>100000</v>
      </c>
      <c r="AH148" s="20"/>
      <c r="AI148" s="17"/>
      <c r="AJ148" s="17"/>
      <c r="AK148" s="17">
        <v>300000</v>
      </c>
      <c r="AL148" s="20"/>
      <c r="AM148" s="17"/>
      <c r="AN148" s="17"/>
      <c r="AO148" s="17">
        <v>300000</v>
      </c>
      <c r="AP148" s="20"/>
      <c r="AQ148" s="17"/>
      <c r="AR148" s="17"/>
    </row>
    <row r="149" spans="1:44" s="1" customFormat="1" hidden="1" x14ac:dyDescent="0.25">
      <c r="A149" s="8"/>
      <c r="B149" s="8"/>
      <c r="C149" s="8" t="s">
        <v>48</v>
      </c>
      <c r="D149" s="1" t="s">
        <v>1055</v>
      </c>
      <c r="E149" s="1" t="s">
        <v>824</v>
      </c>
      <c r="F149" s="1" t="s">
        <v>1605</v>
      </c>
      <c r="G149" s="10" t="s">
        <v>1383</v>
      </c>
      <c r="H149" s="1" t="str">
        <f>HYPERLINK("mailto:phamthuylinh2095@gmail.com","phamthuylinh2095@gmail.com")</f>
        <v>phamthuylinh2095@gmail.com</v>
      </c>
      <c r="I149" s="1" t="s">
        <v>53</v>
      </c>
      <c r="J149" s="1" t="s">
        <v>1056</v>
      </c>
      <c r="K149" s="1" t="s">
        <v>1057</v>
      </c>
      <c r="L149" s="8" t="s">
        <v>55</v>
      </c>
      <c r="M149" s="14">
        <v>34870</v>
      </c>
      <c r="N149" s="8">
        <f t="shared" si="8"/>
        <v>20</v>
      </c>
      <c r="O149" s="8">
        <f t="shared" si="9"/>
        <v>6</v>
      </c>
      <c r="P149" s="1" t="s">
        <v>1058</v>
      </c>
      <c r="Q149" s="1" t="s">
        <v>124</v>
      </c>
      <c r="R149" s="8">
        <v>2013</v>
      </c>
      <c r="S149" s="8">
        <v>2017</v>
      </c>
      <c r="T149" s="1" t="s">
        <v>47</v>
      </c>
      <c r="U149" s="1" t="s">
        <v>356</v>
      </c>
      <c r="V149" s="1" t="s">
        <v>1059</v>
      </c>
      <c r="W149" s="1" t="s">
        <v>1060</v>
      </c>
      <c r="X149" s="1" t="s">
        <v>1061</v>
      </c>
      <c r="Y149" s="1" t="s">
        <v>60</v>
      </c>
      <c r="Z149" s="1" t="s">
        <v>61</v>
      </c>
      <c r="AB149" s="17">
        <f>SUM(Table1[[#This Row],[C2017]],Table1[[#This Row],[C2018]],Table1[[#This Row],[C2019]],Table1[[#This Row],[C2020]])</f>
        <v>0</v>
      </c>
      <c r="AC149" s="17">
        <v>0</v>
      </c>
      <c r="AD149" s="20"/>
      <c r="AE149" s="17"/>
      <c r="AF149" s="17"/>
      <c r="AG149" s="17">
        <v>100000</v>
      </c>
      <c r="AH149" s="20"/>
      <c r="AI149" s="17"/>
      <c r="AJ149" s="17"/>
      <c r="AK149" s="17">
        <v>300000</v>
      </c>
      <c r="AL149" s="20"/>
      <c r="AM149" s="17"/>
      <c r="AN149" s="17"/>
      <c r="AO149" s="17">
        <v>300000</v>
      </c>
      <c r="AP149" s="20"/>
      <c r="AQ149" s="17"/>
      <c r="AR149" s="17"/>
    </row>
    <row r="150" spans="1:44" s="1" customFormat="1" hidden="1" x14ac:dyDescent="0.25">
      <c r="A150" s="8"/>
      <c r="B150" s="8"/>
      <c r="C150" s="8" t="s">
        <v>48</v>
      </c>
      <c r="D150" s="1" t="s">
        <v>1062</v>
      </c>
      <c r="E150" s="1" t="s">
        <v>1063</v>
      </c>
      <c r="F150" s="1" t="s">
        <v>1606</v>
      </c>
      <c r="G150" s="10" t="s">
        <v>1384</v>
      </c>
      <c r="H150" s="1" t="str">
        <f>HYPERLINK("mailto:huynhngocchieu95@gmail.com","huynhngocchieu95@gmail.com")</f>
        <v>huynhngocchieu95@gmail.com</v>
      </c>
      <c r="I150" s="1" t="s">
        <v>53</v>
      </c>
      <c r="J150" s="1" t="s">
        <v>1064</v>
      </c>
      <c r="K150" s="1" t="s">
        <v>1065</v>
      </c>
      <c r="L150" s="8" t="s">
        <v>55</v>
      </c>
      <c r="M150" s="14">
        <v>34871</v>
      </c>
      <c r="N150" s="8">
        <f t="shared" si="8"/>
        <v>21</v>
      </c>
      <c r="O150" s="8">
        <f t="shared" si="9"/>
        <v>6</v>
      </c>
      <c r="P150" s="1" t="s">
        <v>1066</v>
      </c>
      <c r="Q150" s="1" t="s">
        <v>1067</v>
      </c>
      <c r="R150" s="8">
        <v>2013</v>
      </c>
      <c r="S150" s="8">
        <v>2017</v>
      </c>
      <c r="T150" s="1" t="s">
        <v>47</v>
      </c>
      <c r="U150" s="1" t="s">
        <v>356</v>
      </c>
      <c r="V150" s="1" t="s">
        <v>668</v>
      </c>
      <c r="W150" s="1" t="s">
        <v>1068</v>
      </c>
      <c r="X150" s="1" t="s">
        <v>1069</v>
      </c>
      <c r="Y150" s="1" t="s">
        <v>60</v>
      </c>
      <c r="Z150" s="1" t="s">
        <v>61</v>
      </c>
      <c r="AB150" s="17">
        <f>SUM(Table1[[#This Row],[C2017]],Table1[[#This Row],[C2018]],Table1[[#This Row],[C2019]],Table1[[#This Row],[C2020]])</f>
        <v>100000</v>
      </c>
      <c r="AC150" s="17">
        <v>0</v>
      </c>
      <c r="AD150" s="20"/>
      <c r="AE150" s="17"/>
      <c r="AF150" s="17"/>
      <c r="AG150" s="17">
        <v>100000</v>
      </c>
      <c r="AH150" s="20">
        <v>43200</v>
      </c>
      <c r="AI150" s="17">
        <v>100000</v>
      </c>
      <c r="AJ150" s="17"/>
      <c r="AK150" s="17">
        <v>300000</v>
      </c>
      <c r="AL150" s="20"/>
      <c r="AM150" s="17"/>
      <c r="AN150" s="17"/>
      <c r="AO150" s="17">
        <v>300000</v>
      </c>
      <c r="AP150" s="20"/>
      <c r="AQ150" s="17"/>
      <c r="AR150" s="17"/>
    </row>
    <row r="151" spans="1:44" s="1" customFormat="1" hidden="1" x14ac:dyDescent="0.25">
      <c r="A151" s="8"/>
      <c r="B151" s="8"/>
      <c r="C151" s="8" t="s">
        <v>86</v>
      </c>
      <c r="D151" s="1" t="s">
        <v>347</v>
      </c>
      <c r="E151" s="1" t="s">
        <v>1070</v>
      </c>
      <c r="F151" s="1" t="s">
        <v>1607</v>
      </c>
      <c r="G151" s="10" t="s">
        <v>1385</v>
      </c>
      <c r="H151" s="1" t="str">
        <f>HYPERLINK("mailto:honggiang.ueh95@gmail.com","honggiang.ueh95@gmail.com")</f>
        <v>honggiang.ueh95@gmail.com</v>
      </c>
      <c r="I151" s="1" t="s">
        <v>53</v>
      </c>
      <c r="J151" s="1" t="s">
        <v>1071</v>
      </c>
      <c r="K151" s="1" t="s">
        <v>1072</v>
      </c>
      <c r="L151" s="8" t="s">
        <v>55</v>
      </c>
      <c r="M151" s="14">
        <v>34880</v>
      </c>
      <c r="N151" s="8">
        <f t="shared" si="8"/>
        <v>30</v>
      </c>
      <c r="O151" s="8">
        <f t="shared" si="9"/>
        <v>6</v>
      </c>
      <c r="P151" s="1" t="s">
        <v>1073</v>
      </c>
      <c r="Q151" s="1" t="s">
        <v>134</v>
      </c>
      <c r="R151" s="8">
        <v>2013</v>
      </c>
      <c r="S151" s="8">
        <v>2017</v>
      </c>
      <c r="T151" s="1" t="s">
        <v>47</v>
      </c>
      <c r="U151" s="1" t="s">
        <v>83</v>
      </c>
      <c r="V151" s="1" t="s">
        <v>428</v>
      </c>
      <c r="W151" s="1" t="s">
        <v>428</v>
      </c>
      <c r="X151" s="1" t="s">
        <v>1074</v>
      </c>
      <c r="Y151" s="1" t="s">
        <v>85</v>
      </c>
      <c r="Z151" s="1" t="s">
        <v>61</v>
      </c>
      <c r="AB151" s="17">
        <f>SUM(Table1[[#This Row],[C2017]],Table1[[#This Row],[C2018]],Table1[[#This Row],[C2019]],Table1[[#This Row],[C2020]])</f>
        <v>0</v>
      </c>
      <c r="AC151" s="17">
        <v>0</v>
      </c>
      <c r="AD151" s="20"/>
      <c r="AE151" s="17"/>
      <c r="AF151" s="17"/>
      <c r="AG151" s="17">
        <v>100000</v>
      </c>
      <c r="AH151" s="20"/>
      <c r="AI151" s="17"/>
      <c r="AJ151" s="17"/>
      <c r="AK151" s="17">
        <v>300000</v>
      </c>
      <c r="AL151" s="20"/>
      <c r="AM151" s="17"/>
      <c r="AN151" s="17"/>
      <c r="AO151" s="17">
        <v>300000</v>
      </c>
      <c r="AP151" s="20"/>
      <c r="AQ151" s="17"/>
      <c r="AR151" s="17"/>
    </row>
    <row r="152" spans="1:44" s="1" customFormat="1" hidden="1" x14ac:dyDescent="0.25">
      <c r="A152" s="8"/>
      <c r="B152" s="8"/>
      <c r="C152" s="8" t="s">
        <v>86</v>
      </c>
      <c r="D152" s="1" t="s">
        <v>1075</v>
      </c>
      <c r="E152" s="1" t="s">
        <v>663</v>
      </c>
      <c r="F152" s="1" t="s">
        <v>1608</v>
      </c>
      <c r="G152" s="10" t="s">
        <v>1354</v>
      </c>
      <c r="H152" s="1" t="str">
        <f>HYPERLINK("mailto:lethidaitrang8795@gmail.com","lethidaitrang8795@gmail.com")</f>
        <v>lethidaitrang8795@gmail.com</v>
      </c>
      <c r="I152" s="1" t="s">
        <v>53</v>
      </c>
      <c r="J152" s="1" t="str">
        <f>HYPERLINK("https://www.facebook.com/trangheo.le","https://www.facebook.com/trangheo.le")</f>
        <v>https://www.facebook.com/trangheo.le</v>
      </c>
      <c r="K152" s="1" t="s">
        <v>1076</v>
      </c>
      <c r="L152" s="8" t="s">
        <v>55</v>
      </c>
      <c r="M152" s="14">
        <v>34888</v>
      </c>
      <c r="N152" s="8">
        <f t="shared" si="8"/>
        <v>8</v>
      </c>
      <c r="O152" s="8">
        <f t="shared" si="9"/>
        <v>7</v>
      </c>
      <c r="P152" s="1" t="s">
        <v>1077</v>
      </c>
      <c r="Q152" s="1" t="s">
        <v>344</v>
      </c>
      <c r="R152" s="8">
        <v>2013</v>
      </c>
      <c r="S152" s="8">
        <v>2017</v>
      </c>
      <c r="T152" s="1" t="s">
        <v>47</v>
      </c>
      <c r="U152" s="1" t="s">
        <v>57</v>
      </c>
      <c r="V152" s="1" t="s">
        <v>1078</v>
      </c>
      <c r="W152" s="1" t="s">
        <v>1079</v>
      </c>
      <c r="X152" s="1" t="s">
        <v>1080</v>
      </c>
      <c r="Y152" s="1" t="s">
        <v>96</v>
      </c>
      <c r="Z152" s="1" t="s">
        <v>61</v>
      </c>
      <c r="AB152" s="17">
        <f>SUM(Table1[[#This Row],[C2017]],Table1[[#This Row],[C2018]],Table1[[#This Row],[C2019]],Table1[[#This Row],[C2020]])</f>
        <v>0</v>
      </c>
      <c r="AC152" s="17">
        <v>0</v>
      </c>
      <c r="AD152" s="20"/>
      <c r="AE152" s="17"/>
      <c r="AF152" s="17"/>
      <c r="AG152" s="17">
        <v>100000</v>
      </c>
      <c r="AH152" s="20"/>
      <c r="AI152" s="17"/>
      <c r="AJ152" s="17"/>
      <c r="AK152" s="17">
        <v>300000</v>
      </c>
      <c r="AL152" s="20"/>
      <c r="AM152" s="17"/>
      <c r="AN152" s="17"/>
      <c r="AO152" s="17">
        <v>300000</v>
      </c>
      <c r="AP152" s="20"/>
      <c r="AQ152" s="17"/>
      <c r="AR152" s="17"/>
    </row>
    <row r="153" spans="1:44" s="1" customFormat="1" hidden="1" x14ac:dyDescent="0.25">
      <c r="A153" s="8"/>
      <c r="B153" s="8"/>
      <c r="C153" s="8" t="s">
        <v>48</v>
      </c>
      <c r="D153" s="1" t="s">
        <v>556</v>
      </c>
      <c r="E153" s="1" t="s">
        <v>1081</v>
      </c>
      <c r="F153" s="1" t="s">
        <v>1609</v>
      </c>
      <c r="G153" s="10" t="s">
        <v>1082</v>
      </c>
      <c r="H153" s="1" t="str">
        <f>HYPERLINK("mailto:ngconghau95@gmail.com","ngconghau95@gmail.com")</f>
        <v>ngconghau95@gmail.com</v>
      </c>
      <c r="I153" s="1" t="s">
        <v>53</v>
      </c>
      <c r="J153" s="1" t="s">
        <v>1083</v>
      </c>
      <c r="K153" s="1" t="s">
        <v>1084</v>
      </c>
      <c r="L153" s="8" t="s">
        <v>55</v>
      </c>
      <c r="M153" s="14">
        <v>34900</v>
      </c>
      <c r="N153" s="8">
        <f t="shared" si="8"/>
        <v>20</v>
      </c>
      <c r="O153" s="8">
        <f t="shared" si="9"/>
        <v>7</v>
      </c>
      <c r="P153" s="1" t="s">
        <v>1085</v>
      </c>
      <c r="Q153" s="1" t="s">
        <v>554</v>
      </c>
      <c r="R153" s="8">
        <v>2013</v>
      </c>
      <c r="S153" s="8">
        <v>2017</v>
      </c>
      <c r="T153" s="1" t="s">
        <v>47</v>
      </c>
      <c r="U153" s="1" t="s">
        <v>659</v>
      </c>
      <c r="V153" s="1" t="s">
        <v>1086</v>
      </c>
      <c r="Z153" s="1" t="s">
        <v>61</v>
      </c>
      <c r="AB153" s="17">
        <f>SUM(Table1[[#This Row],[C2017]],Table1[[#This Row],[C2018]],Table1[[#This Row],[C2019]],Table1[[#This Row],[C2020]])</f>
        <v>0</v>
      </c>
      <c r="AC153" s="17">
        <v>0</v>
      </c>
      <c r="AD153" s="20"/>
      <c r="AE153" s="17"/>
      <c r="AF153" s="17"/>
      <c r="AG153" s="17">
        <v>100000</v>
      </c>
      <c r="AH153" s="20"/>
      <c r="AI153" s="17"/>
      <c r="AJ153" s="17"/>
      <c r="AK153" s="17">
        <v>300000</v>
      </c>
      <c r="AL153" s="20"/>
      <c r="AM153" s="17"/>
      <c r="AN153" s="17"/>
      <c r="AO153" s="17">
        <v>300000</v>
      </c>
      <c r="AP153" s="20"/>
      <c r="AQ153" s="17"/>
      <c r="AR153" s="17"/>
    </row>
    <row r="154" spans="1:44" s="1" customFormat="1" hidden="1" x14ac:dyDescent="0.25">
      <c r="A154" s="8"/>
      <c r="B154" s="8"/>
      <c r="C154" s="8" t="s">
        <v>48</v>
      </c>
      <c r="D154" s="1" t="s">
        <v>1087</v>
      </c>
      <c r="E154" s="1" t="s">
        <v>868</v>
      </c>
      <c r="F154" s="1" t="s">
        <v>1610</v>
      </c>
      <c r="G154" s="10" t="s">
        <v>1311</v>
      </c>
      <c r="H154" s="1" t="str">
        <f>HYPERLINK("mailto:longnguyen476@gmail.com","longnguyen476@gmail.com")</f>
        <v>longnguyen476@gmail.com</v>
      </c>
      <c r="I154" s="1" t="s">
        <v>53</v>
      </c>
      <c r="J154" s="1" t="s">
        <v>1088</v>
      </c>
      <c r="K154" s="1" t="s">
        <v>1089</v>
      </c>
      <c r="L154" s="8" t="s">
        <v>55</v>
      </c>
      <c r="M154" s="14">
        <v>35048</v>
      </c>
      <c r="N154" s="8">
        <f t="shared" si="8"/>
        <v>15</v>
      </c>
      <c r="O154" s="8">
        <f t="shared" si="9"/>
        <v>12</v>
      </c>
      <c r="P154" s="1" t="s">
        <v>1090</v>
      </c>
      <c r="Q154" s="1" t="s">
        <v>546</v>
      </c>
      <c r="R154" s="8">
        <v>2014</v>
      </c>
      <c r="S154" s="8">
        <v>2017</v>
      </c>
      <c r="T154" s="1" t="s">
        <v>47</v>
      </c>
      <c r="U154" s="1" t="s">
        <v>1091</v>
      </c>
      <c r="V154" s="1" t="s">
        <v>683</v>
      </c>
      <c r="W154" s="1" t="s">
        <v>1092</v>
      </c>
      <c r="X154" s="1" t="s">
        <v>1093</v>
      </c>
      <c r="Y154" s="1" t="s">
        <v>75</v>
      </c>
      <c r="Z154" s="1" t="s">
        <v>61</v>
      </c>
      <c r="AB154" s="17">
        <f>SUM(Table1[[#This Row],[C2017]],Table1[[#This Row],[C2018]],Table1[[#This Row],[C2019]],Table1[[#This Row],[C2020]])</f>
        <v>100000</v>
      </c>
      <c r="AC154" s="17">
        <v>0</v>
      </c>
      <c r="AD154" s="20"/>
      <c r="AE154" s="17"/>
      <c r="AF154" s="17"/>
      <c r="AG154" s="17">
        <v>100000</v>
      </c>
      <c r="AH154" s="20"/>
      <c r="AI154" s="17">
        <v>100000</v>
      </c>
      <c r="AJ154" s="17"/>
      <c r="AK154" s="17">
        <v>300000</v>
      </c>
      <c r="AL154" s="20"/>
      <c r="AM154" s="17"/>
      <c r="AN154" s="17"/>
      <c r="AO154" s="17">
        <v>300000</v>
      </c>
      <c r="AP154" s="20"/>
      <c r="AQ154" s="17"/>
      <c r="AR154" s="17"/>
    </row>
    <row r="155" spans="1:44" s="1" customFormat="1" hidden="1" x14ac:dyDescent="0.25">
      <c r="A155" s="8"/>
      <c r="B155" s="8"/>
      <c r="C155" s="8" t="s">
        <v>86</v>
      </c>
      <c r="D155" s="1" t="s">
        <v>1094</v>
      </c>
      <c r="E155" s="1" t="s">
        <v>678</v>
      </c>
      <c r="F155" s="1" t="s">
        <v>1611</v>
      </c>
      <c r="G155" s="10" t="s">
        <v>1324</v>
      </c>
      <c r="H155" s="1" t="s">
        <v>1095</v>
      </c>
      <c r="I155" s="1" t="s">
        <v>53</v>
      </c>
      <c r="J155" s="1" t="s">
        <v>1096</v>
      </c>
      <c r="L155" s="8" t="s">
        <v>55</v>
      </c>
      <c r="M155" s="14"/>
      <c r="N155" s="8">
        <f t="shared" si="8"/>
        <v>0</v>
      </c>
      <c r="O155" s="8">
        <f t="shared" si="9"/>
        <v>1</v>
      </c>
      <c r="Q155" s="1" t="s">
        <v>1097</v>
      </c>
      <c r="R155" s="8">
        <v>2012</v>
      </c>
      <c r="S155" s="8">
        <v>2017</v>
      </c>
      <c r="T155" s="1" t="s">
        <v>531</v>
      </c>
      <c r="U155" s="1" t="s">
        <v>892</v>
      </c>
      <c r="W155" s="1" t="s">
        <v>875</v>
      </c>
      <c r="X155" s="1" t="s">
        <v>1098</v>
      </c>
      <c r="Z155" s="1" t="s">
        <v>61</v>
      </c>
      <c r="AB155" s="17">
        <f>SUM(Table1[[#This Row],[C2017]],Table1[[#This Row],[C2018]],Table1[[#This Row],[C2019]],Table1[[#This Row],[C2020]])</f>
        <v>0</v>
      </c>
      <c r="AC155" s="17">
        <v>0</v>
      </c>
      <c r="AD155" s="20"/>
      <c r="AE155" s="17"/>
      <c r="AF155" s="17"/>
      <c r="AG155" s="17">
        <v>100000</v>
      </c>
      <c r="AH155" s="20"/>
      <c r="AI155" s="17"/>
      <c r="AJ155" s="17"/>
      <c r="AK155" s="17">
        <v>300000</v>
      </c>
      <c r="AL155" s="20"/>
      <c r="AM155" s="17"/>
      <c r="AN155" s="17"/>
      <c r="AO155" s="17">
        <v>300000</v>
      </c>
      <c r="AP155" s="20"/>
      <c r="AQ155" s="17"/>
      <c r="AR155" s="17"/>
    </row>
    <row r="156" spans="1:44" s="1" customFormat="1" hidden="1" x14ac:dyDescent="0.25">
      <c r="A156" s="8"/>
      <c r="B156" s="8"/>
      <c r="C156" s="8" t="s">
        <v>48</v>
      </c>
      <c r="D156" s="1" t="s">
        <v>921</v>
      </c>
      <c r="E156" s="1" t="s">
        <v>1099</v>
      </c>
      <c r="F156" s="1" t="s">
        <v>1612</v>
      </c>
      <c r="G156" s="10" t="s">
        <v>1100</v>
      </c>
      <c r="H156" s="1" t="s">
        <v>1101</v>
      </c>
      <c r="I156" s="1" t="s">
        <v>53</v>
      </c>
      <c r="J156" s="1" t="s">
        <v>1102</v>
      </c>
      <c r="L156" s="8" t="s">
        <v>55</v>
      </c>
      <c r="M156" s="14"/>
      <c r="N156" s="8">
        <f t="shared" si="8"/>
        <v>0</v>
      </c>
      <c r="O156" s="8">
        <f t="shared" si="9"/>
        <v>1</v>
      </c>
      <c r="Q156" s="1" t="s">
        <v>189</v>
      </c>
      <c r="R156" s="8">
        <v>2012</v>
      </c>
      <c r="S156" s="8">
        <v>2017</v>
      </c>
      <c r="T156" s="1" t="s">
        <v>531</v>
      </c>
      <c r="U156" s="1" t="s">
        <v>892</v>
      </c>
      <c r="W156" s="1" t="s">
        <v>703</v>
      </c>
      <c r="X156" s="1" t="s">
        <v>1103</v>
      </c>
      <c r="Z156" s="1" t="s">
        <v>61</v>
      </c>
      <c r="AB156" s="17">
        <f>SUM(Table1[[#This Row],[C2017]],Table1[[#This Row],[C2018]],Table1[[#This Row],[C2019]],Table1[[#This Row],[C2020]])</f>
        <v>0</v>
      </c>
      <c r="AC156" s="17">
        <v>0</v>
      </c>
      <c r="AD156" s="20"/>
      <c r="AE156" s="17"/>
      <c r="AF156" s="17"/>
      <c r="AG156" s="17">
        <v>100000</v>
      </c>
      <c r="AH156" s="20"/>
      <c r="AI156" s="17"/>
      <c r="AJ156" s="17"/>
      <c r="AK156" s="17">
        <v>300000</v>
      </c>
      <c r="AL156" s="20"/>
      <c r="AM156" s="17"/>
      <c r="AN156" s="17"/>
      <c r="AO156" s="17">
        <v>300000</v>
      </c>
      <c r="AP156" s="20"/>
      <c r="AQ156" s="17"/>
      <c r="AR156" s="17"/>
    </row>
    <row r="157" spans="1:44" s="1" customFormat="1" hidden="1" x14ac:dyDescent="0.25">
      <c r="A157" s="8"/>
      <c r="B157" s="8"/>
      <c r="C157" s="8" t="s">
        <v>48</v>
      </c>
      <c r="D157" s="1" t="s">
        <v>1104</v>
      </c>
      <c r="E157" s="1" t="s">
        <v>1105</v>
      </c>
      <c r="F157" s="1" t="s">
        <v>1613</v>
      </c>
      <c r="G157" s="10" t="s">
        <v>1386</v>
      </c>
      <c r="H157" s="1" t="s">
        <v>1106</v>
      </c>
      <c r="I157" s="1" t="s">
        <v>53</v>
      </c>
      <c r="J157" s="1" t="s">
        <v>1107</v>
      </c>
      <c r="L157" s="8" t="s">
        <v>55</v>
      </c>
      <c r="M157" s="14"/>
      <c r="N157" s="8">
        <f t="shared" si="8"/>
        <v>0</v>
      </c>
      <c r="O157" s="8">
        <f t="shared" si="9"/>
        <v>1</v>
      </c>
      <c r="Q157" s="1" t="s">
        <v>82</v>
      </c>
      <c r="R157" s="8">
        <v>2012</v>
      </c>
      <c r="S157" s="8">
        <v>2017</v>
      </c>
      <c r="T157" s="1" t="s">
        <v>531</v>
      </c>
      <c r="U157" s="1" t="s">
        <v>892</v>
      </c>
      <c r="Z157" s="1" t="s">
        <v>61</v>
      </c>
      <c r="AB157" s="17">
        <f>SUM(Table1[[#This Row],[C2017]],Table1[[#This Row],[C2018]],Table1[[#This Row],[C2019]],Table1[[#This Row],[C2020]])</f>
        <v>300000</v>
      </c>
      <c r="AC157" s="17">
        <v>0</v>
      </c>
      <c r="AD157" s="20"/>
      <c r="AE157" s="17"/>
      <c r="AF157" s="17"/>
      <c r="AG157" s="17">
        <v>100000</v>
      </c>
      <c r="AH157" s="20">
        <v>43340</v>
      </c>
      <c r="AI157" s="17">
        <v>300000</v>
      </c>
      <c r="AJ157" s="17"/>
      <c r="AK157" s="17">
        <v>300000</v>
      </c>
      <c r="AL157" s="20"/>
      <c r="AM157" s="17"/>
      <c r="AN157" s="17"/>
      <c r="AO157" s="17">
        <v>300000</v>
      </c>
      <c r="AP157" s="20"/>
      <c r="AQ157" s="17"/>
      <c r="AR157" s="17"/>
    </row>
    <row r="158" spans="1:44" s="1" customFormat="1" hidden="1" x14ac:dyDescent="0.25">
      <c r="A158" s="8"/>
      <c r="B158" s="8"/>
      <c r="C158" s="8" t="s">
        <v>48</v>
      </c>
      <c r="D158" s="1" t="s">
        <v>1108</v>
      </c>
      <c r="E158" s="1" t="s">
        <v>100</v>
      </c>
      <c r="F158" s="1" t="s">
        <v>1614</v>
      </c>
      <c r="G158" s="10" t="s">
        <v>1109</v>
      </c>
      <c r="H158" s="1" t="s">
        <v>1110</v>
      </c>
      <c r="I158" s="1" t="s">
        <v>53</v>
      </c>
      <c r="J158" s="1" t="s">
        <v>1111</v>
      </c>
      <c r="L158" s="8" t="s">
        <v>55</v>
      </c>
      <c r="M158" s="14"/>
      <c r="N158" s="8">
        <f t="shared" si="8"/>
        <v>0</v>
      </c>
      <c r="O158" s="8">
        <f t="shared" si="9"/>
        <v>1</v>
      </c>
      <c r="Q158" s="1" t="s">
        <v>760</v>
      </c>
      <c r="R158" s="8">
        <v>2012</v>
      </c>
      <c r="S158" s="8">
        <v>2017</v>
      </c>
      <c r="T158" s="1" t="s">
        <v>531</v>
      </c>
      <c r="U158" s="1" t="s">
        <v>892</v>
      </c>
      <c r="Z158" s="1" t="s">
        <v>61</v>
      </c>
      <c r="AB158" s="17">
        <f>SUM(Table1[[#This Row],[C2017]],Table1[[#This Row],[C2018]],Table1[[#This Row],[C2019]],Table1[[#This Row],[C2020]])</f>
        <v>0</v>
      </c>
      <c r="AC158" s="17">
        <v>0</v>
      </c>
      <c r="AD158" s="20"/>
      <c r="AE158" s="17"/>
      <c r="AF158" s="17"/>
      <c r="AG158" s="17">
        <v>100000</v>
      </c>
      <c r="AH158" s="20"/>
      <c r="AI158" s="17"/>
      <c r="AJ158" s="17"/>
      <c r="AK158" s="17">
        <v>300000</v>
      </c>
      <c r="AL158" s="20"/>
      <c r="AM158" s="17"/>
      <c r="AN158" s="17"/>
      <c r="AO158" s="17">
        <v>300000</v>
      </c>
      <c r="AP158" s="20"/>
      <c r="AQ158" s="17"/>
      <c r="AR158" s="17"/>
    </row>
    <row r="159" spans="1:44" s="1" customFormat="1" hidden="1" x14ac:dyDescent="0.25">
      <c r="A159" s="8"/>
      <c r="B159" s="8"/>
      <c r="C159" s="8" t="s">
        <v>48</v>
      </c>
      <c r="D159" s="1" t="s">
        <v>1112</v>
      </c>
      <c r="E159" s="1" t="s">
        <v>834</v>
      </c>
      <c r="F159" s="1" t="s">
        <v>1615</v>
      </c>
      <c r="G159" s="10" t="s">
        <v>1351</v>
      </c>
      <c r="H159" s="1" t="s">
        <v>1113</v>
      </c>
      <c r="I159" s="1" t="s">
        <v>53</v>
      </c>
      <c r="L159" s="8"/>
      <c r="M159" s="14"/>
      <c r="N159" s="8">
        <f t="shared" si="8"/>
        <v>0</v>
      </c>
      <c r="O159" s="8">
        <f t="shared" si="9"/>
        <v>1</v>
      </c>
      <c r="Q159" s="1" t="s">
        <v>244</v>
      </c>
      <c r="R159" s="8">
        <v>2012</v>
      </c>
      <c r="S159" s="8">
        <v>2018</v>
      </c>
      <c r="T159" s="1" t="s">
        <v>47</v>
      </c>
      <c r="U159" s="1" t="s">
        <v>72</v>
      </c>
      <c r="V159" s="1" t="s">
        <v>1114</v>
      </c>
      <c r="Z159" s="1" t="s">
        <v>61</v>
      </c>
      <c r="AB159" s="17">
        <f>SUM(Table1[[#This Row],[C2017]],Table1[[#This Row],[C2018]],Table1[[#This Row],[C2019]],Table1[[#This Row],[C2020]])</f>
        <v>0</v>
      </c>
      <c r="AC159" s="17">
        <v>0</v>
      </c>
      <c r="AD159" s="20"/>
      <c r="AE159" s="17"/>
      <c r="AF159" s="17"/>
      <c r="AG159" s="17">
        <v>0</v>
      </c>
      <c r="AH159" s="20"/>
      <c r="AI159" s="17"/>
      <c r="AJ159" s="17"/>
      <c r="AK159" s="17">
        <v>100000</v>
      </c>
      <c r="AL159" s="20"/>
      <c r="AM159" s="17"/>
      <c r="AN159" s="17"/>
      <c r="AO159" s="17">
        <v>100000</v>
      </c>
      <c r="AP159" s="20"/>
      <c r="AQ159" s="17"/>
      <c r="AR159" s="17"/>
    </row>
    <row r="160" spans="1:44" s="1" customFormat="1" hidden="1" x14ac:dyDescent="0.25">
      <c r="A160" s="8"/>
      <c r="B160" s="8"/>
      <c r="C160" s="8" t="s">
        <v>48</v>
      </c>
      <c r="D160" s="1" t="s">
        <v>846</v>
      </c>
      <c r="E160" s="1" t="s">
        <v>1115</v>
      </c>
      <c r="F160" s="1" t="s">
        <v>1616</v>
      </c>
      <c r="G160" s="10" t="s">
        <v>1116</v>
      </c>
      <c r="H160" s="1" t="s">
        <v>1117</v>
      </c>
      <c r="I160" s="1" t="s">
        <v>53</v>
      </c>
      <c r="J160" s="1" t="s">
        <v>1118</v>
      </c>
      <c r="K160" s="1" t="s">
        <v>1119</v>
      </c>
      <c r="L160" s="8" t="s">
        <v>55</v>
      </c>
      <c r="M160" s="14">
        <v>34865</v>
      </c>
      <c r="N160" s="8">
        <f t="shared" si="8"/>
        <v>15</v>
      </c>
      <c r="O160" s="8">
        <f t="shared" si="9"/>
        <v>6</v>
      </c>
      <c r="P160" s="1" t="s">
        <v>1120</v>
      </c>
      <c r="Q160" s="1" t="s">
        <v>538</v>
      </c>
      <c r="R160" s="8">
        <v>2013</v>
      </c>
      <c r="S160" s="8">
        <v>2018</v>
      </c>
      <c r="T160" s="1" t="s">
        <v>47</v>
      </c>
      <c r="U160" s="1" t="s">
        <v>72</v>
      </c>
      <c r="V160" s="1" t="s">
        <v>1121</v>
      </c>
      <c r="Y160" s="1" t="s">
        <v>75</v>
      </c>
      <c r="Z160" s="1" t="s">
        <v>61</v>
      </c>
      <c r="AB160" s="17">
        <f>SUM(Table1[[#This Row],[C2017]],Table1[[#This Row],[C2018]],Table1[[#This Row],[C2019]],Table1[[#This Row],[C2020]])</f>
        <v>0</v>
      </c>
      <c r="AC160" s="17">
        <v>0</v>
      </c>
      <c r="AD160" s="20"/>
      <c r="AE160" s="17"/>
      <c r="AF160" s="17"/>
      <c r="AG160" s="17">
        <v>0</v>
      </c>
      <c r="AH160" s="20"/>
      <c r="AI160" s="17"/>
      <c r="AJ160" s="17"/>
      <c r="AK160" s="17">
        <v>100000</v>
      </c>
      <c r="AL160" s="20"/>
      <c r="AM160" s="17"/>
      <c r="AN160" s="17"/>
      <c r="AO160" s="17">
        <v>100000</v>
      </c>
      <c r="AP160" s="20"/>
      <c r="AQ160" s="17"/>
      <c r="AR160" s="17"/>
    </row>
    <row r="161" spans="1:44" s="1" customFormat="1" hidden="1" x14ac:dyDescent="0.25">
      <c r="A161" s="8"/>
      <c r="B161" s="8"/>
      <c r="C161" s="8" t="s">
        <v>48</v>
      </c>
      <c r="D161" s="1" t="s">
        <v>1122</v>
      </c>
      <c r="E161" s="1" t="s">
        <v>1123</v>
      </c>
      <c r="F161" s="1" t="s">
        <v>1617</v>
      </c>
      <c r="G161" s="10" t="s">
        <v>1341</v>
      </c>
      <c r="H161" s="1" t="s">
        <v>1124</v>
      </c>
      <c r="I161" s="1" t="s">
        <v>53</v>
      </c>
      <c r="L161" s="8"/>
      <c r="M161" s="14"/>
      <c r="N161" s="8">
        <f t="shared" si="8"/>
        <v>0</v>
      </c>
      <c r="O161" s="8">
        <f t="shared" si="9"/>
        <v>1</v>
      </c>
      <c r="Q161" s="1" t="s">
        <v>244</v>
      </c>
      <c r="R161" s="8">
        <v>2013</v>
      </c>
      <c r="S161" s="8">
        <v>2018</v>
      </c>
      <c r="T161" s="1" t="s">
        <v>47</v>
      </c>
      <c r="U161" s="1" t="s">
        <v>72</v>
      </c>
      <c r="V161" s="1" t="s">
        <v>1125</v>
      </c>
      <c r="Z161" s="1" t="s">
        <v>61</v>
      </c>
      <c r="AB161" s="17">
        <f>SUM(Table1[[#This Row],[C2017]],Table1[[#This Row],[C2018]],Table1[[#This Row],[C2019]],Table1[[#This Row],[C2020]])</f>
        <v>0</v>
      </c>
      <c r="AC161" s="17">
        <v>0</v>
      </c>
      <c r="AD161" s="20"/>
      <c r="AE161" s="17"/>
      <c r="AF161" s="17"/>
      <c r="AG161" s="17">
        <v>0</v>
      </c>
      <c r="AH161" s="20"/>
      <c r="AI161" s="17"/>
      <c r="AJ161" s="17"/>
      <c r="AK161" s="17">
        <v>100000</v>
      </c>
      <c r="AL161" s="20"/>
      <c r="AM161" s="17"/>
      <c r="AN161" s="17"/>
      <c r="AO161" s="17">
        <v>100000</v>
      </c>
      <c r="AP161" s="20"/>
      <c r="AQ161" s="17"/>
      <c r="AR161" s="17"/>
    </row>
    <row r="162" spans="1:44" s="1" customFormat="1" hidden="1" x14ac:dyDescent="0.25">
      <c r="A162" s="8"/>
      <c r="B162" s="8"/>
      <c r="C162" s="8" t="s">
        <v>48</v>
      </c>
      <c r="D162" s="1" t="s">
        <v>1126</v>
      </c>
      <c r="E162" s="1" t="s">
        <v>1127</v>
      </c>
      <c r="F162" s="1" t="s">
        <v>1618</v>
      </c>
      <c r="G162" s="10" t="s">
        <v>1325</v>
      </c>
      <c r="H162" s="1" t="s">
        <v>835</v>
      </c>
      <c r="I162" s="1" t="s">
        <v>53</v>
      </c>
      <c r="L162" s="8"/>
      <c r="M162" s="14"/>
      <c r="N162" s="8">
        <f t="shared" si="8"/>
        <v>0</v>
      </c>
      <c r="O162" s="8">
        <f t="shared" si="9"/>
        <v>1</v>
      </c>
      <c r="Q162" s="1" t="s">
        <v>171</v>
      </c>
      <c r="R162" s="8">
        <v>2013</v>
      </c>
      <c r="S162" s="8">
        <v>2018</v>
      </c>
      <c r="T162" s="1" t="s">
        <v>47</v>
      </c>
      <c r="U162" s="1" t="s">
        <v>72</v>
      </c>
      <c r="V162" s="1" t="s">
        <v>974</v>
      </c>
      <c r="Z162" s="1" t="s">
        <v>61</v>
      </c>
      <c r="AB162" s="17">
        <f>SUM(Table1[[#This Row],[C2017]],Table1[[#This Row],[C2018]],Table1[[#This Row],[C2019]],Table1[[#This Row],[C2020]])</f>
        <v>0</v>
      </c>
      <c r="AC162" s="17">
        <v>0</v>
      </c>
      <c r="AD162" s="20"/>
      <c r="AE162" s="17"/>
      <c r="AF162" s="17"/>
      <c r="AG162" s="17">
        <v>0</v>
      </c>
      <c r="AH162" s="20"/>
      <c r="AI162" s="17"/>
      <c r="AJ162" s="17"/>
      <c r="AK162" s="17">
        <v>100000</v>
      </c>
      <c r="AL162" s="20"/>
      <c r="AM162" s="17"/>
      <c r="AN162" s="17"/>
      <c r="AO162" s="17">
        <v>100000</v>
      </c>
      <c r="AP162" s="20"/>
      <c r="AQ162" s="17"/>
      <c r="AR162" s="17"/>
    </row>
    <row r="163" spans="1:44" s="1" customFormat="1" hidden="1" x14ac:dyDescent="0.25">
      <c r="A163" s="8"/>
      <c r="B163" s="8"/>
      <c r="C163" s="8" t="s">
        <v>48</v>
      </c>
      <c r="D163" s="1" t="s">
        <v>1128</v>
      </c>
      <c r="E163" s="1" t="s">
        <v>1129</v>
      </c>
      <c r="F163" s="1" t="s">
        <v>1619</v>
      </c>
      <c r="G163" s="10" t="s">
        <v>1296</v>
      </c>
      <c r="H163" s="1" t="s">
        <v>1130</v>
      </c>
      <c r="I163" s="1" t="s">
        <v>53</v>
      </c>
      <c r="L163" s="8"/>
      <c r="M163" s="14"/>
      <c r="N163" s="8">
        <f t="shared" si="8"/>
        <v>0</v>
      </c>
      <c r="O163" s="8">
        <f t="shared" si="9"/>
        <v>1</v>
      </c>
      <c r="Q163" s="1" t="s">
        <v>244</v>
      </c>
      <c r="R163" s="8">
        <v>2013</v>
      </c>
      <c r="S163" s="8">
        <v>2018</v>
      </c>
      <c r="T163" s="1" t="s">
        <v>47</v>
      </c>
      <c r="U163" s="1" t="s">
        <v>72</v>
      </c>
      <c r="V163" s="1" t="s">
        <v>1131</v>
      </c>
      <c r="Z163" s="1" t="s">
        <v>61</v>
      </c>
      <c r="AB163" s="17">
        <f>SUM(Table1[[#This Row],[C2017]],Table1[[#This Row],[C2018]],Table1[[#This Row],[C2019]],Table1[[#This Row],[C2020]])</f>
        <v>0</v>
      </c>
      <c r="AC163" s="17">
        <v>0</v>
      </c>
      <c r="AD163" s="20"/>
      <c r="AE163" s="17"/>
      <c r="AF163" s="17"/>
      <c r="AG163" s="17">
        <v>0</v>
      </c>
      <c r="AH163" s="20"/>
      <c r="AI163" s="17"/>
      <c r="AJ163" s="17"/>
      <c r="AK163" s="17">
        <v>100000</v>
      </c>
      <c r="AL163" s="20"/>
      <c r="AM163" s="17"/>
      <c r="AN163" s="17"/>
      <c r="AO163" s="17">
        <v>100000</v>
      </c>
      <c r="AP163" s="20"/>
      <c r="AQ163" s="17"/>
      <c r="AR163" s="17"/>
    </row>
    <row r="164" spans="1:44" s="1" customFormat="1" hidden="1" x14ac:dyDescent="0.25">
      <c r="A164" s="8"/>
      <c r="B164" s="8"/>
      <c r="C164" s="8" t="s">
        <v>86</v>
      </c>
      <c r="D164" s="1" t="s">
        <v>1132</v>
      </c>
      <c r="E164" s="1" t="s">
        <v>1070</v>
      </c>
      <c r="F164" s="1" t="s">
        <v>1620</v>
      </c>
      <c r="G164" s="10" t="s">
        <v>1297</v>
      </c>
      <c r="H164" s="1" t="s">
        <v>1133</v>
      </c>
      <c r="I164" s="1" t="s">
        <v>53</v>
      </c>
      <c r="L164" s="8"/>
      <c r="M164" s="14"/>
      <c r="N164" s="8">
        <f t="shared" ref="N164:N191" si="10">VALUE(DAY(M164))</f>
        <v>0</v>
      </c>
      <c r="O164" s="8">
        <f t="shared" ref="O164:O191" si="11">MONTH(M164)</f>
        <v>1</v>
      </c>
      <c r="Q164" s="1" t="s">
        <v>71</v>
      </c>
      <c r="R164" s="8">
        <v>2014</v>
      </c>
      <c r="S164" s="8">
        <v>2018</v>
      </c>
      <c r="T164" s="1" t="s">
        <v>47</v>
      </c>
      <c r="U164" s="1" t="s">
        <v>473</v>
      </c>
      <c r="V164" s="1" t="s">
        <v>1134</v>
      </c>
      <c r="Z164" s="1" t="s">
        <v>61</v>
      </c>
      <c r="AB164" s="17">
        <f>SUM(Table1[[#This Row],[C2017]],Table1[[#This Row],[C2018]],Table1[[#This Row],[C2019]],Table1[[#This Row],[C2020]])</f>
        <v>0</v>
      </c>
      <c r="AC164" s="17">
        <v>0</v>
      </c>
      <c r="AD164" s="20"/>
      <c r="AE164" s="17"/>
      <c r="AF164" s="17"/>
      <c r="AG164" s="17">
        <v>0</v>
      </c>
      <c r="AH164" s="20"/>
      <c r="AI164" s="17"/>
      <c r="AJ164" s="17"/>
      <c r="AK164" s="17">
        <v>100000</v>
      </c>
      <c r="AL164" s="20"/>
      <c r="AM164" s="17"/>
      <c r="AN164" s="17"/>
      <c r="AO164" s="17">
        <v>100000</v>
      </c>
      <c r="AP164" s="20"/>
      <c r="AQ164" s="17"/>
      <c r="AR164" s="17"/>
    </row>
    <row r="165" spans="1:44" s="1" customFormat="1" hidden="1" x14ac:dyDescent="0.25">
      <c r="A165" s="8"/>
      <c r="B165" s="8"/>
      <c r="C165" s="8" t="s">
        <v>86</v>
      </c>
      <c r="D165" s="1" t="s">
        <v>1135</v>
      </c>
      <c r="E165" s="1" t="s">
        <v>1136</v>
      </c>
      <c r="F165" s="1" t="s">
        <v>1621</v>
      </c>
      <c r="G165" s="10" t="s">
        <v>1265</v>
      </c>
      <c r="H165" s="1" t="s">
        <v>1137</v>
      </c>
      <c r="I165" s="1" t="s">
        <v>53</v>
      </c>
      <c r="L165" s="8"/>
      <c r="M165" s="14"/>
      <c r="N165" s="8">
        <f t="shared" si="10"/>
        <v>0</v>
      </c>
      <c r="O165" s="8">
        <f t="shared" si="11"/>
        <v>1</v>
      </c>
      <c r="Q165" s="1" t="s">
        <v>1138</v>
      </c>
      <c r="R165" s="8">
        <v>2014</v>
      </c>
      <c r="S165" s="8">
        <v>2018</v>
      </c>
      <c r="T165" s="1" t="s">
        <v>47</v>
      </c>
      <c r="U165" s="1" t="s">
        <v>608</v>
      </c>
      <c r="V165" s="1" t="s">
        <v>1139</v>
      </c>
      <c r="Z165" s="1" t="s">
        <v>61</v>
      </c>
      <c r="AB165" s="17">
        <f>SUM(Table1[[#This Row],[C2017]],Table1[[#This Row],[C2018]],Table1[[#This Row],[C2019]],Table1[[#This Row],[C2020]])</f>
        <v>100000</v>
      </c>
      <c r="AC165" s="17">
        <v>0</v>
      </c>
      <c r="AD165" s="20"/>
      <c r="AE165" s="17"/>
      <c r="AF165" s="17"/>
      <c r="AG165" s="17">
        <v>0</v>
      </c>
      <c r="AH165" s="20"/>
      <c r="AI165" s="17"/>
      <c r="AJ165" s="17"/>
      <c r="AK165" s="17">
        <v>100000</v>
      </c>
      <c r="AL165" s="20">
        <v>43479</v>
      </c>
      <c r="AM165" s="17">
        <v>100000</v>
      </c>
      <c r="AN165" s="17"/>
      <c r="AO165" s="17">
        <v>100000</v>
      </c>
      <c r="AP165" s="20"/>
      <c r="AQ165" s="17"/>
      <c r="AR165" s="17"/>
    </row>
    <row r="166" spans="1:44" s="1" customFormat="1" hidden="1" x14ac:dyDescent="0.25">
      <c r="A166" s="8"/>
      <c r="B166" s="8"/>
      <c r="C166" s="8" t="s">
        <v>86</v>
      </c>
      <c r="D166" s="1" t="s">
        <v>1140</v>
      </c>
      <c r="E166" s="1" t="s">
        <v>1136</v>
      </c>
      <c r="F166" s="1" t="s">
        <v>1622</v>
      </c>
      <c r="G166" s="10" t="s">
        <v>1266</v>
      </c>
      <c r="H166" s="1" t="s">
        <v>1141</v>
      </c>
      <c r="I166" s="1" t="s">
        <v>53</v>
      </c>
      <c r="L166" s="8"/>
      <c r="M166" s="14"/>
      <c r="N166" s="8">
        <f t="shared" si="10"/>
        <v>0</v>
      </c>
      <c r="O166" s="8">
        <f t="shared" si="11"/>
        <v>1</v>
      </c>
      <c r="Q166" s="1" t="s">
        <v>696</v>
      </c>
      <c r="R166" s="8">
        <v>2014</v>
      </c>
      <c r="S166" s="8">
        <v>2018</v>
      </c>
      <c r="T166" s="1" t="s">
        <v>47</v>
      </c>
      <c r="U166" s="1" t="s">
        <v>72</v>
      </c>
      <c r="V166" s="1" t="s">
        <v>1142</v>
      </c>
      <c r="Z166" s="1" t="s">
        <v>61</v>
      </c>
      <c r="AB166" s="17">
        <f>SUM(Table1[[#This Row],[C2017]],Table1[[#This Row],[C2018]],Table1[[#This Row],[C2019]],Table1[[#This Row],[C2020]])</f>
        <v>100000</v>
      </c>
      <c r="AC166" s="17">
        <v>0</v>
      </c>
      <c r="AD166" s="20"/>
      <c r="AE166" s="17"/>
      <c r="AF166" s="17"/>
      <c r="AG166" s="17">
        <v>0</v>
      </c>
      <c r="AH166" s="20"/>
      <c r="AI166" s="17"/>
      <c r="AJ166" s="17"/>
      <c r="AK166" s="17">
        <v>100000</v>
      </c>
      <c r="AL166" s="20">
        <v>43481</v>
      </c>
      <c r="AM166" s="17">
        <v>100000</v>
      </c>
      <c r="AN166" s="17"/>
      <c r="AO166" s="17">
        <v>100000</v>
      </c>
      <c r="AP166" s="20"/>
      <c r="AQ166" s="17"/>
      <c r="AR166" s="17"/>
    </row>
    <row r="167" spans="1:44" s="1" customFormat="1" hidden="1" x14ac:dyDescent="0.25">
      <c r="A167" s="8"/>
      <c r="B167" s="8"/>
      <c r="C167" s="8" t="s">
        <v>86</v>
      </c>
      <c r="D167" s="1" t="s">
        <v>1143</v>
      </c>
      <c r="E167" s="1" t="s">
        <v>527</v>
      </c>
      <c r="F167" s="1" t="s">
        <v>1623</v>
      </c>
      <c r="G167" s="10" t="s">
        <v>1267</v>
      </c>
      <c r="H167" s="1" t="s">
        <v>1144</v>
      </c>
      <c r="I167" s="1" t="s">
        <v>53</v>
      </c>
      <c r="L167" s="8"/>
      <c r="M167" s="14"/>
      <c r="N167" s="8">
        <f t="shared" si="10"/>
        <v>0</v>
      </c>
      <c r="O167" s="8">
        <f t="shared" si="11"/>
        <v>1</v>
      </c>
      <c r="Q167" s="1" t="s">
        <v>1145</v>
      </c>
      <c r="R167" s="8">
        <v>2014</v>
      </c>
      <c r="S167" s="8">
        <v>2018</v>
      </c>
      <c r="T167" s="1" t="s">
        <v>47</v>
      </c>
      <c r="U167" s="1" t="s">
        <v>356</v>
      </c>
      <c r="V167" s="1" t="s">
        <v>1146</v>
      </c>
      <c r="Z167" s="1" t="s">
        <v>61</v>
      </c>
      <c r="AB167" s="17">
        <f>SUM(Table1[[#This Row],[C2017]],Table1[[#This Row],[C2018]],Table1[[#This Row],[C2019]],Table1[[#This Row],[C2020]])</f>
        <v>0</v>
      </c>
      <c r="AC167" s="17">
        <v>0</v>
      </c>
      <c r="AD167" s="20"/>
      <c r="AE167" s="17"/>
      <c r="AF167" s="17"/>
      <c r="AG167" s="17">
        <v>0</v>
      </c>
      <c r="AH167" s="20"/>
      <c r="AI167" s="17"/>
      <c r="AJ167" s="17"/>
      <c r="AK167" s="17">
        <v>100000</v>
      </c>
      <c r="AL167" s="20"/>
      <c r="AM167" s="17"/>
      <c r="AN167" s="17"/>
      <c r="AO167" s="17">
        <v>100000</v>
      </c>
      <c r="AP167" s="20"/>
      <c r="AQ167" s="17"/>
      <c r="AR167" s="17"/>
    </row>
    <row r="168" spans="1:44" s="1" customFormat="1" hidden="1" x14ac:dyDescent="0.25">
      <c r="A168" s="8"/>
      <c r="B168" s="8"/>
      <c r="C168" s="8" t="s">
        <v>86</v>
      </c>
      <c r="D168" s="1" t="s">
        <v>1147</v>
      </c>
      <c r="E168" s="1" t="s">
        <v>1081</v>
      </c>
      <c r="F168" s="1" t="s">
        <v>1624</v>
      </c>
      <c r="G168" s="10" t="s">
        <v>1387</v>
      </c>
      <c r="H168" s="1" t="s">
        <v>1148</v>
      </c>
      <c r="I168" s="1" t="s">
        <v>53</v>
      </c>
      <c r="L168" s="8"/>
      <c r="M168" s="14"/>
      <c r="N168" s="8">
        <f t="shared" si="10"/>
        <v>0</v>
      </c>
      <c r="O168" s="8">
        <f t="shared" si="11"/>
        <v>1</v>
      </c>
      <c r="Q168" s="1" t="s">
        <v>658</v>
      </c>
      <c r="R168" s="8">
        <v>2014</v>
      </c>
      <c r="S168" s="8">
        <v>2018</v>
      </c>
      <c r="T168" s="1" t="s">
        <v>47</v>
      </c>
      <c r="U168" s="1" t="s">
        <v>608</v>
      </c>
      <c r="V168" s="1" t="s">
        <v>1149</v>
      </c>
      <c r="Z168" s="1" t="s">
        <v>61</v>
      </c>
      <c r="AB168" s="17">
        <f>SUM(Table1[[#This Row],[C2017]],Table1[[#This Row],[C2018]],Table1[[#This Row],[C2019]],Table1[[#This Row],[C2020]])</f>
        <v>0</v>
      </c>
      <c r="AC168" s="17">
        <v>0</v>
      </c>
      <c r="AD168" s="20"/>
      <c r="AE168" s="17"/>
      <c r="AF168" s="17"/>
      <c r="AG168" s="17">
        <v>0</v>
      </c>
      <c r="AH168" s="20"/>
      <c r="AI168" s="17"/>
      <c r="AJ168" s="17"/>
      <c r="AK168" s="17">
        <v>100000</v>
      </c>
      <c r="AL168" s="20"/>
      <c r="AM168" s="17"/>
      <c r="AN168" s="17"/>
      <c r="AO168" s="17">
        <v>100000</v>
      </c>
      <c r="AP168" s="20"/>
      <c r="AQ168" s="17"/>
      <c r="AR168" s="17"/>
    </row>
    <row r="169" spans="1:44" s="1" customFormat="1" hidden="1" x14ac:dyDescent="0.25">
      <c r="A169" s="8"/>
      <c r="B169" s="8"/>
      <c r="C169" s="8" t="s">
        <v>86</v>
      </c>
      <c r="D169" s="1" t="s">
        <v>1150</v>
      </c>
      <c r="E169" s="1" t="s">
        <v>168</v>
      </c>
      <c r="F169" s="1" t="s">
        <v>1625</v>
      </c>
      <c r="G169" s="10" t="s">
        <v>1268</v>
      </c>
      <c r="H169" s="1" t="s">
        <v>1151</v>
      </c>
      <c r="I169" s="1" t="s">
        <v>53</v>
      </c>
      <c r="L169" s="8"/>
      <c r="M169" s="14"/>
      <c r="N169" s="8">
        <f t="shared" si="10"/>
        <v>0</v>
      </c>
      <c r="O169" s="8">
        <f t="shared" si="11"/>
        <v>1</v>
      </c>
      <c r="Q169" s="1" t="s">
        <v>1152</v>
      </c>
      <c r="R169" s="8">
        <v>2014</v>
      </c>
      <c r="S169" s="8">
        <v>2018</v>
      </c>
      <c r="T169" s="1" t="s">
        <v>47</v>
      </c>
      <c r="U169" s="1" t="s">
        <v>72</v>
      </c>
      <c r="V169" s="1" t="s">
        <v>974</v>
      </c>
      <c r="Z169" s="1" t="s">
        <v>61</v>
      </c>
      <c r="AB169" s="17">
        <f>SUM(Table1[[#This Row],[C2017]],Table1[[#This Row],[C2018]],Table1[[#This Row],[C2019]],Table1[[#This Row],[C2020]])</f>
        <v>100000</v>
      </c>
      <c r="AC169" s="17">
        <v>0</v>
      </c>
      <c r="AD169" s="20"/>
      <c r="AE169" s="17"/>
      <c r="AF169" s="17"/>
      <c r="AG169" s="17">
        <v>0</v>
      </c>
      <c r="AH169" s="20"/>
      <c r="AI169" s="17"/>
      <c r="AJ169" s="17"/>
      <c r="AK169" s="17">
        <v>100000</v>
      </c>
      <c r="AL169" s="20">
        <v>43517</v>
      </c>
      <c r="AM169" s="17">
        <v>100000</v>
      </c>
      <c r="AN169" s="17"/>
      <c r="AO169" s="17">
        <v>100000</v>
      </c>
      <c r="AP169" s="20"/>
      <c r="AQ169" s="17"/>
      <c r="AR169" s="17"/>
    </row>
    <row r="170" spans="1:44" s="1" customFormat="1" hidden="1" x14ac:dyDescent="0.25">
      <c r="A170" s="8"/>
      <c r="B170" s="8"/>
      <c r="C170" s="8" t="s">
        <v>86</v>
      </c>
      <c r="D170" s="1" t="s">
        <v>1153</v>
      </c>
      <c r="E170" s="1" t="s">
        <v>1154</v>
      </c>
      <c r="F170" s="1" t="s">
        <v>1626</v>
      </c>
      <c r="G170" s="10" t="s">
        <v>1269</v>
      </c>
      <c r="H170" s="1" t="s">
        <v>1155</v>
      </c>
      <c r="I170" s="1" t="s">
        <v>53</v>
      </c>
      <c r="L170" s="8"/>
      <c r="M170" s="14"/>
      <c r="N170" s="8">
        <f t="shared" si="10"/>
        <v>0</v>
      </c>
      <c r="O170" s="8">
        <f t="shared" si="11"/>
        <v>1</v>
      </c>
      <c r="Q170" s="1" t="s">
        <v>82</v>
      </c>
      <c r="R170" s="8">
        <v>2014</v>
      </c>
      <c r="S170" s="8">
        <v>2018</v>
      </c>
      <c r="T170" s="1" t="s">
        <v>47</v>
      </c>
      <c r="U170" s="1" t="s">
        <v>473</v>
      </c>
      <c r="V170" s="1" t="s">
        <v>1156</v>
      </c>
      <c r="Z170" s="1" t="s">
        <v>61</v>
      </c>
      <c r="AB170" s="17">
        <f>SUM(Table1[[#This Row],[C2017]],Table1[[#This Row],[C2018]],Table1[[#This Row],[C2019]],Table1[[#This Row],[C2020]])</f>
        <v>0</v>
      </c>
      <c r="AC170" s="17">
        <v>0</v>
      </c>
      <c r="AD170" s="20"/>
      <c r="AE170" s="17"/>
      <c r="AF170" s="17"/>
      <c r="AG170" s="17">
        <v>0</v>
      </c>
      <c r="AH170" s="20"/>
      <c r="AI170" s="17"/>
      <c r="AJ170" s="17"/>
      <c r="AK170" s="17">
        <v>100000</v>
      </c>
      <c r="AL170" s="20"/>
      <c r="AM170" s="17"/>
      <c r="AN170" s="17"/>
      <c r="AO170" s="17">
        <v>100000</v>
      </c>
      <c r="AP170" s="20"/>
      <c r="AQ170" s="17"/>
      <c r="AR170" s="17"/>
    </row>
    <row r="171" spans="1:44" s="1" customFormat="1" hidden="1" x14ac:dyDescent="0.25">
      <c r="A171" s="8"/>
      <c r="B171" s="8"/>
      <c r="C171" s="8" t="s">
        <v>86</v>
      </c>
      <c r="D171" s="1" t="s">
        <v>1157</v>
      </c>
      <c r="E171" s="1" t="s">
        <v>967</v>
      </c>
      <c r="F171" s="1" t="s">
        <v>1627</v>
      </c>
      <c r="G171" s="10" t="s">
        <v>1388</v>
      </c>
      <c r="H171" s="1" t="s">
        <v>1158</v>
      </c>
      <c r="I171" s="1" t="s">
        <v>53</v>
      </c>
      <c r="L171" s="8"/>
      <c r="M171" s="14"/>
      <c r="N171" s="8">
        <f t="shared" si="10"/>
        <v>0</v>
      </c>
      <c r="O171" s="8">
        <f t="shared" si="11"/>
        <v>1</v>
      </c>
      <c r="Q171" s="1" t="s">
        <v>244</v>
      </c>
      <c r="R171" s="8">
        <v>2014</v>
      </c>
      <c r="S171" s="8">
        <v>2018</v>
      </c>
      <c r="T171" s="1" t="s">
        <v>47</v>
      </c>
      <c r="U171" s="1" t="s">
        <v>659</v>
      </c>
      <c r="V171" s="1" t="s">
        <v>1159</v>
      </c>
      <c r="Z171" s="1" t="s">
        <v>61</v>
      </c>
      <c r="AB171" s="17">
        <f>SUM(Table1[[#This Row],[C2017]],Table1[[#This Row],[C2018]],Table1[[#This Row],[C2019]],Table1[[#This Row],[C2020]])</f>
        <v>0</v>
      </c>
      <c r="AC171" s="17">
        <v>0</v>
      </c>
      <c r="AD171" s="20"/>
      <c r="AE171" s="17"/>
      <c r="AF171" s="17"/>
      <c r="AG171" s="17">
        <v>0</v>
      </c>
      <c r="AH171" s="20"/>
      <c r="AI171" s="17"/>
      <c r="AJ171" s="17"/>
      <c r="AK171" s="17">
        <v>100000</v>
      </c>
      <c r="AL171" s="20"/>
      <c r="AM171" s="17"/>
      <c r="AN171" s="17"/>
      <c r="AO171" s="17">
        <v>100000</v>
      </c>
      <c r="AP171" s="20"/>
      <c r="AQ171" s="17"/>
      <c r="AR171" s="17"/>
    </row>
    <row r="172" spans="1:44" s="1" customFormat="1" hidden="1" x14ac:dyDescent="0.25">
      <c r="A172" s="8"/>
      <c r="B172" s="8"/>
      <c r="C172" s="8" t="s">
        <v>86</v>
      </c>
      <c r="D172" s="1" t="s">
        <v>1160</v>
      </c>
      <c r="E172" s="1" t="s">
        <v>318</v>
      </c>
      <c r="F172" s="1" t="s">
        <v>1628</v>
      </c>
      <c r="G172" s="10" t="s">
        <v>1355</v>
      </c>
      <c r="H172" s="1" t="s">
        <v>1161</v>
      </c>
      <c r="I172" s="1" t="s">
        <v>53</v>
      </c>
      <c r="L172" s="8"/>
      <c r="M172" s="14"/>
      <c r="N172" s="8">
        <f t="shared" si="10"/>
        <v>0</v>
      </c>
      <c r="O172" s="8">
        <f t="shared" si="11"/>
        <v>1</v>
      </c>
      <c r="Q172" s="1" t="s">
        <v>124</v>
      </c>
      <c r="R172" s="8">
        <v>2014</v>
      </c>
      <c r="S172" s="8">
        <v>2018</v>
      </c>
      <c r="T172" s="1" t="s">
        <v>47</v>
      </c>
      <c r="U172" s="1" t="s">
        <v>83</v>
      </c>
      <c r="V172" s="1" t="s">
        <v>1162</v>
      </c>
      <c r="Z172" s="1" t="s">
        <v>61</v>
      </c>
      <c r="AB172" s="17">
        <f>SUM(Table1[[#This Row],[C2017]],Table1[[#This Row],[C2018]],Table1[[#This Row],[C2019]],Table1[[#This Row],[C2020]])</f>
        <v>0</v>
      </c>
      <c r="AC172" s="17">
        <v>0</v>
      </c>
      <c r="AD172" s="20"/>
      <c r="AE172" s="17"/>
      <c r="AF172" s="17"/>
      <c r="AG172" s="17">
        <v>0</v>
      </c>
      <c r="AH172" s="20"/>
      <c r="AI172" s="17"/>
      <c r="AJ172" s="17"/>
      <c r="AK172" s="17">
        <v>100000</v>
      </c>
      <c r="AL172" s="20"/>
      <c r="AM172" s="17"/>
      <c r="AN172" s="17"/>
      <c r="AO172" s="17">
        <v>100000</v>
      </c>
      <c r="AP172" s="20"/>
      <c r="AQ172" s="17"/>
      <c r="AR172" s="17"/>
    </row>
    <row r="173" spans="1:44" s="1" customFormat="1" hidden="1" x14ac:dyDescent="0.25">
      <c r="A173" s="8"/>
      <c r="B173" s="8"/>
      <c r="C173" s="8" t="s">
        <v>86</v>
      </c>
      <c r="D173" s="1" t="s">
        <v>1163</v>
      </c>
      <c r="E173" s="1" t="s">
        <v>1164</v>
      </c>
      <c r="F173" s="1" t="s">
        <v>1629</v>
      </c>
      <c r="G173" s="10" t="s">
        <v>1270</v>
      </c>
      <c r="H173" s="1" t="s">
        <v>1165</v>
      </c>
      <c r="I173" s="1" t="s">
        <v>53</v>
      </c>
      <c r="L173" s="8"/>
      <c r="M173" s="14"/>
      <c r="N173" s="8">
        <f t="shared" si="10"/>
        <v>0</v>
      </c>
      <c r="O173" s="8">
        <f t="shared" si="11"/>
        <v>1</v>
      </c>
      <c r="Q173" s="1" t="s">
        <v>502</v>
      </c>
      <c r="R173" s="8">
        <v>2014</v>
      </c>
      <c r="S173" s="8">
        <v>2018</v>
      </c>
      <c r="T173" s="1" t="s">
        <v>47</v>
      </c>
      <c r="U173" s="1" t="s">
        <v>1166</v>
      </c>
      <c r="V173" s="1" t="s">
        <v>428</v>
      </c>
      <c r="Z173" s="1" t="s">
        <v>61</v>
      </c>
      <c r="AB173" s="17">
        <f>SUM(Table1[[#This Row],[C2017]],Table1[[#This Row],[C2018]],Table1[[#This Row],[C2019]],Table1[[#This Row],[C2020]])</f>
        <v>0</v>
      </c>
      <c r="AC173" s="17">
        <v>0</v>
      </c>
      <c r="AD173" s="20"/>
      <c r="AE173" s="17"/>
      <c r="AF173" s="17"/>
      <c r="AG173" s="17">
        <v>0</v>
      </c>
      <c r="AH173" s="20"/>
      <c r="AI173" s="17"/>
      <c r="AJ173" s="17"/>
      <c r="AK173" s="17">
        <v>100000</v>
      </c>
      <c r="AL173" s="20"/>
      <c r="AM173" s="17"/>
      <c r="AN173" s="17"/>
      <c r="AO173" s="17">
        <v>100000</v>
      </c>
      <c r="AP173" s="20"/>
      <c r="AQ173" s="17"/>
      <c r="AR173" s="17"/>
    </row>
    <row r="174" spans="1:44" s="1" customFormat="1" hidden="1" x14ac:dyDescent="0.25">
      <c r="A174" s="8"/>
      <c r="B174" s="8"/>
      <c r="C174" s="8" t="s">
        <v>86</v>
      </c>
      <c r="D174" s="1" t="s">
        <v>1167</v>
      </c>
      <c r="E174" s="1" t="s">
        <v>1168</v>
      </c>
      <c r="F174" s="1" t="s">
        <v>1630</v>
      </c>
      <c r="G174" s="10" t="s">
        <v>1271</v>
      </c>
      <c r="H174" s="1" t="s">
        <v>1169</v>
      </c>
      <c r="I174" s="1" t="s">
        <v>53</v>
      </c>
      <c r="L174" s="8"/>
      <c r="M174" s="14"/>
      <c r="N174" s="8">
        <f t="shared" si="10"/>
        <v>0</v>
      </c>
      <c r="O174" s="8">
        <f t="shared" si="11"/>
        <v>1</v>
      </c>
      <c r="Q174" s="1" t="s">
        <v>171</v>
      </c>
      <c r="R174" s="8">
        <v>2014</v>
      </c>
      <c r="S174" s="8">
        <v>2018</v>
      </c>
      <c r="T174" s="1" t="s">
        <v>47</v>
      </c>
      <c r="U174" s="1" t="s">
        <v>1170</v>
      </c>
      <c r="V174" s="1" t="s">
        <v>1171</v>
      </c>
      <c r="Z174" s="1" t="s">
        <v>61</v>
      </c>
      <c r="AB174" s="17">
        <f>SUM(Table1[[#This Row],[C2017]],Table1[[#This Row],[C2018]],Table1[[#This Row],[C2019]],Table1[[#This Row],[C2020]])</f>
        <v>0</v>
      </c>
      <c r="AC174" s="17">
        <v>0</v>
      </c>
      <c r="AD174" s="20"/>
      <c r="AE174" s="17"/>
      <c r="AF174" s="17"/>
      <c r="AG174" s="17">
        <v>0</v>
      </c>
      <c r="AH174" s="20"/>
      <c r="AI174" s="17"/>
      <c r="AJ174" s="17"/>
      <c r="AK174" s="17">
        <v>100000</v>
      </c>
      <c r="AL174" s="20"/>
      <c r="AM174" s="17"/>
      <c r="AN174" s="17"/>
      <c r="AO174" s="17">
        <v>100000</v>
      </c>
      <c r="AP174" s="20"/>
      <c r="AQ174" s="17"/>
      <c r="AR174" s="17"/>
    </row>
    <row r="175" spans="1:44" s="1" customFormat="1" hidden="1" x14ac:dyDescent="0.25">
      <c r="A175" s="8"/>
      <c r="B175" s="8"/>
      <c r="C175" s="8" t="s">
        <v>86</v>
      </c>
      <c r="D175" s="1" t="s">
        <v>1094</v>
      </c>
      <c r="E175" s="1" t="s">
        <v>847</v>
      </c>
      <c r="F175" s="1" t="s">
        <v>1631</v>
      </c>
      <c r="G175" s="10" t="s">
        <v>1326</v>
      </c>
      <c r="H175" s="1" t="s">
        <v>1172</v>
      </c>
      <c r="I175" s="1" t="s">
        <v>53</v>
      </c>
      <c r="L175" s="8"/>
      <c r="M175" s="14"/>
      <c r="N175" s="8">
        <f t="shared" si="10"/>
        <v>0</v>
      </c>
      <c r="O175" s="8">
        <f t="shared" si="11"/>
        <v>1</v>
      </c>
      <c r="Q175" s="1" t="s">
        <v>263</v>
      </c>
      <c r="R175" s="8">
        <v>2014</v>
      </c>
      <c r="S175" s="8">
        <v>2018</v>
      </c>
      <c r="T175" s="1" t="s">
        <v>47</v>
      </c>
      <c r="U175" s="1" t="s">
        <v>83</v>
      </c>
      <c r="V175" s="1" t="s">
        <v>1173</v>
      </c>
      <c r="Z175" s="1" t="s">
        <v>61</v>
      </c>
      <c r="AB175" s="17">
        <f>SUM(Table1[[#This Row],[C2017]],Table1[[#This Row],[C2018]],Table1[[#This Row],[C2019]],Table1[[#This Row],[C2020]])</f>
        <v>0</v>
      </c>
      <c r="AC175" s="17">
        <v>0</v>
      </c>
      <c r="AD175" s="20"/>
      <c r="AE175" s="17"/>
      <c r="AF175" s="17"/>
      <c r="AG175" s="17">
        <v>0</v>
      </c>
      <c r="AH175" s="20"/>
      <c r="AI175" s="17"/>
      <c r="AJ175" s="17"/>
      <c r="AK175" s="17">
        <v>100000</v>
      </c>
      <c r="AL175" s="20"/>
      <c r="AM175" s="17"/>
      <c r="AN175" s="17"/>
      <c r="AO175" s="17">
        <v>100000</v>
      </c>
      <c r="AP175" s="20"/>
      <c r="AQ175" s="17"/>
      <c r="AR175" s="17"/>
    </row>
    <row r="176" spans="1:44" s="1" customFormat="1" hidden="1" x14ac:dyDescent="0.25">
      <c r="A176" s="8"/>
      <c r="B176" s="8"/>
      <c r="C176" s="8" t="s">
        <v>48</v>
      </c>
      <c r="D176" s="1" t="s">
        <v>1174</v>
      </c>
      <c r="E176" s="1" t="s">
        <v>141</v>
      </c>
      <c r="F176" s="1" t="s">
        <v>1632</v>
      </c>
      <c r="G176" s="10" t="s">
        <v>1372</v>
      </c>
      <c r="H176" s="1" t="s">
        <v>1175</v>
      </c>
      <c r="I176" s="1" t="s">
        <v>53</v>
      </c>
      <c r="L176" s="8"/>
      <c r="M176" s="14"/>
      <c r="N176" s="8">
        <f t="shared" si="10"/>
        <v>0</v>
      </c>
      <c r="O176" s="8">
        <f t="shared" si="11"/>
        <v>1</v>
      </c>
      <c r="Q176" s="1" t="s">
        <v>244</v>
      </c>
      <c r="R176" s="8">
        <v>2014</v>
      </c>
      <c r="S176" s="8">
        <v>2018</v>
      </c>
      <c r="T176" s="1" t="s">
        <v>47</v>
      </c>
      <c r="U176" s="1" t="s">
        <v>659</v>
      </c>
      <c r="V176" s="1" t="s">
        <v>1159</v>
      </c>
      <c r="Z176" s="1" t="s">
        <v>61</v>
      </c>
      <c r="AB176" s="17">
        <f>SUM(Table1[[#This Row],[C2017]],Table1[[#This Row],[C2018]],Table1[[#This Row],[C2019]],Table1[[#This Row],[C2020]])</f>
        <v>0</v>
      </c>
      <c r="AC176" s="17">
        <v>0</v>
      </c>
      <c r="AD176" s="20"/>
      <c r="AE176" s="17"/>
      <c r="AF176" s="17"/>
      <c r="AG176" s="17">
        <v>0</v>
      </c>
      <c r="AH176" s="20"/>
      <c r="AI176" s="17"/>
      <c r="AJ176" s="17"/>
      <c r="AK176" s="17">
        <v>100000</v>
      </c>
      <c r="AL176" s="20"/>
      <c r="AM176" s="17"/>
      <c r="AN176" s="17"/>
      <c r="AO176" s="17">
        <v>100000</v>
      </c>
      <c r="AP176" s="20"/>
      <c r="AQ176" s="17"/>
      <c r="AR176" s="17"/>
    </row>
    <row r="177" spans="1:44" s="1" customFormat="1" hidden="1" x14ac:dyDescent="0.25">
      <c r="A177" s="8"/>
      <c r="B177" s="8"/>
      <c r="C177" s="8" t="s">
        <v>48</v>
      </c>
      <c r="D177" s="1" t="s">
        <v>1176</v>
      </c>
      <c r="E177" s="1" t="s">
        <v>50</v>
      </c>
      <c r="F177" s="1" t="s">
        <v>1633</v>
      </c>
      <c r="G177" s="10" t="s">
        <v>1272</v>
      </c>
      <c r="H177" s="1" t="s">
        <v>1177</v>
      </c>
      <c r="I177" s="1" t="s">
        <v>53</v>
      </c>
      <c r="L177" s="8"/>
      <c r="M177" s="14"/>
      <c r="N177" s="8">
        <f t="shared" si="10"/>
        <v>0</v>
      </c>
      <c r="O177" s="8">
        <f t="shared" si="11"/>
        <v>1</v>
      </c>
      <c r="Q177" s="1" t="s">
        <v>219</v>
      </c>
      <c r="R177" s="8">
        <v>2014</v>
      </c>
      <c r="S177" s="8">
        <v>2018</v>
      </c>
      <c r="T177" s="1" t="s">
        <v>47</v>
      </c>
      <c r="U177" s="1" t="s">
        <v>608</v>
      </c>
      <c r="V177" s="1" t="s">
        <v>1178</v>
      </c>
      <c r="Z177" s="1" t="s">
        <v>61</v>
      </c>
      <c r="AB177" s="17">
        <f>SUM(Table1[[#This Row],[C2017]],Table1[[#This Row],[C2018]],Table1[[#This Row],[C2019]],Table1[[#This Row],[C2020]])</f>
        <v>0</v>
      </c>
      <c r="AC177" s="17">
        <v>0</v>
      </c>
      <c r="AD177" s="20"/>
      <c r="AE177" s="17"/>
      <c r="AF177" s="17"/>
      <c r="AG177" s="17">
        <v>0</v>
      </c>
      <c r="AH177" s="20"/>
      <c r="AI177" s="17"/>
      <c r="AJ177" s="17"/>
      <c r="AK177" s="17">
        <v>100000</v>
      </c>
      <c r="AL177" s="20"/>
      <c r="AM177" s="17"/>
      <c r="AN177" s="17"/>
      <c r="AO177" s="17">
        <v>100000</v>
      </c>
      <c r="AP177" s="20"/>
      <c r="AQ177" s="17"/>
      <c r="AR177" s="17"/>
    </row>
    <row r="178" spans="1:44" s="1" customFormat="1" hidden="1" x14ac:dyDescent="0.25">
      <c r="A178" s="8"/>
      <c r="B178" s="8"/>
      <c r="C178" s="8" t="s">
        <v>86</v>
      </c>
      <c r="D178" s="1" t="s">
        <v>1179</v>
      </c>
      <c r="E178" s="1" t="s">
        <v>713</v>
      </c>
      <c r="F178" s="1" t="s">
        <v>1634</v>
      </c>
      <c r="G178" s="10" t="s">
        <v>1373</v>
      </c>
      <c r="H178" s="1" t="s">
        <v>1180</v>
      </c>
      <c r="I178" s="1" t="s">
        <v>53</v>
      </c>
      <c r="L178" s="8"/>
      <c r="M178" s="14"/>
      <c r="N178" s="8">
        <f t="shared" si="10"/>
        <v>0</v>
      </c>
      <c r="O178" s="8">
        <f t="shared" si="11"/>
        <v>1</v>
      </c>
      <c r="Q178" s="1" t="s">
        <v>645</v>
      </c>
      <c r="R178" s="8">
        <v>2014</v>
      </c>
      <c r="S178" s="8">
        <v>2018</v>
      </c>
      <c r="T178" s="1" t="s">
        <v>47</v>
      </c>
      <c r="U178" s="1" t="s">
        <v>608</v>
      </c>
      <c r="V178" s="1" t="s">
        <v>1181</v>
      </c>
      <c r="Z178" s="1" t="s">
        <v>61</v>
      </c>
      <c r="AB178" s="17">
        <f>SUM(Table1[[#This Row],[C2017]],Table1[[#This Row],[C2018]],Table1[[#This Row],[C2019]],Table1[[#This Row],[C2020]])</f>
        <v>100000</v>
      </c>
      <c r="AC178" s="17">
        <v>0</v>
      </c>
      <c r="AD178" s="20"/>
      <c r="AE178" s="17"/>
      <c r="AF178" s="17"/>
      <c r="AG178" s="17">
        <v>0</v>
      </c>
      <c r="AH178" s="20"/>
      <c r="AI178" s="17"/>
      <c r="AJ178" s="17"/>
      <c r="AK178" s="17">
        <v>100000</v>
      </c>
      <c r="AL178" s="20">
        <v>43473</v>
      </c>
      <c r="AM178" s="17">
        <v>100000</v>
      </c>
      <c r="AN178" s="17"/>
      <c r="AO178" s="17">
        <v>100000</v>
      </c>
      <c r="AP178" s="20"/>
      <c r="AQ178" s="17"/>
      <c r="AR178" s="17"/>
    </row>
    <row r="179" spans="1:44" s="1" customFormat="1" hidden="1" x14ac:dyDescent="0.25">
      <c r="A179" s="8"/>
      <c r="B179" s="8"/>
      <c r="C179" s="8" t="s">
        <v>48</v>
      </c>
      <c r="D179" s="1" t="s">
        <v>1182</v>
      </c>
      <c r="E179" s="1" t="s">
        <v>248</v>
      </c>
      <c r="F179" s="1" t="s">
        <v>1635</v>
      </c>
      <c r="G179" s="10" t="s">
        <v>1273</v>
      </c>
      <c r="H179" s="1" t="s">
        <v>1183</v>
      </c>
      <c r="I179" s="1" t="s">
        <v>53</v>
      </c>
      <c r="L179" s="8"/>
      <c r="M179" s="14"/>
      <c r="N179" s="8">
        <f t="shared" si="10"/>
        <v>0</v>
      </c>
      <c r="O179" s="8">
        <f t="shared" si="11"/>
        <v>1</v>
      </c>
      <c r="Q179" s="1" t="s">
        <v>554</v>
      </c>
      <c r="R179" s="8">
        <v>2014</v>
      </c>
      <c r="S179" s="8">
        <v>2018</v>
      </c>
      <c r="T179" s="1" t="s">
        <v>47</v>
      </c>
      <c r="U179" s="1" t="s">
        <v>473</v>
      </c>
      <c r="V179" s="1" t="s">
        <v>828</v>
      </c>
      <c r="Z179" s="1" t="s">
        <v>61</v>
      </c>
      <c r="AB179" s="17">
        <f>SUM(Table1[[#This Row],[C2017]],Table1[[#This Row],[C2018]],Table1[[#This Row],[C2019]],Table1[[#This Row],[C2020]])</f>
        <v>0</v>
      </c>
      <c r="AC179" s="17">
        <v>0</v>
      </c>
      <c r="AD179" s="20"/>
      <c r="AE179" s="17"/>
      <c r="AF179" s="17"/>
      <c r="AG179" s="17">
        <v>0</v>
      </c>
      <c r="AH179" s="20"/>
      <c r="AI179" s="17"/>
      <c r="AJ179" s="17"/>
      <c r="AK179" s="17">
        <v>100000</v>
      </c>
      <c r="AL179" s="20"/>
      <c r="AM179" s="17"/>
      <c r="AN179" s="17"/>
      <c r="AO179" s="17">
        <v>100000</v>
      </c>
      <c r="AP179" s="20"/>
      <c r="AQ179" s="17"/>
      <c r="AR179" s="17"/>
    </row>
    <row r="180" spans="1:44" s="1" customFormat="1" hidden="1" x14ac:dyDescent="0.25">
      <c r="A180" s="8"/>
      <c r="B180" s="8"/>
      <c r="C180" s="8" t="s">
        <v>48</v>
      </c>
      <c r="D180" s="1" t="s">
        <v>739</v>
      </c>
      <c r="E180" s="1" t="s">
        <v>1184</v>
      </c>
      <c r="F180" s="1" t="s">
        <v>1636</v>
      </c>
      <c r="G180" s="10" t="s">
        <v>1374</v>
      </c>
      <c r="H180" s="1" t="s">
        <v>1185</v>
      </c>
      <c r="I180" s="1" t="s">
        <v>53</v>
      </c>
      <c r="L180" s="8"/>
      <c r="M180" s="14"/>
      <c r="N180" s="8">
        <f t="shared" si="10"/>
        <v>0</v>
      </c>
      <c r="O180" s="8">
        <f t="shared" si="11"/>
        <v>1</v>
      </c>
      <c r="Q180" s="1" t="s">
        <v>760</v>
      </c>
      <c r="R180" s="8">
        <v>2014</v>
      </c>
      <c r="S180" s="8">
        <v>2018</v>
      </c>
      <c r="T180" s="1" t="s">
        <v>47</v>
      </c>
      <c r="U180" s="1" t="s">
        <v>1017</v>
      </c>
      <c r="V180" s="1" t="s">
        <v>1186</v>
      </c>
      <c r="Z180" s="1" t="s">
        <v>61</v>
      </c>
      <c r="AB180" s="17">
        <f>SUM(Table1[[#This Row],[C2017]],Table1[[#This Row],[C2018]],Table1[[#This Row],[C2019]],Table1[[#This Row],[C2020]])</f>
        <v>0</v>
      </c>
      <c r="AC180" s="17">
        <v>0</v>
      </c>
      <c r="AD180" s="20"/>
      <c r="AE180" s="17"/>
      <c r="AF180" s="17"/>
      <c r="AG180" s="17">
        <v>0</v>
      </c>
      <c r="AH180" s="20"/>
      <c r="AI180" s="17"/>
      <c r="AJ180" s="17"/>
      <c r="AK180" s="17">
        <v>100000</v>
      </c>
      <c r="AL180" s="20"/>
      <c r="AM180" s="17"/>
      <c r="AN180" s="17"/>
      <c r="AO180" s="17">
        <v>100000</v>
      </c>
      <c r="AP180" s="20"/>
      <c r="AQ180" s="17"/>
      <c r="AR180" s="17"/>
    </row>
    <row r="181" spans="1:44" s="1" customFormat="1" hidden="1" x14ac:dyDescent="0.25">
      <c r="A181" s="8"/>
      <c r="B181" s="8"/>
      <c r="C181" s="8" t="s">
        <v>86</v>
      </c>
      <c r="D181" s="1" t="s">
        <v>1187</v>
      </c>
      <c r="E181" s="1" t="s">
        <v>337</v>
      </c>
      <c r="F181" s="1" t="s">
        <v>1637</v>
      </c>
      <c r="G181" s="10" t="s">
        <v>1327</v>
      </c>
      <c r="H181" s="1" t="s">
        <v>1188</v>
      </c>
      <c r="I181" s="1" t="s">
        <v>53</v>
      </c>
      <c r="L181" s="8"/>
      <c r="M181" s="14"/>
      <c r="N181" s="8">
        <f t="shared" si="10"/>
        <v>0</v>
      </c>
      <c r="O181" s="8">
        <f t="shared" si="11"/>
        <v>1</v>
      </c>
      <c r="Q181" s="1" t="s">
        <v>1189</v>
      </c>
      <c r="R181" s="8">
        <v>2014</v>
      </c>
      <c r="S181" s="8">
        <v>2018</v>
      </c>
      <c r="T181" s="1" t="s">
        <v>47</v>
      </c>
      <c r="U181" s="1" t="s">
        <v>608</v>
      </c>
      <c r="V181" s="1" t="s">
        <v>1190</v>
      </c>
      <c r="Z181" s="1" t="s">
        <v>61</v>
      </c>
      <c r="AB181" s="17">
        <f>SUM(Table1[[#This Row],[C2017]],Table1[[#This Row],[C2018]],Table1[[#This Row],[C2019]],Table1[[#This Row],[C2020]])</f>
        <v>0</v>
      </c>
      <c r="AC181" s="17">
        <v>0</v>
      </c>
      <c r="AD181" s="20"/>
      <c r="AE181" s="17"/>
      <c r="AF181" s="17"/>
      <c r="AG181" s="17">
        <v>0</v>
      </c>
      <c r="AH181" s="20"/>
      <c r="AI181" s="17"/>
      <c r="AJ181" s="17"/>
      <c r="AK181" s="17">
        <v>100000</v>
      </c>
      <c r="AL181" s="20"/>
      <c r="AM181" s="17"/>
      <c r="AN181" s="17"/>
      <c r="AO181" s="17">
        <v>100000</v>
      </c>
      <c r="AP181" s="20"/>
      <c r="AQ181" s="17"/>
      <c r="AR181" s="17"/>
    </row>
    <row r="182" spans="1:44" s="1" customFormat="1" hidden="1" x14ac:dyDescent="0.25">
      <c r="A182" s="8"/>
      <c r="B182" s="8"/>
      <c r="C182" s="8" t="s">
        <v>86</v>
      </c>
      <c r="D182" s="1" t="s">
        <v>1191</v>
      </c>
      <c r="E182" s="1" t="s">
        <v>1192</v>
      </c>
      <c r="F182" s="1" t="s">
        <v>1638</v>
      </c>
      <c r="G182" s="10" t="s">
        <v>1356</v>
      </c>
      <c r="H182" s="1" t="s">
        <v>1193</v>
      </c>
      <c r="I182" s="1" t="s">
        <v>53</v>
      </c>
      <c r="L182" s="8"/>
      <c r="M182" s="14"/>
      <c r="N182" s="8">
        <f t="shared" si="10"/>
        <v>0</v>
      </c>
      <c r="O182" s="8">
        <f t="shared" si="11"/>
        <v>1</v>
      </c>
      <c r="Q182" s="1" t="s">
        <v>1152</v>
      </c>
      <c r="R182" s="8">
        <v>2014</v>
      </c>
      <c r="S182" s="8">
        <v>2018</v>
      </c>
      <c r="T182" s="1" t="s">
        <v>47</v>
      </c>
      <c r="U182" s="1" t="s">
        <v>473</v>
      </c>
      <c r="V182" s="1" t="s">
        <v>828</v>
      </c>
      <c r="Z182" s="1" t="s">
        <v>61</v>
      </c>
      <c r="AB182" s="17">
        <f>SUM(Table1[[#This Row],[C2017]],Table1[[#This Row],[C2018]],Table1[[#This Row],[C2019]],Table1[[#This Row],[C2020]])</f>
        <v>200000</v>
      </c>
      <c r="AC182" s="17">
        <v>0</v>
      </c>
      <c r="AD182" s="20"/>
      <c r="AE182" s="17"/>
      <c r="AF182" s="17"/>
      <c r="AG182" s="17">
        <v>0</v>
      </c>
      <c r="AH182" s="20"/>
      <c r="AI182" s="17"/>
      <c r="AJ182" s="17"/>
      <c r="AK182" s="17">
        <v>200000</v>
      </c>
      <c r="AL182" s="20">
        <v>43475</v>
      </c>
      <c r="AM182" s="17">
        <v>200000</v>
      </c>
      <c r="AN182" s="17"/>
      <c r="AO182" s="17">
        <v>200000</v>
      </c>
      <c r="AP182" s="20"/>
      <c r="AQ182" s="17"/>
      <c r="AR182" s="17"/>
    </row>
    <row r="183" spans="1:44" s="1" customFormat="1" hidden="1" x14ac:dyDescent="0.25">
      <c r="A183" s="8"/>
      <c r="B183" s="8"/>
      <c r="C183" s="8" t="s">
        <v>48</v>
      </c>
      <c r="D183" s="1" t="s">
        <v>1194</v>
      </c>
      <c r="E183" s="1" t="s">
        <v>1195</v>
      </c>
      <c r="F183" s="1" t="s">
        <v>1639</v>
      </c>
      <c r="G183" s="10" t="s">
        <v>1289</v>
      </c>
      <c r="H183" s="1" t="s">
        <v>1196</v>
      </c>
      <c r="I183" s="1" t="s">
        <v>53</v>
      </c>
      <c r="L183" s="8"/>
      <c r="M183" s="14"/>
      <c r="N183" s="8">
        <f t="shared" si="10"/>
        <v>0</v>
      </c>
      <c r="O183" s="8">
        <f t="shared" si="11"/>
        <v>1</v>
      </c>
      <c r="Q183" s="1" t="s">
        <v>171</v>
      </c>
      <c r="R183" s="8">
        <v>2014</v>
      </c>
      <c r="S183" s="8">
        <v>2018</v>
      </c>
      <c r="T183" s="1" t="s">
        <v>47</v>
      </c>
      <c r="U183" s="1" t="s">
        <v>72</v>
      </c>
      <c r="V183" s="1" t="s">
        <v>1197</v>
      </c>
      <c r="Z183" s="1" t="s">
        <v>61</v>
      </c>
      <c r="AB183" s="17">
        <f>SUM(Table1[[#This Row],[C2017]],Table1[[#This Row],[C2018]],Table1[[#This Row],[C2019]],Table1[[#This Row],[C2020]])</f>
        <v>100000</v>
      </c>
      <c r="AC183" s="17">
        <v>0</v>
      </c>
      <c r="AD183" s="20"/>
      <c r="AE183" s="17"/>
      <c r="AF183" s="17"/>
      <c r="AG183" s="17">
        <v>0</v>
      </c>
      <c r="AH183" s="20"/>
      <c r="AI183" s="17"/>
      <c r="AJ183" s="17"/>
      <c r="AK183" s="17">
        <v>100000</v>
      </c>
      <c r="AL183" s="20">
        <v>43521</v>
      </c>
      <c r="AM183" s="17">
        <v>100000</v>
      </c>
      <c r="AN183" s="17"/>
      <c r="AO183" s="17">
        <v>100000</v>
      </c>
      <c r="AP183" s="20"/>
      <c r="AQ183" s="17"/>
      <c r="AR183" s="17"/>
    </row>
    <row r="184" spans="1:44" s="1" customFormat="1" hidden="1" x14ac:dyDescent="0.25">
      <c r="A184" s="8"/>
      <c r="B184" s="8"/>
      <c r="C184" s="8" t="s">
        <v>86</v>
      </c>
      <c r="D184" s="1" t="s">
        <v>1198</v>
      </c>
      <c r="E184" s="1" t="s">
        <v>300</v>
      </c>
      <c r="F184" s="1" t="s">
        <v>1640</v>
      </c>
      <c r="G184" s="10" t="s">
        <v>1274</v>
      </c>
      <c r="H184" s="1" t="s">
        <v>1199</v>
      </c>
      <c r="I184" s="1" t="s">
        <v>53</v>
      </c>
      <c r="L184" s="8"/>
      <c r="M184" s="14"/>
      <c r="N184" s="8">
        <f t="shared" si="10"/>
        <v>0</v>
      </c>
      <c r="O184" s="8">
        <f t="shared" si="11"/>
        <v>1</v>
      </c>
      <c r="Q184" s="1" t="s">
        <v>760</v>
      </c>
      <c r="R184" s="8">
        <v>2014</v>
      </c>
      <c r="S184" s="8">
        <v>2018</v>
      </c>
      <c r="T184" s="1" t="s">
        <v>47</v>
      </c>
      <c r="U184" s="1" t="s">
        <v>253</v>
      </c>
      <c r="V184" s="1" t="s">
        <v>357</v>
      </c>
      <c r="Z184" s="1" t="s">
        <v>61</v>
      </c>
      <c r="AB184" s="17">
        <f>SUM(Table1[[#This Row],[C2017]],Table1[[#This Row],[C2018]],Table1[[#This Row],[C2019]],Table1[[#This Row],[C2020]])</f>
        <v>0</v>
      </c>
      <c r="AC184" s="17">
        <v>0</v>
      </c>
      <c r="AD184" s="20"/>
      <c r="AE184" s="17"/>
      <c r="AF184" s="17"/>
      <c r="AG184" s="17">
        <v>0</v>
      </c>
      <c r="AH184" s="20"/>
      <c r="AI184" s="17"/>
      <c r="AJ184" s="17"/>
      <c r="AK184" s="17">
        <v>100000</v>
      </c>
      <c r="AL184" s="20"/>
      <c r="AM184" s="17"/>
      <c r="AN184" s="17"/>
      <c r="AO184" s="17">
        <v>100000</v>
      </c>
      <c r="AP184" s="20"/>
      <c r="AQ184" s="17"/>
      <c r="AR184" s="17"/>
    </row>
    <row r="185" spans="1:44" s="1" customFormat="1" hidden="1" x14ac:dyDescent="0.25">
      <c r="A185" s="8"/>
      <c r="B185" s="8"/>
      <c r="C185" s="8" t="s">
        <v>86</v>
      </c>
      <c r="D185" s="1" t="s">
        <v>1200</v>
      </c>
      <c r="E185" s="1" t="s">
        <v>300</v>
      </c>
      <c r="F185" s="1" t="s">
        <v>1641</v>
      </c>
      <c r="G185" s="10" t="s">
        <v>1298</v>
      </c>
      <c r="H185" s="1" t="s">
        <v>1201</v>
      </c>
      <c r="I185" s="1" t="s">
        <v>53</v>
      </c>
      <c r="L185" s="8"/>
      <c r="M185" s="14"/>
      <c r="N185" s="8">
        <f t="shared" si="10"/>
        <v>0</v>
      </c>
      <c r="O185" s="8">
        <f t="shared" si="11"/>
        <v>1</v>
      </c>
      <c r="Q185" s="1" t="s">
        <v>392</v>
      </c>
      <c r="R185" s="8">
        <v>2014</v>
      </c>
      <c r="S185" s="8">
        <v>2018</v>
      </c>
      <c r="T185" s="1" t="s">
        <v>47</v>
      </c>
      <c r="U185" s="1" t="s">
        <v>1017</v>
      </c>
      <c r="V185" s="1" t="s">
        <v>1202</v>
      </c>
      <c r="Z185" s="1" t="s">
        <v>61</v>
      </c>
      <c r="AB185" s="17">
        <f>SUM(Table1[[#This Row],[C2017]],Table1[[#This Row],[C2018]],Table1[[#This Row],[C2019]],Table1[[#This Row],[C2020]])</f>
        <v>100000</v>
      </c>
      <c r="AC185" s="17">
        <v>0</v>
      </c>
      <c r="AD185" s="20"/>
      <c r="AE185" s="17"/>
      <c r="AF185" s="17"/>
      <c r="AG185" s="17">
        <v>0</v>
      </c>
      <c r="AH185" s="20"/>
      <c r="AI185" s="17"/>
      <c r="AJ185" s="17"/>
      <c r="AK185" s="17">
        <v>100000</v>
      </c>
      <c r="AL185" s="20">
        <v>43529</v>
      </c>
      <c r="AM185" s="17">
        <v>100000</v>
      </c>
      <c r="AN185" s="17"/>
      <c r="AO185" s="17">
        <v>100000</v>
      </c>
      <c r="AP185" s="20"/>
      <c r="AQ185" s="17"/>
      <c r="AR185" s="17"/>
    </row>
    <row r="186" spans="1:44" s="1" customFormat="1" hidden="1" x14ac:dyDescent="0.25">
      <c r="A186" s="8"/>
      <c r="B186" s="8" t="s">
        <v>55</v>
      </c>
      <c r="C186" s="8" t="s">
        <v>48</v>
      </c>
      <c r="D186" s="1" t="s">
        <v>1203</v>
      </c>
      <c r="E186" s="1" t="s">
        <v>1204</v>
      </c>
      <c r="F186" s="1" t="s">
        <v>1642</v>
      </c>
      <c r="G186" s="10" t="s">
        <v>1205</v>
      </c>
      <c r="H186" s="1" t="s">
        <v>1206</v>
      </c>
      <c r="I186" s="1" t="s">
        <v>53</v>
      </c>
      <c r="J186" s="1" t="s">
        <v>1207</v>
      </c>
      <c r="L186" s="8"/>
      <c r="M186" s="14">
        <v>33258</v>
      </c>
      <c r="N186" s="8">
        <f t="shared" si="10"/>
        <v>20</v>
      </c>
      <c r="O186" s="8">
        <f t="shared" si="11"/>
        <v>1</v>
      </c>
      <c r="Q186" s="1" t="s">
        <v>1208</v>
      </c>
      <c r="R186" s="8">
        <v>2009</v>
      </c>
      <c r="S186" s="8">
        <v>2014</v>
      </c>
      <c r="T186" s="1" t="s">
        <v>369</v>
      </c>
      <c r="U186" s="1" t="s">
        <v>375</v>
      </c>
      <c r="W186" s="1" t="s">
        <v>1209</v>
      </c>
      <c r="X186" s="1" t="s">
        <v>1210</v>
      </c>
      <c r="Y186" s="1" t="s">
        <v>75</v>
      </c>
      <c r="Z186" s="1" t="s">
        <v>61</v>
      </c>
      <c r="AB186" s="17">
        <f>SUM(Table1[[#This Row],[C2017]],Table1[[#This Row],[C2018]],Table1[[#This Row],[C2019]],Table1[[#This Row],[C2020]])</f>
        <v>500000</v>
      </c>
      <c r="AC186" s="17">
        <v>500000</v>
      </c>
      <c r="AD186" s="20">
        <v>43073</v>
      </c>
      <c r="AE186" s="17">
        <v>500000</v>
      </c>
      <c r="AF186" s="17"/>
      <c r="AG186" s="17">
        <v>500000</v>
      </c>
      <c r="AH186" s="20"/>
      <c r="AI186" s="17"/>
      <c r="AJ186" s="17"/>
      <c r="AK186" s="17">
        <v>500000</v>
      </c>
      <c r="AL186" s="20"/>
      <c r="AM186" s="17"/>
      <c r="AN186" s="17"/>
      <c r="AO186" s="17">
        <v>500000</v>
      </c>
      <c r="AP186" s="20"/>
      <c r="AQ186" s="17"/>
      <c r="AR186" s="17"/>
    </row>
    <row r="187" spans="1:44" s="1" customFormat="1" hidden="1" x14ac:dyDescent="0.25">
      <c r="A187" s="8"/>
      <c r="B187" s="8" t="s">
        <v>55</v>
      </c>
      <c r="C187" s="8" t="s">
        <v>48</v>
      </c>
      <c r="D187" s="1" t="s">
        <v>1108</v>
      </c>
      <c r="E187" s="1" t="s">
        <v>1211</v>
      </c>
      <c r="F187" s="1" t="s">
        <v>1643</v>
      </c>
      <c r="G187" s="10" t="s">
        <v>1212</v>
      </c>
      <c r="H187" s="1" t="s">
        <v>1213</v>
      </c>
      <c r="I187" s="1" t="s">
        <v>53</v>
      </c>
      <c r="J187" s="1" t="s">
        <v>1214</v>
      </c>
      <c r="L187" s="8"/>
      <c r="M187" s="14">
        <v>33754</v>
      </c>
      <c r="N187" s="8">
        <f t="shared" si="10"/>
        <v>30</v>
      </c>
      <c r="O187" s="8">
        <f t="shared" si="11"/>
        <v>5</v>
      </c>
      <c r="Q187" s="1" t="s">
        <v>82</v>
      </c>
      <c r="R187" s="8">
        <v>2010</v>
      </c>
      <c r="S187" s="8">
        <v>2015</v>
      </c>
      <c r="T187" s="1" t="s">
        <v>369</v>
      </c>
      <c r="Z187" s="1" t="s">
        <v>61</v>
      </c>
      <c r="AB187" s="17">
        <f>SUM(Table1[[#This Row],[C2017]],Table1[[#This Row],[C2018]],Table1[[#This Row],[C2019]],Table1[[#This Row],[C2020]])</f>
        <v>0</v>
      </c>
      <c r="AC187" s="17">
        <v>300000</v>
      </c>
      <c r="AD187" s="20"/>
      <c r="AE187" s="17"/>
      <c r="AF187" s="17"/>
      <c r="AG187" s="17">
        <v>500000</v>
      </c>
      <c r="AH187" s="20"/>
      <c r="AI187" s="17"/>
      <c r="AJ187" s="17"/>
      <c r="AK187" s="17">
        <v>500000</v>
      </c>
      <c r="AL187" s="20"/>
      <c r="AM187" s="17"/>
      <c r="AN187" s="17"/>
      <c r="AO187" s="17">
        <v>500000</v>
      </c>
      <c r="AP187" s="20"/>
      <c r="AQ187" s="17"/>
      <c r="AR187" s="17"/>
    </row>
    <row r="188" spans="1:44" s="1" customFormat="1" hidden="1" x14ac:dyDescent="0.25">
      <c r="A188" s="8"/>
      <c r="B188" s="8" t="s">
        <v>55</v>
      </c>
      <c r="C188" s="8" t="s">
        <v>48</v>
      </c>
      <c r="D188" s="1" t="s">
        <v>1216</v>
      </c>
      <c r="E188" s="1" t="s">
        <v>1217</v>
      </c>
      <c r="F188" s="1" t="s">
        <v>1644</v>
      </c>
      <c r="G188" s="10" t="s">
        <v>1218</v>
      </c>
      <c r="H188" s="1" t="s">
        <v>1219</v>
      </c>
      <c r="I188" s="1" t="s">
        <v>53</v>
      </c>
      <c r="J188" s="1" t="s">
        <v>1220</v>
      </c>
      <c r="L188" s="8"/>
      <c r="M188" s="14">
        <v>35027</v>
      </c>
      <c r="N188" s="8">
        <f t="shared" si="10"/>
        <v>24</v>
      </c>
      <c r="O188" s="8">
        <f t="shared" si="11"/>
        <v>11</v>
      </c>
      <c r="P188" s="1" t="s">
        <v>1221</v>
      </c>
      <c r="Q188" s="1" t="s">
        <v>56</v>
      </c>
      <c r="R188" s="8">
        <v>2013</v>
      </c>
      <c r="S188" s="8">
        <v>2017</v>
      </c>
      <c r="T188" s="1" t="s">
        <v>1215</v>
      </c>
      <c r="V188" s="1" t="s">
        <v>1222</v>
      </c>
      <c r="Z188" s="1" t="s">
        <v>61</v>
      </c>
      <c r="AB188" s="17">
        <f>SUM(Table1[[#This Row],[C2017]],Table1[[#This Row],[C2018]],Table1[[#This Row],[C2019]],Table1[[#This Row],[C2020]])</f>
        <v>300000</v>
      </c>
      <c r="AC188" s="17"/>
      <c r="AD188" s="20"/>
      <c r="AE188" s="17"/>
      <c r="AF188" s="17"/>
      <c r="AG188" s="17"/>
      <c r="AH188" s="20"/>
      <c r="AI188" s="17"/>
      <c r="AJ188" s="17"/>
      <c r="AK188" s="17"/>
      <c r="AL188" s="20">
        <v>43544</v>
      </c>
      <c r="AM188" s="17">
        <v>300000</v>
      </c>
      <c r="AN188" s="17"/>
      <c r="AO188" s="17"/>
      <c r="AP188" s="20"/>
      <c r="AQ188" s="17"/>
      <c r="AR188" s="17"/>
    </row>
    <row r="189" spans="1:44" s="1" customFormat="1" hidden="1" x14ac:dyDescent="0.25">
      <c r="A189" s="8"/>
      <c r="B189" s="8" t="s">
        <v>55</v>
      </c>
      <c r="C189" s="8" t="s">
        <v>48</v>
      </c>
      <c r="D189" s="1" t="s">
        <v>1223</v>
      </c>
      <c r="E189" s="1" t="s">
        <v>596</v>
      </c>
      <c r="F189" s="1" t="s">
        <v>1645</v>
      </c>
      <c r="G189" s="10" t="s">
        <v>1312</v>
      </c>
      <c r="H189" s="1" t="s">
        <v>1224</v>
      </c>
      <c r="I189" s="1" t="s">
        <v>53</v>
      </c>
      <c r="L189" s="8"/>
      <c r="M189" s="14">
        <v>34561</v>
      </c>
      <c r="N189" s="8">
        <f t="shared" si="10"/>
        <v>15</v>
      </c>
      <c r="O189" s="8">
        <f t="shared" si="11"/>
        <v>8</v>
      </c>
      <c r="P189" s="1" t="s">
        <v>1225</v>
      </c>
      <c r="Q189" s="1" t="s">
        <v>134</v>
      </c>
      <c r="R189" s="8">
        <v>2012</v>
      </c>
      <c r="S189" s="8">
        <v>2016</v>
      </c>
      <c r="T189" s="1" t="s">
        <v>267</v>
      </c>
      <c r="V189" s="1" t="s">
        <v>1027</v>
      </c>
      <c r="Z189" s="1" t="s">
        <v>61</v>
      </c>
      <c r="AB189" s="17">
        <f>SUM(Table1[[#This Row],[C2017]],Table1[[#This Row],[C2018]],Table1[[#This Row],[C2019]],Table1[[#This Row],[C2020]])</f>
        <v>300000</v>
      </c>
      <c r="AC189" s="17"/>
      <c r="AD189" s="20"/>
      <c r="AE189" s="17"/>
      <c r="AF189" s="17"/>
      <c r="AG189" s="17"/>
      <c r="AH189" s="20"/>
      <c r="AI189" s="17"/>
      <c r="AJ189" s="17"/>
      <c r="AK189" s="17"/>
      <c r="AL189" s="20">
        <v>43485</v>
      </c>
      <c r="AM189" s="17">
        <v>300000</v>
      </c>
      <c r="AN189" s="17"/>
      <c r="AO189" s="17"/>
      <c r="AP189" s="20"/>
      <c r="AQ189" s="17"/>
      <c r="AR189" s="17"/>
    </row>
    <row r="190" spans="1:44" s="1" customFormat="1" hidden="1" x14ac:dyDescent="0.25">
      <c r="A190" s="8"/>
      <c r="B190" s="8" t="s">
        <v>55</v>
      </c>
      <c r="C190" s="8" t="s">
        <v>86</v>
      </c>
      <c r="D190" s="1" t="s">
        <v>1241</v>
      </c>
      <c r="E190" s="1" t="s">
        <v>1136</v>
      </c>
      <c r="F190" s="1" t="s">
        <v>1646</v>
      </c>
      <c r="G190" s="10" t="s">
        <v>1242</v>
      </c>
      <c r="I190" s="1" t="s">
        <v>53</v>
      </c>
      <c r="J190" s="1" t="s">
        <v>1243</v>
      </c>
      <c r="L190" s="8"/>
      <c r="M190" s="14">
        <v>35076</v>
      </c>
      <c r="N190" s="8">
        <f t="shared" si="10"/>
        <v>12</v>
      </c>
      <c r="O190" s="8">
        <f t="shared" si="11"/>
        <v>1</v>
      </c>
      <c r="R190" s="8"/>
      <c r="S190" s="8"/>
      <c r="AB190" s="17">
        <f>SUM(Table1[[#This Row],[C2017]],Table1[[#This Row],[C2018]],Table1[[#This Row],[C2019]],Table1[[#This Row],[C2020]])</f>
        <v>0</v>
      </c>
      <c r="AC190" s="17"/>
      <c r="AD190" s="20"/>
      <c r="AE190" s="17"/>
      <c r="AF190" s="17"/>
      <c r="AG190" s="17"/>
      <c r="AH190" s="20"/>
      <c r="AI190" s="17"/>
      <c r="AJ190" s="17"/>
      <c r="AK190" s="17"/>
      <c r="AL190" s="20"/>
      <c r="AM190" s="17"/>
      <c r="AN190" s="17"/>
      <c r="AO190" s="17"/>
      <c r="AP190" s="20"/>
      <c r="AQ190" s="17"/>
      <c r="AR190" s="17"/>
    </row>
    <row r="191" spans="1:44" s="1" customFormat="1" hidden="1" x14ac:dyDescent="0.25">
      <c r="A191" s="8"/>
      <c r="B191" s="8" t="s">
        <v>55</v>
      </c>
      <c r="C191" s="8" t="s">
        <v>48</v>
      </c>
      <c r="D191" s="1" t="s">
        <v>499</v>
      </c>
      <c r="E191" s="1" t="s">
        <v>248</v>
      </c>
      <c r="F191" s="1" t="s">
        <v>1647</v>
      </c>
      <c r="G191" s="10" t="s">
        <v>1244</v>
      </c>
      <c r="I191" s="1" t="s">
        <v>53</v>
      </c>
      <c r="L191" s="8"/>
      <c r="M191" s="14"/>
      <c r="N191" s="8">
        <f t="shared" si="10"/>
        <v>0</v>
      </c>
      <c r="O191" s="8">
        <f t="shared" si="11"/>
        <v>1</v>
      </c>
      <c r="R191" s="8"/>
      <c r="S191" s="8"/>
      <c r="AB191" s="17">
        <f>SUM(Table1[[#This Row],[C2017]],Table1[[#This Row],[C2018]],Table1[[#This Row],[C2019]],Table1[[#This Row],[C2020]])</f>
        <v>0</v>
      </c>
      <c r="AC191" s="17"/>
      <c r="AD191" s="20"/>
      <c r="AE191" s="17"/>
      <c r="AF191" s="17"/>
      <c r="AG191" s="17"/>
      <c r="AH191" s="20"/>
      <c r="AI191" s="17"/>
      <c r="AJ191" s="17"/>
      <c r="AK191" s="17"/>
      <c r="AL191" s="20"/>
      <c r="AM191" s="17"/>
      <c r="AN191" s="17"/>
      <c r="AO191" s="17"/>
      <c r="AP191" s="20"/>
      <c r="AQ191" s="17"/>
      <c r="AR191" s="17"/>
    </row>
  </sheetData>
  <hyperlinks>
    <hyperlink ref="J46" r:id="rId1"/>
    <hyperlink ref="H68" r:id="rId2"/>
    <hyperlink ref="J71" r:id="rId3"/>
    <hyperlink ref="H72" r:id="rId4"/>
    <hyperlink ref="H8" r:id="rId5"/>
    <hyperlink ref="J8" r:id="rId6"/>
    <hyperlink ref="J108" r:id="rId7"/>
    <hyperlink ref="J110" r:id="rId8"/>
    <hyperlink ref="H157" r:id="rId9"/>
    <hyperlink ref="H158" r:id="rId10"/>
    <hyperlink ref="H161" r:id="rId11"/>
    <hyperlink ref="H162" r:id="rId12"/>
    <hyperlink ref="H163" r:id="rId13"/>
    <hyperlink ref="H164" r:id="rId14"/>
    <hyperlink ref="H166" r:id="rId15"/>
    <hyperlink ref="H171" r:id="rId16"/>
    <hyperlink ref="H177" r:id="rId17"/>
    <hyperlink ref="H178" r:id="rId18"/>
    <hyperlink ref="H179" r:id="rId19"/>
    <hyperlink ref="H180" r:id="rId20"/>
    <hyperlink ref="H184" r:id="rId21" display="thaovy3895@mail.com"/>
    <hyperlink ref="H185" r:id="rId22"/>
    <hyperlink ref="H186" r:id="rId23"/>
    <hyperlink ref="J186" r:id="rId24"/>
    <hyperlink ref="J19" r:id="rId25"/>
    <hyperlink ref="J20" r:id="rId26"/>
    <hyperlink ref="H114" r:id="rId27"/>
    <hyperlink ref="J188" r:id="rId28"/>
    <hyperlink ref="J190" r:id="rId29"/>
  </hyperlinks>
  <pageMargins left="0.7" right="0.7" top="0.75" bottom="0.75" header="0.3" footer="0.3"/>
  <pageSetup orientation="portrait" r:id="rId30"/>
  <tableParts count="1">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2"/>
  <sheetViews>
    <sheetView zoomScale="70" zoomScaleNormal="70" workbookViewId="0">
      <pane ySplit="3" topLeftCell="A4" activePane="bottomLeft" state="frozen"/>
      <selection pane="bottomLeft" activeCell="C22" sqref="C22"/>
    </sheetView>
  </sheetViews>
  <sheetFormatPr defaultRowHeight="15" x14ac:dyDescent="0.25"/>
  <cols>
    <col min="1" max="2" width="10.5703125" style="2" customWidth="1"/>
    <col min="3" max="3" width="26.42578125" style="3" bestFit="1" customWidth="1"/>
    <col min="4" max="4" width="9.5703125" style="26" customWidth="1"/>
    <col min="5" max="12" width="6.85546875" style="3" customWidth="1"/>
    <col min="13" max="16384" width="9.140625" style="2"/>
  </cols>
  <sheetData>
    <row r="1" spans="1:13" x14ac:dyDescent="0.25">
      <c r="A1"/>
      <c r="B1"/>
    </row>
    <row r="3" spans="1:13" s="3" customFormat="1" ht="42.75" x14ac:dyDescent="0.25">
      <c r="A3" s="27" t="s">
        <v>0</v>
      </c>
      <c r="B3" s="27" t="s">
        <v>62</v>
      </c>
      <c r="C3" s="27" t="s">
        <v>1461</v>
      </c>
      <c r="D3" s="3" t="s">
        <v>1449</v>
      </c>
      <c r="E3"/>
      <c r="F3"/>
      <c r="G3"/>
      <c r="H3"/>
      <c r="I3"/>
      <c r="J3"/>
      <c r="K3"/>
      <c r="L3"/>
      <c r="M3"/>
    </row>
    <row r="4" spans="1:13" x14ac:dyDescent="0.25">
      <c r="A4" s="2">
        <v>2011</v>
      </c>
      <c r="B4" s="2">
        <v>2007</v>
      </c>
      <c r="C4" s="2" t="s">
        <v>1474</v>
      </c>
      <c r="D4" s="29">
        <v>1</v>
      </c>
      <c r="E4"/>
      <c r="F4"/>
      <c r="G4"/>
      <c r="H4"/>
      <c r="I4"/>
      <c r="J4"/>
      <c r="K4"/>
      <c r="L4"/>
      <c r="M4"/>
    </row>
    <row r="5" spans="1:13" x14ac:dyDescent="0.25">
      <c r="C5" s="2" t="s">
        <v>1475</v>
      </c>
      <c r="D5" s="29">
        <v>1</v>
      </c>
      <c r="E5"/>
      <c r="F5"/>
      <c r="G5"/>
      <c r="H5"/>
      <c r="I5"/>
      <c r="J5"/>
      <c r="K5"/>
      <c r="L5"/>
      <c r="M5"/>
    </row>
    <row r="6" spans="1:13" x14ac:dyDescent="0.25">
      <c r="C6" s="2" t="s">
        <v>1477</v>
      </c>
      <c r="D6" s="29">
        <v>1</v>
      </c>
      <c r="E6"/>
      <c r="F6"/>
      <c r="G6"/>
      <c r="H6"/>
      <c r="I6"/>
      <c r="J6"/>
      <c r="K6"/>
      <c r="L6"/>
      <c r="M6"/>
    </row>
    <row r="7" spans="1:13" x14ac:dyDescent="0.25">
      <c r="C7" s="2" t="s">
        <v>1476</v>
      </c>
      <c r="D7" s="29">
        <v>1</v>
      </c>
      <c r="E7"/>
      <c r="F7"/>
      <c r="G7"/>
      <c r="H7"/>
      <c r="I7"/>
      <c r="J7"/>
      <c r="K7"/>
      <c r="L7"/>
      <c r="M7"/>
    </row>
    <row r="8" spans="1:13" x14ac:dyDescent="0.25">
      <c r="C8" s="2" t="s">
        <v>1478</v>
      </c>
      <c r="D8" s="29">
        <v>1</v>
      </c>
      <c r="E8"/>
      <c r="F8"/>
      <c r="G8"/>
      <c r="H8"/>
      <c r="I8"/>
      <c r="J8"/>
      <c r="K8"/>
      <c r="L8"/>
      <c r="M8"/>
    </row>
    <row r="9" spans="1:13" x14ac:dyDescent="0.25">
      <c r="C9" s="2" t="s">
        <v>1473</v>
      </c>
      <c r="D9" s="29">
        <v>1</v>
      </c>
      <c r="E9"/>
      <c r="F9"/>
      <c r="G9"/>
      <c r="H9"/>
      <c r="I9"/>
      <c r="J9"/>
      <c r="K9"/>
      <c r="L9"/>
      <c r="M9"/>
    </row>
    <row r="10" spans="1:13" x14ac:dyDescent="0.25">
      <c r="C10" s="2" t="s">
        <v>1472</v>
      </c>
      <c r="D10" s="29">
        <v>1</v>
      </c>
      <c r="E10"/>
      <c r="F10"/>
      <c r="G10"/>
      <c r="H10"/>
      <c r="I10"/>
      <c r="J10"/>
      <c r="K10"/>
      <c r="L10"/>
      <c r="M10"/>
    </row>
    <row r="11" spans="1:13" x14ac:dyDescent="0.25">
      <c r="C11" s="2" t="s">
        <v>1471</v>
      </c>
      <c r="D11" s="29">
        <v>1</v>
      </c>
      <c r="E11"/>
      <c r="F11"/>
      <c r="G11"/>
      <c r="H11"/>
      <c r="I11"/>
      <c r="J11"/>
      <c r="K11"/>
      <c r="L11"/>
      <c r="M11"/>
    </row>
    <row r="12" spans="1:13" x14ac:dyDescent="0.25">
      <c r="B12" s="2">
        <v>2009</v>
      </c>
      <c r="C12" s="2" t="s">
        <v>1480</v>
      </c>
      <c r="D12" s="29">
        <v>1</v>
      </c>
      <c r="E12"/>
      <c r="F12"/>
      <c r="G12"/>
      <c r="H12"/>
      <c r="I12"/>
      <c r="J12"/>
      <c r="K12"/>
      <c r="L12"/>
      <c r="M12"/>
    </row>
    <row r="13" spans="1:13" x14ac:dyDescent="0.25">
      <c r="C13" s="2" t="s">
        <v>1479</v>
      </c>
      <c r="D13" s="29">
        <v>1</v>
      </c>
      <c r="E13"/>
      <c r="F13"/>
      <c r="G13"/>
      <c r="H13"/>
      <c r="I13"/>
      <c r="J13"/>
      <c r="K13"/>
      <c r="L13"/>
      <c r="M13"/>
    </row>
    <row r="14" spans="1:13" ht="28.5" x14ac:dyDescent="0.25">
      <c r="A14" s="2" t="s">
        <v>1440</v>
      </c>
      <c r="C14" s="2"/>
      <c r="D14" s="29">
        <v>10</v>
      </c>
      <c r="E14"/>
      <c r="F14"/>
      <c r="G14"/>
      <c r="H14"/>
      <c r="I14"/>
      <c r="J14"/>
      <c r="K14"/>
      <c r="L14"/>
      <c r="M14"/>
    </row>
    <row r="15" spans="1:13" x14ac:dyDescent="0.25">
      <c r="A15" s="2">
        <v>2012</v>
      </c>
      <c r="B15" s="2">
        <v>2007</v>
      </c>
      <c r="C15" s="2" t="s">
        <v>1481</v>
      </c>
      <c r="D15" s="29">
        <v>1</v>
      </c>
      <c r="E15"/>
      <c r="F15"/>
      <c r="G15"/>
      <c r="H15"/>
      <c r="I15"/>
      <c r="J15"/>
      <c r="K15"/>
      <c r="L15"/>
      <c r="M15"/>
    </row>
    <row r="16" spans="1:13" x14ac:dyDescent="0.25">
      <c r="C16" s="2" t="s">
        <v>1482</v>
      </c>
      <c r="D16" s="29">
        <v>1</v>
      </c>
      <c r="E16"/>
      <c r="F16"/>
      <c r="G16"/>
      <c r="H16"/>
      <c r="I16"/>
      <c r="J16"/>
      <c r="K16"/>
      <c r="L16"/>
      <c r="M16"/>
    </row>
    <row r="17" spans="1:13" x14ac:dyDescent="0.25">
      <c r="C17" s="2" t="s">
        <v>1483</v>
      </c>
      <c r="D17" s="29">
        <v>1</v>
      </c>
      <c r="E17"/>
      <c r="F17"/>
      <c r="G17"/>
      <c r="H17"/>
      <c r="I17"/>
      <c r="J17"/>
      <c r="K17"/>
      <c r="L17"/>
      <c r="M17"/>
    </row>
    <row r="18" spans="1:13" x14ac:dyDescent="0.25">
      <c r="B18" s="2">
        <v>2008</v>
      </c>
      <c r="C18" s="2" t="s">
        <v>1484</v>
      </c>
      <c r="D18" s="29">
        <v>1</v>
      </c>
      <c r="E18"/>
      <c r="F18"/>
      <c r="G18"/>
      <c r="H18"/>
      <c r="I18"/>
      <c r="J18"/>
      <c r="K18"/>
      <c r="L18"/>
      <c r="M18"/>
    </row>
    <row r="19" spans="1:13" x14ac:dyDescent="0.25">
      <c r="C19" s="2" t="s">
        <v>1485</v>
      </c>
      <c r="D19" s="29">
        <v>1</v>
      </c>
      <c r="E19"/>
      <c r="F19"/>
      <c r="G19"/>
      <c r="H19"/>
      <c r="I19"/>
      <c r="J19"/>
      <c r="K19"/>
      <c r="L19"/>
      <c r="M19"/>
    </row>
    <row r="20" spans="1:13" x14ac:dyDescent="0.25">
      <c r="C20" s="2" t="s">
        <v>1486</v>
      </c>
      <c r="D20" s="29">
        <v>1</v>
      </c>
      <c r="E20"/>
      <c r="F20"/>
      <c r="G20"/>
      <c r="H20"/>
      <c r="I20"/>
      <c r="J20"/>
      <c r="K20"/>
      <c r="L20"/>
      <c r="M20"/>
    </row>
    <row r="21" spans="1:13" x14ac:dyDescent="0.25">
      <c r="C21" s="2" t="s">
        <v>1487</v>
      </c>
      <c r="D21" s="29">
        <v>1</v>
      </c>
      <c r="E21"/>
      <c r="F21"/>
      <c r="G21"/>
      <c r="H21"/>
      <c r="I21"/>
      <c r="J21"/>
      <c r="K21"/>
      <c r="L21"/>
      <c r="M21"/>
    </row>
    <row r="22" spans="1:13" x14ac:dyDescent="0.25">
      <c r="C22" s="2" t="s">
        <v>1488</v>
      </c>
      <c r="D22" s="29">
        <v>1</v>
      </c>
      <c r="E22"/>
      <c r="F22"/>
      <c r="G22"/>
      <c r="H22"/>
      <c r="I22"/>
      <c r="J22"/>
      <c r="K22"/>
      <c r="L22"/>
      <c r="M22"/>
    </row>
    <row r="23" spans="1:13" x14ac:dyDescent="0.25">
      <c r="B23" s="2">
        <v>2009</v>
      </c>
      <c r="C23" s="2" t="s">
        <v>1490</v>
      </c>
      <c r="D23" s="29">
        <v>1</v>
      </c>
      <c r="E23"/>
      <c r="F23"/>
      <c r="G23"/>
      <c r="H23"/>
      <c r="I23"/>
      <c r="J23"/>
      <c r="K23"/>
      <c r="L23"/>
      <c r="M23"/>
    </row>
    <row r="24" spans="1:13" x14ac:dyDescent="0.25">
      <c r="C24" s="2" t="s">
        <v>1489</v>
      </c>
      <c r="D24" s="29">
        <v>1</v>
      </c>
      <c r="E24"/>
      <c r="F24"/>
      <c r="G24"/>
      <c r="H24"/>
      <c r="I24"/>
      <c r="J24"/>
      <c r="K24"/>
      <c r="L24"/>
      <c r="M24"/>
    </row>
    <row r="25" spans="1:13" ht="28.5" x14ac:dyDescent="0.25">
      <c r="A25" s="2" t="s">
        <v>1441</v>
      </c>
      <c r="C25" s="2"/>
      <c r="D25" s="29">
        <v>10</v>
      </c>
      <c r="E25"/>
      <c r="F25"/>
      <c r="G25"/>
      <c r="H25"/>
      <c r="I25"/>
      <c r="J25"/>
      <c r="K25"/>
      <c r="L25"/>
      <c r="M25"/>
    </row>
    <row r="26" spans="1:13" x14ac:dyDescent="0.25">
      <c r="A26" s="2">
        <v>2013</v>
      </c>
      <c r="B26" s="2">
        <v>2008</v>
      </c>
      <c r="C26" s="2" t="s">
        <v>1491</v>
      </c>
      <c r="D26" s="29">
        <v>1</v>
      </c>
      <c r="E26"/>
      <c r="F26"/>
      <c r="G26"/>
      <c r="H26"/>
      <c r="I26"/>
      <c r="J26"/>
      <c r="K26"/>
      <c r="L26"/>
      <c r="M26"/>
    </row>
    <row r="27" spans="1:13" x14ac:dyDescent="0.25">
      <c r="B27" s="2">
        <v>2009</v>
      </c>
      <c r="C27" s="2" t="s">
        <v>1497</v>
      </c>
      <c r="D27" s="29">
        <v>1</v>
      </c>
      <c r="E27"/>
      <c r="F27"/>
      <c r="G27"/>
      <c r="H27"/>
      <c r="I27"/>
      <c r="J27"/>
      <c r="K27"/>
      <c r="L27"/>
      <c r="M27"/>
    </row>
    <row r="28" spans="1:13" x14ac:dyDescent="0.25">
      <c r="C28" s="2" t="s">
        <v>1494</v>
      </c>
      <c r="D28" s="29">
        <v>1</v>
      </c>
      <c r="E28"/>
      <c r="F28"/>
      <c r="G28"/>
      <c r="H28"/>
      <c r="I28"/>
      <c r="J28"/>
      <c r="K28"/>
      <c r="L28"/>
      <c r="M28"/>
    </row>
    <row r="29" spans="1:13" x14ac:dyDescent="0.25">
      <c r="C29" s="2" t="s">
        <v>1503</v>
      </c>
      <c r="D29" s="29">
        <v>1</v>
      </c>
      <c r="E29"/>
      <c r="F29"/>
      <c r="G29"/>
      <c r="H29"/>
      <c r="I29"/>
      <c r="J29"/>
      <c r="K29"/>
      <c r="L29"/>
      <c r="M29"/>
    </row>
    <row r="30" spans="1:13" x14ac:dyDescent="0.25">
      <c r="C30" s="2" t="s">
        <v>1501</v>
      </c>
      <c r="D30" s="29">
        <v>1</v>
      </c>
      <c r="E30"/>
      <c r="F30"/>
      <c r="G30"/>
      <c r="H30"/>
      <c r="I30"/>
      <c r="J30"/>
      <c r="K30"/>
      <c r="L30"/>
      <c r="M30"/>
    </row>
    <row r="31" spans="1:13" x14ac:dyDescent="0.25">
      <c r="C31" s="2" t="s">
        <v>1499</v>
      </c>
      <c r="D31" s="29">
        <v>1</v>
      </c>
      <c r="E31"/>
      <c r="F31"/>
      <c r="G31"/>
      <c r="H31"/>
      <c r="I31"/>
      <c r="J31"/>
      <c r="K31"/>
      <c r="L31"/>
      <c r="M31"/>
    </row>
    <row r="32" spans="1:13" x14ac:dyDescent="0.25">
      <c r="C32" s="2" t="s">
        <v>1493</v>
      </c>
      <c r="D32" s="29">
        <v>1</v>
      </c>
      <c r="E32"/>
      <c r="F32"/>
      <c r="G32"/>
      <c r="H32"/>
      <c r="I32"/>
      <c r="J32"/>
      <c r="K32"/>
      <c r="L32"/>
      <c r="M32"/>
    </row>
    <row r="33" spans="1:13" x14ac:dyDescent="0.25">
      <c r="C33" s="2" t="s">
        <v>1502</v>
      </c>
      <c r="D33" s="29">
        <v>1</v>
      </c>
      <c r="E33"/>
      <c r="F33"/>
      <c r="G33"/>
      <c r="H33"/>
      <c r="I33"/>
      <c r="J33"/>
      <c r="K33"/>
      <c r="L33"/>
      <c r="M33"/>
    </row>
    <row r="34" spans="1:13" x14ac:dyDescent="0.25">
      <c r="C34" s="2" t="s">
        <v>1492</v>
      </c>
      <c r="D34" s="29">
        <v>1</v>
      </c>
      <c r="E34"/>
      <c r="F34"/>
      <c r="G34"/>
      <c r="H34"/>
      <c r="I34"/>
      <c r="J34"/>
      <c r="K34"/>
      <c r="L34"/>
      <c r="M34"/>
    </row>
    <row r="35" spans="1:13" x14ac:dyDescent="0.25">
      <c r="C35" s="2" t="s">
        <v>1496</v>
      </c>
      <c r="D35" s="29">
        <v>1</v>
      </c>
      <c r="E35"/>
      <c r="F35"/>
      <c r="G35"/>
      <c r="H35"/>
      <c r="I35"/>
      <c r="J35"/>
      <c r="K35"/>
      <c r="L35"/>
      <c r="M35"/>
    </row>
    <row r="36" spans="1:13" x14ac:dyDescent="0.25">
      <c r="C36" s="2" t="s">
        <v>1506</v>
      </c>
      <c r="D36" s="29">
        <v>1</v>
      </c>
      <c r="E36"/>
      <c r="F36"/>
      <c r="G36"/>
      <c r="H36"/>
      <c r="I36"/>
      <c r="J36"/>
      <c r="K36"/>
      <c r="L36"/>
      <c r="M36"/>
    </row>
    <row r="37" spans="1:13" x14ac:dyDescent="0.25">
      <c r="C37" s="2" t="s">
        <v>1500</v>
      </c>
      <c r="D37" s="29">
        <v>1</v>
      </c>
      <c r="E37"/>
      <c r="F37"/>
      <c r="G37"/>
      <c r="H37"/>
      <c r="I37"/>
      <c r="J37"/>
      <c r="K37"/>
      <c r="L37"/>
      <c r="M37"/>
    </row>
    <row r="38" spans="1:13" x14ac:dyDescent="0.25">
      <c r="C38" s="2" t="s">
        <v>1495</v>
      </c>
      <c r="D38" s="29">
        <v>1</v>
      </c>
      <c r="E38"/>
      <c r="F38"/>
      <c r="G38"/>
      <c r="H38"/>
      <c r="I38"/>
      <c r="J38"/>
      <c r="K38"/>
      <c r="L38"/>
      <c r="M38"/>
    </row>
    <row r="39" spans="1:13" x14ac:dyDescent="0.25">
      <c r="C39" s="2" t="s">
        <v>1504</v>
      </c>
      <c r="D39" s="29">
        <v>1</v>
      </c>
      <c r="E39"/>
      <c r="F39"/>
      <c r="G39"/>
      <c r="H39"/>
      <c r="I39"/>
      <c r="J39"/>
      <c r="K39"/>
      <c r="L39"/>
      <c r="M39"/>
    </row>
    <row r="40" spans="1:13" x14ac:dyDescent="0.25">
      <c r="C40" s="2" t="s">
        <v>1498</v>
      </c>
      <c r="D40" s="29">
        <v>1</v>
      </c>
      <c r="E40"/>
      <c r="F40"/>
      <c r="G40"/>
      <c r="H40"/>
      <c r="I40"/>
      <c r="J40"/>
      <c r="K40"/>
      <c r="L40"/>
      <c r="M40"/>
    </row>
    <row r="41" spans="1:13" x14ac:dyDescent="0.25">
      <c r="C41" s="2" t="s">
        <v>1505</v>
      </c>
      <c r="D41" s="29">
        <v>1</v>
      </c>
      <c r="E41"/>
      <c r="F41"/>
      <c r="G41"/>
      <c r="H41"/>
      <c r="I41"/>
      <c r="J41"/>
      <c r="K41"/>
      <c r="L41"/>
      <c r="M41"/>
    </row>
    <row r="42" spans="1:13" x14ac:dyDescent="0.25">
      <c r="B42" s="2">
        <v>2010</v>
      </c>
      <c r="C42" s="2" t="s">
        <v>1507</v>
      </c>
      <c r="D42" s="29">
        <v>1</v>
      </c>
      <c r="E42"/>
      <c r="F42"/>
      <c r="G42"/>
      <c r="H42"/>
      <c r="I42"/>
      <c r="J42"/>
      <c r="K42"/>
      <c r="L42"/>
      <c r="M42"/>
    </row>
    <row r="43" spans="1:13" x14ac:dyDescent="0.25">
      <c r="B43" s="2">
        <v>2011</v>
      </c>
      <c r="C43" s="2" t="s">
        <v>1508</v>
      </c>
      <c r="D43" s="29">
        <v>1</v>
      </c>
      <c r="E43"/>
      <c r="F43"/>
      <c r="G43"/>
      <c r="H43"/>
      <c r="I43"/>
      <c r="J43"/>
      <c r="K43"/>
      <c r="L43"/>
      <c r="M43"/>
    </row>
    <row r="44" spans="1:13" x14ac:dyDescent="0.25">
      <c r="C44" s="2" t="s">
        <v>1509</v>
      </c>
      <c r="D44" s="29">
        <v>1</v>
      </c>
      <c r="E44"/>
      <c r="F44"/>
      <c r="G44"/>
      <c r="H44"/>
      <c r="I44"/>
      <c r="J44"/>
      <c r="K44"/>
      <c r="L44"/>
      <c r="M44"/>
    </row>
    <row r="45" spans="1:13" x14ac:dyDescent="0.25">
      <c r="C45" s="2" t="s">
        <v>1510</v>
      </c>
      <c r="D45" s="29">
        <v>1</v>
      </c>
      <c r="E45"/>
      <c r="F45"/>
      <c r="G45"/>
      <c r="H45"/>
      <c r="I45"/>
      <c r="J45"/>
      <c r="K45"/>
      <c r="L45"/>
      <c r="M45"/>
    </row>
    <row r="46" spans="1:13" ht="28.5" x14ac:dyDescent="0.25">
      <c r="A46" s="2" t="s">
        <v>1442</v>
      </c>
      <c r="C46" s="2"/>
      <c r="D46" s="29">
        <v>20</v>
      </c>
      <c r="E46"/>
      <c r="F46"/>
      <c r="G46"/>
      <c r="H46"/>
      <c r="I46"/>
      <c r="J46"/>
      <c r="K46"/>
      <c r="L46"/>
      <c r="M46"/>
    </row>
    <row r="47" spans="1:13" x14ac:dyDescent="0.25">
      <c r="A47" s="2">
        <v>2014</v>
      </c>
      <c r="B47" s="2">
        <v>2008</v>
      </c>
      <c r="C47" s="2" t="s">
        <v>1511</v>
      </c>
      <c r="D47" s="29">
        <v>1</v>
      </c>
      <c r="E47"/>
      <c r="F47"/>
      <c r="G47"/>
      <c r="H47"/>
      <c r="I47"/>
      <c r="J47"/>
      <c r="K47"/>
      <c r="L47"/>
      <c r="M47"/>
    </row>
    <row r="48" spans="1:13" x14ac:dyDescent="0.25">
      <c r="C48" s="2" t="s">
        <v>1512</v>
      </c>
      <c r="D48" s="29">
        <v>1</v>
      </c>
      <c r="E48"/>
      <c r="F48"/>
      <c r="G48"/>
      <c r="H48"/>
      <c r="I48"/>
      <c r="J48"/>
      <c r="K48"/>
      <c r="L48"/>
      <c r="M48"/>
    </row>
    <row r="49" spans="2:13" x14ac:dyDescent="0.25">
      <c r="B49" s="2">
        <v>2009</v>
      </c>
      <c r="C49" s="2" t="s">
        <v>1642</v>
      </c>
      <c r="D49" s="29">
        <v>1</v>
      </c>
      <c r="E49"/>
      <c r="F49"/>
      <c r="G49"/>
      <c r="H49"/>
      <c r="I49"/>
      <c r="J49"/>
      <c r="K49"/>
      <c r="L49"/>
      <c r="M49"/>
    </row>
    <row r="50" spans="2:13" x14ac:dyDescent="0.25">
      <c r="B50" s="2">
        <v>2010</v>
      </c>
      <c r="C50" s="2" t="s">
        <v>1518</v>
      </c>
      <c r="D50" s="29">
        <v>1</v>
      </c>
      <c r="E50"/>
      <c r="F50"/>
      <c r="G50"/>
      <c r="H50"/>
      <c r="I50"/>
      <c r="J50"/>
      <c r="K50"/>
      <c r="L50"/>
      <c r="M50"/>
    </row>
    <row r="51" spans="2:13" x14ac:dyDescent="0.25">
      <c r="C51" s="2" t="s">
        <v>1526</v>
      </c>
      <c r="D51" s="29">
        <v>1</v>
      </c>
      <c r="E51"/>
      <c r="F51"/>
      <c r="G51"/>
      <c r="H51"/>
      <c r="I51"/>
      <c r="J51"/>
      <c r="K51"/>
      <c r="L51"/>
      <c r="M51"/>
    </row>
    <row r="52" spans="2:13" x14ac:dyDescent="0.25">
      <c r="C52" s="2" t="s">
        <v>1522</v>
      </c>
      <c r="D52" s="29">
        <v>1</v>
      </c>
      <c r="E52"/>
      <c r="F52"/>
      <c r="G52"/>
      <c r="H52"/>
      <c r="I52"/>
      <c r="J52"/>
      <c r="K52"/>
      <c r="L52"/>
      <c r="M52"/>
    </row>
    <row r="53" spans="2:13" x14ac:dyDescent="0.25">
      <c r="C53" s="2" t="s">
        <v>1513</v>
      </c>
      <c r="D53" s="29">
        <v>1</v>
      </c>
      <c r="E53"/>
      <c r="F53"/>
      <c r="G53"/>
      <c r="H53"/>
      <c r="I53"/>
      <c r="J53"/>
      <c r="K53"/>
      <c r="L53"/>
      <c r="M53"/>
    </row>
    <row r="54" spans="2:13" x14ac:dyDescent="0.25">
      <c r="C54" s="2" t="s">
        <v>1521</v>
      </c>
      <c r="D54" s="29">
        <v>1</v>
      </c>
      <c r="E54"/>
      <c r="F54"/>
      <c r="G54"/>
      <c r="H54"/>
      <c r="I54"/>
      <c r="J54"/>
      <c r="K54"/>
      <c r="L54"/>
      <c r="M54"/>
    </row>
    <row r="55" spans="2:13" x14ac:dyDescent="0.25">
      <c r="C55" s="2" t="s">
        <v>1516</v>
      </c>
      <c r="D55" s="29">
        <v>1</v>
      </c>
      <c r="E55"/>
      <c r="F55"/>
      <c r="G55"/>
      <c r="H55"/>
      <c r="I55"/>
      <c r="J55"/>
      <c r="K55"/>
      <c r="L55"/>
      <c r="M55"/>
    </row>
    <row r="56" spans="2:13" x14ac:dyDescent="0.25">
      <c r="C56" s="2" t="s">
        <v>1514</v>
      </c>
      <c r="D56" s="29">
        <v>1</v>
      </c>
      <c r="E56"/>
      <c r="F56"/>
      <c r="G56"/>
      <c r="H56"/>
      <c r="I56"/>
      <c r="J56"/>
      <c r="K56"/>
      <c r="L56"/>
      <c r="M56"/>
    </row>
    <row r="57" spans="2:13" x14ac:dyDescent="0.25">
      <c r="C57" s="2" t="s">
        <v>1515</v>
      </c>
      <c r="D57" s="29">
        <v>1</v>
      </c>
      <c r="E57"/>
      <c r="F57"/>
      <c r="G57"/>
      <c r="H57"/>
      <c r="I57"/>
      <c r="J57"/>
      <c r="K57"/>
      <c r="L57"/>
      <c r="M57"/>
    </row>
    <row r="58" spans="2:13" x14ac:dyDescent="0.25">
      <c r="C58" s="2" t="s">
        <v>1527</v>
      </c>
      <c r="D58" s="29">
        <v>1</v>
      </c>
      <c r="E58"/>
      <c r="F58"/>
      <c r="G58"/>
      <c r="H58"/>
      <c r="I58"/>
      <c r="J58"/>
      <c r="K58"/>
      <c r="L58"/>
      <c r="M58"/>
    </row>
    <row r="59" spans="2:13" x14ac:dyDescent="0.25">
      <c r="C59" s="2" t="s">
        <v>1519</v>
      </c>
      <c r="D59" s="29">
        <v>1</v>
      </c>
      <c r="E59"/>
      <c r="F59"/>
      <c r="G59"/>
      <c r="H59"/>
      <c r="I59"/>
      <c r="J59"/>
      <c r="K59"/>
      <c r="L59"/>
      <c r="M59"/>
    </row>
    <row r="60" spans="2:13" x14ac:dyDescent="0.25">
      <c r="C60" s="2" t="s">
        <v>1525</v>
      </c>
      <c r="D60" s="29">
        <v>1</v>
      </c>
      <c r="E60"/>
      <c r="F60"/>
      <c r="G60"/>
      <c r="H60"/>
      <c r="I60"/>
      <c r="J60"/>
      <c r="K60"/>
      <c r="L60"/>
      <c r="M60"/>
    </row>
    <row r="61" spans="2:13" x14ac:dyDescent="0.25">
      <c r="C61" s="2" t="s">
        <v>1520</v>
      </c>
      <c r="D61" s="29">
        <v>1</v>
      </c>
      <c r="E61"/>
      <c r="F61"/>
      <c r="G61"/>
      <c r="H61"/>
      <c r="I61"/>
      <c r="J61"/>
      <c r="K61"/>
      <c r="L61"/>
      <c r="M61"/>
    </row>
    <row r="62" spans="2:13" x14ac:dyDescent="0.25">
      <c r="C62" s="2" t="s">
        <v>1524</v>
      </c>
      <c r="D62" s="29">
        <v>1</v>
      </c>
      <c r="E62"/>
      <c r="F62"/>
      <c r="G62"/>
      <c r="H62"/>
      <c r="I62"/>
      <c r="J62"/>
      <c r="K62"/>
      <c r="L62"/>
      <c r="M62"/>
    </row>
    <row r="63" spans="2:13" x14ac:dyDescent="0.25">
      <c r="C63" s="2" t="s">
        <v>1517</v>
      </c>
      <c r="D63" s="29">
        <v>1</v>
      </c>
      <c r="E63"/>
      <c r="F63"/>
      <c r="G63"/>
      <c r="H63"/>
      <c r="I63"/>
      <c r="J63"/>
      <c r="K63"/>
      <c r="L63"/>
      <c r="M63"/>
    </row>
    <row r="64" spans="2:13" x14ac:dyDescent="0.25">
      <c r="C64" s="2" t="s">
        <v>1523</v>
      </c>
      <c r="D64" s="29">
        <v>1</v>
      </c>
      <c r="E64"/>
      <c r="F64"/>
      <c r="G64"/>
      <c r="H64"/>
      <c r="I64"/>
      <c r="J64"/>
      <c r="K64"/>
      <c r="L64"/>
      <c r="M64"/>
    </row>
    <row r="65" spans="1:13" x14ac:dyDescent="0.25">
      <c r="B65" s="2">
        <v>2011</v>
      </c>
      <c r="C65" s="2" t="s">
        <v>1528</v>
      </c>
      <c r="D65" s="29">
        <v>1</v>
      </c>
      <c r="E65"/>
      <c r="F65"/>
      <c r="G65"/>
      <c r="H65"/>
      <c r="I65"/>
      <c r="J65"/>
      <c r="K65"/>
      <c r="L65"/>
      <c r="M65"/>
    </row>
    <row r="66" spans="1:13" x14ac:dyDescent="0.25">
      <c r="C66" s="2" t="s">
        <v>1529</v>
      </c>
      <c r="D66" s="29">
        <v>1</v>
      </c>
      <c r="E66"/>
      <c r="F66"/>
      <c r="G66"/>
      <c r="H66"/>
      <c r="I66"/>
      <c r="J66"/>
      <c r="K66"/>
      <c r="L66"/>
      <c r="M66"/>
    </row>
    <row r="67" spans="1:13" x14ac:dyDescent="0.25">
      <c r="B67" s="2">
        <v>2012</v>
      </c>
      <c r="C67" s="2" t="s">
        <v>1530</v>
      </c>
      <c r="D67" s="29">
        <v>1</v>
      </c>
      <c r="E67"/>
      <c r="F67"/>
      <c r="G67"/>
      <c r="H67"/>
      <c r="I67"/>
      <c r="J67"/>
      <c r="K67"/>
      <c r="L67"/>
      <c r="M67"/>
    </row>
    <row r="68" spans="1:13" ht="28.5" x14ac:dyDescent="0.25">
      <c r="A68" s="2" t="s">
        <v>1443</v>
      </c>
      <c r="C68" s="2"/>
      <c r="D68" s="29">
        <v>21</v>
      </c>
      <c r="E68"/>
      <c r="F68"/>
      <c r="G68"/>
      <c r="H68"/>
      <c r="I68"/>
      <c r="J68"/>
      <c r="K68"/>
      <c r="L68"/>
      <c r="M68"/>
    </row>
    <row r="69" spans="1:13" x14ac:dyDescent="0.25">
      <c r="A69" s="2">
        <v>2015</v>
      </c>
      <c r="B69" s="2">
        <v>2009</v>
      </c>
      <c r="C69" s="2" t="s">
        <v>1531</v>
      </c>
      <c r="D69" s="29">
        <v>1</v>
      </c>
      <c r="E69"/>
      <c r="F69"/>
      <c r="G69"/>
      <c r="H69"/>
      <c r="I69"/>
      <c r="J69"/>
      <c r="K69"/>
      <c r="L69"/>
      <c r="M69"/>
    </row>
    <row r="70" spans="1:13" x14ac:dyDescent="0.25">
      <c r="B70" s="2">
        <v>2010</v>
      </c>
      <c r="C70" s="2" t="s">
        <v>1532</v>
      </c>
      <c r="D70" s="29">
        <v>1</v>
      </c>
      <c r="E70"/>
      <c r="F70"/>
      <c r="G70"/>
      <c r="H70"/>
      <c r="I70"/>
      <c r="J70"/>
      <c r="K70"/>
      <c r="L70"/>
      <c r="M70"/>
    </row>
    <row r="71" spans="1:13" x14ac:dyDescent="0.25">
      <c r="C71" s="2" t="s">
        <v>1556</v>
      </c>
      <c r="D71" s="29">
        <v>1</v>
      </c>
      <c r="E71"/>
      <c r="F71"/>
      <c r="G71"/>
      <c r="H71"/>
      <c r="I71"/>
      <c r="J71"/>
      <c r="K71"/>
      <c r="L71"/>
      <c r="M71"/>
    </row>
    <row r="72" spans="1:13" x14ac:dyDescent="0.25">
      <c r="C72" s="2" t="s">
        <v>1643</v>
      </c>
      <c r="D72" s="29">
        <v>1</v>
      </c>
      <c r="E72"/>
      <c r="F72"/>
      <c r="G72"/>
      <c r="H72"/>
      <c r="I72"/>
      <c r="J72"/>
      <c r="K72"/>
      <c r="L72"/>
      <c r="M72"/>
    </row>
    <row r="73" spans="1:13" x14ac:dyDescent="0.25">
      <c r="C73" s="2" t="s">
        <v>1533</v>
      </c>
      <c r="D73" s="29">
        <v>1</v>
      </c>
      <c r="E73"/>
      <c r="F73"/>
      <c r="G73"/>
      <c r="H73"/>
      <c r="I73"/>
      <c r="J73"/>
      <c r="K73"/>
      <c r="L73"/>
      <c r="M73"/>
    </row>
    <row r="74" spans="1:13" x14ac:dyDescent="0.25">
      <c r="C74" s="2" t="s">
        <v>1535</v>
      </c>
      <c r="D74" s="29">
        <v>1</v>
      </c>
      <c r="E74"/>
      <c r="F74"/>
      <c r="G74"/>
      <c r="H74"/>
      <c r="I74"/>
      <c r="J74"/>
      <c r="K74"/>
      <c r="L74"/>
      <c r="M74"/>
    </row>
    <row r="75" spans="1:13" x14ac:dyDescent="0.25">
      <c r="C75" s="2" t="s">
        <v>1554</v>
      </c>
      <c r="D75" s="29">
        <v>1</v>
      </c>
      <c r="E75"/>
      <c r="F75"/>
      <c r="G75"/>
      <c r="H75"/>
      <c r="I75"/>
      <c r="J75"/>
      <c r="K75"/>
      <c r="L75"/>
      <c r="M75"/>
    </row>
    <row r="76" spans="1:13" x14ac:dyDescent="0.25">
      <c r="C76" s="2" t="s">
        <v>1534</v>
      </c>
      <c r="D76" s="29">
        <v>1</v>
      </c>
      <c r="E76"/>
      <c r="F76"/>
      <c r="G76"/>
      <c r="H76"/>
      <c r="I76"/>
      <c r="J76"/>
      <c r="K76"/>
      <c r="L76"/>
      <c r="M76"/>
    </row>
    <row r="77" spans="1:13" x14ac:dyDescent="0.25">
      <c r="B77" s="2">
        <v>2011</v>
      </c>
      <c r="C77" s="2" t="s">
        <v>1551</v>
      </c>
      <c r="D77" s="29">
        <v>1</v>
      </c>
      <c r="E77"/>
      <c r="F77"/>
      <c r="G77"/>
      <c r="H77"/>
      <c r="I77"/>
      <c r="J77"/>
      <c r="K77"/>
      <c r="L77"/>
      <c r="M77"/>
    </row>
    <row r="78" spans="1:13" x14ac:dyDescent="0.25">
      <c r="C78" s="2" t="s">
        <v>1555</v>
      </c>
      <c r="D78" s="29">
        <v>1</v>
      </c>
      <c r="E78"/>
      <c r="F78"/>
      <c r="G78"/>
      <c r="H78"/>
      <c r="I78"/>
      <c r="J78"/>
      <c r="K78"/>
      <c r="L78"/>
      <c r="M78"/>
    </row>
    <row r="79" spans="1:13" x14ac:dyDescent="0.25">
      <c r="C79" s="2" t="s">
        <v>1552</v>
      </c>
      <c r="D79" s="29">
        <v>1</v>
      </c>
      <c r="E79"/>
      <c r="F79"/>
      <c r="G79"/>
      <c r="H79"/>
      <c r="I79"/>
      <c r="J79"/>
      <c r="K79"/>
      <c r="L79"/>
      <c r="M79"/>
    </row>
    <row r="80" spans="1:13" x14ac:dyDescent="0.25">
      <c r="C80" s="2" t="s">
        <v>1543</v>
      </c>
      <c r="D80" s="29">
        <v>1</v>
      </c>
      <c r="E80"/>
      <c r="F80"/>
      <c r="G80"/>
      <c r="H80"/>
      <c r="I80"/>
      <c r="J80"/>
      <c r="K80"/>
      <c r="L80"/>
      <c r="M80"/>
    </row>
    <row r="81" spans="1:13" x14ac:dyDescent="0.25">
      <c r="C81" s="2" t="s">
        <v>1549</v>
      </c>
      <c r="D81" s="29">
        <v>1</v>
      </c>
      <c r="E81"/>
      <c r="F81"/>
      <c r="G81"/>
      <c r="H81"/>
      <c r="I81"/>
      <c r="J81"/>
      <c r="K81"/>
      <c r="L81"/>
      <c r="M81"/>
    </row>
    <row r="82" spans="1:13" x14ac:dyDescent="0.25">
      <c r="C82" s="2" t="s">
        <v>1546</v>
      </c>
      <c r="D82" s="29">
        <v>1</v>
      </c>
      <c r="E82"/>
      <c r="F82"/>
      <c r="G82"/>
      <c r="H82"/>
      <c r="I82"/>
      <c r="J82"/>
      <c r="K82"/>
      <c r="L82"/>
      <c r="M82"/>
    </row>
    <row r="83" spans="1:13" x14ac:dyDescent="0.25">
      <c r="C83" s="2" t="s">
        <v>1536</v>
      </c>
      <c r="D83" s="29">
        <v>1</v>
      </c>
      <c r="E83"/>
      <c r="F83"/>
      <c r="G83"/>
      <c r="H83"/>
      <c r="I83"/>
      <c r="J83"/>
      <c r="K83"/>
      <c r="L83"/>
      <c r="M83"/>
    </row>
    <row r="84" spans="1:13" x14ac:dyDescent="0.25">
      <c r="C84" s="2" t="s">
        <v>1538</v>
      </c>
      <c r="D84" s="29">
        <v>1</v>
      </c>
      <c r="E84"/>
      <c r="F84"/>
      <c r="G84"/>
      <c r="H84"/>
      <c r="I84"/>
      <c r="J84"/>
      <c r="K84"/>
      <c r="L84"/>
      <c r="M84"/>
    </row>
    <row r="85" spans="1:13" x14ac:dyDescent="0.25">
      <c r="C85" s="2" t="s">
        <v>1540</v>
      </c>
      <c r="D85" s="29">
        <v>1</v>
      </c>
      <c r="E85"/>
      <c r="F85"/>
      <c r="G85"/>
      <c r="H85"/>
      <c r="I85"/>
      <c r="J85"/>
      <c r="K85"/>
      <c r="L85"/>
      <c r="M85"/>
    </row>
    <row r="86" spans="1:13" x14ac:dyDescent="0.25">
      <c r="C86" s="2" t="s">
        <v>1545</v>
      </c>
      <c r="D86" s="29">
        <v>1</v>
      </c>
      <c r="E86"/>
      <c r="F86"/>
      <c r="G86"/>
      <c r="H86"/>
      <c r="I86"/>
      <c r="J86"/>
      <c r="K86"/>
      <c r="L86"/>
      <c r="M86"/>
    </row>
    <row r="87" spans="1:13" x14ac:dyDescent="0.25">
      <c r="C87" s="2" t="s">
        <v>1553</v>
      </c>
      <c r="D87" s="29">
        <v>1</v>
      </c>
      <c r="E87"/>
      <c r="F87"/>
      <c r="G87"/>
      <c r="H87"/>
      <c r="I87"/>
      <c r="J87"/>
      <c r="K87"/>
      <c r="L87"/>
      <c r="M87"/>
    </row>
    <row r="88" spans="1:13" x14ac:dyDescent="0.25">
      <c r="C88" s="2" t="s">
        <v>1542</v>
      </c>
      <c r="D88" s="29">
        <v>1</v>
      </c>
      <c r="E88"/>
      <c r="F88"/>
      <c r="G88"/>
      <c r="H88"/>
      <c r="I88"/>
      <c r="J88"/>
      <c r="K88"/>
      <c r="L88"/>
      <c r="M88"/>
    </row>
    <row r="89" spans="1:13" x14ac:dyDescent="0.25">
      <c r="C89" s="2" t="s">
        <v>1547</v>
      </c>
      <c r="D89" s="29">
        <v>1</v>
      </c>
      <c r="E89"/>
      <c r="F89"/>
      <c r="G89"/>
      <c r="H89"/>
      <c r="I89"/>
      <c r="J89"/>
      <c r="K89"/>
      <c r="L89"/>
      <c r="M89"/>
    </row>
    <row r="90" spans="1:13" x14ac:dyDescent="0.25">
      <c r="C90" s="2" t="s">
        <v>1548</v>
      </c>
      <c r="D90" s="29">
        <v>1</v>
      </c>
      <c r="E90"/>
      <c r="F90"/>
      <c r="G90"/>
      <c r="H90"/>
      <c r="I90"/>
      <c r="J90"/>
      <c r="K90"/>
      <c r="L90"/>
      <c r="M90"/>
    </row>
    <row r="91" spans="1:13" x14ac:dyDescent="0.25">
      <c r="C91" s="2" t="s">
        <v>1544</v>
      </c>
      <c r="D91" s="29">
        <v>1</v>
      </c>
      <c r="E91"/>
      <c r="F91"/>
      <c r="G91"/>
      <c r="H91"/>
      <c r="I91"/>
      <c r="J91"/>
      <c r="K91"/>
      <c r="L91"/>
      <c r="M91"/>
    </row>
    <row r="92" spans="1:13" x14ac:dyDescent="0.25">
      <c r="C92" s="2" t="s">
        <v>1539</v>
      </c>
      <c r="D92" s="29">
        <v>1</v>
      </c>
      <c r="E92"/>
      <c r="F92"/>
      <c r="G92"/>
      <c r="H92"/>
      <c r="I92"/>
      <c r="J92"/>
      <c r="K92"/>
      <c r="L92"/>
      <c r="M92"/>
    </row>
    <row r="93" spans="1:13" x14ac:dyDescent="0.25">
      <c r="C93" s="2" t="s">
        <v>1541</v>
      </c>
      <c r="D93" s="29">
        <v>1</v>
      </c>
      <c r="E93"/>
      <c r="F93"/>
      <c r="G93"/>
      <c r="H93"/>
      <c r="I93"/>
      <c r="J93"/>
      <c r="K93"/>
      <c r="L93"/>
      <c r="M93"/>
    </row>
    <row r="94" spans="1:13" x14ac:dyDescent="0.25">
      <c r="C94" s="2" t="s">
        <v>1537</v>
      </c>
      <c r="D94" s="29">
        <v>1</v>
      </c>
      <c r="E94"/>
      <c r="F94"/>
      <c r="G94"/>
      <c r="H94"/>
      <c r="I94"/>
      <c r="J94"/>
      <c r="K94"/>
      <c r="L94"/>
      <c r="M94"/>
    </row>
    <row r="95" spans="1:13" x14ac:dyDescent="0.25">
      <c r="C95" s="2" t="s">
        <v>1550</v>
      </c>
      <c r="D95" s="29">
        <v>1</v>
      </c>
      <c r="E95"/>
      <c r="F95"/>
      <c r="G95"/>
      <c r="H95"/>
      <c r="I95"/>
      <c r="J95"/>
      <c r="K95"/>
      <c r="L95"/>
      <c r="M95"/>
    </row>
    <row r="96" spans="1:13" ht="28.5" x14ac:dyDescent="0.25">
      <c r="A96" s="2" t="s">
        <v>1445</v>
      </c>
      <c r="C96" s="2"/>
      <c r="D96" s="29">
        <v>27</v>
      </c>
      <c r="E96"/>
      <c r="F96"/>
      <c r="G96"/>
      <c r="H96"/>
      <c r="I96"/>
      <c r="J96"/>
      <c r="K96"/>
      <c r="L96"/>
      <c r="M96"/>
    </row>
    <row r="97" spans="1:13" x14ac:dyDescent="0.25">
      <c r="A97" s="2">
        <v>2016</v>
      </c>
      <c r="B97" s="2">
        <v>2011</v>
      </c>
      <c r="C97" s="2" t="s">
        <v>1559</v>
      </c>
      <c r="D97" s="29">
        <v>1</v>
      </c>
      <c r="E97"/>
      <c r="F97"/>
      <c r="G97"/>
      <c r="H97"/>
      <c r="I97"/>
      <c r="J97"/>
      <c r="K97"/>
      <c r="L97"/>
      <c r="M97"/>
    </row>
    <row r="98" spans="1:13" x14ac:dyDescent="0.25">
      <c r="C98" s="2" t="s">
        <v>1561</v>
      </c>
      <c r="D98" s="29">
        <v>1</v>
      </c>
      <c r="E98"/>
      <c r="F98"/>
      <c r="G98"/>
      <c r="H98"/>
      <c r="I98"/>
      <c r="J98"/>
      <c r="K98"/>
      <c r="L98"/>
      <c r="M98"/>
    </row>
    <row r="99" spans="1:13" x14ac:dyDescent="0.25">
      <c r="C99" s="2" t="s">
        <v>1560</v>
      </c>
      <c r="D99" s="29">
        <v>1</v>
      </c>
      <c r="E99"/>
      <c r="F99"/>
      <c r="G99"/>
      <c r="H99"/>
      <c r="I99"/>
      <c r="J99"/>
      <c r="K99"/>
      <c r="L99"/>
      <c r="M99"/>
    </row>
    <row r="100" spans="1:13" x14ac:dyDescent="0.25">
      <c r="C100" s="2" t="s">
        <v>1565</v>
      </c>
      <c r="D100" s="29">
        <v>1</v>
      </c>
      <c r="E100"/>
      <c r="F100"/>
      <c r="G100"/>
      <c r="H100"/>
      <c r="I100"/>
      <c r="J100"/>
      <c r="K100"/>
      <c r="L100"/>
      <c r="M100"/>
    </row>
    <row r="101" spans="1:13" x14ac:dyDescent="0.25">
      <c r="C101" s="2" t="s">
        <v>1582</v>
      </c>
      <c r="D101" s="29">
        <v>1</v>
      </c>
      <c r="E101"/>
      <c r="F101"/>
      <c r="G101"/>
      <c r="H101"/>
      <c r="I101"/>
      <c r="J101"/>
      <c r="K101"/>
      <c r="L101"/>
      <c r="M101"/>
    </row>
    <row r="102" spans="1:13" x14ac:dyDescent="0.25">
      <c r="C102" s="2" t="s">
        <v>1562</v>
      </c>
      <c r="D102" s="29">
        <v>1</v>
      </c>
      <c r="E102"/>
      <c r="F102"/>
      <c r="G102"/>
      <c r="H102"/>
      <c r="I102"/>
      <c r="J102"/>
      <c r="K102"/>
      <c r="L102"/>
      <c r="M102"/>
    </row>
    <row r="103" spans="1:13" x14ac:dyDescent="0.25">
      <c r="C103" s="2" t="s">
        <v>1558</v>
      </c>
      <c r="D103" s="29">
        <v>1</v>
      </c>
      <c r="E103"/>
      <c r="F103"/>
      <c r="G103"/>
      <c r="H103"/>
      <c r="I103"/>
      <c r="J103"/>
      <c r="K103"/>
      <c r="L103"/>
      <c r="M103"/>
    </row>
    <row r="104" spans="1:13" x14ac:dyDescent="0.25">
      <c r="C104" s="2" t="s">
        <v>1587</v>
      </c>
      <c r="D104" s="29">
        <v>1</v>
      </c>
      <c r="E104"/>
      <c r="F104"/>
      <c r="G104"/>
      <c r="H104"/>
      <c r="I104"/>
      <c r="J104"/>
      <c r="K104"/>
      <c r="L104"/>
      <c r="M104"/>
    </row>
    <row r="105" spans="1:13" x14ac:dyDescent="0.25">
      <c r="C105" s="2" t="s">
        <v>1557</v>
      </c>
      <c r="D105" s="29">
        <v>1</v>
      </c>
      <c r="E105"/>
      <c r="F105"/>
      <c r="G105"/>
      <c r="H105"/>
      <c r="I105"/>
      <c r="J105"/>
      <c r="K105"/>
      <c r="L105"/>
      <c r="M105"/>
    </row>
    <row r="106" spans="1:13" x14ac:dyDescent="0.25">
      <c r="C106" s="2" t="s">
        <v>1583</v>
      </c>
      <c r="D106" s="29">
        <v>1</v>
      </c>
      <c r="E106"/>
      <c r="F106"/>
      <c r="G106"/>
      <c r="H106"/>
      <c r="I106"/>
      <c r="J106"/>
      <c r="K106"/>
      <c r="L106"/>
      <c r="M106"/>
    </row>
    <row r="107" spans="1:13" x14ac:dyDescent="0.25">
      <c r="C107" s="2" t="s">
        <v>1584</v>
      </c>
      <c r="D107" s="29">
        <v>1</v>
      </c>
      <c r="E107"/>
      <c r="F107"/>
      <c r="G107"/>
      <c r="H107"/>
      <c r="I107"/>
      <c r="J107"/>
      <c r="K107"/>
      <c r="L107"/>
      <c r="M107"/>
    </row>
    <row r="108" spans="1:13" x14ac:dyDescent="0.25">
      <c r="C108" s="2" t="s">
        <v>1586</v>
      </c>
      <c r="D108" s="29">
        <v>1</v>
      </c>
      <c r="E108"/>
      <c r="F108"/>
      <c r="G108"/>
      <c r="H108"/>
      <c r="I108"/>
      <c r="J108"/>
      <c r="K108"/>
      <c r="L108"/>
      <c r="M108"/>
    </row>
    <row r="109" spans="1:13" x14ac:dyDescent="0.25">
      <c r="C109" s="2" t="s">
        <v>1563</v>
      </c>
      <c r="D109" s="29">
        <v>1</v>
      </c>
      <c r="E109"/>
      <c r="F109"/>
      <c r="G109"/>
      <c r="H109"/>
      <c r="I109"/>
      <c r="J109"/>
      <c r="K109"/>
      <c r="L109"/>
      <c r="M109"/>
    </row>
    <row r="110" spans="1:13" x14ac:dyDescent="0.25">
      <c r="C110" s="2" t="s">
        <v>1564</v>
      </c>
      <c r="D110" s="29">
        <v>1</v>
      </c>
      <c r="E110"/>
      <c r="F110"/>
      <c r="G110"/>
      <c r="H110"/>
      <c r="I110"/>
      <c r="J110"/>
      <c r="K110"/>
      <c r="L110"/>
      <c r="M110"/>
    </row>
    <row r="111" spans="1:13" x14ac:dyDescent="0.25">
      <c r="C111" s="2" t="s">
        <v>1566</v>
      </c>
      <c r="D111" s="29">
        <v>1</v>
      </c>
      <c r="E111"/>
      <c r="F111"/>
      <c r="G111"/>
      <c r="H111"/>
      <c r="I111"/>
      <c r="J111"/>
      <c r="K111"/>
      <c r="L111"/>
      <c r="M111"/>
    </row>
    <row r="112" spans="1:13" x14ac:dyDescent="0.25">
      <c r="C112" s="2" t="s">
        <v>1585</v>
      </c>
      <c r="D112" s="29">
        <v>1</v>
      </c>
      <c r="E112"/>
      <c r="F112"/>
      <c r="G112"/>
      <c r="H112"/>
      <c r="I112"/>
      <c r="J112"/>
      <c r="K112"/>
      <c r="L112"/>
      <c r="M112"/>
    </row>
    <row r="113" spans="2:13" x14ac:dyDescent="0.25">
      <c r="B113" s="2">
        <v>2012</v>
      </c>
      <c r="C113" s="2" t="s">
        <v>1573</v>
      </c>
      <c r="D113" s="29">
        <v>1</v>
      </c>
      <c r="E113"/>
      <c r="F113"/>
      <c r="G113"/>
      <c r="H113"/>
      <c r="I113"/>
      <c r="J113"/>
      <c r="K113"/>
      <c r="L113"/>
      <c r="M113"/>
    </row>
    <row r="114" spans="2:13" x14ac:dyDescent="0.25">
      <c r="C114" s="2" t="s">
        <v>1572</v>
      </c>
      <c r="D114" s="29">
        <v>1</v>
      </c>
      <c r="E114"/>
      <c r="F114"/>
      <c r="G114"/>
      <c r="H114"/>
      <c r="I114"/>
      <c r="J114"/>
      <c r="K114"/>
      <c r="L114"/>
      <c r="M114"/>
    </row>
    <row r="115" spans="2:13" x14ac:dyDescent="0.25">
      <c r="C115" s="2" t="s">
        <v>1645</v>
      </c>
      <c r="D115" s="29">
        <v>1</v>
      </c>
      <c r="E115"/>
      <c r="F115"/>
      <c r="G115"/>
      <c r="H115"/>
      <c r="I115"/>
      <c r="J115"/>
      <c r="K115"/>
      <c r="L115"/>
      <c r="M115"/>
    </row>
    <row r="116" spans="2:13" x14ac:dyDescent="0.25">
      <c r="C116" s="2" t="s">
        <v>1567</v>
      </c>
      <c r="D116" s="29">
        <v>1</v>
      </c>
      <c r="E116"/>
      <c r="F116"/>
      <c r="G116"/>
      <c r="H116"/>
      <c r="I116"/>
      <c r="J116"/>
      <c r="K116"/>
      <c r="L116"/>
      <c r="M116"/>
    </row>
    <row r="117" spans="2:13" x14ac:dyDescent="0.25">
      <c r="C117" s="2" t="s">
        <v>1571</v>
      </c>
      <c r="D117" s="29">
        <v>1</v>
      </c>
      <c r="E117"/>
      <c r="F117"/>
      <c r="G117"/>
      <c r="H117"/>
      <c r="I117"/>
      <c r="J117"/>
      <c r="K117"/>
      <c r="L117"/>
      <c r="M117"/>
    </row>
    <row r="118" spans="2:13" x14ac:dyDescent="0.25">
      <c r="C118" s="2" t="s">
        <v>1576</v>
      </c>
      <c r="D118" s="29">
        <v>1</v>
      </c>
      <c r="E118"/>
      <c r="F118"/>
      <c r="G118"/>
      <c r="H118"/>
      <c r="I118"/>
      <c r="J118"/>
      <c r="K118"/>
      <c r="L118"/>
      <c r="M118"/>
    </row>
    <row r="119" spans="2:13" x14ac:dyDescent="0.25">
      <c r="C119" s="2" t="s">
        <v>1581</v>
      </c>
      <c r="D119" s="29">
        <v>1</v>
      </c>
      <c r="E119"/>
      <c r="F119"/>
      <c r="G119"/>
      <c r="H119"/>
      <c r="I119"/>
      <c r="J119"/>
      <c r="K119"/>
      <c r="L119"/>
      <c r="M119"/>
    </row>
    <row r="120" spans="2:13" x14ac:dyDescent="0.25">
      <c r="C120" s="2" t="s">
        <v>1577</v>
      </c>
      <c r="D120" s="29">
        <v>1</v>
      </c>
      <c r="E120"/>
      <c r="F120"/>
      <c r="G120"/>
      <c r="H120"/>
      <c r="I120"/>
      <c r="J120"/>
      <c r="K120"/>
      <c r="L120"/>
      <c r="M120"/>
    </row>
    <row r="121" spans="2:13" x14ac:dyDescent="0.25">
      <c r="C121" s="2" t="s">
        <v>1574</v>
      </c>
      <c r="D121" s="29">
        <v>1</v>
      </c>
      <c r="E121"/>
      <c r="F121"/>
      <c r="G121"/>
      <c r="H121"/>
      <c r="I121"/>
      <c r="J121"/>
      <c r="K121"/>
      <c r="L121"/>
      <c r="M121"/>
    </row>
    <row r="122" spans="2:13" x14ac:dyDescent="0.25">
      <c r="C122" s="2" t="s">
        <v>1568</v>
      </c>
      <c r="D122" s="29">
        <v>1</v>
      </c>
      <c r="E122"/>
      <c r="F122"/>
      <c r="G122"/>
      <c r="H122"/>
      <c r="I122"/>
      <c r="J122"/>
      <c r="K122"/>
      <c r="L122"/>
      <c r="M122"/>
    </row>
    <row r="123" spans="2:13" x14ac:dyDescent="0.25">
      <c r="C123" s="2" t="s">
        <v>1575</v>
      </c>
      <c r="D123" s="29">
        <v>1</v>
      </c>
      <c r="E123"/>
      <c r="F123"/>
      <c r="G123"/>
      <c r="H123"/>
      <c r="I123"/>
      <c r="J123"/>
      <c r="K123"/>
      <c r="L123"/>
      <c r="M123"/>
    </row>
    <row r="124" spans="2:13" x14ac:dyDescent="0.25">
      <c r="C124" s="2" t="s">
        <v>1570</v>
      </c>
      <c r="D124" s="29">
        <v>1</v>
      </c>
      <c r="E124"/>
      <c r="F124"/>
      <c r="G124"/>
      <c r="H124"/>
      <c r="I124"/>
      <c r="J124"/>
      <c r="K124"/>
      <c r="L124"/>
      <c r="M124"/>
    </row>
    <row r="125" spans="2:13" x14ac:dyDescent="0.25">
      <c r="C125" s="2" t="s">
        <v>1579</v>
      </c>
      <c r="D125" s="29">
        <v>1</v>
      </c>
      <c r="E125"/>
      <c r="F125"/>
      <c r="G125"/>
      <c r="H125"/>
      <c r="I125"/>
      <c r="J125"/>
      <c r="K125"/>
      <c r="L125"/>
      <c r="M125"/>
    </row>
    <row r="126" spans="2:13" x14ac:dyDescent="0.25">
      <c r="C126" s="2" t="s">
        <v>1580</v>
      </c>
      <c r="D126" s="29">
        <v>1</v>
      </c>
      <c r="E126"/>
      <c r="F126"/>
      <c r="G126"/>
      <c r="H126"/>
      <c r="I126"/>
      <c r="J126"/>
      <c r="K126"/>
      <c r="L126"/>
      <c r="M126"/>
    </row>
    <row r="127" spans="2:13" x14ac:dyDescent="0.25">
      <c r="C127" s="2" t="s">
        <v>1569</v>
      </c>
      <c r="D127" s="29">
        <v>1</v>
      </c>
      <c r="E127"/>
      <c r="F127"/>
      <c r="G127"/>
      <c r="H127"/>
      <c r="I127"/>
      <c r="J127"/>
      <c r="K127"/>
      <c r="L127"/>
      <c r="M127"/>
    </row>
    <row r="128" spans="2:13" x14ac:dyDescent="0.25">
      <c r="C128" s="2" t="s">
        <v>1578</v>
      </c>
      <c r="D128" s="29">
        <v>1</v>
      </c>
      <c r="E128"/>
      <c r="F128"/>
      <c r="G128"/>
      <c r="H128"/>
      <c r="I128"/>
      <c r="J128"/>
      <c r="K128"/>
      <c r="L128"/>
      <c r="M128"/>
    </row>
    <row r="129" spans="1:13" ht="28.5" x14ac:dyDescent="0.25">
      <c r="A129" s="2" t="s">
        <v>1446</v>
      </c>
      <c r="C129" s="2"/>
      <c r="D129" s="29">
        <v>32</v>
      </c>
      <c r="E129"/>
      <c r="F129"/>
      <c r="G129"/>
      <c r="H129"/>
      <c r="I129"/>
      <c r="J129"/>
      <c r="K129"/>
      <c r="L129"/>
      <c r="M129"/>
    </row>
    <row r="130" spans="1:13" x14ac:dyDescent="0.25">
      <c r="A130" s="2">
        <v>2017</v>
      </c>
      <c r="B130" s="2">
        <v>2011</v>
      </c>
      <c r="C130" s="2" t="s">
        <v>1589</v>
      </c>
      <c r="D130" s="29">
        <v>1</v>
      </c>
      <c r="E130"/>
      <c r="F130"/>
      <c r="G130"/>
      <c r="H130"/>
      <c r="I130"/>
      <c r="J130"/>
      <c r="K130"/>
      <c r="L130"/>
      <c r="M130"/>
    </row>
    <row r="131" spans="1:13" x14ac:dyDescent="0.25">
      <c r="C131" s="2" t="s">
        <v>1590</v>
      </c>
      <c r="D131" s="29">
        <v>1</v>
      </c>
      <c r="E131"/>
      <c r="F131"/>
      <c r="G131"/>
      <c r="H131"/>
      <c r="I131"/>
      <c r="J131"/>
      <c r="K131"/>
      <c r="L131"/>
      <c r="M131"/>
    </row>
    <row r="132" spans="1:13" x14ac:dyDescent="0.25">
      <c r="C132" s="2" t="s">
        <v>1588</v>
      </c>
      <c r="D132" s="29">
        <v>1</v>
      </c>
      <c r="E132"/>
      <c r="F132"/>
      <c r="G132"/>
      <c r="H132"/>
      <c r="I132"/>
      <c r="J132"/>
      <c r="K132"/>
      <c r="L132"/>
      <c r="M132"/>
    </row>
    <row r="133" spans="1:13" x14ac:dyDescent="0.25">
      <c r="B133" s="2">
        <v>2012</v>
      </c>
      <c r="C133" s="2" t="s">
        <v>1613</v>
      </c>
      <c r="D133" s="29">
        <v>1</v>
      </c>
      <c r="E133"/>
      <c r="F133"/>
      <c r="G133"/>
      <c r="H133"/>
      <c r="I133"/>
      <c r="J133"/>
      <c r="K133"/>
      <c r="L133"/>
      <c r="M133"/>
    </row>
    <row r="134" spans="1:13" x14ac:dyDescent="0.25">
      <c r="C134" s="2" t="s">
        <v>1614</v>
      </c>
      <c r="D134" s="29">
        <v>1</v>
      </c>
      <c r="E134"/>
      <c r="F134"/>
      <c r="G134"/>
      <c r="H134"/>
      <c r="I134"/>
      <c r="J134"/>
      <c r="K134"/>
      <c r="L134"/>
      <c r="M134"/>
    </row>
    <row r="135" spans="1:13" x14ac:dyDescent="0.25">
      <c r="C135" s="2" t="s">
        <v>1611</v>
      </c>
      <c r="D135" s="29">
        <v>1</v>
      </c>
      <c r="E135"/>
      <c r="F135"/>
      <c r="G135"/>
      <c r="H135"/>
      <c r="I135"/>
      <c r="J135"/>
      <c r="K135"/>
      <c r="L135"/>
      <c r="M135"/>
    </row>
    <row r="136" spans="1:13" x14ac:dyDescent="0.25">
      <c r="C136" s="2" t="s">
        <v>1612</v>
      </c>
      <c r="D136" s="29">
        <v>1</v>
      </c>
      <c r="E136"/>
      <c r="F136"/>
      <c r="G136"/>
      <c r="H136"/>
      <c r="I136"/>
      <c r="J136"/>
      <c r="K136"/>
      <c r="L136"/>
      <c r="M136"/>
    </row>
    <row r="137" spans="1:13" x14ac:dyDescent="0.25">
      <c r="C137" s="2" t="s">
        <v>1591</v>
      </c>
      <c r="D137" s="29">
        <v>1</v>
      </c>
      <c r="E137"/>
      <c r="F137"/>
      <c r="G137"/>
      <c r="H137"/>
      <c r="I137"/>
      <c r="J137"/>
      <c r="K137"/>
      <c r="L137"/>
      <c r="M137"/>
    </row>
    <row r="138" spans="1:13" x14ac:dyDescent="0.25">
      <c r="C138" s="2" t="s">
        <v>1593</v>
      </c>
      <c r="D138" s="29">
        <v>1</v>
      </c>
      <c r="E138"/>
      <c r="F138"/>
      <c r="G138"/>
      <c r="H138"/>
      <c r="I138"/>
      <c r="J138"/>
      <c r="K138"/>
      <c r="L138"/>
      <c r="M138"/>
    </row>
    <row r="139" spans="1:13" x14ac:dyDescent="0.25">
      <c r="C139" s="2" t="s">
        <v>1592</v>
      </c>
      <c r="D139" s="29">
        <v>1</v>
      </c>
      <c r="E139"/>
      <c r="F139"/>
      <c r="G139"/>
      <c r="H139"/>
      <c r="I139"/>
      <c r="J139"/>
      <c r="K139"/>
      <c r="L139"/>
      <c r="M139"/>
    </row>
    <row r="140" spans="1:13" x14ac:dyDescent="0.25">
      <c r="B140" s="2">
        <v>2013</v>
      </c>
      <c r="C140" s="2" t="s">
        <v>1594</v>
      </c>
      <c r="D140" s="29">
        <v>1</v>
      </c>
      <c r="E140"/>
      <c r="F140"/>
      <c r="G140"/>
      <c r="H140"/>
      <c r="I140"/>
      <c r="J140"/>
      <c r="K140"/>
      <c r="L140"/>
      <c r="M140"/>
    </row>
    <row r="141" spans="1:13" x14ac:dyDescent="0.25">
      <c r="C141" s="2" t="s">
        <v>712</v>
      </c>
      <c r="D141" s="29">
        <v>1</v>
      </c>
      <c r="E141"/>
      <c r="F141"/>
      <c r="G141"/>
      <c r="H141"/>
      <c r="I141"/>
      <c r="J141"/>
      <c r="K141"/>
      <c r="L141"/>
      <c r="M141"/>
    </row>
    <row r="142" spans="1:13" x14ac:dyDescent="0.25">
      <c r="C142" s="2" t="s">
        <v>1606</v>
      </c>
      <c r="D142" s="29">
        <v>1</v>
      </c>
      <c r="E142"/>
      <c r="F142"/>
      <c r="G142"/>
      <c r="H142"/>
      <c r="I142"/>
      <c r="J142"/>
      <c r="K142"/>
      <c r="L142"/>
      <c r="M142"/>
    </row>
    <row r="143" spans="1:13" x14ac:dyDescent="0.25">
      <c r="C143" s="2" t="s">
        <v>1608</v>
      </c>
      <c r="D143" s="29">
        <v>1</v>
      </c>
      <c r="E143"/>
      <c r="F143"/>
      <c r="G143"/>
      <c r="H143"/>
      <c r="I143"/>
      <c r="J143"/>
      <c r="K143"/>
      <c r="L143"/>
      <c r="M143"/>
    </row>
    <row r="144" spans="1:13" x14ac:dyDescent="0.25">
      <c r="C144" s="2" t="s">
        <v>1601</v>
      </c>
      <c r="D144" s="29">
        <v>1</v>
      </c>
      <c r="E144"/>
      <c r="F144"/>
      <c r="G144"/>
      <c r="H144"/>
      <c r="I144"/>
      <c r="J144"/>
      <c r="K144"/>
      <c r="L144"/>
      <c r="M144"/>
    </row>
    <row r="145" spans="1:13" x14ac:dyDescent="0.25">
      <c r="C145" s="2" t="s">
        <v>1609</v>
      </c>
      <c r="D145" s="29">
        <v>1</v>
      </c>
      <c r="E145"/>
      <c r="F145"/>
      <c r="G145"/>
      <c r="H145"/>
      <c r="I145"/>
      <c r="J145"/>
      <c r="K145"/>
      <c r="L145"/>
      <c r="M145"/>
    </row>
    <row r="146" spans="1:13" x14ac:dyDescent="0.25">
      <c r="C146" s="2" t="s">
        <v>1600</v>
      </c>
      <c r="D146" s="29">
        <v>1</v>
      </c>
      <c r="E146"/>
      <c r="F146"/>
      <c r="G146"/>
      <c r="H146"/>
      <c r="I146"/>
      <c r="J146"/>
      <c r="K146"/>
      <c r="L146"/>
      <c r="M146"/>
    </row>
    <row r="147" spans="1:13" x14ac:dyDescent="0.25">
      <c r="C147" s="2" t="s">
        <v>1553</v>
      </c>
      <c r="D147" s="29">
        <v>1</v>
      </c>
      <c r="E147"/>
      <c r="F147"/>
      <c r="G147"/>
      <c r="H147"/>
      <c r="I147"/>
      <c r="J147"/>
      <c r="K147"/>
      <c r="L147"/>
      <c r="M147"/>
    </row>
    <row r="148" spans="1:13" x14ac:dyDescent="0.25">
      <c r="C148" s="2" t="s">
        <v>1607</v>
      </c>
      <c r="D148" s="29">
        <v>1</v>
      </c>
      <c r="E148"/>
      <c r="F148"/>
      <c r="G148"/>
      <c r="H148"/>
      <c r="I148"/>
      <c r="J148"/>
      <c r="K148"/>
      <c r="L148"/>
      <c r="M148"/>
    </row>
    <row r="149" spans="1:13" x14ac:dyDescent="0.25">
      <c r="C149" s="2" t="s">
        <v>1599</v>
      </c>
      <c r="D149" s="29">
        <v>1</v>
      </c>
      <c r="E149"/>
      <c r="F149"/>
      <c r="G149"/>
      <c r="H149"/>
      <c r="I149"/>
      <c r="J149"/>
      <c r="K149"/>
      <c r="L149"/>
      <c r="M149"/>
    </row>
    <row r="150" spans="1:13" x14ac:dyDescent="0.25">
      <c r="C150" s="2" t="s">
        <v>1596</v>
      </c>
      <c r="D150" s="29">
        <v>1</v>
      </c>
      <c r="E150"/>
      <c r="F150"/>
      <c r="G150"/>
      <c r="H150"/>
      <c r="I150"/>
      <c r="J150"/>
      <c r="K150"/>
      <c r="L150"/>
      <c r="M150"/>
    </row>
    <row r="151" spans="1:13" x14ac:dyDescent="0.25">
      <c r="C151" s="2" t="s">
        <v>1595</v>
      </c>
      <c r="D151" s="29">
        <v>1</v>
      </c>
      <c r="E151"/>
      <c r="F151"/>
      <c r="G151"/>
      <c r="H151"/>
      <c r="I151"/>
      <c r="J151"/>
      <c r="K151"/>
      <c r="L151"/>
      <c r="M151"/>
    </row>
    <row r="152" spans="1:13" x14ac:dyDescent="0.25">
      <c r="C152" s="2" t="s">
        <v>1603</v>
      </c>
      <c r="D152" s="29">
        <v>1</v>
      </c>
      <c r="E152"/>
      <c r="F152"/>
      <c r="G152"/>
      <c r="H152"/>
      <c r="I152"/>
      <c r="J152"/>
      <c r="K152"/>
      <c r="L152"/>
      <c r="M152"/>
    </row>
    <row r="153" spans="1:13" x14ac:dyDescent="0.25">
      <c r="C153" s="2" t="s">
        <v>1605</v>
      </c>
      <c r="D153" s="29">
        <v>1</v>
      </c>
      <c r="E153"/>
      <c r="F153"/>
      <c r="G153"/>
      <c r="H153"/>
      <c r="I153"/>
      <c r="J153"/>
      <c r="K153"/>
      <c r="L153"/>
      <c r="M153"/>
    </row>
    <row r="154" spans="1:13" x14ac:dyDescent="0.25">
      <c r="C154" s="2" t="s">
        <v>1597</v>
      </c>
      <c r="D154" s="29">
        <v>1</v>
      </c>
      <c r="E154"/>
      <c r="F154"/>
      <c r="G154"/>
      <c r="H154"/>
      <c r="I154"/>
      <c r="J154"/>
      <c r="K154"/>
      <c r="L154"/>
      <c r="M154"/>
    </row>
    <row r="155" spans="1:13" x14ac:dyDescent="0.25">
      <c r="C155" s="2" t="s">
        <v>1604</v>
      </c>
      <c r="D155" s="29">
        <v>1</v>
      </c>
      <c r="E155"/>
      <c r="F155"/>
      <c r="G155"/>
      <c r="H155"/>
      <c r="I155"/>
      <c r="J155"/>
      <c r="K155"/>
      <c r="L155"/>
      <c r="M155"/>
    </row>
    <row r="156" spans="1:13" x14ac:dyDescent="0.25">
      <c r="C156" s="2" t="s">
        <v>1644</v>
      </c>
      <c r="D156" s="29">
        <v>1</v>
      </c>
      <c r="E156"/>
      <c r="F156"/>
      <c r="G156"/>
      <c r="H156"/>
      <c r="I156"/>
      <c r="J156"/>
      <c r="K156"/>
      <c r="L156"/>
      <c r="M156"/>
    </row>
    <row r="157" spans="1:13" x14ac:dyDescent="0.25">
      <c r="C157" s="2" t="s">
        <v>1598</v>
      </c>
      <c r="D157" s="29">
        <v>1</v>
      </c>
      <c r="E157"/>
      <c r="F157"/>
      <c r="G157"/>
      <c r="H157"/>
      <c r="I157"/>
      <c r="J157"/>
      <c r="K157"/>
      <c r="L157"/>
      <c r="M157"/>
    </row>
    <row r="158" spans="1:13" x14ac:dyDescent="0.25">
      <c r="C158" s="2" t="s">
        <v>1602</v>
      </c>
      <c r="D158" s="29">
        <v>1</v>
      </c>
      <c r="E158"/>
      <c r="F158"/>
      <c r="G158"/>
      <c r="H158"/>
      <c r="I158"/>
      <c r="J158"/>
      <c r="K158"/>
      <c r="L158"/>
      <c r="M158"/>
    </row>
    <row r="159" spans="1:13" x14ac:dyDescent="0.25">
      <c r="B159" s="2">
        <v>2014</v>
      </c>
      <c r="C159" s="2" t="s">
        <v>1610</v>
      </c>
      <c r="D159" s="29">
        <v>1</v>
      </c>
      <c r="E159"/>
      <c r="F159"/>
      <c r="G159"/>
      <c r="H159"/>
      <c r="I159"/>
      <c r="J159"/>
      <c r="K159"/>
      <c r="L159"/>
      <c r="M159"/>
    </row>
    <row r="160" spans="1:13" ht="28.5" x14ac:dyDescent="0.25">
      <c r="A160" s="2" t="s">
        <v>1448</v>
      </c>
      <c r="C160" s="2"/>
      <c r="D160" s="29">
        <v>30</v>
      </c>
      <c r="E160"/>
      <c r="F160"/>
      <c r="G160"/>
      <c r="H160"/>
      <c r="I160"/>
      <c r="J160"/>
      <c r="K160"/>
      <c r="L160"/>
      <c r="M160"/>
    </row>
    <row r="161" spans="1:13" x14ac:dyDescent="0.25">
      <c r="A161" s="2">
        <v>2018</v>
      </c>
      <c r="B161" s="2">
        <v>2012</v>
      </c>
      <c r="C161" s="2" t="s">
        <v>1615</v>
      </c>
      <c r="D161" s="29">
        <v>1</v>
      </c>
      <c r="E161"/>
      <c r="F161"/>
      <c r="G161"/>
      <c r="H161"/>
      <c r="I161"/>
      <c r="J161"/>
      <c r="K161"/>
      <c r="L161"/>
      <c r="M161"/>
    </row>
    <row r="162" spans="1:13" x14ac:dyDescent="0.25">
      <c r="B162" s="2">
        <v>2013</v>
      </c>
      <c r="C162" s="2" t="s">
        <v>1616</v>
      </c>
      <c r="D162" s="29">
        <v>1</v>
      </c>
      <c r="E162"/>
      <c r="F162"/>
      <c r="G162"/>
      <c r="H162"/>
      <c r="I162"/>
      <c r="J162"/>
      <c r="K162"/>
      <c r="L162"/>
      <c r="M162"/>
    </row>
    <row r="163" spans="1:13" x14ac:dyDescent="0.25">
      <c r="C163" s="2" t="s">
        <v>1618</v>
      </c>
      <c r="D163" s="29">
        <v>1</v>
      </c>
      <c r="E163"/>
      <c r="F163"/>
      <c r="G163"/>
      <c r="H163"/>
      <c r="I163"/>
      <c r="J163"/>
      <c r="K163"/>
      <c r="L163"/>
      <c r="M163"/>
    </row>
    <row r="164" spans="1:13" x14ac:dyDescent="0.25">
      <c r="C164" s="2" t="s">
        <v>1617</v>
      </c>
      <c r="D164" s="29">
        <v>1</v>
      </c>
      <c r="E164"/>
      <c r="F164"/>
      <c r="G164"/>
      <c r="H164"/>
      <c r="I164"/>
      <c r="J164"/>
      <c r="K164"/>
      <c r="L164"/>
      <c r="M164"/>
    </row>
    <row r="165" spans="1:13" x14ac:dyDescent="0.25">
      <c r="C165" s="2" t="s">
        <v>1619</v>
      </c>
      <c r="D165" s="29">
        <v>1</v>
      </c>
      <c r="E165"/>
      <c r="F165"/>
      <c r="G165"/>
      <c r="H165"/>
      <c r="I165"/>
      <c r="J165"/>
      <c r="K165"/>
      <c r="L165"/>
      <c r="M165"/>
    </row>
    <row r="166" spans="1:13" x14ac:dyDescent="0.25">
      <c r="B166" s="2">
        <v>2014</v>
      </c>
      <c r="C166" s="2" t="s">
        <v>1629</v>
      </c>
      <c r="D166" s="29">
        <v>1</v>
      </c>
      <c r="E166"/>
      <c r="F166"/>
      <c r="G166"/>
      <c r="H166"/>
      <c r="I166"/>
      <c r="J166"/>
      <c r="K166"/>
      <c r="L166"/>
      <c r="M166"/>
    </row>
    <row r="167" spans="1:13" x14ac:dyDescent="0.25">
      <c r="C167" s="2" t="s">
        <v>1640</v>
      </c>
      <c r="D167" s="29">
        <v>1</v>
      </c>
      <c r="E167"/>
      <c r="F167"/>
      <c r="G167"/>
      <c r="H167"/>
      <c r="I167"/>
      <c r="J167"/>
      <c r="K167"/>
      <c r="L167"/>
      <c r="M167"/>
    </row>
    <row r="168" spans="1:13" x14ac:dyDescent="0.25">
      <c r="C168" s="2" t="s">
        <v>1621</v>
      </c>
      <c r="D168" s="29">
        <v>1</v>
      </c>
      <c r="E168"/>
      <c r="F168"/>
      <c r="G168"/>
      <c r="H168"/>
      <c r="I168"/>
      <c r="J168"/>
      <c r="K168"/>
      <c r="L168"/>
      <c r="M168"/>
    </row>
    <row r="169" spans="1:13" x14ac:dyDescent="0.25">
      <c r="C169" s="2" t="s">
        <v>1639</v>
      </c>
      <c r="D169" s="29">
        <v>1</v>
      </c>
      <c r="E169"/>
      <c r="F169"/>
      <c r="G169"/>
      <c r="H169"/>
      <c r="I169"/>
      <c r="J169"/>
      <c r="K169"/>
      <c r="L169"/>
      <c r="M169"/>
    </row>
    <row r="170" spans="1:13" x14ac:dyDescent="0.25">
      <c r="C170" s="2" t="s">
        <v>1637</v>
      </c>
      <c r="D170" s="29">
        <v>1</v>
      </c>
      <c r="E170"/>
      <c r="F170"/>
      <c r="G170"/>
      <c r="H170"/>
      <c r="I170"/>
      <c r="J170"/>
      <c r="K170"/>
      <c r="L170"/>
      <c r="M170"/>
    </row>
    <row r="171" spans="1:13" x14ac:dyDescent="0.25">
      <c r="C171" s="2" t="s">
        <v>1634</v>
      </c>
      <c r="D171" s="29">
        <v>1</v>
      </c>
      <c r="E171"/>
      <c r="F171"/>
      <c r="G171"/>
      <c r="H171"/>
      <c r="I171"/>
      <c r="J171"/>
      <c r="K171"/>
      <c r="L171"/>
      <c r="M171"/>
    </row>
    <row r="172" spans="1:13" x14ac:dyDescent="0.25">
      <c r="C172" s="2" t="s">
        <v>1620</v>
      </c>
      <c r="D172" s="29">
        <v>1</v>
      </c>
      <c r="E172"/>
      <c r="F172"/>
      <c r="G172"/>
      <c r="H172"/>
      <c r="I172"/>
      <c r="J172"/>
      <c r="K172"/>
      <c r="L172"/>
      <c r="M172"/>
    </row>
    <row r="173" spans="1:13" x14ac:dyDescent="0.25">
      <c r="C173" s="2" t="s">
        <v>1632</v>
      </c>
      <c r="D173" s="29">
        <v>1</v>
      </c>
      <c r="E173"/>
      <c r="F173"/>
      <c r="G173"/>
      <c r="H173"/>
      <c r="I173"/>
      <c r="J173"/>
      <c r="K173"/>
      <c r="L173"/>
      <c r="M173"/>
    </row>
    <row r="174" spans="1:13" x14ac:dyDescent="0.25">
      <c r="C174" s="2" t="s">
        <v>1628</v>
      </c>
      <c r="D174" s="29">
        <v>1</v>
      </c>
      <c r="E174"/>
      <c r="F174"/>
      <c r="G174"/>
      <c r="H174"/>
      <c r="I174"/>
      <c r="J174"/>
      <c r="K174"/>
      <c r="L174"/>
      <c r="M174"/>
    </row>
    <row r="175" spans="1:13" x14ac:dyDescent="0.25">
      <c r="C175" s="2" t="s">
        <v>1631</v>
      </c>
      <c r="D175" s="29">
        <v>1</v>
      </c>
      <c r="E175"/>
      <c r="F175"/>
      <c r="G175"/>
      <c r="H175"/>
      <c r="I175"/>
      <c r="J175"/>
      <c r="K175"/>
      <c r="L175"/>
      <c r="M175"/>
    </row>
    <row r="176" spans="1:13" x14ac:dyDescent="0.25">
      <c r="C176" s="2" t="s">
        <v>1626</v>
      </c>
      <c r="D176" s="29">
        <v>1</v>
      </c>
      <c r="E176"/>
      <c r="F176"/>
      <c r="G176"/>
      <c r="H176"/>
      <c r="I176"/>
      <c r="J176"/>
      <c r="K176"/>
      <c r="L176"/>
      <c r="M176"/>
    </row>
    <row r="177" spans="1:13" x14ac:dyDescent="0.25">
      <c r="C177" s="2" t="s">
        <v>1625</v>
      </c>
      <c r="D177" s="29">
        <v>1</v>
      </c>
      <c r="E177"/>
      <c r="F177"/>
      <c r="G177"/>
      <c r="H177"/>
      <c r="I177"/>
      <c r="J177"/>
      <c r="K177"/>
      <c r="L177"/>
      <c r="M177"/>
    </row>
    <row r="178" spans="1:13" x14ac:dyDescent="0.25">
      <c r="C178" s="2" t="s">
        <v>1622</v>
      </c>
      <c r="D178" s="29">
        <v>1</v>
      </c>
      <c r="E178"/>
      <c r="F178"/>
      <c r="G178"/>
      <c r="H178"/>
      <c r="I178"/>
      <c r="J178"/>
      <c r="K178"/>
      <c r="L178"/>
      <c r="M178"/>
    </row>
    <row r="179" spans="1:13" x14ac:dyDescent="0.25">
      <c r="C179" s="2" t="s">
        <v>1635</v>
      </c>
      <c r="D179" s="29">
        <v>1</v>
      </c>
      <c r="E179"/>
      <c r="F179"/>
      <c r="G179"/>
      <c r="H179"/>
      <c r="I179"/>
      <c r="J179"/>
      <c r="K179"/>
      <c r="L179"/>
      <c r="M179"/>
    </row>
    <row r="180" spans="1:13" x14ac:dyDescent="0.25">
      <c r="C180" s="2" t="s">
        <v>1636</v>
      </c>
      <c r="D180" s="29">
        <v>1</v>
      </c>
      <c r="E180"/>
      <c r="F180"/>
      <c r="G180"/>
      <c r="H180"/>
      <c r="I180"/>
      <c r="J180"/>
      <c r="K180"/>
      <c r="L180"/>
      <c r="M180"/>
    </row>
    <row r="181" spans="1:13" x14ac:dyDescent="0.25">
      <c r="C181" s="2" t="s">
        <v>1630</v>
      </c>
      <c r="D181" s="29">
        <v>1</v>
      </c>
      <c r="E181"/>
      <c r="F181"/>
      <c r="G181"/>
      <c r="H181"/>
      <c r="I181"/>
      <c r="J181"/>
      <c r="K181"/>
      <c r="L181"/>
      <c r="M181"/>
    </row>
    <row r="182" spans="1:13" x14ac:dyDescent="0.25">
      <c r="C182" s="2" t="s">
        <v>1624</v>
      </c>
      <c r="D182" s="29">
        <v>1</v>
      </c>
      <c r="E182"/>
      <c r="F182"/>
      <c r="G182"/>
      <c r="H182"/>
      <c r="I182"/>
      <c r="J182"/>
      <c r="K182"/>
      <c r="L182"/>
      <c r="M182"/>
    </row>
    <row r="183" spans="1:13" x14ac:dyDescent="0.25">
      <c r="C183" s="2" t="s">
        <v>1633</v>
      </c>
      <c r="D183" s="29">
        <v>1</v>
      </c>
      <c r="E183"/>
      <c r="F183"/>
      <c r="G183"/>
      <c r="H183"/>
      <c r="I183"/>
      <c r="J183"/>
      <c r="K183"/>
      <c r="L183"/>
      <c r="M183"/>
    </row>
    <row r="184" spans="1:13" x14ac:dyDescent="0.25">
      <c r="C184" s="2" t="s">
        <v>1623</v>
      </c>
      <c r="D184" s="29">
        <v>1</v>
      </c>
      <c r="E184"/>
      <c r="F184"/>
      <c r="G184"/>
      <c r="H184"/>
      <c r="I184"/>
      <c r="J184"/>
      <c r="K184"/>
      <c r="L184"/>
      <c r="M184"/>
    </row>
    <row r="185" spans="1:13" x14ac:dyDescent="0.25">
      <c r="C185" s="2" t="s">
        <v>1627</v>
      </c>
      <c r="D185" s="29">
        <v>1</v>
      </c>
      <c r="E185"/>
      <c r="F185"/>
      <c r="G185"/>
      <c r="H185"/>
      <c r="I185"/>
      <c r="J185"/>
      <c r="K185"/>
      <c r="L185"/>
      <c r="M185"/>
    </row>
    <row r="186" spans="1:13" x14ac:dyDescent="0.25">
      <c r="C186" s="2" t="s">
        <v>1641</v>
      </c>
      <c r="D186" s="29">
        <v>1</v>
      </c>
      <c r="E186"/>
      <c r="F186"/>
      <c r="G186"/>
      <c r="H186"/>
      <c r="I186"/>
      <c r="J186"/>
      <c r="K186"/>
      <c r="L186"/>
      <c r="M186"/>
    </row>
    <row r="187" spans="1:13" x14ac:dyDescent="0.25">
      <c r="C187" s="2" t="s">
        <v>1638</v>
      </c>
      <c r="D187" s="29">
        <v>1</v>
      </c>
      <c r="E187"/>
      <c r="F187"/>
      <c r="G187"/>
      <c r="H187"/>
      <c r="I187"/>
      <c r="J187"/>
      <c r="K187"/>
      <c r="L187"/>
      <c r="M187"/>
    </row>
    <row r="188" spans="1:13" ht="28.5" x14ac:dyDescent="0.25">
      <c r="A188" s="2" t="s">
        <v>1447</v>
      </c>
      <c r="C188" s="2"/>
      <c r="D188" s="29">
        <v>27</v>
      </c>
      <c r="E188"/>
      <c r="F188"/>
      <c r="G188"/>
      <c r="H188"/>
      <c r="I188"/>
      <c r="J188"/>
      <c r="K188"/>
      <c r="L188"/>
      <c r="M188"/>
    </row>
    <row r="189" spans="1:13" x14ac:dyDescent="0.25">
      <c r="A189" s="2" t="s">
        <v>1438</v>
      </c>
      <c r="B189" s="2" t="s">
        <v>1438</v>
      </c>
      <c r="C189" s="2" t="s">
        <v>1647</v>
      </c>
      <c r="D189" s="29">
        <v>1</v>
      </c>
      <c r="E189"/>
      <c r="F189"/>
      <c r="G189"/>
      <c r="H189"/>
      <c r="I189"/>
      <c r="J189"/>
      <c r="K189"/>
      <c r="L189"/>
      <c r="M189"/>
    </row>
    <row r="190" spans="1:13" x14ac:dyDescent="0.25">
      <c r="C190" s="2" t="s">
        <v>1646</v>
      </c>
      <c r="D190" s="29">
        <v>1</v>
      </c>
      <c r="E190"/>
      <c r="F190"/>
      <c r="G190"/>
      <c r="H190"/>
      <c r="I190"/>
      <c r="J190"/>
      <c r="K190"/>
      <c r="L190"/>
      <c r="M190"/>
    </row>
    <row r="191" spans="1:13" ht="28.5" x14ac:dyDescent="0.25">
      <c r="A191" s="2" t="s">
        <v>1444</v>
      </c>
      <c r="C191" s="2"/>
      <c r="D191" s="29">
        <v>2</v>
      </c>
      <c r="E191"/>
      <c r="F191"/>
      <c r="G191"/>
      <c r="H191"/>
      <c r="I191"/>
      <c r="J191"/>
      <c r="K191"/>
      <c r="L191"/>
      <c r="M191"/>
    </row>
    <row r="192" spans="1:13" ht="28.5" x14ac:dyDescent="0.25">
      <c r="A192" s="3" t="s">
        <v>1439</v>
      </c>
      <c r="B192" s="3"/>
      <c r="D192" s="29">
        <v>179</v>
      </c>
      <c r="E192"/>
      <c r="F192"/>
      <c r="G192"/>
      <c r="H192"/>
      <c r="I192"/>
      <c r="J192"/>
      <c r="K192"/>
      <c r="L192"/>
      <c r="M192"/>
    </row>
    <row r="193" spans="1:13" x14ac:dyDescent="0.25">
      <c r="A193"/>
      <c r="B193"/>
      <c r="C193"/>
      <c r="D193"/>
      <c r="E193"/>
      <c r="F193"/>
      <c r="G193"/>
      <c r="H193"/>
      <c r="I193"/>
      <c r="J193"/>
      <c r="K193"/>
      <c r="L193"/>
      <c r="M193"/>
    </row>
    <row r="194" spans="1:13" x14ac:dyDescent="0.25">
      <c r="A194"/>
      <c r="B194"/>
      <c r="C194"/>
      <c r="D194"/>
      <c r="E194" s="31"/>
    </row>
    <row r="195" spans="1:13" x14ac:dyDescent="0.25">
      <c r="A195"/>
      <c r="B195"/>
      <c r="C195"/>
      <c r="D195"/>
      <c r="E195" s="31"/>
    </row>
    <row r="196" spans="1:13" x14ac:dyDescent="0.25">
      <c r="A196"/>
      <c r="B196"/>
      <c r="C196"/>
      <c r="D196"/>
      <c r="E196" s="31"/>
    </row>
    <row r="197" spans="1:13" x14ac:dyDescent="0.25">
      <c r="A197"/>
      <c r="B197"/>
      <c r="C197"/>
      <c r="D197"/>
      <c r="E197" s="31"/>
    </row>
    <row r="198" spans="1:13" x14ac:dyDescent="0.25">
      <c r="A198"/>
      <c r="B198"/>
      <c r="C198"/>
      <c r="D198"/>
      <c r="E198" s="31"/>
    </row>
    <row r="199" spans="1:13" x14ac:dyDescent="0.25">
      <c r="A199"/>
      <c r="B199"/>
      <c r="C199"/>
      <c r="D199"/>
      <c r="E199" s="31"/>
    </row>
    <row r="200" spans="1:13" x14ac:dyDescent="0.25">
      <c r="A200"/>
      <c r="B200"/>
      <c r="C200"/>
      <c r="D200"/>
      <c r="E200" s="31"/>
    </row>
    <row r="201" spans="1:13" x14ac:dyDescent="0.25">
      <c r="A201"/>
      <c r="B201"/>
      <c r="C201"/>
      <c r="D201"/>
      <c r="E201" s="31"/>
    </row>
    <row r="202" spans="1:13" x14ac:dyDescent="0.25">
      <c r="A202"/>
      <c r="B202"/>
      <c r="C202"/>
      <c r="D202"/>
      <c r="E202" s="31"/>
    </row>
    <row r="203" spans="1:13" x14ac:dyDescent="0.25">
      <c r="A203"/>
      <c r="B203"/>
      <c r="C203"/>
      <c r="D203"/>
      <c r="E203" s="31"/>
    </row>
    <row r="204" spans="1:13" x14ac:dyDescent="0.25">
      <c r="A204"/>
      <c r="B204"/>
      <c r="C204"/>
      <c r="D204"/>
      <c r="E204" s="31"/>
    </row>
    <row r="205" spans="1:13" x14ac:dyDescent="0.25">
      <c r="A205"/>
      <c r="B205"/>
      <c r="C205"/>
      <c r="D205"/>
      <c r="E205" s="31"/>
    </row>
    <row r="206" spans="1:13" x14ac:dyDescent="0.25">
      <c r="A206"/>
      <c r="B206"/>
      <c r="C206"/>
      <c r="D206"/>
      <c r="E206" s="31"/>
    </row>
    <row r="207" spans="1:13" x14ac:dyDescent="0.25">
      <c r="A207"/>
      <c r="B207"/>
      <c r="C207"/>
      <c r="D207"/>
      <c r="E207" s="31"/>
    </row>
    <row r="208" spans="1:13" x14ac:dyDescent="0.25">
      <c r="A208"/>
      <c r="B208"/>
      <c r="C208"/>
      <c r="D208"/>
      <c r="E208" s="31"/>
    </row>
    <row r="209" spans="1:5" x14ac:dyDescent="0.25">
      <c r="A209"/>
      <c r="B209"/>
      <c r="C209"/>
      <c r="D209"/>
      <c r="E209" s="31"/>
    </row>
    <row r="210" spans="1:5" x14ac:dyDescent="0.25">
      <c r="A210"/>
      <c r="B210"/>
      <c r="C210"/>
      <c r="D210"/>
      <c r="E210" s="31"/>
    </row>
    <row r="211" spans="1:5" x14ac:dyDescent="0.25">
      <c r="A211"/>
      <c r="B211"/>
      <c r="C211"/>
      <c r="D211"/>
      <c r="E211" s="31"/>
    </row>
    <row r="212" spans="1:5" x14ac:dyDescent="0.25">
      <c r="A212"/>
      <c r="B212"/>
      <c r="C212"/>
      <c r="D212"/>
      <c r="E212" s="31"/>
    </row>
    <row r="213" spans="1:5" x14ac:dyDescent="0.25">
      <c r="A213"/>
      <c r="B213"/>
      <c r="C213"/>
      <c r="D213"/>
      <c r="E213" s="31"/>
    </row>
    <row r="214" spans="1:5" x14ac:dyDescent="0.25">
      <c r="A214"/>
      <c r="B214"/>
      <c r="C214"/>
      <c r="D214"/>
      <c r="E214" s="31"/>
    </row>
    <row r="215" spans="1:5" x14ac:dyDescent="0.25">
      <c r="A215"/>
      <c r="B215"/>
      <c r="C215"/>
      <c r="D215"/>
      <c r="E215" s="31"/>
    </row>
    <row r="216" spans="1:5" x14ac:dyDescent="0.25">
      <c r="A216"/>
      <c r="B216"/>
      <c r="C216"/>
      <c r="D216"/>
      <c r="E216" s="31"/>
    </row>
    <row r="217" spans="1:5" x14ac:dyDescent="0.25">
      <c r="A217"/>
      <c r="B217"/>
      <c r="C217"/>
      <c r="D217"/>
      <c r="E217" s="31"/>
    </row>
    <row r="218" spans="1:5" x14ac:dyDescent="0.25">
      <c r="A218"/>
      <c r="B218"/>
      <c r="C218"/>
      <c r="D218"/>
      <c r="E218" s="31"/>
    </row>
    <row r="219" spans="1:5" x14ac:dyDescent="0.25">
      <c r="A219"/>
      <c r="B219"/>
      <c r="C219"/>
      <c r="D219"/>
      <c r="E219" s="31"/>
    </row>
    <row r="220" spans="1:5" x14ac:dyDescent="0.25">
      <c r="A220"/>
      <c r="B220"/>
      <c r="C220"/>
      <c r="D220"/>
      <c r="E220" s="31"/>
    </row>
    <row r="221" spans="1:5" x14ac:dyDescent="0.25">
      <c r="A221"/>
      <c r="B221"/>
      <c r="C221"/>
      <c r="D221"/>
      <c r="E221" s="31"/>
    </row>
    <row r="222" spans="1:5" x14ac:dyDescent="0.25">
      <c r="A222"/>
      <c r="B222"/>
      <c r="C222"/>
      <c r="D222"/>
      <c r="E222" s="31"/>
    </row>
    <row r="223" spans="1:5" x14ac:dyDescent="0.25">
      <c r="A223"/>
      <c r="B223"/>
      <c r="C223"/>
      <c r="D223"/>
      <c r="E223" s="31"/>
    </row>
    <row r="224" spans="1:5" x14ac:dyDescent="0.25">
      <c r="A224"/>
      <c r="B224"/>
      <c r="C224"/>
      <c r="D224"/>
      <c r="E224" s="31"/>
    </row>
    <row r="225" spans="1:5" x14ac:dyDescent="0.25">
      <c r="A225"/>
      <c r="B225"/>
      <c r="C225"/>
      <c r="D225"/>
      <c r="E225" s="31"/>
    </row>
    <row r="226" spans="1:5" x14ac:dyDescent="0.25">
      <c r="A226"/>
      <c r="B226"/>
      <c r="C226"/>
      <c r="D226"/>
      <c r="E226" s="31"/>
    </row>
    <row r="227" spans="1:5" x14ac:dyDescent="0.25">
      <c r="A227"/>
      <c r="B227"/>
      <c r="C227"/>
      <c r="D227"/>
      <c r="E227" s="31"/>
    </row>
    <row r="228" spans="1:5" x14ac:dyDescent="0.25">
      <c r="A228"/>
      <c r="B228"/>
      <c r="C228"/>
      <c r="D228"/>
      <c r="E228" s="31"/>
    </row>
    <row r="229" spans="1:5" x14ac:dyDescent="0.25">
      <c r="A229"/>
      <c r="B229"/>
      <c r="C229"/>
      <c r="D229"/>
      <c r="E229" s="31"/>
    </row>
    <row r="230" spans="1:5" x14ac:dyDescent="0.25">
      <c r="A230"/>
      <c r="B230"/>
      <c r="C230"/>
      <c r="D230"/>
      <c r="E230" s="31"/>
    </row>
    <row r="231" spans="1:5" x14ac:dyDescent="0.25">
      <c r="A231"/>
      <c r="B231"/>
      <c r="C231"/>
      <c r="D231"/>
      <c r="E231" s="31"/>
    </row>
    <row r="232" spans="1:5" x14ac:dyDescent="0.25">
      <c r="A232"/>
      <c r="B232"/>
      <c r="C232"/>
      <c r="D232"/>
      <c r="E232" s="31"/>
    </row>
    <row r="233" spans="1:5" x14ac:dyDescent="0.25">
      <c r="A233"/>
      <c r="B233"/>
      <c r="C233"/>
      <c r="D233"/>
      <c r="E233" s="31"/>
    </row>
    <row r="234" spans="1:5" x14ac:dyDescent="0.25">
      <c r="A234"/>
      <c r="B234"/>
      <c r="C234"/>
      <c r="D234"/>
      <c r="E234" s="31"/>
    </row>
    <row r="235" spans="1:5" x14ac:dyDescent="0.25">
      <c r="A235"/>
      <c r="B235"/>
      <c r="C235"/>
      <c r="D235"/>
      <c r="E235" s="31"/>
    </row>
    <row r="236" spans="1:5" x14ac:dyDescent="0.25">
      <c r="A236"/>
      <c r="B236"/>
      <c r="C236"/>
      <c r="D236"/>
      <c r="E236" s="31"/>
    </row>
    <row r="237" spans="1:5" x14ac:dyDescent="0.25">
      <c r="A237"/>
      <c r="B237"/>
      <c r="C237"/>
      <c r="D237"/>
      <c r="E237" s="31"/>
    </row>
    <row r="238" spans="1:5" x14ac:dyDescent="0.25">
      <c r="A238"/>
      <c r="B238"/>
      <c r="C238"/>
      <c r="D238"/>
      <c r="E238" s="31"/>
    </row>
    <row r="239" spans="1:5" x14ac:dyDescent="0.25">
      <c r="A239"/>
      <c r="B239"/>
      <c r="C239"/>
      <c r="D239"/>
      <c r="E239" s="31"/>
    </row>
    <row r="240" spans="1:5" x14ac:dyDescent="0.25">
      <c r="A240"/>
      <c r="B240"/>
      <c r="C240"/>
      <c r="D240"/>
      <c r="E240" s="31"/>
    </row>
    <row r="241" spans="1:5" x14ac:dyDescent="0.25">
      <c r="A241"/>
      <c r="B241"/>
      <c r="C241"/>
      <c r="D241"/>
      <c r="E241" s="31"/>
    </row>
    <row r="242" spans="1:5" x14ac:dyDescent="0.25">
      <c r="A242"/>
      <c r="B242"/>
      <c r="C242"/>
      <c r="D242"/>
      <c r="E242" s="31"/>
    </row>
    <row r="243" spans="1:5" x14ac:dyDescent="0.25">
      <c r="A243"/>
      <c r="B243"/>
      <c r="C243"/>
      <c r="D243"/>
      <c r="E243" s="31"/>
    </row>
    <row r="244" spans="1:5" x14ac:dyDescent="0.25">
      <c r="A244"/>
      <c r="B244"/>
      <c r="C244"/>
      <c r="D244"/>
      <c r="E244" s="31"/>
    </row>
    <row r="245" spans="1:5" x14ac:dyDescent="0.25">
      <c r="A245"/>
      <c r="B245"/>
      <c r="C245"/>
      <c r="D245"/>
      <c r="E245" s="31"/>
    </row>
    <row r="246" spans="1:5" x14ac:dyDescent="0.25">
      <c r="A246"/>
      <c r="B246"/>
      <c r="C246"/>
      <c r="D246"/>
      <c r="E246" s="31"/>
    </row>
    <row r="247" spans="1:5" x14ac:dyDescent="0.25">
      <c r="A247"/>
      <c r="B247"/>
      <c r="C247"/>
      <c r="D247"/>
      <c r="E247" s="31"/>
    </row>
    <row r="248" spans="1:5" x14ac:dyDescent="0.25">
      <c r="A248"/>
      <c r="B248"/>
      <c r="C248"/>
      <c r="D248"/>
      <c r="E248" s="31"/>
    </row>
    <row r="249" spans="1:5" x14ac:dyDescent="0.25">
      <c r="A249"/>
      <c r="B249"/>
      <c r="C249"/>
      <c r="D249"/>
      <c r="E249" s="31"/>
    </row>
    <row r="250" spans="1:5" x14ac:dyDescent="0.25">
      <c r="A250"/>
      <c r="B250"/>
      <c r="C250"/>
      <c r="D250"/>
      <c r="E250" s="31"/>
    </row>
    <row r="251" spans="1:5" x14ac:dyDescent="0.25">
      <c r="A251"/>
      <c r="B251"/>
      <c r="C251"/>
      <c r="D251"/>
      <c r="E251" s="31"/>
    </row>
    <row r="252" spans="1:5" x14ac:dyDescent="0.25">
      <c r="A252"/>
      <c r="B252"/>
      <c r="C252"/>
      <c r="D252"/>
      <c r="E252" s="31"/>
    </row>
    <row r="253" spans="1:5" x14ac:dyDescent="0.25">
      <c r="A253"/>
      <c r="B253"/>
      <c r="C253"/>
      <c r="D253"/>
      <c r="E253" s="31"/>
    </row>
    <row r="254" spans="1:5" x14ac:dyDescent="0.25">
      <c r="A254"/>
      <c r="B254"/>
      <c r="C254"/>
      <c r="D254"/>
      <c r="E254" s="31"/>
    </row>
    <row r="255" spans="1:5" x14ac:dyDescent="0.25">
      <c r="A255"/>
      <c r="B255"/>
      <c r="C255"/>
      <c r="D255"/>
      <c r="E255" s="31"/>
    </row>
    <row r="256" spans="1:5" x14ac:dyDescent="0.25">
      <c r="A256"/>
      <c r="B256"/>
      <c r="C256"/>
      <c r="D256"/>
      <c r="E256" s="31"/>
    </row>
    <row r="257" spans="1:5" x14ac:dyDescent="0.25">
      <c r="A257"/>
      <c r="B257"/>
      <c r="C257"/>
      <c r="D257"/>
      <c r="E257" s="31"/>
    </row>
    <row r="258" spans="1:5" x14ac:dyDescent="0.25">
      <c r="A258"/>
      <c r="B258"/>
      <c r="C258"/>
      <c r="D258"/>
      <c r="E258" s="31"/>
    </row>
    <row r="259" spans="1:5" x14ac:dyDescent="0.25">
      <c r="A259"/>
      <c r="B259"/>
      <c r="C259"/>
      <c r="D259"/>
      <c r="E259" s="31"/>
    </row>
    <row r="260" spans="1:5" x14ac:dyDescent="0.25">
      <c r="A260"/>
      <c r="B260"/>
      <c r="C260"/>
      <c r="D260"/>
      <c r="E260" s="31"/>
    </row>
    <row r="261" spans="1:5" x14ac:dyDescent="0.25">
      <c r="A261"/>
      <c r="B261"/>
      <c r="C261"/>
      <c r="D261"/>
      <c r="E261" s="31"/>
    </row>
    <row r="262" spans="1:5" x14ac:dyDescent="0.25">
      <c r="A262"/>
      <c r="B262"/>
      <c r="C262"/>
      <c r="D262"/>
      <c r="E262" s="31"/>
    </row>
    <row r="263" spans="1:5" x14ac:dyDescent="0.25">
      <c r="A263"/>
      <c r="B263"/>
      <c r="C263"/>
      <c r="D263"/>
      <c r="E263" s="31"/>
    </row>
    <row r="264" spans="1:5" x14ac:dyDescent="0.25">
      <c r="A264"/>
      <c r="B264"/>
      <c r="C264"/>
      <c r="D264"/>
      <c r="E264" s="31"/>
    </row>
    <row r="265" spans="1:5" x14ac:dyDescent="0.25">
      <c r="A265"/>
      <c r="B265"/>
      <c r="C265"/>
      <c r="D265"/>
      <c r="E265" s="31"/>
    </row>
    <row r="266" spans="1:5" x14ac:dyDescent="0.25">
      <c r="A266"/>
      <c r="B266"/>
      <c r="C266"/>
      <c r="D266"/>
      <c r="E266" s="31"/>
    </row>
    <row r="267" spans="1:5" x14ac:dyDescent="0.25">
      <c r="A267"/>
      <c r="B267"/>
      <c r="C267"/>
      <c r="D267"/>
      <c r="E267" s="31"/>
    </row>
    <row r="268" spans="1:5" x14ac:dyDescent="0.25">
      <c r="A268"/>
      <c r="B268"/>
      <c r="C268"/>
      <c r="D268"/>
      <c r="E268" s="31"/>
    </row>
    <row r="269" spans="1:5" x14ac:dyDescent="0.25">
      <c r="A269"/>
      <c r="B269"/>
      <c r="C269"/>
      <c r="D269"/>
      <c r="E269" s="31"/>
    </row>
    <row r="270" spans="1:5" x14ac:dyDescent="0.25">
      <c r="A270"/>
      <c r="B270"/>
      <c r="C270"/>
      <c r="D270"/>
      <c r="E270" s="31"/>
    </row>
    <row r="271" spans="1:5" x14ac:dyDescent="0.25">
      <c r="A271"/>
      <c r="B271"/>
      <c r="C271"/>
      <c r="D271"/>
      <c r="E271" s="31"/>
    </row>
    <row r="272" spans="1:5" x14ac:dyDescent="0.25">
      <c r="A272"/>
      <c r="B272"/>
      <c r="C272"/>
      <c r="D272"/>
      <c r="E272" s="31"/>
    </row>
    <row r="273" spans="1:5" x14ac:dyDescent="0.25">
      <c r="A273"/>
      <c r="B273"/>
      <c r="C273"/>
      <c r="D273"/>
      <c r="E273" s="31"/>
    </row>
    <row r="274" spans="1:5" x14ac:dyDescent="0.25">
      <c r="A274"/>
      <c r="B274"/>
      <c r="C274"/>
      <c r="D274"/>
      <c r="E274" s="31"/>
    </row>
    <row r="275" spans="1:5" x14ac:dyDescent="0.25">
      <c r="A275"/>
      <c r="B275"/>
      <c r="C275"/>
      <c r="D275"/>
      <c r="E275" s="31"/>
    </row>
    <row r="276" spans="1:5" x14ac:dyDescent="0.25">
      <c r="A276"/>
      <c r="B276"/>
      <c r="C276"/>
      <c r="D276"/>
      <c r="E276" s="31"/>
    </row>
    <row r="277" spans="1:5" x14ac:dyDescent="0.25">
      <c r="A277"/>
      <c r="B277"/>
      <c r="C277"/>
      <c r="D277"/>
      <c r="E277" s="31"/>
    </row>
    <row r="278" spans="1:5" x14ac:dyDescent="0.25">
      <c r="A278"/>
      <c r="B278"/>
      <c r="C278"/>
      <c r="D278"/>
      <c r="E278" s="31"/>
    </row>
    <row r="279" spans="1:5" x14ac:dyDescent="0.25">
      <c r="A279"/>
      <c r="B279"/>
      <c r="C279"/>
      <c r="D279"/>
      <c r="E279" s="31"/>
    </row>
    <row r="280" spans="1:5" x14ac:dyDescent="0.25">
      <c r="A280"/>
      <c r="B280"/>
      <c r="C280"/>
      <c r="D280"/>
      <c r="E280" s="31"/>
    </row>
    <row r="281" spans="1:5" x14ac:dyDescent="0.25">
      <c r="A281"/>
      <c r="B281"/>
      <c r="C281"/>
      <c r="D281"/>
      <c r="E281" s="31"/>
    </row>
    <row r="282" spans="1:5" x14ac:dyDescent="0.25">
      <c r="A282"/>
      <c r="B282"/>
      <c r="C282"/>
      <c r="D282"/>
      <c r="E282" s="31"/>
    </row>
    <row r="283" spans="1:5" x14ac:dyDescent="0.25">
      <c r="A283"/>
      <c r="B283"/>
      <c r="C283"/>
      <c r="D283"/>
      <c r="E283" s="31"/>
    </row>
    <row r="284" spans="1:5" x14ac:dyDescent="0.25">
      <c r="A284"/>
      <c r="B284"/>
      <c r="C284"/>
      <c r="D284"/>
      <c r="E284" s="31"/>
    </row>
    <row r="285" spans="1:5" x14ac:dyDescent="0.25">
      <c r="A285"/>
      <c r="B285"/>
      <c r="C285"/>
      <c r="D285"/>
      <c r="E285" s="31"/>
    </row>
    <row r="286" spans="1:5" x14ac:dyDescent="0.25">
      <c r="A286"/>
      <c r="B286"/>
      <c r="C286"/>
      <c r="D286"/>
      <c r="E286" s="31"/>
    </row>
    <row r="287" spans="1:5" x14ac:dyDescent="0.25">
      <c r="A287"/>
      <c r="B287"/>
      <c r="C287"/>
      <c r="D287"/>
      <c r="E287" s="31"/>
    </row>
    <row r="288" spans="1:5" x14ac:dyDescent="0.25">
      <c r="A288"/>
      <c r="B288"/>
      <c r="C288"/>
      <c r="D288"/>
      <c r="E288" s="31"/>
    </row>
    <row r="289" spans="1:5" x14ac:dyDescent="0.25">
      <c r="A289"/>
      <c r="B289"/>
      <c r="C289"/>
      <c r="D289"/>
      <c r="E289" s="31"/>
    </row>
    <row r="290" spans="1:5" x14ac:dyDescent="0.25">
      <c r="A290"/>
      <c r="B290"/>
      <c r="C290"/>
      <c r="D290"/>
      <c r="E290" s="31"/>
    </row>
    <row r="291" spans="1:5" x14ac:dyDescent="0.25">
      <c r="A291"/>
      <c r="B291"/>
      <c r="C291"/>
      <c r="D291"/>
      <c r="E291" s="31"/>
    </row>
    <row r="292" spans="1:5" x14ac:dyDescent="0.25">
      <c r="A292"/>
      <c r="B292"/>
      <c r="C292"/>
      <c r="D292"/>
      <c r="E292" s="31"/>
    </row>
    <row r="293" spans="1:5" x14ac:dyDescent="0.25">
      <c r="A293"/>
      <c r="B293"/>
      <c r="C293"/>
      <c r="D293"/>
      <c r="E293" s="31"/>
    </row>
    <row r="294" spans="1:5" x14ac:dyDescent="0.25">
      <c r="A294"/>
      <c r="B294"/>
      <c r="C294"/>
      <c r="D294"/>
      <c r="E294" s="31"/>
    </row>
    <row r="295" spans="1:5" x14ac:dyDescent="0.25">
      <c r="A295"/>
      <c r="B295"/>
      <c r="C295"/>
      <c r="D295"/>
      <c r="E295" s="31"/>
    </row>
    <row r="296" spans="1:5" x14ac:dyDescent="0.25">
      <c r="A296"/>
      <c r="B296"/>
      <c r="C296"/>
      <c r="D296"/>
      <c r="E296" s="31"/>
    </row>
    <row r="297" spans="1:5" x14ac:dyDescent="0.25">
      <c r="A297"/>
      <c r="B297"/>
      <c r="C297"/>
      <c r="D297"/>
      <c r="E297" s="31"/>
    </row>
    <row r="298" spans="1:5" x14ac:dyDescent="0.25">
      <c r="A298"/>
      <c r="B298"/>
      <c r="C298"/>
      <c r="D298"/>
      <c r="E298" s="31"/>
    </row>
    <row r="299" spans="1:5" x14ac:dyDescent="0.25">
      <c r="A299"/>
      <c r="B299"/>
      <c r="C299"/>
      <c r="D299"/>
      <c r="E299" s="31"/>
    </row>
    <row r="300" spans="1:5" x14ac:dyDescent="0.25">
      <c r="A300"/>
      <c r="B300"/>
      <c r="C300"/>
      <c r="D300"/>
      <c r="E300" s="31"/>
    </row>
    <row r="301" spans="1:5" x14ac:dyDescent="0.25">
      <c r="A301"/>
      <c r="B301"/>
      <c r="C301"/>
      <c r="D301"/>
      <c r="E301" s="31"/>
    </row>
    <row r="302" spans="1:5" x14ac:dyDescent="0.25">
      <c r="A302"/>
      <c r="B302"/>
      <c r="C302"/>
      <c r="D302"/>
      <c r="E302" s="31"/>
    </row>
    <row r="303" spans="1:5" x14ac:dyDescent="0.25">
      <c r="A303"/>
      <c r="B303"/>
      <c r="C303"/>
      <c r="D303"/>
      <c r="E303" s="31"/>
    </row>
    <row r="304" spans="1:5" x14ac:dyDescent="0.25">
      <c r="A304"/>
      <c r="B304"/>
      <c r="C304"/>
      <c r="D304"/>
      <c r="E304" s="31"/>
    </row>
    <row r="305" spans="1:5" x14ac:dyDescent="0.25">
      <c r="A305"/>
      <c r="B305"/>
      <c r="C305"/>
      <c r="D305"/>
      <c r="E305" s="31"/>
    </row>
    <row r="306" spans="1:5" x14ac:dyDescent="0.25">
      <c r="A306"/>
      <c r="B306"/>
      <c r="C306"/>
      <c r="D306"/>
      <c r="E306" s="31"/>
    </row>
    <row r="307" spans="1:5" x14ac:dyDescent="0.25">
      <c r="A307"/>
      <c r="B307"/>
      <c r="C307"/>
      <c r="D307"/>
      <c r="E307" s="31"/>
    </row>
    <row r="308" spans="1:5" x14ac:dyDescent="0.25">
      <c r="A308"/>
      <c r="B308"/>
      <c r="C308"/>
      <c r="D308"/>
      <c r="E308" s="31"/>
    </row>
    <row r="309" spans="1:5" x14ac:dyDescent="0.25">
      <c r="A309"/>
      <c r="B309"/>
      <c r="C309"/>
      <c r="D309"/>
      <c r="E309" s="31"/>
    </row>
    <row r="310" spans="1:5" x14ac:dyDescent="0.25">
      <c r="A310"/>
      <c r="B310"/>
      <c r="C310"/>
      <c r="D310"/>
      <c r="E310" s="31"/>
    </row>
    <row r="311" spans="1:5" x14ac:dyDescent="0.25">
      <c r="A311"/>
      <c r="B311"/>
      <c r="C311"/>
      <c r="D311"/>
      <c r="E311" s="31"/>
    </row>
    <row r="312" spans="1:5" x14ac:dyDescent="0.25">
      <c r="A312"/>
      <c r="B312"/>
      <c r="C312"/>
      <c r="D312"/>
      <c r="E312" s="31"/>
    </row>
    <row r="313" spans="1:5" x14ac:dyDescent="0.25">
      <c r="A313"/>
      <c r="B313"/>
      <c r="C313"/>
      <c r="D313"/>
      <c r="E313" s="31"/>
    </row>
    <row r="314" spans="1:5" x14ac:dyDescent="0.25">
      <c r="A314"/>
      <c r="B314"/>
      <c r="C314"/>
      <c r="D314"/>
      <c r="E314" s="31"/>
    </row>
    <row r="315" spans="1:5" x14ac:dyDescent="0.25">
      <c r="A315"/>
      <c r="B315"/>
      <c r="C315"/>
      <c r="D315"/>
      <c r="E315" s="31"/>
    </row>
    <row r="316" spans="1:5" x14ac:dyDescent="0.25">
      <c r="A316"/>
      <c r="B316"/>
      <c r="C316"/>
      <c r="D316"/>
      <c r="E316" s="31"/>
    </row>
    <row r="317" spans="1:5" x14ac:dyDescent="0.25">
      <c r="A317"/>
      <c r="B317"/>
      <c r="C317"/>
      <c r="D317"/>
      <c r="E317" s="31"/>
    </row>
    <row r="318" spans="1:5" x14ac:dyDescent="0.25">
      <c r="A318"/>
      <c r="B318"/>
      <c r="C318"/>
      <c r="D318"/>
      <c r="E318" s="31"/>
    </row>
    <row r="319" spans="1:5" x14ac:dyDescent="0.25">
      <c r="A319"/>
      <c r="B319"/>
      <c r="C319"/>
      <c r="D319"/>
      <c r="E319" s="31"/>
    </row>
    <row r="320" spans="1:5" x14ac:dyDescent="0.25">
      <c r="A320"/>
      <c r="B320"/>
      <c r="C320"/>
      <c r="D320"/>
      <c r="E320" s="31"/>
    </row>
    <row r="321" spans="1:5" x14ac:dyDescent="0.25">
      <c r="A321"/>
      <c r="B321"/>
      <c r="C321"/>
      <c r="D321"/>
      <c r="E321" s="31"/>
    </row>
    <row r="322" spans="1:5" x14ac:dyDescent="0.25">
      <c r="A322"/>
      <c r="B322"/>
      <c r="C322"/>
      <c r="D322"/>
      <c r="E322" s="31"/>
    </row>
    <row r="323" spans="1:5" x14ac:dyDescent="0.25">
      <c r="A323"/>
      <c r="B323"/>
      <c r="C323"/>
      <c r="D323"/>
      <c r="E323" s="31"/>
    </row>
    <row r="324" spans="1:5" x14ac:dyDescent="0.25">
      <c r="A324"/>
      <c r="B324"/>
      <c r="C324"/>
      <c r="D324"/>
      <c r="E324" s="31"/>
    </row>
    <row r="325" spans="1:5" x14ac:dyDescent="0.25">
      <c r="A325"/>
      <c r="B325"/>
      <c r="C325"/>
      <c r="D325"/>
      <c r="E325" s="31"/>
    </row>
    <row r="326" spans="1:5" x14ac:dyDescent="0.25">
      <c r="A326"/>
      <c r="B326"/>
      <c r="C326"/>
      <c r="D326"/>
      <c r="E326" s="31"/>
    </row>
    <row r="327" spans="1:5" x14ac:dyDescent="0.25">
      <c r="A327"/>
      <c r="B327"/>
      <c r="C327"/>
      <c r="D327"/>
      <c r="E327" s="31"/>
    </row>
    <row r="328" spans="1:5" x14ac:dyDescent="0.25">
      <c r="A328"/>
      <c r="B328"/>
      <c r="C328"/>
      <c r="D328"/>
      <c r="E328" s="31"/>
    </row>
    <row r="329" spans="1:5" x14ac:dyDescent="0.25">
      <c r="A329"/>
      <c r="B329"/>
      <c r="C329"/>
      <c r="D329"/>
      <c r="E329" s="31"/>
    </row>
    <row r="330" spans="1:5" x14ac:dyDescent="0.25">
      <c r="A330"/>
      <c r="B330"/>
      <c r="C330"/>
      <c r="D330"/>
      <c r="E330" s="31"/>
    </row>
    <row r="331" spans="1:5" x14ac:dyDescent="0.25">
      <c r="A331"/>
      <c r="B331"/>
      <c r="C331"/>
      <c r="D331"/>
      <c r="E331" s="31"/>
    </row>
    <row r="332" spans="1:5" x14ac:dyDescent="0.25">
      <c r="A332"/>
      <c r="B332"/>
      <c r="C332"/>
      <c r="D332"/>
      <c r="E332" s="31"/>
    </row>
    <row r="333" spans="1:5" x14ac:dyDescent="0.25">
      <c r="A333"/>
      <c r="B333"/>
      <c r="C333"/>
      <c r="D333"/>
      <c r="E333" s="31"/>
    </row>
    <row r="334" spans="1:5" x14ac:dyDescent="0.25">
      <c r="A334"/>
      <c r="B334"/>
      <c r="C334"/>
      <c r="D334"/>
      <c r="E334" s="31"/>
    </row>
    <row r="335" spans="1:5" x14ac:dyDescent="0.25">
      <c r="A335"/>
      <c r="B335"/>
      <c r="C335"/>
      <c r="D335"/>
      <c r="E335" s="31"/>
    </row>
    <row r="336" spans="1:5" x14ac:dyDescent="0.25">
      <c r="A336"/>
      <c r="B336"/>
      <c r="C336"/>
      <c r="D336"/>
      <c r="E336" s="31"/>
    </row>
    <row r="337" spans="1:5" x14ac:dyDescent="0.25">
      <c r="A337"/>
      <c r="B337"/>
      <c r="C337"/>
      <c r="D337"/>
      <c r="E337" s="31"/>
    </row>
    <row r="338" spans="1:5" x14ac:dyDescent="0.25">
      <c r="A338"/>
      <c r="B338"/>
      <c r="C338"/>
      <c r="D338"/>
      <c r="E338" s="31"/>
    </row>
    <row r="339" spans="1:5" x14ac:dyDescent="0.25">
      <c r="A339"/>
      <c r="B339"/>
      <c r="C339"/>
      <c r="D339"/>
      <c r="E339" s="31"/>
    </row>
    <row r="340" spans="1:5" x14ac:dyDescent="0.25">
      <c r="A340"/>
      <c r="B340"/>
      <c r="C340"/>
      <c r="D340"/>
      <c r="E340" s="31"/>
    </row>
    <row r="341" spans="1:5" x14ac:dyDescent="0.25">
      <c r="A341"/>
      <c r="B341"/>
      <c r="C341"/>
      <c r="D341"/>
      <c r="E341" s="31"/>
    </row>
    <row r="342" spans="1:5" x14ac:dyDescent="0.25">
      <c r="A342"/>
      <c r="B342"/>
      <c r="C342"/>
      <c r="D342"/>
      <c r="E342" s="31"/>
    </row>
    <row r="343" spans="1:5" x14ac:dyDescent="0.25">
      <c r="A343"/>
      <c r="B343"/>
      <c r="C343"/>
      <c r="D343"/>
      <c r="E343" s="31"/>
    </row>
    <row r="344" spans="1:5" x14ac:dyDescent="0.25">
      <c r="A344"/>
      <c r="B344"/>
      <c r="C344"/>
      <c r="D344"/>
      <c r="E344" s="31"/>
    </row>
    <row r="345" spans="1:5" x14ac:dyDescent="0.25">
      <c r="A345"/>
      <c r="B345"/>
      <c r="C345"/>
      <c r="D345"/>
      <c r="E345" s="31"/>
    </row>
    <row r="346" spans="1:5" x14ac:dyDescent="0.25">
      <c r="A346"/>
      <c r="B346"/>
      <c r="C346"/>
      <c r="D346"/>
      <c r="E346" s="31"/>
    </row>
    <row r="347" spans="1:5" x14ac:dyDescent="0.25">
      <c r="A347"/>
      <c r="B347"/>
      <c r="C347"/>
      <c r="D347"/>
      <c r="E347" s="31"/>
    </row>
    <row r="348" spans="1:5" x14ac:dyDescent="0.25">
      <c r="A348"/>
      <c r="B348"/>
      <c r="C348"/>
      <c r="D348"/>
      <c r="E348" s="31"/>
    </row>
    <row r="349" spans="1:5" x14ac:dyDescent="0.25">
      <c r="A349"/>
      <c r="B349"/>
      <c r="C349"/>
      <c r="D349"/>
      <c r="E349" s="31"/>
    </row>
    <row r="350" spans="1:5" x14ac:dyDescent="0.25">
      <c r="A350"/>
      <c r="B350"/>
      <c r="C350"/>
      <c r="D350"/>
      <c r="E350" s="31"/>
    </row>
    <row r="351" spans="1:5" x14ac:dyDescent="0.25">
      <c r="A351"/>
      <c r="B351"/>
      <c r="C351"/>
      <c r="D351"/>
      <c r="E351" s="31"/>
    </row>
    <row r="352" spans="1:5" x14ac:dyDescent="0.25">
      <c r="A352"/>
      <c r="B352"/>
      <c r="C352"/>
      <c r="D352"/>
      <c r="E352" s="31"/>
    </row>
    <row r="353" spans="1:5" x14ac:dyDescent="0.25">
      <c r="A353"/>
      <c r="B353"/>
      <c r="C353"/>
      <c r="D353"/>
      <c r="E353" s="31"/>
    </row>
    <row r="354" spans="1:5" x14ac:dyDescent="0.25">
      <c r="A354"/>
      <c r="B354"/>
      <c r="C354"/>
      <c r="D354"/>
      <c r="E354" s="31"/>
    </row>
    <row r="355" spans="1:5" x14ac:dyDescent="0.25">
      <c r="A355"/>
      <c r="B355"/>
      <c r="C355"/>
      <c r="D355"/>
      <c r="E355" s="31"/>
    </row>
    <row r="356" spans="1:5" x14ac:dyDescent="0.25">
      <c r="A356"/>
      <c r="B356"/>
      <c r="C356"/>
      <c r="D356"/>
      <c r="E356" s="31"/>
    </row>
    <row r="357" spans="1:5" x14ac:dyDescent="0.25">
      <c r="A357"/>
      <c r="B357"/>
      <c r="C357"/>
      <c r="D357"/>
      <c r="E357" s="31"/>
    </row>
    <row r="358" spans="1:5" x14ac:dyDescent="0.25">
      <c r="A358"/>
      <c r="B358"/>
      <c r="C358"/>
      <c r="D358"/>
      <c r="E358" s="31"/>
    </row>
    <row r="359" spans="1:5" x14ac:dyDescent="0.25">
      <c r="A359"/>
      <c r="B359"/>
      <c r="C359"/>
      <c r="D359"/>
      <c r="E359" s="31"/>
    </row>
    <row r="360" spans="1:5" x14ac:dyDescent="0.25">
      <c r="A360"/>
      <c r="B360"/>
      <c r="C360"/>
      <c r="D360"/>
      <c r="E360" s="31"/>
    </row>
    <row r="361" spans="1:5" x14ac:dyDescent="0.25">
      <c r="A361"/>
      <c r="B361"/>
      <c r="C361"/>
      <c r="D361"/>
      <c r="E361" s="31"/>
    </row>
    <row r="362" spans="1:5" x14ac:dyDescent="0.25">
      <c r="A362"/>
      <c r="B362"/>
      <c r="C362"/>
      <c r="D362"/>
      <c r="E362" s="31"/>
    </row>
    <row r="363" spans="1:5" x14ac:dyDescent="0.25">
      <c r="A363"/>
      <c r="B363"/>
      <c r="C363"/>
      <c r="D363"/>
      <c r="E363" s="31"/>
    </row>
    <row r="364" spans="1:5" x14ac:dyDescent="0.25">
      <c r="A364"/>
      <c r="B364"/>
      <c r="C364"/>
      <c r="D364"/>
      <c r="E364" s="31"/>
    </row>
    <row r="365" spans="1:5" x14ac:dyDescent="0.25">
      <c r="A365"/>
      <c r="B365"/>
      <c r="C365"/>
      <c r="D365"/>
      <c r="E365" s="31"/>
    </row>
    <row r="366" spans="1:5" x14ac:dyDescent="0.25">
      <c r="A366"/>
      <c r="B366"/>
      <c r="C366"/>
      <c r="D366"/>
      <c r="E366" s="31"/>
    </row>
    <row r="367" spans="1:5" x14ac:dyDescent="0.25">
      <c r="A367"/>
      <c r="B367"/>
      <c r="C367"/>
      <c r="D367"/>
      <c r="E367" s="31"/>
    </row>
    <row r="368" spans="1:5" x14ac:dyDescent="0.25">
      <c r="A368"/>
      <c r="B368"/>
      <c r="C368"/>
      <c r="D368"/>
      <c r="E368" s="31"/>
    </row>
    <row r="369" spans="1:5" x14ac:dyDescent="0.25">
      <c r="A369"/>
      <c r="B369"/>
      <c r="C369"/>
      <c r="D369"/>
      <c r="E369" s="31"/>
    </row>
    <row r="370" spans="1:5" x14ac:dyDescent="0.25">
      <c r="A370"/>
      <c r="B370"/>
      <c r="C370"/>
      <c r="D370"/>
      <c r="E370" s="31"/>
    </row>
    <row r="371" spans="1:5" x14ac:dyDescent="0.25">
      <c r="A371"/>
      <c r="B371"/>
      <c r="C371"/>
      <c r="D371"/>
      <c r="E371" s="31"/>
    </row>
    <row r="372" spans="1:5" x14ac:dyDescent="0.25">
      <c r="A372"/>
      <c r="B372"/>
      <c r="C372"/>
      <c r="D372"/>
      <c r="E372" s="31"/>
    </row>
    <row r="373" spans="1:5" x14ac:dyDescent="0.25">
      <c r="A373"/>
      <c r="B373"/>
      <c r="C373"/>
      <c r="D373"/>
      <c r="E373" s="31"/>
    </row>
    <row r="374" spans="1:5" x14ac:dyDescent="0.25">
      <c r="A374"/>
      <c r="B374"/>
      <c r="C374"/>
      <c r="D374"/>
      <c r="E374" s="31"/>
    </row>
    <row r="375" spans="1:5" x14ac:dyDescent="0.25">
      <c r="A375"/>
      <c r="B375"/>
      <c r="C375"/>
      <c r="D375"/>
      <c r="E375" s="31"/>
    </row>
    <row r="376" spans="1:5" x14ac:dyDescent="0.25">
      <c r="A376"/>
      <c r="B376"/>
      <c r="C376"/>
      <c r="D376"/>
      <c r="E376" s="31"/>
    </row>
    <row r="377" spans="1:5" x14ac:dyDescent="0.25">
      <c r="A377"/>
      <c r="B377"/>
      <c r="C377"/>
      <c r="D377"/>
      <c r="E377" s="31"/>
    </row>
    <row r="378" spans="1:5" x14ac:dyDescent="0.25">
      <c r="A378"/>
      <c r="B378"/>
      <c r="C378"/>
      <c r="D378"/>
      <c r="E378" s="31"/>
    </row>
    <row r="379" spans="1:5" x14ac:dyDescent="0.25">
      <c r="A379"/>
      <c r="B379"/>
      <c r="C379"/>
      <c r="D379"/>
      <c r="E379" s="31"/>
    </row>
    <row r="380" spans="1:5" x14ac:dyDescent="0.25">
      <c r="A380"/>
      <c r="B380"/>
      <c r="C380"/>
      <c r="D380"/>
      <c r="E380" s="31"/>
    </row>
    <row r="381" spans="1:5" x14ac:dyDescent="0.25">
      <c r="A381"/>
      <c r="B381"/>
      <c r="C381"/>
      <c r="D381"/>
      <c r="E381" s="31"/>
    </row>
    <row r="382" spans="1:5" x14ac:dyDescent="0.25">
      <c r="A382"/>
      <c r="B382"/>
      <c r="C382"/>
      <c r="D382"/>
      <c r="E382" s="31"/>
    </row>
    <row r="383" spans="1:5" x14ac:dyDescent="0.25">
      <c r="A383"/>
      <c r="B383"/>
      <c r="C383"/>
      <c r="D383"/>
      <c r="E383" s="31"/>
    </row>
    <row r="384" spans="1:5" x14ac:dyDescent="0.25">
      <c r="A384"/>
      <c r="B384"/>
      <c r="C384"/>
      <c r="D384"/>
      <c r="E384" s="31"/>
    </row>
    <row r="385" spans="1:5" x14ac:dyDescent="0.25">
      <c r="A385"/>
      <c r="B385"/>
      <c r="C385"/>
      <c r="D385"/>
      <c r="E385" s="31"/>
    </row>
    <row r="386" spans="1:5" x14ac:dyDescent="0.25">
      <c r="A386"/>
      <c r="B386"/>
      <c r="C386"/>
      <c r="D386"/>
      <c r="E386" s="31"/>
    </row>
    <row r="387" spans="1:5" x14ac:dyDescent="0.25">
      <c r="A387"/>
      <c r="B387"/>
      <c r="C387"/>
      <c r="D387"/>
      <c r="E387" s="31"/>
    </row>
    <row r="388" spans="1:5" x14ac:dyDescent="0.25">
      <c r="A388"/>
      <c r="B388"/>
      <c r="C388"/>
      <c r="D388"/>
      <c r="E388" s="31"/>
    </row>
    <row r="389" spans="1:5" x14ac:dyDescent="0.25">
      <c r="A389"/>
      <c r="B389"/>
      <c r="C389"/>
      <c r="D389"/>
      <c r="E389" s="31"/>
    </row>
    <row r="390" spans="1:5" x14ac:dyDescent="0.25">
      <c r="A390"/>
      <c r="B390"/>
      <c r="C390"/>
      <c r="D390"/>
      <c r="E390" s="31"/>
    </row>
    <row r="391" spans="1:5" x14ac:dyDescent="0.25">
      <c r="A391"/>
      <c r="B391"/>
      <c r="C391"/>
      <c r="D391"/>
      <c r="E391" s="31"/>
    </row>
    <row r="392" spans="1:5" x14ac:dyDescent="0.25">
      <c r="A392"/>
      <c r="B392"/>
      <c r="C392"/>
      <c r="D392"/>
      <c r="E392" s="31"/>
    </row>
    <row r="393" spans="1:5" x14ac:dyDescent="0.25">
      <c r="A393"/>
      <c r="B393"/>
      <c r="C393"/>
      <c r="D393"/>
      <c r="E393" s="31"/>
    </row>
    <row r="394" spans="1:5" x14ac:dyDescent="0.25">
      <c r="A394"/>
      <c r="B394"/>
      <c r="C394"/>
      <c r="D394"/>
      <c r="E394" s="31"/>
    </row>
    <row r="395" spans="1:5" x14ac:dyDescent="0.25">
      <c r="A395"/>
      <c r="B395"/>
      <c r="C395"/>
      <c r="D395"/>
      <c r="E395" s="31"/>
    </row>
    <row r="396" spans="1:5" x14ac:dyDescent="0.25">
      <c r="A396"/>
      <c r="B396"/>
      <c r="C396"/>
      <c r="D396"/>
      <c r="E396" s="31"/>
    </row>
    <row r="397" spans="1:5" x14ac:dyDescent="0.25">
      <c r="A397"/>
      <c r="B397"/>
      <c r="C397"/>
      <c r="D397"/>
      <c r="E397" s="31"/>
    </row>
    <row r="398" spans="1:5" x14ac:dyDescent="0.25">
      <c r="A398"/>
      <c r="B398"/>
      <c r="C398"/>
      <c r="D398"/>
      <c r="E398" s="31"/>
    </row>
    <row r="399" spans="1:5" x14ac:dyDescent="0.25">
      <c r="A399"/>
      <c r="B399"/>
      <c r="C399"/>
      <c r="D399"/>
      <c r="E399" s="31"/>
    </row>
    <row r="400" spans="1:5" x14ac:dyDescent="0.25">
      <c r="A400"/>
      <c r="B400"/>
      <c r="C400"/>
      <c r="D400"/>
      <c r="E400" s="31"/>
    </row>
    <row r="401" spans="1:5" x14ac:dyDescent="0.25">
      <c r="A401"/>
      <c r="B401"/>
      <c r="C401"/>
      <c r="D401"/>
      <c r="E401" s="31"/>
    </row>
    <row r="402" spans="1:5" x14ac:dyDescent="0.25">
      <c r="A402"/>
      <c r="B402"/>
      <c r="C402"/>
      <c r="D402"/>
      <c r="E402" s="31"/>
    </row>
    <row r="403" spans="1:5" x14ac:dyDescent="0.25">
      <c r="A403"/>
      <c r="B403"/>
      <c r="C403"/>
      <c r="D403"/>
      <c r="E403" s="31"/>
    </row>
    <row r="404" spans="1:5" x14ac:dyDescent="0.25">
      <c r="A404"/>
      <c r="B404"/>
      <c r="C404"/>
      <c r="D404"/>
      <c r="E404" s="31"/>
    </row>
    <row r="405" spans="1:5" x14ac:dyDescent="0.25">
      <c r="A405"/>
      <c r="B405"/>
      <c r="C405"/>
      <c r="D405"/>
      <c r="E405" s="31"/>
    </row>
    <row r="406" spans="1:5" x14ac:dyDescent="0.25">
      <c r="A406"/>
      <c r="B406"/>
      <c r="C406"/>
      <c r="D406"/>
      <c r="E406" s="31"/>
    </row>
    <row r="407" spans="1:5" x14ac:dyDescent="0.25">
      <c r="A407"/>
      <c r="B407"/>
      <c r="C407"/>
      <c r="D407"/>
      <c r="E407" s="31"/>
    </row>
    <row r="408" spans="1:5" x14ac:dyDescent="0.25">
      <c r="A408"/>
      <c r="B408"/>
      <c r="C408"/>
      <c r="D408"/>
      <c r="E408" s="31"/>
    </row>
    <row r="409" spans="1:5" x14ac:dyDescent="0.25">
      <c r="A409"/>
      <c r="B409"/>
      <c r="C409"/>
      <c r="D409"/>
      <c r="E409" s="31"/>
    </row>
    <row r="410" spans="1:5" x14ac:dyDescent="0.25">
      <c r="A410"/>
      <c r="B410"/>
      <c r="C410"/>
      <c r="D410"/>
      <c r="E410" s="31"/>
    </row>
    <row r="411" spans="1:5" x14ac:dyDescent="0.25">
      <c r="A411"/>
      <c r="B411"/>
      <c r="C411"/>
      <c r="D411"/>
      <c r="E411" s="31"/>
    </row>
    <row r="412" spans="1:5" x14ac:dyDescent="0.25">
      <c r="A412"/>
      <c r="B412"/>
      <c r="C412"/>
      <c r="D412"/>
      <c r="E412" s="31"/>
    </row>
    <row r="413" spans="1:5" x14ac:dyDescent="0.25">
      <c r="A413"/>
      <c r="B413"/>
      <c r="C413"/>
      <c r="D413"/>
      <c r="E413" s="31"/>
    </row>
    <row r="414" spans="1:5" x14ac:dyDescent="0.25">
      <c r="A414"/>
      <c r="B414"/>
      <c r="C414"/>
      <c r="D414"/>
      <c r="E414" s="31"/>
    </row>
    <row r="415" spans="1:5" x14ac:dyDescent="0.25">
      <c r="A415"/>
      <c r="B415"/>
      <c r="C415"/>
      <c r="D415"/>
      <c r="E415" s="31"/>
    </row>
    <row r="416" spans="1:5" x14ac:dyDescent="0.25">
      <c r="A416"/>
      <c r="B416"/>
      <c r="C416"/>
      <c r="D416"/>
      <c r="E416" s="31"/>
    </row>
    <row r="417" spans="1:5" x14ac:dyDescent="0.25">
      <c r="A417"/>
      <c r="B417"/>
      <c r="C417"/>
      <c r="D417"/>
      <c r="E417" s="31"/>
    </row>
    <row r="418" spans="1:5" x14ac:dyDescent="0.25">
      <c r="A418"/>
      <c r="B418"/>
      <c r="C418"/>
      <c r="D418"/>
      <c r="E418" s="31"/>
    </row>
    <row r="419" spans="1:5" x14ac:dyDescent="0.25">
      <c r="A419"/>
      <c r="B419"/>
      <c r="C419"/>
      <c r="D419"/>
      <c r="E419" s="31"/>
    </row>
    <row r="420" spans="1:5" x14ac:dyDescent="0.25">
      <c r="A420"/>
      <c r="B420"/>
      <c r="C420"/>
      <c r="D420"/>
      <c r="E420" s="31"/>
    </row>
    <row r="421" spans="1:5" x14ac:dyDescent="0.25">
      <c r="A421"/>
      <c r="B421"/>
      <c r="C421"/>
      <c r="D421"/>
      <c r="E421" s="31"/>
    </row>
    <row r="422" spans="1:5" x14ac:dyDescent="0.25">
      <c r="A422"/>
      <c r="B422"/>
      <c r="C422"/>
      <c r="D422"/>
      <c r="E422" s="31"/>
    </row>
    <row r="423" spans="1:5" x14ac:dyDescent="0.25">
      <c r="A423"/>
      <c r="B423"/>
      <c r="C423"/>
      <c r="D423"/>
      <c r="E423" s="31"/>
    </row>
    <row r="424" spans="1:5" x14ac:dyDescent="0.25">
      <c r="A424"/>
      <c r="B424"/>
      <c r="C424"/>
      <c r="D424"/>
      <c r="E424" s="31"/>
    </row>
    <row r="425" spans="1:5" x14ac:dyDescent="0.25">
      <c r="A425"/>
      <c r="B425"/>
      <c r="C425"/>
      <c r="D425"/>
      <c r="E425" s="31"/>
    </row>
    <row r="426" spans="1:5" x14ac:dyDescent="0.25">
      <c r="A426"/>
      <c r="B426"/>
      <c r="C426"/>
      <c r="D426"/>
      <c r="E426" s="31"/>
    </row>
    <row r="427" spans="1:5" x14ac:dyDescent="0.25">
      <c r="A427"/>
      <c r="B427"/>
      <c r="C427"/>
      <c r="D427"/>
      <c r="E427" s="31"/>
    </row>
    <row r="428" spans="1:5" x14ac:dyDescent="0.25">
      <c r="A428"/>
      <c r="B428"/>
      <c r="C428"/>
      <c r="D428"/>
      <c r="E428" s="31"/>
    </row>
    <row r="429" spans="1:5" x14ac:dyDescent="0.25">
      <c r="A429"/>
      <c r="B429"/>
      <c r="C429"/>
      <c r="D429"/>
      <c r="E429" s="31"/>
    </row>
    <row r="430" spans="1:5" x14ac:dyDescent="0.25">
      <c r="A430"/>
      <c r="B430"/>
      <c r="C430"/>
      <c r="D430"/>
      <c r="E430" s="31"/>
    </row>
    <row r="431" spans="1:5" x14ac:dyDescent="0.25">
      <c r="A431"/>
      <c r="B431"/>
      <c r="C431"/>
      <c r="D431"/>
      <c r="E431" s="31"/>
    </row>
    <row r="432" spans="1:5" x14ac:dyDescent="0.25">
      <c r="A432"/>
      <c r="B432"/>
      <c r="C432"/>
      <c r="D432"/>
      <c r="E432" s="31"/>
    </row>
    <row r="433" spans="1:5" x14ac:dyDescent="0.25">
      <c r="A433"/>
      <c r="B433"/>
      <c r="C433"/>
      <c r="D433"/>
      <c r="E433" s="31"/>
    </row>
    <row r="434" spans="1:5" x14ac:dyDescent="0.25">
      <c r="A434"/>
      <c r="B434"/>
      <c r="C434"/>
      <c r="D434"/>
      <c r="E434" s="31"/>
    </row>
    <row r="435" spans="1:5" x14ac:dyDescent="0.25">
      <c r="A435"/>
      <c r="B435"/>
      <c r="C435"/>
      <c r="D435"/>
      <c r="E435" s="31"/>
    </row>
    <row r="436" spans="1:5" x14ac:dyDescent="0.25">
      <c r="A436"/>
      <c r="B436"/>
      <c r="C436"/>
      <c r="D436"/>
      <c r="E436" s="31"/>
    </row>
    <row r="437" spans="1:5" x14ac:dyDescent="0.25">
      <c r="A437"/>
      <c r="B437"/>
      <c r="C437"/>
      <c r="D437"/>
      <c r="E437" s="31"/>
    </row>
    <row r="438" spans="1:5" x14ac:dyDescent="0.25">
      <c r="A438"/>
      <c r="B438"/>
      <c r="C438"/>
      <c r="D438"/>
      <c r="E438" s="31"/>
    </row>
    <row r="439" spans="1:5" x14ac:dyDescent="0.25">
      <c r="A439"/>
      <c r="B439"/>
      <c r="C439"/>
      <c r="D439"/>
      <c r="E439" s="31"/>
    </row>
    <row r="440" spans="1:5" x14ac:dyDescent="0.25">
      <c r="A440"/>
      <c r="B440"/>
      <c r="C440"/>
      <c r="D440"/>
      <c r="E440" s="31"/>
    </row>
    <row r="441" spans="1:5" x14ac:dyDescent="0.25">
      <c r="A441"/>
      <c r="B441"/>
      <c r="C441"/>
      <c r="D441"/>
      <c r="E441" s="31"/>
    </row>
    <row r="442" spans="1:5" x14ac:dyDescent="0.25">
      <c r="A442"/>
      <c r="B442"/>
      <c r="C442"/>
      <c r="D442"/>
      <c r="E442" s="31"/>
    </row>
    <row r="443" spans="1:5" x14ac:dyDescent="0.25">
      <c r="A443"/>
      <c r="B443"/>
      <c r="C443"/>
      <c r="D443"/>
      <c r="E443" s="31"/>
    </row>
    <row r="444" spans="1:5" x14ac:dyDescent="0.25">
      <c r="A444"/>
      <c r="B444"/>
      <c r="C444"/>
      <c r="D444"/>
      <c r="E444" s="31"/>
    </row>
    <row r="445" spans="1:5" x14ac:dyDescent="0.25">
      <c r="A445"/>
      <c r="B445"/>
      <c r="C445"/>
      <c r="D445"/>
      <c r="E445" s="31"/>
    </row>
    <row r="446" spans="1:5" x14ac:dyDescent="0.25">
      <c r="A446"/>
      <c r="B446"/>
      <c r="C446"/>
      <c r="D446"/>
      <c r="E446" s="31"/>
    </row>
    <row r="447" spans="1:5" x14ac:dyDescent="0.25">
      <c r="A447"/>
      <c r="B447"/>
      <c r="C447"/>
      <c r="D447"/>
      <c r="E447" s="31"/>
    </row>
    <row r="448" spans="1:5" x14ac:dyDescent="0.25">
      <c r="A448"/>
      <c r="B448"/>
      <c r="C448"/>
      <c r="D448"/>
      <c r="E448" s="31"/>
    </row>
    <row r="449" spans="1:5" x14ac:dyDescent="0.25">
      <c r="A449"/>
      <c r="B449"/>
      <c r="C449"/>
      <c r="D449"/>
      <c r="E449" s="31"/>
    </row>
    <row r="450" spans="1:5" x14ac:dyDescent="0.25">
      <c r="A450"/>
      <c r="B450"/>
      <c r="C450"/>
      <c r="D450"/>
      <c r="E450" s="31"/>
    </row>
    <row r="451" spans="1:5" x14ac:dyDescent="0.25">
      <c r="A451"/>
      <c r="B451"/>
      <c r="C451"/>
      <c r="D451"/>
      <c r="E451" s="31"/>
    </row>
    <row r="452" spans="1:5" x14ac:dyDescent="0.25">
      <c r="A452"/>
      <c r="B452"/>
      <c r="C452"/>
      <c r="D452"/>
      <c r="E452" s="31"/>
    </row>
    <row r="453" spans="1:5" x14ac:dyDescent="0.25">
      <c r="A453"/>
      <c r="B453"/>
      <c r="C453"/>
      <c r="D453"/>
      <c r="E453" s="31"/>
    </row>
    <row r="454" spans="1:5" x14ac:dyDescent="0.25">
      <c r="A454"/>
      <c r="B454"/>
      <c r="C454"/>
      <c r="D454"/>
      <c r="E454" s="31"/>
    </row>
    <row r="455" spans="1:5" x14ac:dyDescent="0.25">
      <c r="A455"/>
      <c r="B455"/>
      <c r="C455"/>
      <c r="D455"/>
      <c r="E455" s="31"/>
    </row>
    <row r="456" spans="1:5" x14ac:dyDescent="0.25">
      <c r="A456"/>
      <c r="B456"/>
      <c r="C456"/>
      <c r="D456"/>
      <c r="E456" s="31"/>
    </row>
    <row r="457" spans="1:5" x14ac:dyDescent="0.25">
      <c r="A457"/>
      <c r="B457"/>
      <c r="C457"/>
      <c r="D457"/>
      <c r="E457" s="31"/>
    </row>
    <row r="458" spans="1:5" x14ac:dyDescent="0.25">
      <c r="A458"/>
      <c r="B458"/>
      <c r="C458"/>
      <c r="D458"/>
      <c r="E458" s="31"/>
    </row>
    <row r="459" spans="1:5" x14ac:dyDescent="0.25">
      <c r="A459"/>
      <c r="B459"/>
      <c r="C459"/>
      <c r="D459"/>
      <c r="E459" s="31"/>
    </row>
    <row r="460" spans="1:5" x14ac:dyDescent="0.25">
      <c r="A460"/>
      <c r="B460"/>
      <c r="C460"/>
      <c r="D460"/>
      <c r="E460" s="31"/>
    </row>
    <row r="461" spans="1:5" x14ac:dyDescent="0.25">
      <c r="A461"/>
      <c r="B461"/>
      <c r="C461"/>
      <c r="D461"/>
      <c r="E461" s="31"/>
    </row>
    <row r="462" spans="1:5" x14ac:dyDescent="0.25">
      <c r="A462"/>
      <c r="B462"/>
      <c r="C462"/>
      <c r="D462"/>
      <c r="E462" s="3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R379"/>
  <sheetViews>
    <sheetView workbookViewId="0">
      <pane ySplit="3" topLeftCell="A4" activePane="bottomLeft" state="frozen"/>
      <selection pane="bottomLeft" activeCell="C12" sqref="C12"/>
    </sheetView>
  </sheetViews>
  <sheetFormatPr defaultRowHeight="15" x14ac:dyDescent="0.25"/>
  <cols>
    <col min="1" max="1" width="5.28515625" style="1" customWidth="1"/>
    <col min="2" max="2" width="9.7109375" style="2" customWidth="1"/>
    <col min="3" max="3" width="8.7109375" style="8" customWidth="1"/>
    <col min="4" max="4" width="25.7109375" style="8" bestFit="1" customWidth="1"/>
    <col min="5" max="5" width="16" style="2" bestFit="1" customWidth="1"/>
    <col min="6" max="6" width="14.7109375" style="1" bestFit="1" customWidth="1"/>
    <col min="7" max="7" width="17.7109375" style="8" bestFit="1" customWidth="1"/>
    <col min="8" max="8" width="35" style="1" bestFit="1" customWidth="1"/>
    <col min="9" max="21" width="4.140625" style="2" customWidth="1"/>
    <col min="22" max="16384" width="9.140625" style="1"/>
  </cols>
  <sheetData>
    <row r="3" spans="1:122" s="3" customFormat="1" ht="28.5" x14ac:dyDescent="0.25">
      <c r="A3" s="32" t="s">
        <v>1800</v>
      </c>
      <c r="B3" s="27" t="s">
        <v>0</v>
      </c>
      <c r="C3" s="27" t="s">
        <v>23</v>
      </c>
      <c r="D3" s="27" t="s">
        <v>1461</v>
      </c>
      <c r="E3" s="32" t="s">
        <v>11</v>
      </c>
      <c r="F3" s="32" t="s">
        <v>1649</v>
      </c>
      <c r="G3" s="27" t="s">
        <v>1653</v>
      </c>
      <c r="H3" s="32" t="s">
        <v>1650</v>
      </c>
      <c r="I3" s="3" t="s">
        <v>1449</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row>
    <row r="4" spans="1:122" s="8" customFormat="1" x14ac:dyDescent="0.25">
      <c r="A4" s="1">
        <v>3</v>
      </c>
      <c r="B4" s="1">
        <v>2014</v>
      </c>
      <c r="C4" s="1" t="s">
        <v>48</v>
      </c>
      <c r="D4" s="1" t="s">
        <v>1516</v>
      </c>
      <c r="E4" s="1" t="s">
        <v>71</v>
      </c>
      <c r="F4" s="33">
        <v>33788</v>
      </c>
      <c r="G4" s="3" t="s">
        <v>438</v>
      </c>
      <c r="H4" s="2" t="s">
        <v>1672</v>
      </c>
      <c r="I4" s="29">
        <v>1</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row>
    <row r="5" spans="1:122" ht="30" x14ac:dyDescent="0.25">
      <c r="A5" s="1">
        <v>5</v>
      </c>
      <c r="B5" s="1">
        <v>2015</v>
      </c>
      <c r="C5" s="1" t="s">
        <v>48</v>
      </c>
      <c r="D5" s="1" t="s">
        <v>1533</v>
      </c>
      <c r="E5" s="1" t="s">
        <v>296</v>
      </c>
      <c r="F5" s="33">
        <v>33790</v>
      </c>
      <c r="G5" s="3" t="s">
        <v>1335</v>
      </c>
      <c r="H5" s="2" t="s">
        <v>557</v>
      </c>
      <c r="I5" s="29">
        <v>1</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row>
    <row r="6" spans="1:122" ht="30" x14ac:dyDescent="0.25">
      <c r="A6" s="1">
        <v>6</v>
      </c>
      <c r="B6" s="1">
        <v>2013</v>
      </c>
      <c r="C6" s="1" t="s">
        <v>86</v>
      </c>
      <c r="D6" s="1" t="s">
        <v>1510</v>
      </c>
      <c r="E6" s="1" t="s">
        <v>402</v>
      </c>
      <c r="F6" s="33">
        <v>33791</v>
      </c>
      <c r="G6" s="3" t="s">
        <v>1313</v>
      </c>
      <c r="H6" s="2" t="s">
        <v>1670</v>
      </c>
      <c r="I6" s="29">
        <v>1</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row>
    <row r="7" spans="1:122" x14ac:dyDescent="0.25">
      <c r="A7" s="1">
        <v>7</v>
      </c>
      <c r="B7" s="1">
        <v>2014</v>
      </c>
      <c r="C7" s="1" t="s">
        <v>48</v>
      </c>
      <c r="D7" s="1" t="s">
        <v>1512</v>
      </c>
      <c r="E7" s="1" t="s">
        <v>417</v>
      </c>
      <c r="F7" s="33">
        <v>33061</v>
      </c>
      <c r="G7" s="3" t="s">
        <v>413</v>
      </c>
      <c r="H7" s="2" t="s">
        <v>414</v>
      </c>
      <c r="I7" s="29">
        <v>1</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row>
    <row r="8" spans="1:122" x14ac:dyDescent="0.25">
      <c r="A8" s="1">
        <v>8</v>
      </c>
      <c r="B8" s="1">
        <v>2017</v>
      </c>
      <c r="C8" s="1" t="s">
        <v>86</v>
      </c>
      <c r="D8" s="1" t="s">
        <v>1608</v>
      </c>
      <c r="E8" s="1" t="s">
        <v>344</v>
      </c>
      <c r="F8" s="33">
        <v>34888</v>
      </c>
      <c r="G8" s="3" t="s">
        <v>1354</v>
      </c>
      <c r="H8" s="2" t="s">
        <v>1721</v>
      </c>
      <c r="I8" s="29">
        <v>1</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row>
    <row r="9" spans="1:122" x14ac:dyDescent="0.25">
      <c r="A9" s="1">
        <v>15</v>
      </c>
      <c r="B9" s="1">
        <v>2014</v>
      </c>
      <c r="C9" s="1" t="s">
        <v>86</v>
      </c>
      <c r="D9" s="1" t="s">
        <v>1517</v>
      </c>
      <c r="E9" s="1" t="s">
        <v>447</v>
      </c>
      <c r="F9" s="33">
        <v>33800</v>
      </c>
      <c r="G9" s="3" t="s">
        <v>1290</v>
      </c>
      <c r="H9" s="2" t="s">
        <v>444</v>
      </c>
      <c r="I9" s="29">
        <v>1</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row>
    <row r="10" spans="1:122" ht="30" x14ac:dyDescent="0.25">
      <c r="A10" s="1">
        <v>16</v>
      </c>
      <c r="B10" s="1">
        <v>2014</v>
      </c>
      <c r="C10" s="1" t="s">
        <v>86</v>
      </c>
      <c r="D10" s="1" t="s">
        <v>1518</v>
      </c>
      <c r="E10" s="1" t="s">
        <v>296</v>
      </c>
      <c r="F10" s="33">
        <v>33801</v>
      </c>
      <c r="G10" s="3" t="s">
        <v>1361</v>
      </c>
      <c r="H10" s="2" t="s">
        <v>1674</v>
      </c>
      <c r="I10" s="29">
        <v>1</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row>
    <row r="11" spans="1:122" x14ac:dyDescent="0.25">
      <c r="A11" s="1">
        <v>20</v>
      </c>
      <c r="B11" s="1">
        <v>2012</v>
      </c>
      <c r="C11" s="1" t="s">
        <v>48</v>
      </c>
      <c r="D11" s="1" t="s">
        <v>1485</v>
      </c>
      <c r="E11" s="1" t="s">
        <v>82</v>
      </c>
      <c r="F11" s="33">
        <v>33074</v>
      </c>
      <c r="G11" s="3" t="s">
        <v>225</v>
      </c>
      <c r="H11" s="2" t="s">
        <v>1657</v>
      </c>
      <c r="I11" s="29">
        <v>1</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row>
    <row r="12" spans="1:122" x14ac:dyDescent="0.25">
      <c r="B12" s="1">
        <v>2013</v>
      </c>
      <c r="C12" s="1" t="s">
        <v>86</v>
      </c>
      <c r="D12" s="1" t="s">
        <v>1504</v>
      </c>
      <c r="E12" s="1" t="s">
        <v>134</v>
      </c>
      <c r="F12" s="33">
        <v>33439</v>
      </c>
      <c r="G12" s="3" t="s">
        <v>362</v>
      </c>
      <c r="H12" s="2" t="s">
        <v>363</v>
      </c>
      <c r="I12" s="29">
        <v>1</v>
      </c>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row>
    <row r="13" spans="1:122" x14ac:dyDescent="0.25">
      <c r="B13" s="1">
        <v>2014</v>
      </c>
      <c r="C13" s="1" t="s">
        <v>86</v>
      </c>
      <c r="D13" s="1" t="s">
        <v>1519</v>
      </c>
      <c r="E13" s="1" t="s">
        <v>134</v>
      </c>
      <c r="F13" s="33">
        <v>33805</v>
      </c>
      <c r="G13" s="3" t="s">
        <v>1332</v>
      </c>
      <c r="H13" s="2" t="s">
        <v>458</v>
      </c>
      <c r="I13" s="29">
        <v>1</v>
      </c>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row>
    <row r="14" spans="1:122" x14ac:dyDescent="0.25">
      <c r="B14" s="1">
        <v>2017</v>
      </c>
      <c r="C14" s="1" t="s">
        <v>48</v>
      </c>
      <c r="D14" s="1" t="s">
        <v>1609</v>
      </c>
      <c r="E14" s="1" t="s">
        <v>554</v>
      </c>
      <c r="F14" s="33">
        <v>34900</v>
      </c>
      <c r="G14" s="3" t="s">
        <v>1082</v>
      </c>
      <c r="H14" s="2" t="s">
        <v>1708</v>
      </c>
      <c r="I14" s="29">
        <v>1</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row>
    <row r="15" spans="1:122" ht="30" x14ac:dyDescent="0.25">
      <c r="A15" s="1">
        <v>22</v>
      </c>
      <c r="B15" s="1">
        <v>2016</v>
      </c>
      <c r="C15" s="1" t="s">
        <v>86</v>
      </c>
      <c r="D15" s="1" t="s">
        <v>1561</v>
      </c>
      <c r="E15" s="1" t="s">
        <v>760</v>
      </c>
      <c r="F15" s="33">
        <v>34172</v>
      </c>
      <c r="G15" s="3" t="s">
        <v>1285</v>
      </c>
      <c r="H15" s="2" t="s">
        <v>1702</v>
      </c>
      <c r="I15" s="29">
        <v>1</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row>
    <row r="16" spans="1:122" ht="30" x14ac:dyDescent="0.25">
      <c r="A16" s="1">
        <v>23</v>
      </c>
      <c r="B16" s="1">
        <v>2017</v>
      </c>
      <c r="C16" s="1" t="s">
        <v>48</v>
      </c>
      <c r="D16" s="1" t="s">
        <v>1593</v>
      </c>
      <c r="E16" s="1" t="s">
        <v>189</v>
      </c>
      <c r="F16" s="33">
        <v>34538</v>
      </c>
      <c r="G16" s="3" t="s">
        <v>1353</v>
      </c>
      <c r="H16" s="2" t="s">
        <v>960</v>
      </c>
      <c r="I16" s="29">
        <v>1</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row>
    <row r="17" spans="1:122" x14ac:dyDescent="0.25">
      <c r="A17" s="1">
        <v>26</v>
      </c>
      <c r="B17" s="1">
        <v>2014</v>
      </c>
      <c r="C17" s="1" t="s">
        <v>86</v>
      </c>
      <c r="D17" s="1" t="s">
        <v>1520</v>
      </c>
      <c r="E17" s="1" t="s">
        <v>134</v>
      </c>
      <c r="F17" s="33">
        <v>33811</v>
      </c>
      <c r="G17" s="3" t="s">
        <v>1378</v>
      </c>
      <c r="H17" s="2" t="s">
        <v>465</v>
      </c>
      <c r="I17" s="29">
        <v>1</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row>
    <row r="18" spans="1:122" x14ac:dyDescent="0.25">
      <c r="A18" s="1">
        <v>27</v>
      </c>
      <c r="B18" s="1">
        <v>2015</v>
      </c>
      <c r="C18" s="1" t="s">
        <v>48</v>
      </c>
      <c r="D18" s="1" t="s">
        <v>1545</v>
      </c>
      <c r="E18" s="1" t="s">
        <v>645</v>
      </c>
      <c r="F18" s="33">
        <v>34177</v>
      </c>
      <c r="G18" s="3" t="s">
        <v>1293</v>
      </c>
      <c r="H18" s="2" t="s">
        <v>1681</v>
      </c>
      <c r="I18" s="29">
        <v>1</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row>
    <row r="19" spans="1:122" x14ac:dyDescent="0.25">
      <c r="A19" s="1">
        <v>28</v>
      </c>
      <c r="B19" s="1">
        <v>2014</v>
      </c>
      <c r="C19" s="1" t="s">
        <v>48</v>
      </c>
      <c r="D19" s="1" t="s">
        <v>1521</v>
      </c>
      <c r="E19" s="1" t="s">
        <v>82</v>
      </c>
      <c r="F19" s="33">
        <v>33813</v>
      </c>
      <c r="G19" s="3" t="s">
        <v>1280</v>
      </c>
      <c r="H19" s="2" t="s">
        <v>470</v>
      </c>
      <c r="I19" s="29">
        <v>1</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row>
    <row r="20" spans="1:122" x14ac:dyDescent="0.25">
      <c r="A20" s="1">
        <v>29</v>
      </c>
      <c r="B20" s="1">
        <v>2016</v>
      </c>
      <c r="C20" s="1" t="s">
        <v>48</v>
      </c>
      <c r="D20" s="1" t="s">
        <v>1568</v>
      </c>
      <c r="E20" s="1" t="s">
        <v>402</v>
      </c>
      <c r="F20" s="33">
        <v>34179</v>
      </c>
      <c r="G20" s="3" t="s">
        <v>1349</v>
      </c>
      <c r="H20" s="2" t="s">
        <v>1693</v>
      </c>
      <c r="I20" s="29">
        <v>1</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row>
    <row r="21" spans="1:122" x14ac:dyDescent="0.25">
      <c r="A21" s="30" t="s">
        <v>1439</v>
      </c>
      <c r="B21" s="30"/>
      <c r="C21" s="30"/>
      <c r="D21" s="30"/>
      <c r="E21" s="30"/>
      <c r="F21" s="30"/>
      <c r="G21" s="30"/>
      <c r="H21" s="30"/>
      <c r="I21" s="29">
        <v>17</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row>
    <row r="22" spans="1:122" x14ac:dyDescent="0.25">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row>
    <row r="23" spans="1:122"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row>
    <row r="24" spans="1:122" x14ac:dyDescent="0.25">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row>
    <row r="25" spans="1:122" x14ac:dyDescent="0.25">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row>
    <row r="26" spans="1:122"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row>
    <row r="27" spans="1:122"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row>
    <row r="28" spans="1:122"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row>
    <row r="29" spans="1:122"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row>
    <row r="30" spans="1:122"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row>
    <row r="31" spans="1:122"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row>
    <row r="32" spans="1:122"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row>
    <row r="33" spans="1:122"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row>
    <row r="34" spans="1:122"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row>
    <row r="35" spans="1:122"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row>
    <row r="36" spans="1:122"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row>
    <row r="37" spans="1:122"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row>
    <row r="38" spans="1:122"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row>
    <row r="39" spans="1:122"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row>
    <row r="40" spans="1:122"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row>
    <row r="41" spans="1:122"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row>
    <row r="42" spans="1:122"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row>
    <row r="43" spans="1:122" x14ac:dyDescent="0.2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row>
    <row r="44" spans="1:122" x14ac:dyDescent="0.2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row>
    <row r="45" spans="1:122" x14ac:dyDescent="0.2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row>
    <row r="46" spans="1:122" x14ac:dyDescent="0.2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row>
    <row r="47" spans="1:122"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row>
    <row r="48" spans="1:122"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row>
    <row r="49" spans="1:122" x14ac:dyDescent="0.2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row>
    <row r="50" spans="1:122" x14ac:dyDescent="0.2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row>
    <row r="51" spans="1:122" x14ac:dyDescent="0.2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row>
    <row r="52" spans="1:122" x14ac:dyDescent="0.2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row>
    <row r="53" spans="1:122" x14ac:dyDescent="0.2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row>
    <row r="54" spans="1:122"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row>
    <row r="55" spans="1:122"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row>
    <row r="56" spans="1:122"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row>
    <row r="57" spans="1:122" x14ac:dyDescent="0.2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row>
    <row r="58" spans="1:122" x14ac:dyDescent="0.2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row>
    <row r="59" spans="1:122" x14ac:dyDescent="0.2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row>
    <row r="60" spans="1:122" x14ac:dyDescent="0.2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row>
    <row r="61" spans="1:122" x14ac:dyDescent="0.2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row>
    <row r="62" spans="1:122" x14ac:dyDescent="0.2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row>
    <row r="63" spans="1:122" x14ac:dyDescent="0.2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row>
    <row r="64" spans="1:122" x14ac:dyDescent="0.2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row>
    <row r="65" spans="1:122" x14ac:dyDescent="0.2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row>
    <row r="66" spans="1:122" x14ac:dyDescent="0.2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row>
    <row r="67" spans="1:122" x14ac:dyDescent="0.2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row>
    <row r="68" spans="1:122" x14ac:dyDescent="0.25">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row>
    <row r="69" spans="1:122" x14ac:dyDescent="0.25">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row>
    <row r="70" spans="1:122" x14ac:dyDescent="0.25">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row>
    <row r="71" spans="1:122" x14ac:dyDescent="0.25">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row>
    <row r="72" spans="1:122" x14ac:dyDescent="0.25">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row>
    <row r="73" spans="1:122" x14ac:dyDescent="0.25">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row>
    <row r="74" spans="1:122" x14ac:dyDescent="0.25">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row>
    <row r="75" spans="1:122" x14ac:dyDescent="0.25">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row>
    <row r="76" spans="1:122" x14ac:dyDescent="0.25">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row>
    <row r="77" spans="1:122" x14ac:dyDescent="0.25">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row>
    <row r="78" spans="1:122" x14ac:dyDescent="0.25">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row>
    <row r="79" spans="1:122" x14ac:dyDescent="0.25">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row>
    <row r="80" spans="1:122"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row>
    <row r="81" spans="1:122" x14ac:dyDescent="0.2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row>
    <row r="82" spans="1:122" x14ac:dyDescent="0.2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row>
    <row r="83" spans="1:122" x14ac:dyDescent="0.2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row>
    <row r="84" spans="1:122" x14ac:dyDescent="0.2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row>
    <row r="85" spans="1:122" x14ac:dyDescent="0.2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row>
    <row r="86" spans="1:122" x14ac:dyDescent="0.2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row>
    <row r="87" spans="1:122" x14ac:dyDescent="0.2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row>
    <row r="88" spans="1:122" x14ac:dyDescent="0.2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row>
    <row r="89" spans="1:122" x14ac:dyDescent="0.2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row>
    <row r="90" spans="1:122" x14ac:dyDescent="0.2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row>
    <row r="91" spans="1:122" x14ac:dyDescent="0.2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row>
    <row r="92" spans="1:122" x14ac:dyDescent="0.2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row>
    <row r="93" spans="1:122" x14ac:dyDescent="0.25">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row>
    <row r="94" spans="1:122" x14ac:dyDescent="0.25">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row>
    <row r="95" spans="1:122" x14ac:dyDescent="0.25">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row>
    <row r="96" spans="1:122" x14ac:dyDescent="0.25">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row>
    <row r="97" spans="1:122" x14ac:dyDescent="0.2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row>
    <row r="98" spans="1:122" x14ac:dyDescent="0.2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row>
    <row r="99" spans="1:122" x14ac:dyDescent="0.2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row>
    <row r="100" spans="1:122" x14ac:dyDescent="0.2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row>
    <row r="101" spans="1:122" x14ac:dyDescent="0.2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row>
    <row r="102" spans="1:122" x14ac:dyDescent="0.2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row>
    <row r="103" spans="1:122" x14ac:dyDescent="0.2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row>
    <row r="104" spans="1:122" x14ac:dyDescent="0.2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row>
    <row r="105" spans="1:122" x14ac:dyDescent="0.2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row>
    <row r="106" spans="1:122" x14ac:dyDescent="0.2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row>
    <row r="107" spans="1:122" x14ac:dyDescent="0.2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row>
    <row r="108" spans="1:122" x14ac:dyDescent="0.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row>
    <row r="109" spans="1:122" x14ac:dyDescent="0.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row>
    <row r="110" spans="1:122"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row>
    <row r="111" spans="1:122" x14ac:dyDescent="0.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row>
    <row r="112" spans="1:122" x14ac:dyDescent="0.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row>
    <row r="113" spans="1:122" x14ac:dyDescent="0.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row>
    <row r="114" spans="1:122" x14ac:dyDescent="0.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row>
    <row r="115" spans="1:122" x14ac:dyDescent="0.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row>
    <row r="116" spans="1:122" x14ac:dyDescent="0.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row>
    <row r="117" spans="1:122" x14ac:dyDescent="0.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row>
    <row r="118" spans="1:122" x14ac:dyDescent="0.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row>
    <row r="119" spans="1:122"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row>
    <row r="120" spans="1:122"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row>
    <row r="121" spans="1:122" x14ac:dyDescent="0.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row>
    <row r="122" spans="1:122" x14ac:dyDescent="0.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row>
    <row r="123" spans="1:122" x14ac:dyDescent="0.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row>
    <row r="124" spans="1:122" x14ac:dyDescent="0.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row>
    <row r="125" spans="1:122" x14ac:dyDescent="0.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row>
    <row r="126" spans="1:122" x14ac:dyDescent="0.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row>
    <row r="127" spans="1:122" x14ac:dyDescent="0.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row>
    <row r="128" spans="1:122" x14ac:dyDescent="0.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row>
    <row r="129" spans="1:122" x14ac:dyDescent="0.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row>
    <row r="130" spans="1:122" x14ac:dyDescent="0.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row>
    <row r="131" spans="1:122" x14ac:dyDescent="0.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row>
    <row r="132" spans="1:122" x14ac:dyDescent="0.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row>
    <row r="133" spans="1:122" x14ac:dyDescent="0.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row>
    <row r="134" spans="1:122" x14ac:dyDescent="0.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row>
    <row r="135" spans="1:122" x14ac:dyDescent="0.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row>
    <row r="136" spans="1:122"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row>
    <row r="137" spans="1:122" x14ac:dyDescent="0.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row>
    <row r="138" spans="1:122" x14ac:dyDescent="0.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row>
    <row r="139" spans="1:122" x14ac:dyDescent="0.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row>
    <row r="140" spans="1:122"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row>
    <row r="141" spans="1:122"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row>
    <row r="142" spans="1:122" x14ac:dyDescent="0.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row>
    <row r="143" spans="1:122" x14ac:dyDescent="0.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row>
    <row r="144" spans="1:122" x14ac:dyDescent="0.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row>
    <row r="145" spans="1:122" x14ac:dyDescent="0.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row>
    <row r="146" spans="1:122" x14ac:dyDescent="0.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row>
    <row r="147" spans="1:122" x14ac:dyDescent="0.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row>
    <row r="148" spans="1:122" x14ac:dyDescent="0.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row>
    <row r="149" spans="1:122" x14ac:dyDescent="0.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row>
    <row r="150" spans="1:122" x14ac:dyDescent="0.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row>
    <row r="151" spans="1:122" x14ac:dyDescent="0.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row>
    <row r="152" spans="1:122" x14ac:dyDescent="0.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row>
    <row r="153" spans="1:122" x14ac:dyDescent="0.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row>
    <row r="154" spans="1:122"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row>
    <row r="155" spans="1:122"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row>
    <row r="156" spans="1:122"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row>
    <row r="157" spans="1:122"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row>
    <row r="158" spans="1:122"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row>
    <row r="159" spans="1:122"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row>
    <row r="160" spans="1:122"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x14ac:dyDescent="0.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x14ac:dyDescent="0.25">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x14ac:dyDescent="0.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x14ac:dyDescent="0.25">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x14ac:dyDescent="0.25">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x14ac:dyDescent="0.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x14ac:dyDescent="0.25">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x14ac:dyDescent="0.25">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x14ac:dyDescent="0.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x14ac:dyDescent="0.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x14ac:dyDescent="0.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x14ac:dyDescent="0.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x14ac:dyDescent="0.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x14ac:dyDescent="0.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x14ac:dyDescent="0.25">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x14ac:dyDescent="0.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x14ac:dyDescent="0.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x14ac:dyDescent="0.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x14ac:dyDescent="0.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x14ac:dyDescent="0.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x14ac:dyDescent="0.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x14ac:dyDescent="0.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x14ac:dyDescent="0.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x14ac:dyDescent="0.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x14ac:dyDescent="0.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x14ac:dyDescent="0.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x14ac:dyDescent="0.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x14ac:dyDescent="0.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x14ac:dyDescent="0.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x14ac:dyDescent="0.25">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x14ac:dyDescent="0.25">
      <c r="A193"/>
      <c r="B193"/>
      <c r="C193" s="31"/>
      <c r="D193"/>
      <c r="E193"/>
      <c r="F193" s="23"/>
      <c r="G193" s="31"/>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x14ac:dyDescent="0.25">
      <c r="A194"/>
      <c r="B194"/>
      <c r="C194" s="31"/>
      <c r="D194"/>
      <c r="E194"/>
      <c r="F194" s="23"/>
      <c r="G194" s="31"/>
      <c r="H194"/>
      <c r="I194" s="39"/>
      <c r="J194" s="39"/>
      <c r="K194" s="39"/>
      <c r="L194" s="39"/>
      <c r="M194" s="39"/>
      <c r="N194" s="39"/>
      <c r="O194" s="39"/>
      <c r="P194" s="39"/>
      <c r="Q194" s="39"/>
      <c r="R194" s="39"/>
      <c r="S194" s="39"/>
      <c r="T194" s="39"/>
      <c r="U194" s="39"/>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x14ac:dyDescent="0.25">
      <c r="A195"/>
      <c r="B195"/>
    </row>
    <row r="196" spans="1:122" x14ac:dyDescent="0.25">
      <c r="A196"/>
      <c r="B196"/>
    </row>
    <row r="197" spans="1:122" x14ac:dyDescent="0.25">
      <c r="A197"/>
      <c r="B197"/>
    </row>
    <row r="198" spans="1:122" x14ac:dyDescent="0.25">
      <c r="A198"/>
      <c r="B198"/>
    </row>
    <row r="199" spans="1:122" x14ac:dyDescent="0.25">
      <c r="A199"/>
      <c r="B199"/>
    </row>
    <row r="200" spans="1:122" x14ac:dyDescent="0.25">
      <c r="A200"/>
      <c r="B200"/>
    </row>
    <row r="201" spans="1:122" x14ac:dyDescent="0.25">
      <c r="A201"/>
      <c r="B201"/>
    </row>
    <row r="202" spans="1:122" x14ac:dyDescent="0.25">
      <c r="A202"/>
      <c r="B202"/>
    </row>
    <row r="203" spans="1:122" x14ac:dyDescent="0.25">
      <c r="A203"/>
      <c r="B203"/>
    </row>
    <row r="204" spans="1:122" x14ac:dyDescent="0.25">
      <c r="A204"/>
      <c r="B204"/>
    </row>
    <row r="205" spans="1:122" x14ac:dyDescent="0.25">
      <c r="A205"/>
      <c r="B205"/>
    </row>
    <row r="206" spans="1:122" x14ac:dyDescent="0.25">
      <c r="A206"/>
      <c r="B206"/>
    </row>
    <row r="207" spans="1:122" x14ac:dyDescent="0.25">
      <c r="A207"/>
      <c r="B207"/>
    </row>
    <row r="208" spans="1:12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V1139"/>
  <sheetViews>
    <sheetView workbookViewId="0">
      <pane xSplit="3" ySplit="5" topLeftCell="D15" activePane="bottomRight" state="frozen"/>
      <selection pane="topRight" activeCell="D1" sqref="D1"/>
      <selection pane="bottomLeft" activeCell="A4" sqref="A4"/>
      <selection pane="bottomRight" activeCell="B20" sqref="B20"/>
    </sheetView>
  </sheetViews>
  <sheetFormatPr defaultRowHeight="15" x14ac:dyDescent="0.25"/>
  <cols>
    <col min="1" max="1" width="12" style="1" customWidth="1"/>
    <col min="2" max="2" width="22.140625" style="24" customWidth="1"/>
    <col min="3" max="3" width="7.140625" style="34" customWidth="1"/>
    <col min="4" max="4" width="13" style="35" customWidth="1"/>
    <col min="5" max="5" width="13" style="34" customWidth="1"/>
    <col min="6" max="6" width="13" style="35" customWidth="1"/>
    <col min="7" max="7" width="13" style="36" customWidth="1"/>
    <col min="8" max="8" width="12.7109375" style="36" bestFit="1" customWidth="1"/>
    <col min="9" max="10" width="12.5703125" style="36" bestFit="1" customWidth="1"/>
    <col min="11" max="11" width="7.42578125" style="17" bestFit="1" customWidth="1"/>
    <col min="12" max="12" width="8.7109375" style="17" bestFit="1" customWidth="1"/>
    <col min="13" max="13" width="8.28515625" style="17" bestFit="1" customWidth="1"/>
    <col min="14" max="16" width="8.7109375" style="17" bestFit="1" customWidth="1"/>
    <col min="17" max="17" width="8.28515625" style="17" bestFit="1" customWidth="1"/>
    <col min="18" max="18" width="8.7109375" style="17" bestFit="1" customWidth="1"/>
    <col min="19" max="19" width="8.28515625" style="17" bestFit="1" customWidth="1"/>
    <col min="20" max="20" width="11.28515625" style="17" customWidth="1"/>
    <col min="21" max="21" width="10.28515625" style="17" bestFit="1" customWidth="1"/>
    <col min="22" max="22" width="8.28515625" style="17" bestFit="1" customWidth="1"/>
    <col min="23" max="25" width="8.7109375" style="17" bestFit="1" customWidth="1"/>
    <col min="26" max="26" width="7.42578125" style="17" bestFit="1" customWidth="1"/>
    <col min="27" max="27" width="10.28515625" style="17" bestFit="1" customWidth="1"/>
    <col min="28" max="28" width="7.42578125" style="17" bestFit="1" customWidth="1"/>
    <col min="29" max="29" width="8.28515625" style="17" bestFit="1" customWidth="1"/>
    <col min="30" max="30" width="12.42578125" style="17" bestFit="1" customWidth="1"/>
    <col min="31" max="98" width="15.42578125" style="1" customWidth="1"/>
    <col min="99" max="126" width="10.85546875" style="1" customWidth="1"/>
    <col min="127" max="16384" width="9.140625" style="1"/>
  </cols>
  <sheetData>
    <row r="5" spans="1:126" s="3" customFormat="1" ht="28.5" x14ac:dyDescent="0.25">
      <c r="A5" s="27" t="s">
        <v>0</v>
      </c>
      <c r="B5" s="32" t="s">
        <v>1461</v>
      </c>
      <c r="C5" s="3" t="s">
        <v>1449</v>
      </c>
      <c r="D5" s="8" t="s">
        <v>1454</v>
      </c>
      <c r="E5" s="3" t="s">
        <v>1453</v>
      </c>
      <c r="F5" s="3" t="s">
        <v>1455</v>
      </c>
      <c r="G5" s="3" t="s">
        <v>1456</v>
      </c>
      <c r="H5" s="8" t="s">
        <v>1459</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row>
    <row r="6" spans="1:126" s="2" customFormat="1" x14ac:dyDescent="0.25">
      <c r="A6" s="1">
        <v>2011</v>
      </c>
      <c r="B6" s="1" t="s">
        <v>1474</v>
      </c>
      <c r="C6" s="37">
        <v>1</v>
      </c>
      <c r="D6" s="37">
        <v>500000</v>
      </c>
      <c r="E6" s="37"/>
      <c r="F6" s="37"/>
      <c r="G6" s="37"/>
      <c r="H6" s="37">
        <v>500000</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row>
    <row r="7" spans="1:126" s="2" customFormat="1" x14ac:dyDescent="0.25">
      <c r="A7" s="1"/>
      <c r="B7" s="1" t="s">
        <v>1475</v>
      </c>
      <c r="C7" s="37">
        <v>1</v>
      </c>
      <c r="D7" s="37">
        <v>500000</v>
      </c>
      <c r="E7" s="37">
        <v>500000</v>
      </c>
      <c r="F7" s="37"/>
      <c r="G7" s="37"/>
      <c r="H7" s="37">
        <v>1000000</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row>
    <row r="8" spans="1:126" s="2" customFormat="1" x14ac:dyDescent="0.25">
      <c r="A8" s="1"/>
      <c r="B8" s="1" t="s">
        <v>1476</v>
      </c>
      <c r="C8" s="37">
        <v>1</v>
      </c>
      <c r="D8" s="37">
        <v>500000</v>
      </c>
      <c r="E8" s="37"/>
      <c r="F8" s="37"/>
      <c r="G8" s="37"/>
      <c r="H8" s="37">
        <v>500000</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row>
    <row r="9" spans="1:126" s="2" customFormat="1" x14ac:dyDescent="0.25">
      <c r="A9" s="1"/>
      <c r="B9" s="1" t="s">
        <v>1473</v>
      </c>
      <c r="C9" s="37">
        <v>1</v>
      </c>
      <c r="D9" s="37">
        <v>500000</v>
      </c>
      <c r="E9" s="37">
        <v>500000</v>
      </c>
      <c r="F9" s="37">
        <v>500000</v>
      </c>
      <c r="G9" s="37"/>
      <c r="H9" s="37">
        <v>1500000</v>
      </c>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row>
    <row r="10" spans="1:126" s="2" customFormat="1" x14ac:dyDescent="0.25">
      <c r="A10" s="1"/>
      <c r="B10" s="1" t="s">
        <v>1472</v>
      </c>
      <c r="C10" s="37">
        <v>1</v>
      </c>
      <c r="D10" s="37">
        <v>500000</v>
      </c>
      <c r="E10" s="37">
        <v>500000</v>
      </c>
      <c r="F10" s="37"/>
      <c r="G10" s="37"/>
      <c r="H10" s="37">
        <v>1000000</v>
      </c>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row>
    <row r="11" spans="1:126" x14ac:dyDescent="0.25">
      <c r="B11" s="1" t="s">
        <v>1479</v>
      </c>
      <c r="C11" s="37">
        <v>1</v>
      </c>
      <c r="D11" s="37">
        <v>500000</v>
      </c>
      <c r="E11" s="37">
        <v>500000</v>
      </c>
      <c r="F11" s="37"/>
      <c r="G11" s="37"/>
      <c r="H11" s="37">
        <v>1000000</v>
      </c>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row>
    <row r="12" spans="1:126" x14ac:dyDescent="0.25">
      <c r="B12" s="1" t="s">
        <v>1471</v>
      </c>
      <c r="C12" s="37">
        <v>1</v>
      </c>
      <c r="D12" s="37">
        <v>500000</v>
      </c>
      <c r="E12" s="37">
        <v>500000</v>
      </c>
      <c r="F12" s="37"/>
      <c r="G12" s="37"/>
      <c r="H12" s="37">
        <v>1000000</v>
      </c>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row>
    <row r="13" spans="1:126" x14ac:dyDescent="0.25">
      <c r="A13" s="1">
        <v>2012</v>
      </c>
      <c r="B13" s="1" t="s">
        <v>1481</v>
      </c>
      <c r="C13" s="37">
        <v>1</v>
      </c>
      <c r="D13" s="37">
        <v>500000</v>
      </c>
      <c r="E13" s="37">
        <v>500000</v>
      </c>
      <c r="F13" s="37"/>
      <c r="G13" s="37"/>
      <c r="H13" s="37">
        <v>1000000</v>
      </c>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row>
    <row r="14" spans="1:126" x14ac:dyDescent="0.25">
      <c r="B14" s="1" t="s">
        <v>1484</v>
      </c>
      <c r="C14" s="37">
        <v>1</v>
      </c>
      <c r="D14" s="37">
        <v>500000</v>
      </c>
      <c r="E14" s="37">
        <v>500000</v>
      </c>
      <c r="F14" s="37">
        <v>500000</v>
      </c>
      <c r="G14" s="37"/>
      <c r="H14" s="37">
        <v>1500000</v>
      </c>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row>
    <row r="15" spans="1:126" x14ac:dyDescent="0.25">
      <c r="B15" s="1" t="s">
        <v>1490</v>
      </c>
      <c r="C15" s="37">
        <v>1</v>
      </c>
      <c r="D15" s="37">
        <v>200000</v>
      </c>
      <c r="E15" s="37">
        <v>300000</v>
      </c>
      <c r="F15" s="37"/>
      <c r="G15" s="37"/>
      <c r="H15" s="37">
        <v>500000</v>
      </c>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row>
    <row r="16" spans="1:126" x14ac:dyDescent="0.25">
      <c r="B16" s="1" t="s">
        <v>1486</v>
      </c>
      <c r="C16" s="37">
        <v>1</v>
      </c>
      <c r="D16" s="37">
        <v>500000</v>
      </c>
      <c r="E16" s="37">
        <v>500000</v>
      </c>
      <c r="F16" s="37"/>
      <c r="G16" s="37"/>
      <c r="H16" s="37">
        <v>1000000</v>
      </c>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row>
    <row r="17" spans="1:126" x14ac:dyDescent="0.25">
      <c r="B17" s="1" t="s">
        <v>1487</v>
      </c>
      <c r="C17" s="37">
        <v>1</v>
      </c>
      <c r="D17" s="37">
        <v>500000</v>
      </c>
      <c r="E17" s="37">
        <v>500000</v>
      </c>
      <c r="F17" s="37">
        <v>500000</v>
      </c>
      <c r="G17" s="37"/>
      <c r="H17" s="37">
        <v>1500000</v>
      </c>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row>
    <row r="18" spans="1:126" x14ac:dyDescent="0.25">
      <c r="B18" s="1" t="s">
        <v>1488</v>
      </c>
      <c r="C18" s="37">
        <v>1</v>
      </c>
      <c r="D18" s="37">
        <v>500000</v>
      </c>
      <c r="E18" s="37">
        <v>500000</v>
      </c>
      <c r="F18" s="37">
        <v>1000000</v>
      </c>
      <c r="G18" s="37">
        <v>500000</v>
      </c>
      <c r="H18" s="37">
        <v>2500000</v>
      </c>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row>
    <row r="19" spans="1:126" x14ac:dyDescent="0.25">
      <c r="B19" s="1" t="s">
        <v>1489</v>
      </c>
      <c r="C19" s="37">
        <v>1</v>
      </c>
      <c r="D19" s="37">
        <v>500000</v>
      </c>
      <c r="E19" s="37">
        <v>500000</v>
      </c>
      <c r="F19" s="37"/>
      <c r="G19" s="37"/>
      <c r="H19" s="37">
        <v>1000000</v>
      </c>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row>
    <row r="20" spans="1:126" x14ac:dyDescent="0.25">
      <c r="B20" s="1" t="s">
        <v>1482</v>
      </c>
      <c r="C20" s="37">
        <v>1</v>
      </c>
      <c r="D20" s="37">
        <v>500000</v>
      </c>
      <c r="E20" s="37">
        <v>500000</v>
      </c>
      <c r="F20" s="37">
        <v>500000</v>
      </c>
      <c r="G20" s="37"/>
      <c r="H20" s="37">
        <v>1500000</v>
      </c>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row>
    <row r="21" spans="1:126" x14ac:dyDescent="0.25">
      <c r="B21" s="1" t="s">
        <v>1483</v>
      </c>
      <c r="C21" s="37">
        <v>1</v>
      </c>
      <c r="D21" s="37">
        <v>500000</v>
      </c>
      <c r="E21" s="37">
        <v>500000</v>
      </c>
      <c r="F21" s="37">
        <v>500000</v>
      </c>
      <c r="G21" s="37"/>
      <c r="H21" s="37">
        <v>1500000</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row>
    <row r="22" spans="1:126" x14ac:dyDescent="0.25">
      <c r="A22" s="1">
        <v>2013</v>
      </c>
      <c r="B22" s="1" t="s">
        <v>1491</v>
      </c>
      <c r="C22" s="37">
        <v>1</v>
      </c>
      <c r="D22" s="37">
        <v>500000</v>
      </c>
      <c r="E22" s="37"/>
      <c r="F22" s="37"/>
      <c r="G22" s="37"/>
      <c r="H22" s="37">
        <v>500000</v>
      </c>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row>
    <row r="23" spans="1:126" x14ac:dyDescent="0.25">
      <c r="B23" s="1" t="s">
        <v>1507</v>
      </c>
      <c r="C23" s="37">
        <v>1</v>
      </c>
      <c r="D23" s="37">
        <v>500000</v>
      </c>
      <c r="E23" s="37">
        <v>500000</v>
      </c>
      <c r="F23" s="37">
        <v>500000</v>
      </c>
      <c r="G23" s="37"/>
      <c r="H23" s="37">
        <v>1500000</v>
      </c>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row>
    <row r="24" spans="1:126" x14ac:dyDescent="0.25">
      <c r="B24" s="1" t="s">
        <v>1497</v>
      </c>
      <c r="C24" s="37">
        <v>1</v>
      </c>
      <c r="D24" s="37">
        <v>500000</v>
      </c>
      <c r="E24" s="37">
        <v>500000</v>
      </c>
      <c r="F24" s="37"/>
      <c r="G24" s="37"/>
      <c r="H24" s="37">
        <v>1000000</v>
      </c>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row>
    <row r="25" spans="1:126" x14ac:dyDescent="0.25">
      <c r="B25" s="1" t="s">
        <v>1494</v>
      </c>
      <c r="C25" s="37">
        <v>1</v>
      </c>
      <c r="D25" s="37">
        <v>500000</v>
      </c>
      <c r="E25" s="37">
        <v>500000</v>
      </c>
      <c r="F25" s="37">
        <v>500000</v>
      </c>
      <c r="G25" s="37"/>
      <c r="H25" s="37">
        <v>1500000</v>
      </c>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row>
    <row r="26" spans="1:126" x14ac:dyDescent="0.25">
      <c r="B26" s="1" t="s">
        <v>1508</v>
      </c>
      <c r="C26" s="37">
        <v>1</v>
      </c>
      <c r="D26" s="37">
        <v>500000</v>
      </c>
      <c r="E26" s="37">
        <v>500000</v>
      </c>
      <c r="F26" s="37">
        <v>500000</v>
      </c>
      <c r="G26" s="37">
        <v>500000</v>
      </c>
      <c r="H26" s="37">
        <v>2000000</v>
      </c>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row>
    <row r="27" spans="1:126" x14ac:dyDescent="0.25">
      <c r="B27" s="1" t="s">
        <v>1503</v>
      </c>
      <c r="C27" s="37">
        <v>1</v>
      </c>
      <c r="D27" s="37">
        <v>500000</v>
      </c>
      <c r="E27" s="37">
        <v>500000</v>
      </c>
      <c r="F27" s="37"/>
      <c r="G27" s="37"/>
      <c r="H27" s="37">
        <v>1000000</v>
      </c>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row>
    <row r="28" spans="1:126" x14ac:dyDescent="0.25">
      <c r="B28" s="1" t="s">
        <v>1501</v>
      </c>
      <c r="C28" s="37">
        <v>1</v>
      </c>
      <c r="D28" s="37">
        <v>500000</v>
      </c>
      <c r="E28" s="37">
        <v>500000</v>
      </c>
      <c r="F28" s="37">
        <v>300000</v>
      </c>
      <c r="G28" s="37"/>
      <c r="H28" s="37">
        <v>1300000</v>
      </c>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row>
    <row r="29" spans="1:126" x14ac:dyDescent="0.25">
      <c r="B29" s="1" t="s">
        <v>1493</v>
      </c>
      <c r="C29" s="37">
        <v>1</v>
      </c>
      <c r="D29" s="37">
        <v>200000</v>
      </c>
      <c r="E29" s="37">
        <v>200000</v>
      </c>
      <c r="F29" s="37">
        <v>200000</v>
      </c>
      <c r="G29" s="37"/>
      <c r="H29" s="37">
        <v>600000</v>
      </c>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row>
    <row r="30" spans="1:126" x14ac:dyDescent="0.25">
      <c r="B30" s="1" t="s">
        <v>1502</v>
      </c>
      <c r="C30" s="37">
        <v>1</v>
      </c>
      <c r="D30" s="37">
        <v>500000</v>
      </c>
      <c r="E30" s="37">
        <v>500000</v>
      </c>
      <c r="F30" s="37"/>
      <c r="G30" s="37"/>
      <c r="H30" s="37">
        <v>1000000</v>
      </c>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row>
    <row r="31" spans="1:126" x14ac:dyDescent="0.25">
      <c r="B31" s="1" t="s">
        <v>1470</v>
      </c>
      <c r="C31" s="37">
        <v>1</v>
      </c>
      <c r="D31" s="37">
        <v>500000</v>
      </c>
      <c r="E31" s="37"/>
      <c r="F31" s="37"/>
      <c r="G31" s="37"/>
      <c r="H31" s="37">
        <v>500000</v>
      </c>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row>
    <row r="32" spans="1:126" x14ac:dyDescent="0.25">
      <c r="B32" s="1" t="s">
        <v>1492</v>
      </c>
      <c r="C32" s="37">
        <v>1</v>
      </c>
      <c r="D32" s="37">
        <v>500000</v>
      </c>
      <c r="E32" s="37"/>
      <c r="F32" s="37"/>
      <c r="G32" s="37"/>
      <c r="H32" s="37">
        <v>500000</v>
      </c>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row>
    <row r="33" spans="1:126" x14ac:dyDescent="0.25">
      <c r="B33" s="1" t="s">
        <v>1509</v>
      </c>
      <c r="C33" s="37">
        <v>1</v>
      </c>
      <c r="D33" s="37">
        <v>500000</v>
      </c>
      <c r="E33" s="37">
        <v>200000</v>
      </c>
      <c r="F33" s="37"/>
      <c r="G33" s="37"/>
      <c r="H33" s="37">
        <v>700000</v>
      </c>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row>
    <row r="34" spans="1:126" x14ac:dyDescent="0.25">
      <c r="B34" s="1" t="s">
        <v>1510</v>
      </c>
      <c r="C34" s="37">
        <v>1</v>
      </c>
      <c r="D34" s="37">
        <v>500000</v>
      </c>
      <c r="E34" s="37"/>
      <c r="F34" s="37"/>
      <c r="G34" s="37"/>
      <c r="H34" s="37">
        <v>500000</v>
      </c>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row>
    <row r="35" spans="1:126" x14ac:dyDescent="0.25">
      <c r="B35" s="1" t="s">
        <v>1495</v>
      </c>
      <c r="C35" s="37">
        <v>1</v>
      </c>
      <c r="D35" s="37">
        <v>200000</v>
      </c>
      <c r="E35" s="37"/>
      <c r="F35" s="37"/>
      <c r="G35" s="37"/>
      <c r="H35" s="37">
        <v>200000</v>
      </c>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row>
    <row r="36" spans="1:126" x14ac:dyDescent="0.25">
      <c r="B36" s="1" t="s">
        <v>1504</v>
      </c>
      <c r="C36" s="37">
        <v>1</v>
      </c>
      <c r="D36" s="37">
        <v>500000</v>
      </c>
      <c r="E36" s="37"/>
      <c r="F36" s="37"/>
      <c r="G36" s="37"/>
      <c r="H36" s="37">
        <v>500000</v>
      </c>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row>
    <row r="37" spans="1:126" x14ac:dyDescent="0.25">
      <c r="B37" s="1" t="s">
        <v>1498</v>
      </c>
      <c r="C37" s="37">
        <v>1</v>
      </c>
      <c r="D37" s="37">
        <v>500000</v>
      </c>
      <c r="E37" s="37">
        <v>500000</v>
      </c>
      <c r="F37" s="37"/>
      <c r="G37" s="37"/>
      <c r="H37" s="37">
        <v>1000000</v>
      </c>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row>
    <row r="38" spans="1:126" x14ac:dyDescent="0.25">
      <c r="B38" s="1" t="s">
        <v>1505</v>
      </c>
      <c r="C38" s="37">
        <v>1</v>
      </c>
      <c r="D38" s="37">
        <v>200000</v>
      </c>
      <c r="E38" s="37">
        <v>200000</v>
      </c>
      <c r="F38" s="37">
        <v>200000</v>
      </c>
      <c r="G38" s="37"/>
      <c r="H38" s="37">
        <v>600000</v>
      </c>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row>
    <row r="39" spans="1:126" x14ac:dyDescent="0.25">
      <c r="A39" s="1">
        <v>2014</v>
      </c>
      <c r="B39" s="1" t="s">
        <v>1518</v>
      </c>
      <c r="C39" s="37">
        <v>1</v>
      </c>
      <c r="D39" s="37">
        <v>500000</v>
      </c>
      <c r="E39" s="37"/>
      <c r="F39" s="37"/>
      <c r="G39" s="37"/>
      <c r="H39" s="37">
        <v>500000</v>
      </c>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row>
    <row r="40" spans="1:126" x14ac:dyDescent="0.25">
      <c r="B40" s="1" t="s">
        <v>1526</v>
      </c>
      <c r="C40" s="37">
        <v>1</v>
      </c>
      <c r="D40" s="37">
        <v>500000</v>
      </c>
      <c r="E40" s="37"/>
      <c r="F40" s="37"/>
      <c r="G40" s="37"/>
      <c r="H40" s="37">
        <v>500000</v>
      </c>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row>
    <row r="41" spans="1:126" x14ac:dyDescent="0.25">
      <c r="B41" s="1" t="s">
        <v>1528</v>
      </c>
      <c r="C41" s="37">
        <v>1</v>
      </c>
      <c r="D41" s="37">
        <v>200000</v>
      </c>
      <c r="E41" s="37">
        <v>300000</v>
      </c>
      <c r="F41" s="37"/>
      <c r="G41" s="37"/>
      <c r="H41" s="37">
        <v>500000</v>
      </c>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row>
    <row r="42" spans="1:126" x14ac:dyDescent="0.25">
      <c r="B42" s="1" t="s">
        <v>1522</v>
      </c>
      <c r="C42" s="37">
        <v>1</v>
      </c>
      <c r="D42" s="37">
        <v>500000</v>
      </c>
      <c r="E42" s="37"/>
      <c r="F42" s="37"/>
      <c r="G42" s="37"/>
      <c r="H42" s="37">
        <v>500000</v>
      </c>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row>
    <row r="43" spans="1:126" x14ac:dyDescent="0.25">
      <c r="B43" s="1" t="s">
        <v>1521</v>
      </c>
      <c r="C43" s="37">
        <v>1</v>
      </c>
      <c r="D43" s="37">
        <v>500000</v>
      </c>
      <c r="E43" s="37"/>
      <c r="F43" s="37"/>
      <c r="G43" s="37"/>
      <c r="H43" s="37">
        <v>500000</v>
      </c>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row>
    <row r="44" spans="1:126" x14ac:dyDescent="0.25">
      <c r="B44" s="1" t="s">
        <v>1530</v>
      </c>
      <c r="C44" s="37">
        <v>1</v>
      </c>
      <c r="D44" s="37">
        <v>200000</v>
      </c>
      <c r="E44" s="37"/>
      <c r="F44" s="37"/>
      <c r="G44" s="37"/>
      <c r="H44" s="37">
        <v>200000</v>
      </c>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row>
    <row r="45" spans="1:126" x14ac:dyDescent="0.25">
      <c r="B45" s="1" t="s">
        <v>1516</v>
      </c>
      <c r="C45" s="37">
        <v>1</v>
      </c>
      <c r="D45" s="37">
        <v>500000</v>
      </c>
      <c r="E45" s="37"/>
      <c r="F45" s="37"/>
      <c r="G45" s="37"/>
      <c r="H45" s="37">
        <v>500000</v>
      </c>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row>
    <row r="46" spans="1:126" x14ac:dyDescent="0.25">
      <c r="B46" s="1" t="s">
        <v>1529</v>
      </c>
      <c r="C46" s="37">
        <v>1</v>
      </c>
      <c r="D46" s="37">
        <v>500000</v>
      </c>
      <c r="E46" s="37"/>
      <c r="F46" s="37"/>
      <c r="G46" s="37"/>
      <c r="H46" s="37">
        <v>500000</v>
      </c>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row>
    <row r="47" spans="1:126" x14ac:dyDescent="0.25">
      <c r="B47" s="1" t="s">
        <v>1514</v>
      </c>
      <c r="C47" s="37">
        <v>1</v>
      </c>
      <c r="D47" s="37">
        <v>500000</v>
      </c>
      <c r="E47" s="37"/>
      <c r="F47" s="37"/>
      <c r="G47" s="37"/>
      <c r="H47" s="37">
        <v>500000</v>
      </c>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row>
    <row r="48" spans="1:126" x14ac:dyDescent="0.25">
      <c r="B48" s="1" t="s">
        <v>1515</v>
      </c>
      <c r="C48" s="37">
        <v>1</v>
      </c>
      <c r="D48" s="37">
        <v>500000</v>
      </c>
      <c r="E48" s="37"/>
      <c r="F48" s="37"/>
      <c r="G48" s="37"/>
      <c r="H48" s="37">
        <v>500000</v>
      </c>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row>
    <row r="49" spans="1:126" x14ac:dyDescent="0.25">
      <c r="B49" s="1" t="s">
        <v>1519</v>
      </c>
      <c r="C49" s="37">
        <v>1</v>
      </c>
      <c r="D49" s="37">
        <v>500000</v>
      </c>
      <c r="E49" s="37"/>
      <c r="F49" s="37"/>
      <c r="G49" s="37"/>
      <c r="H49" s="37">
        <v>500000</v>
      </c>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row>
    <row r="50" spans="1:126" x14ac:dyDescent="0.25">
      <c r="B50" s="1" t="s">
        <v>1511</v>
      </c>
      <c r="C50" s="37">
        <v>1</v>
      </c>
      <c r="D50" s="37">
        <v>500000</v>
      </c>
      <c r="E50" s="37"/>
      <c r="F50" s="37"/>
      <c r="G50" s="37"/>
      <c r="H50" s="37">
        <v>500000</v>
      </c>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row>
    <row r="51" spans="1:126" x14ac:dyDescent="0.25">
      <c r="B51" s="1" t="s">
        <v>1525</v>
      </c>
      <c r="C51" s="37">
        <v>1</v>
      </c>
      <c r="D51" s="37">
        <v>200000</v>
      </c>
      <c r="E51" s="37">
        <v>300000</v>
      </c>
      <c r="F51" s="37"/>
      <c r="G51" s="37"/>
      <c r="H51" s="37">
        <v>500000</v>
      </c>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row>
    <row r="52" spans="1:126" x14ac:dyDescent="0.25">
      <c r="B52" s="1" t="s">
        <v>1520</v>
      </c>
      <c r="C52" s="37">
        <v>1</v>
      </c>
      <c r="D52" s="37">
        <v>500000</v>
      </c>
      <c r="E52" s="37">
        <v>500000</v>
      </c>
      <c r="F52" s="37"/>
      <c r="G52" s="37"/>
      <c r="H52" s="37">
        <v>1000000</v>
      </c>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row>
    <row r="53" spans="1:126" x14ac:dyDescent="0.25">
      <c r="B53" s="1" t="s">
        <v>1524</v>
      </c>
      <c r="C53" s="37">
        <v>1</v>
      </c>
      <c r="D53" s="37">
        <v>200000</v>
      </c>
      <c r="E53" s="37">
        <v>300000</v>
      </c>
      <c r="F53" s="37"/>
      <c r="G53" s="37"/>
      <c r="H53" s="37">
        <v>500000</v>
      </c>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row>
    <row r="54" spans="1:126" x14ac:dyDescent="0.25">
      <c r="B54" s="1" t="s">
        <v>1517</v>
      </c>
      <c r="C54" s="37">
        <v>1</v>
      </c>
      <c r="D54" s="37">
        <v>500000</v>
      </c>
      <c r="E54" s="37">
        <v>500000</v>
      </c>
      <c r="F54" s="37">
        <v>500000</v>
      </c>
      <c r="G54" s="37"/>
      <c r="H54" s="37">
        <v>1500000</v>
      </c>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row>
    <row r="55" spans="1:126" x14ac:dyDescent="0.25">
      <c r="B55" s="1" t="s">
        <v>1523</v>
      </c>
      <c r="C55" s="37">
        <v>1</v>
      </c>
      <c r="D55" s="37">
        <v>300000</v>
      </c>
      <c r="E55" s="37"/>
      <c r="F55" s="37"/>
      <c r="G55" s="37"/>
      <c r="H55" s="37">
        <v>300000</v>
      </c>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row>
    <row r="56" spans="1:126" x14ac:dyDescent="0.25">
      <c r="B56" s="1" t="s">
        <v>1642</v>
      </c>
      <c r="C56" s="37">
        <v>1</v>
      </c>
      <c r="D56" s="37">
        <v>500000</v>
      </c>
      <c r="E56" s="37"/>
      <c r="F56" s="37"/>
      <c r="G56" s="37"/>
      <c r="H56" s="37">
        <v>500000</v>
      </c>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row>
    <row r="57" spans="1:126" x14ac:dyDescent="0.25">
      <c r="A57" s="1">
        <v>2015</v>
      </c>
      <c r="B57" s="1" t="s">
        <v>1551</v>
      </c>
      <c r="C57" s="37">
        <v>1</v>
      </c>
      <c r="D57" s="37">
        <v>300000</v>
      </c>
      <c r="E57" s="37"/>
      <c r="F57" s="37"/>
      <c r="G57" s="37"/>
      <c r="H57" s="37">
        <v>300000</v>
      </c>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row>
    <row r="58" spans="1:126" x14ac:dyDescent="0.25">
      <c r="B58" s="1" t="s">
        <v>1555</v>
      </c>
      <c r="C58" s="37">
        <v>1</v>
      </c>
      <c r="D58" s="37">
        <v>300000</v>
      </c>
      <c r="E58" s="37">
        <v>200000</v>
      </c>
      <c r="F58" s="37"/>
      <c r="G58" s="37"/>
      <c r="H58" s="37">
        <v>500000</v>
      </c>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row>
    <row r="59" spans="1:126" x14ac:dyDescent="0.25">
      <c r="B59" s="1" t="s">
        <v>1552</v>
      </c>
      <c r="C59" s="37">
        <v>1</v>
      </c>
      <c r="D59" s="37">
        <v>300000</v>
      </c>
      <c r="E59" s="37"/>
      <c r="F59" s="37"/>
      <c r="G59" s="37"/>
      <c r="H59" s="37">
        <v>300000</v>
      </c>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row>
    <row r="60" spans="1:126" x14ac:dyDescent="0.25">
      <c r="B60" s="1" t="s">
        <v>1543</v>
      </c>
      <c r="C60" s="37">
        <v>1</v>
      </c>
      <c r="D60" s="37">
        <v>300000</v>
      </c>
      <c r="E60" s="37"/>
      <c r="F60" s="37"/>
      <c r="G60" s="37"/>
      <c r="H60" s="37">
        <v>300000</v>
      </c>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row>
    <row r="61" spans="1:126" x14ac:dyDescent="0.25">
      <c r="B61" s="1" t="s">
        <v>1556</v>
      </c>
      <c r="C61" s="37">
        <v>1</v>
      </c>
      <c r="D61" s="37">
        <v>300000</v>
      </c>
      <c r="E61" s="37"/>
      <c r="F61" s="37"/>
      <c r="G61" s="37"/>
      <c r="H61" s="37">
        <v>300000</v>
      </c>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row>
    <row r="62" spans="1:126" x14ac:dyDescent="0.25">
      <c r="B62" s="1" t="s">
        <v>1536</v>
      </c>
      <c r="C62" s="37">
        <v>1</v>
      </c>
      <c r="D62" s="37">
        <v>300000</v>
      </c>
      <c r="E62" s="37"/>
      <c r="F62" s="37"/>
      <c r="G62" s="37"/>
      <c r="H62" s="37">
        <v>300000</v>
      </c>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row>
    <row r="63" spans="1:126" x14ac:dyDescent="0.25">
      <c r="B63" s="1" t="s">
        <v>1540</v>
      </c>
      <c r="C63" s="37">
        <v>1</v>
      </c>
      <c r="D63" s="37">
        <v>300000</v>
      </c>
      <c r="E63" s="37"/>
      <c r="F63" s="37"/>
      <c r="G63" s="37"/>
      <c r="H63" s="37">
        <v>300000</v>
      </c>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row>
    <row r="64" spans="1:126" x14ac:dyDescent="0.25">
      <c r="B64" s="1" t="s">
        <v>1545</v>
      </c>
      <c r="C64" s="37">
        <v>1</v>
      </c>
      <c r="D64" s="37">
        <v>300000</v>
      </c>
      <c r="E64" s="37">
        <v>200000</v>
      </c>
      <c r="F64" s="37"/>
      <c r="G64" s="37"/>
      <c r="H64" s="37">
        <v>500000</v>
      </c>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row>
    <row r="65" spans="1:126" x14ac:dyDescent="0.25">
      <c r="B65" s="1" t="s">
        <v>1533</v>
      </c>
      <c r="C65" s="37">
        <v>1</v>
      </c>
      <c r="D65" s="37">
        <v>300000</v>
      </c>
      <c r="E65" s="37"/>
      <c r="F65" s="37"/>
      <c r="G65" s="37"/>
      <c r="H65" s="37">
        <v>300000</v>
      </c>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row>
    <row r="66" spans="1:126" x14ac:dyDescent="0.25">
      <c r="B66" s="1" t="s">
        <v>1531</v>
      </c>
      <c r="C66" s="37">
        <v>1</v>
      </c>
      <c r="D66" s="37">
        <v>500000</v>
      </c>
      <c r="E66" s="37">
        <v>500000</v>
      </c>
      <c r="F66" s="37"/>
      <c r="G66" s="37"/>
      <c r="H66" s="37">
        <v>1000000</v>
      </c>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row>
    <row r="67" spans="1:126" x14ac:dyDescent="0.25">
      <c r="B67" s="1" t="s">
        <v>1553</v>
      </c>
      <c r="C67" s="37">
        <v>1</v>
      </c>
      <c r="D67" s="37">
        <v>500000</v>
      </c>
      <c r="E67" s="37"/>
      <c r="F67" s="37"/>
      <c r="G67" s="37"/>
      <c r="H67" s="37">
        <v>500000</v>
      </c>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row>
    <row r="68" spans="1:126" x14ac:dyDescent="0.25">
      <c r="B68" s="1" t="s">
        <v>1542</v>
      </c>
      <c r="C68" s="37">
        <v>1</v>
      </c>
      <c r="D68" s="37">
        <v>300000</v>
      </c>
      <c r="E68" s="37">
        <v>1200000</v>
      </c>
      <c r="F68" s="37"/>
      <c r="G68" s="37"/>
      <c r="H68" s="37">
        <v>1500000</v>
      </c>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row>
    <row r="69" spans="1:126" x14ac:dyDescent="0.25">
      <c r="B69" s="1" t="s">
        <v>1548</v>
      </c>
      <c r="C69" s="37">
        <v>1</v>
      </c>
      <c r="D69" s="37">
        <v>300000</v>
      </c>
      <c r="E69" s="37">
        <v>500000</v>
      </c>
      <c r="F69" s="37">
        <v>500000</v>
      </c>
      <c r="G69" s="37"/>
      <c r="H69" s="37">
        <v>1300000</v>
      </c>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row>
    <row r="70" spans="1:126" x14ac:dyDescent="0.25">
      <c r="B70" s="1" t="s">
        <v>1554</v>
      </c>
      <c r="C70" s="37">
        <v>1</v>
      </c>
      <c r="D70" s="37">
        <v>300000</v>
      </c>
      <c r="E70" s="37">
        <v>500000</v>
      </c>
      <c r="F70" s="37"/>
      <c r="G70" s="37"/>
      <c r="H70" s="37">
        <v>800000</v>
      </c>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row>
    <row r="71" spans="1:126" x14ac:dyDescent="0.25">
      <c r="B71" s="1" t="s">
        <v>1534</v>
      </c>
      <c r="C71" s="37">
        <v>1</v>
      </c>
      <c r="D71" s="37">
        <v>200000</v>
      </c>
      <c r="E71" s="37">
        <v>200000</v>
      </c>
      <c r="F71" s="37">
        <v>700000</v>
      </c>
      <c r="G71" s="37">
        <v>100000</v>
      </c>
      <c r="H71" s="37">
        <v>1200000</v>
      </c>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row>
    <row r="72" spans="1:126" x14ac:dyDescent="0.25">
      <c r="B72" s="1" t="s">
        <v>1537</v>
      </c>
      <c r="C72" s="37">
        <v>1</v>
      </c>
      <c r="D72" s="37">
        <v>300000</v>
      </c>
      <c r="E72" s="37">
        <v>500000</v>
      </c>
      <c r="F72" s="37">
        <v>500000</v>
      </c>
      <c r="G72" s="37"/>
      <c r="H72" s="37">
        <v>1300000</v>
      </c>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row>
    <row r="73" spans="1:126" x14ac:dyDescent="0.25">
      <c r="B73" s="1" t="s">
        <v>1550</v>
      </c>
      <c r="C73" s="37">
        <v>1</v>
      </c>
      <c r="D73" s="37">
        <v>300000</v>
      </c>
      <c r="E73" s="37"/>
      <c r="F73" s="37"/>
      <c r="G73" s="37"/>
      <c r="H73" s="37">
        <v>300000</v>
      </c>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row>
    <row r="74" spans="1:126" x14ac:dyDescent="0.25">
      <c r="A74" s="1">
        <v>2016</v>
      </c>
      <c r="B74" s="1" t="s">
        <v>1559</v>
      </c>
      <c r="C74" s="37">
        <v>1</v>
      </c>
      <c r="D74" s="37">
        <v>300000</v>
      </c>
      <c r="E74" s="37"/>
      <c r="F74" s="37"/>
      <c r="G74" s="37"/>
      <c r="H74" s="37">
        <v>300000</v>
      </c>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row>
    <row r="75" spans="1:126" x14ac:dyDescent="0.25">
      <c r="B75" s="1" t="s">
        <v>1645</v>
      </c>
      <c r="C75" s="37">
        <v>1</v>
      </c>
      <c r="D75" s="37"/>
      <c r="E75" s="37"/>
      <c r="F75" s="37">
        <v>300000</v>
      </c>
      <c r="G75" s="37"/>
      <c r="H75" s="37">
        <v>300000</v>
      </c>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row>
    <row r="76" spans="1:126" x14ac:dyDescent="0.25">
      <c r="B76" s="1" t="s">
        <v>1581</v>
      </c>
      <c r="C76" s="37">
        <v>1</v>
      </c>
      <c r="D76" s="37">
        <v>300000</v>
      </c>
      <c r="E76" s="37">
        <v>300000</v>
      </c>
      <c r="F76" s="37">
        <v>500000</v>
      </c>
      <c r="G76" s="37"/>
      <c r="H76" s="37">
        <v>1100000</v>
      </c>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row>
    <row r="77" spans="1:126" x14ac:dyDescent="0.25">
      <c r="B77" s="1" t="s">
        <v>1560</v>
      </c>
      <c r="C77" s="37">
        <v>1</v>
      </c>
      <c r="D77" s="37">
        <v>300000</v>
      </c>
      <c r="E77" s="37">
        <v>300000</v>
      </c>
      <c r="F77" s="37"/>
      <c r="G77" s="37"/>
      <c r="H77" s="37">
        <v>600000</v>
      </c>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row>
    <row r="78" spans="1:126" x14ac:dyDescent="0.25">
      <c r="B78" s="1" t="s">
        <v>1574</v>
      </c>
      <c r="C78" s="37">
        <v>1</v>
      </c>
      <c r="D78" s="37">
        <v>300000</v>
      </c>
      <c r="E78" s="37">
        <v>300000</v>
      </c>
      <c r="F78" s="37"/>
      <c r="G78" s="37"/>
      <c r="H78" s="37">
        <v>600000</v>
      </c>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row>
    <row r="79" spans="1:126" x14ac:dyDescent="0.25">
      <c r="B79" s="1" t="s">
        <v>1565</v>
      </c>
      <c r="C79" s="37">
        <v>1</v>
      </c>
      <c r="D79" s="37">
        <v>300000</v>
      </c>
      <c r="E79" s="37">
        <v>300000</v>
      </c>
      <c r="F79" s="37">
        <v>400000</v>
      </c>
      <c r="G79" s="37">
        <v>100000</v>
      </c>
      <c r="H79" s="37">
        <v>1100000</v>
      </c>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row>
    <row r="80" spans="1:126" x14ac:dyDescent="0.25">
      <c r="B80" s="1" t="s">
        <v>1582</v>
      </c>
      <c r="C80" s="37">
        <v>1</v>
      </c>
      <c r="D80" s="37">
        <v>200000</v>
      </c>
      <c r="E80" s="37">
        <v>200000</v>
      </c>
      <c r="F80" s="37">
        <v>200000</v>
      </c>
      <c r="G80" s="37"/>
      <c r="H80" s="37">
        <v>600000</v>
      </c>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row>
    <row r="81" spans="1:126" x14ac:dyDescent="0.25">
      <c r="B81" s="1" t="s">
        <v>1562</v>
      </c>
      <c r="C81" s="37">
        <v>1</v>
      </c>
      <c r="D81" s="37">
        <v>300000</v>
      </c>
      <c r="E81" s="37">
        <v>300000</v>
      </c>
      <c r="F81" s="37"/>
      <c r="G81" s="37"/>
      <c r="H81" s="37">
        <v>600000</v>
      </c>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row>
    <row r="82" spans="1:126" x14ac:dyDescent="0.25">
      <c r="B82" s="1" t="s">
        <v>1575</v>
      </c>
      <c r="C82" s="37">
        <v>1</v>
      </c>
      <c r="D82" s="37">
        <v>300000</v>
      </c>
      <c r="E82" s="37">
        <v>300000</v>
      </c>
      <c r="F82" s="37"/>
      <c r="G82" s="37"/>
      <c r="H82" s="37">
        <v>600000</v>
      </c>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row>
    <row r="83" spans="1:126" x14ac:dyDescent="0.25">
      <c r="B83" s="1" t="s">
        <v>1570</v>
      </c>
      <c r="C83" s="37">
        <v>1</v>
      </c>
      <c r="D83" s="37">
        <v>300000</v>
      </c>
      <c r="E83" s="37">
        <v>200000</v>
      </c>
      <c r="F83" s="37"/>
      <c r="G83" s="37"/>
      <c r="H83" s="37">
        <v>500000</v>
      </c>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row>
    <row r="84" spans="1:126" x14ac:dyDescent="0.25">
      <c r="B84" s="1" t="s">
        <v>1558</v>
      </c>
      <c r="C84" s="37">
        <v>1</v>
      </c>
      <c r="D84" s="37">
        <v>300000</v>
      </c>
      <c r="E84" s="37"/>
      <c r="F84" s="37"/>
      <c r="G84" s="37"/>
      <c r="H84" s="37">
        <v>300000</v>
      </c>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row>
    <row r="85" spans="1:126" x14ac:dyDescent="0.25">
      <c r="B85" s="1" t="s">
        <v>1557</v>
      </c>
      <c r="C85" s="37">
        <v>1</v>
      </c>
      <c r="D85" s="37">
        <v>300000</v>
      </c>
      <c r="E85" s="37">
        <v>500000</v>
      </c>
      <c r="F85" s="37">
        <v>0</v>
      </c>
      <c r="G85" s="37">
        <v>0</v>
      </c>
      <c r="H85" s="37">
        <v>800000</v>
      </c>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row>
    <row r="86" spans="1:126" x14ac:dyDescent="0.25">
      <c r="B86" s="1" t="s">
        <v>1586</v>
      </c>
      <c r="C86" s="37">
        <v>1</v>
      </c>
      <c r="D86" s="37">
        <v>200000</v>
      </c>
      <c r="E86" s="37">
        <v>100000</v>
      </c>
      <c r="F86" s="37"/>
      <c r="G86" s="37"/>
      <c r="H86" s="37">
        <v>300000</v>
      </c>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row>
    <row r="87" spans="1:126" x14ac:dyDescent="0.25">
      <c r="B87" s="1" t="s">
        <v>1580</v>
      </c>
      <c r="C87" s="37">
        <v>1</v>
      </c>
      <c r="D87" s="37">
        <v>100000</v>
      </c>
      <c r="E87" s="37"/>
      <c r="F87" s="37"/>
      <c r="G87" s="37"/>
      <c r="H87" s="37">
        <v>100000</v>
      </c>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row>
    <row r="88" spans="1:126" x14ac:dyDescent="0.25">
      <c r="B88" s="1" t="s">
        <v>1564</v>
      </c>
      <c r="C88" s="37">
        <v>1</v>
      </c>
      <c r="D88" s="37">
        <v>300000</v>
      </c>
      <c r="E88" s="37"/>
      <c r="F88" s="37"/>
      <c r="G88" s="37"/>
      <c r="H88" s="37">
        <v>300000</v>
      </c>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row>
    <row r="89" spans="1:126" x14ac:dyDescent="0.25">
      <c r="B89" s="1" t="s">
        <v>1566</v>
      </c>
      <c r="C89" s="37">
        <v>1</v>
      </c>
      <c r="D89" s="37">
        <v>300000</v>
      </c>
      <c r="E89" s="37"/>
      <c r="F89" s="37"/>
      <c r="G89" s="37"/>
      <c r="H89" s="37">
        <v>300000</v>
      </c>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row>
    <row r="90" spans="1:126" x14ac:dyDescent="0.25">
      <c r="B90" s="1" t="s">
        <v>1569</v>
      </c>
      <c r="C90" s="37">
        <v>1</v>
      </c>
      <c r="D90" s="37">
        <v>300000</v>
      </c>
      <c r="E90" s="37">
        <v>200000</v>
      </c>
      <c r="F90" s="37"/>
      <c r="G90" s="37"/>
      <c r="H90" s="37">
        <v>500000</v>
      </c>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row>
    <row r="91" spans="1:126" x14ac:dyDescent="0.25">
      <c r="B91" s="1" t="s">
        <v>1585</v>
      </c>
      <c r="C91" s="37">
        <v>1</v>
      </c>
      <c r="D91" s="37">
        <v>200000</v>
      </c>
      <c r="E91" s="37">
        <v>200000</v>
      </c>
      <c r="F91" s="37"/>
      <c r="G91" s="37"/>
      <c r="H91" s="37">
        <v>400000</v>
      </c>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row>
    <row r="92" spans="1:126" x14ac:dyDescent="0.25">
      <c r="A92" s="1">
        <v>2017</v>
      </c>
      <c r="B92" s="1" t="s">
        <v>1594</v>
      </c>
      <c r="C92" s="37">
        <v>1</v>
      </c>
      <c r="D92" s="37"/>
      <c r="E92" s="37">
        <v>300000</v>
      </c>
      <c r="F92" s="37"/>
      <c r="G92" s="37"/>
      <c r="H92" s="37">
        <v>300000</v>
      </c>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row>
    <row r="93" spans="1:126" x14ac:dyDescent="0.25">
      <c r="B93" s="1" t="s">
        <v>1606</v>
      </c>
      <c r="C93" s="37">
        <v>1</v>
      </c>
      <c r="D93" s="37"/>
      <c r="E93" s="37">
        <v>100000</v>
      </c>
      <c r="F93" s="37"/>
      <c r="G93" s="37"/>
      <c r="H93" s="37">
        <v>100000</v>
      </c>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row>
    <row r="94" spans="1:126" x14ac:dyDescent="0.25">
      <c r="B94" s="1" t="s">
        <v>1613</v>
      </c>
      <c r="C94" s="37">
        <v>1</v>
      </c>
      <c r="D94" s="37"/>
      <c r="E94" s="37">
        <v>300000</v>
      </c>
      <c r="F94" s="37"/>
      <c r="G94" s="37"/>
      <c r="H94" s="37">
        <v>300000</v>
      </c>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row>
    <row r="95" spans="1:126" x14ac:dyDescent="0.25">
      <c r="B95" s="1" t="s">
        <v>1601</v>
      </c>
      <c r="C95" s="37">
        <v>1</v>
      </c>
      <c r="D95" s="37"/>
      <c r="E95" s="37">
        <v>300000</v>
      </c>
      <c r="F95" s="37"/>
      <c r="G95" s="37"/>
      <c r="H95" s="37">
        <v>300000</v>
      </c>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row>
    <row r="96" spans="1:126" x14ac:dyDescent="0.25">
      <c r="B96" s="1" t="s">
        <v>1610</v>
      </c>
      <c r="C96" s="37">
        <v>1</v>
      </c>
      <c r="D96" s="37"/>
      <c r="E96" s="37">
        <v>100000</v>
      </c>
      <c r="F96" s="37"/>
      <c r="G96" s="37"/>
      <c r="H96" s="37">
        <v>100000</v>
      </c>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row>
    <row r="97" spans="1:70" x14ac:dyDescent="0.25">
      <c r="B97" s="1" t="s">
        <v>1600</v>
      </c>
      <c r="C97" s="37">
        <v>1</v>
      </c>
      <c r="D97" s="37"/>
      <c r="E97" s="37">
        <v>100000</v>
      </c>
      <c r="F97" s="37"/>
      <c r="G97" s="37"/>
      <c r="H97" s="37">
        <v>100000</v>
      </c>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row>
    <row r="98" spans="1:70" x14ac:dyDescent="0.25">
      <c r="B98" s="1" t="s">
        <v>1604</v>
      </c>
      <c r="C98" s="37">
        <v>1</v>
      </c>
      <c r="D98" s="37"/>
      <c r="E98" s="37">
        <v>300000</v>
      </c>
      <c r="F98" s="37"/>
      <c r="G98" s="37"/>
      <c r="H98" s="37">
        <v>300000</v>
      </c>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row>
    <row r="99" spans="1:70" x14ac:dyDescent="0.25">
      <c r="B99" s="1" t="s">
        <v>1644</v>
      </c>
      <c r="C99" s="37">
        <v>1</v>
      </c>
      <c r="D99" s="37"/>
      <c r="E99" s="37"/>
      <c r="F99" s="37">
        <v>300000</v>
      </c>
      <c r="G99" s="37"/>
      <c r="H99" s="37">
        <v>300000</v>
      </c>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row>
    <row r="100" spans="1:70" x14ac:dyDescent="0.25">
      <c r="A100" s="1">
        <v>2018</v>
      </c>
      <c r="B100" s="1" t="s">
        <v>1621</v>
      </c>
      <c r="C100" s="37">
        <v>1</v>
      </c>
      <c r="D100" s="37"/>
      <c r="E100" s="37"/>
      <c r="F100" s="37">
        <v>100000</v>
      </c>
      <c r="G100" s="37"/>
      <c r="H100" s="37">
        <v>100000</v>
      </c>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row>
    <row r="101" spans="1:70" x14ac:dyDescent="0.25">
      <c r="B101" s="1" t="s">
        <v>1639</v>
      </c>
      <c r="C101" s="37">
        <v>1</v>
      </c>
      <c r="D101" s="37"/>
      <c r="E101" s="37"/>
      <c r="F101" s="37">
        <v>100000</v>
      </c>
      <c r="G101" s="37"/>
      <c r="H101" s="37">
        <v>100000</v>
      </c>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row>
    <row r="102" spans="1:70" x14ac:dyDescent="0.25">
      <c r="B102" s="1" t="s">
        <v>1634</v>
      </c>
      <c r="C102" s="37">
        <v>1</v>
      </c>
      <c r="D102" s="37"/>
      <c r="E102" s="37"/>
      <c r="F102" s="37">
        <v>100000</v>
      </c>
      <c r="G102" s="37"/>
      <c r="H102" s="37">
        <v>100000</v>
      </c>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row>
    <row r="103" spans="1:70" x14ac:dyDescent="0.25">
      <c r="B103" s="1" t="s">
        <v>1625</v>
      </c>
      <c r="C103" s="37">
        <v>1</v>
      </c>
      <c r="D103" s="37"/>
      <c r="E103" s="37"/>
      <c r="F103" s="37">
        <v>100000</v>
      </c>
      <c r="G103" s="37"/>
      <c r="H103" s="37">
        <v>100000</v>
      </c>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row>
    <row r="104" spans="1:70" x14ac:dyDescent="0.25">
      <c r="B104" s="1" t="s">
        <v>1622</v>
      </c>
      <c r="C104" s="37">
        <v>1</v>
      </c>
      <c r="D104" s="37"/>
      <c r="E104" s="37"/>
      <c r="F104" s="37">
        <v>100000</v>
      </c>
      <c r="G104" s="37"/>
      <c r="H104" s="37">
        <v>100000</v>
      </c>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row>
    <row r="105" spans="1:70" x14ac:dyDescent="0.25">
      <c r="B105" s="1" t="s">
        <v>1641</v>
      </c>
      <c r="C105" s="37">
        <v>1</v>
      </c>
      <c r="D105" s="37"/>
      <c r="E105" s="37"/>
      <c r="F105" s="37">
        <v>100000</v>
      </c>
      <c r="G105" s="37"/>
      <c r="H105" s="37">
        <v>100000</v>
      </c>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row>
    <row r="106" spans="1:70" x14ac:dyDescent="0.25">
      <c r="B106" s="1" t="s">
        <v>1638</v>
      </c>
      <c r="C106" s="37">
        <v>1</v>
      </c>
      <c r="D106" s="37"/>
      <c r="E106" s="37"/>
      <c r="F106" s="37">
        <v>200000</v>
      </c>
      <c r="G106" s="37"/>
      <c r="H106" s="37">
        <v>200000</v>
      </c>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row>
    <row r="107" spans="1:70" x14ac:dyDescent="0.25">
      <c r="A107" s="24" t="s">
        <v>1439</v>
      </c>
      <c r="C107" s="37">
        <v>101</v>
      </c>
      <c r="D107" s="37">
        <v>32900000</v>
      </c>
      <c r="E107" s="37">
        <v>21800000</v>
      </c>
      <c r="F107" s="37">
        <v>10400000</v>
      </c>
      <c r="G107" s="37">
        <v>1200000</v>
      </c>
      <c r="H107" s="37">
        <v>66300000</v>
      </c>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row>
    <row r="108" spans="1:70" x14ac:dyDescent="0.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row>
    <row r="109" spans="1:70" x14ac:dyDescent="0.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row>
    <row r="110" spans="1:70"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row>
    <row r="111" spans="1:70" x14ac:dyDescent="0.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row>
    <row r="112" spans="1:70" x14ac:dyDescent="0.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row>
    <row r="113" spans="1:70" x14ac:dyDescent="0.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row>
    <row r="114" spans="1:70" x14ac:dyDescent="0.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row>
    <row r="115" spans="1:70" x14ac:dyDescent="0.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row>
    <row r="116" spans="1:70" x14ac:dyDescent="0.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row>
    <row r="117" spans="1:70" x14ac:dyDescent="0.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row>
    <row r="118" spans="1:70" x14ac:dyDescent="0.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row>
    <row r="119" spans="1:70"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row>
    <row r="120" spans="1:70"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row>
    <row r="121" spans="1:70" x14ac:dyDescent="0.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row>
    <row r="122" spans="1:70" x14ac:dyDescent="0.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row>
    <row r="123" spans="1:70" x14ac:dyDescent="0.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row>
    <row r="124" spans="1:70" x14ac:dyDescent="0.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row>
    <row r="125" spans="1:70" x14ac:dyDescent="0.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row>
    <row r="126" spans="1:70" x14ac:dyDescent="0.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row>
    <row r="127" spans="1:70" x14ac:dyDescent="0.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row>
    <row r="128" spans="1:70" x14ac:dyDescent="0.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row>
    <row r="129" spans="1:70" x14ac:dyDescent="0.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row>
    <row r="130" spans="1:70" x14ac:dyDescent="0.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row>
    <row r="131" spans="1:70" x14ac:dyDescent="0.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row>
    <row r="132" spans="1:70" x14ac:dyDescent="0.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row>
    <row r="133" spans="1:70" x14ac:dyDescent="0.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row>
    <row r="134" spans="1:70" x14ac:dyDescent="0.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row>
    <row r="135" spans="1:70" x14ac:dyDescent="0.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row>
    <row r="136" spans="1:70"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row>
    <row r="137" spans="1:70" x14ac:dyDescent="0.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row>
    <row r="138" spans="1:70" x14ac:dyDescent="0.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row>
    <row r="139" spans="1:70" x14ac:dyDescent="0.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row>
    <row r="140" spans="1:70"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row>
    <row r="141" spans="1:70"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row>
    <row r="142" spans="1:70" x14ac:dyDescent="0.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row>
    <row r="143" spans="1:70" x14ac:dyDescent="0.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row>
    <row r="144" spans="1:70" x14ac:dyDescent="0.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row>
    <row r="145" spans="1:70" x14ac:dyDescent="0.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row>
    <row r="146" spans="1:70" x14ac:dyDescent="0.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row>
    <row r="147" spans="1:70" x14ac:dyDescent="0.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row>
    <row r="148" spans="1:70" x14ac:dyDescent="0.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row>
    <row r="149" spans="1:70" x14ac:dyDescent="0.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row>
    <row r="150" spans="1:70" x14ac:dyDescent="0.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row>
    <row r="151" spans="1:70" x14ac:dyDescent="0.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row>
    <row r="152" spans="1:70" x14ac:dyDescent="0.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row>
    <row r="153" spans="1:70" x14ac:dyDescent="0.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row>
    <row r="154" spans="1:70"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row>
    <row r="155" spans="1:70"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row>
    <row r="156" spans="1:70"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row>
    <row r="157" spans="1:70"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row>
    <row r="158" spans="1:70"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row>
    <row r="159" spans="1:70"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row>
    <row r="160" spans="1:70"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row>
    <row r="161" spans="1:70"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row>
    <row r="162" spans="1:70"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row>
    <row r="163" spans="1:70" x14ac:dyDescent="0.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row>
    <row r="164" spans="1:70" x14ac:dyDescent="0.25">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row>
    <row r="165" spans="1:70" x14ac:dyDescent="0.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row>
    <row r="166" spans="1:70" x14ac:dyDescent="0.25">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row>
    <row r="167" spans="1:70" x14ac:dyDescent="0.25">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row>
    <row r="168" spans="1:70" x14ac:dyDescent="0.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row>
    <row r="169" spans="1:70" x14ac:dyDescent="0.25">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row>
    <row r="170" spans="1:70" x14ac:dyDescent="0.25">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row>
    <row r="171" spans="1:70" x14ac:dyDescent="0.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row>
    <row r="172" spans="1:70" x14ac:dyDescent="0.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row>
    <row r="173" spans="1:70" x14ac:dyDescent="0.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row>
    <row r="174" spans="1:70" x14ac:dyDescent="0.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row>
    <row r="175" spans="1:70" x14ac:dyDescent="0.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row>
    <row r="176" spans="1:70" x14ac:dyDescent="0.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row>
    <row r="177" spans="1:70" x14ac:dyDescent="0.25">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row>
    <row r="178" spans="1:70" x14ac:dyDescent="0.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row>
    <row r="179" spans="1:70" x14ac:dyDescent="0.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row>
    <row r="180" spans="1:70" x14ac:dyDescent="0.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row>
    <row r="181" spans="1:70" x14ac:dyDescent="0.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row>
    <row r="182" spans="1:70" x14ac:dyDescent="0.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row>
    <row r="183" spans="1:70" x14ac:dyDescent="0.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row>
    <row r="184" spans="1:70" x14ac:dyDescent="0.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row>
    <row r="185" spans="1:70" x14ac:dyDescent="0.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row>
    <row r="186" spans="1:70" x14ac:dyDescent="0.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row>
    <row r="187" spans="1:70" x14ac:dyDescent="0.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row>
    <row r="188" spans="1:70" x14ac:dyDescent="0.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row>
    <row r="189" spans="1:70" x14ac:dyDescent="0.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row>
    <row r="190" spans="1:70" x14ac:dyDescent="0.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row>
    <row r="191" spans="1:70" x14ac:dyDescent="0.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row>
    <row r="192" spans="1:70" x14ac:dyDescent="0.25">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row>
    <row r="193" spans="1:70" x14ac:dyDescent="0.25">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row>
    <row r="194" spans="1:70" x14ac:dyDescent="0.25">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row>
    <row r="195" spans="1:70" x14ac:dyDescent="0.25">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row>
    <row r="196" spans="1:70" x14ac:dyDescent="0.25">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row>
    <row r="197" spans="1:70" x14ac:dyDescent="0.25">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row>
    <row r="198" spans="1:70" x14ac:dyDescent="0.2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row>
    <row r="199" spans="1:70" x14ac:dyDescent="0.2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row>
    <row r="200" spans="1:70" x14ac:dyDescent="0.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row>
    <row r="201" spans="1:70" x14ac:dyDescent="0.25">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row>
    <row r="202" spans="1:70" x14ac:dyDescent="0.25">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row>
    <row r="203" spans="1:70" x14ac:dyDescent="0.25">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row>
    <row r="204" spans="1:70" x14ac:dyDescent="0.25">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row>
    <row r="205" spans="1:70" x14ac:dyDescent="0.25">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row>
    <row r="206" spans="1:70" x14ac:dyDescent="0.25">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row>
    <row r="207" spans="1:70" x14ac:dyDescent="0.25">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row>
    <row r="208" spans="1:70" x14ac:dyDescent="0.2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row>
    <row r="209" spans="1:66" x14ac:dyDescent="0.25">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row>
    <row r="210" spans="1:66" x14ac:dyDescent="0.2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row>
    <row r="211" spans="1:66" x14ac:dyDescent="0.25">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row>
    <row r="212" spans="1:66" x14ac:dyDescent="0.25">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row>
    <row r="213" spans="1:66" x14ac:dyDescent="0.25">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row>
    <row r="214" spans="1:66" x14ac:dyDescent="0.25">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row>
    <row r="215" spans="1:66" x14ac:dyDescent="0.25">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row>
    <row r="216" spans="1:66" x14ac:dyDescent="0.25">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row>
    <row r="217" spans="1:66" x14ac:dyDescent="0.25">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row>
    <row r="218" spans="1:66" x14ac:dyDescent="0.25">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row>
    <row r="219" spans="1:66"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row>
    <row r="220" spans="1:66" x14ac:dyDescent="0.25">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row>
    <row r="221" spans="1:66" x14ac:dyDescent="0.25">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row>
    <row r="222" spans="1:66" x14ac:dyDescent="0.2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row>
    <row r="223" spans="1:66" x14ac:dyDescent="0.25">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row>
    <row r="224" spans="1:66" x14ac:dyDescent="0.25">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row>
    <row r="225" spans="1:66"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row>
    <row r="226" spans="1:66" x14ac:dyDescent="0.25">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row>
    <row r="227" spans="1:66" x14ac:dyDescent="0.25">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row>
    <row r="228" spans="1:66" x14ac:dyDescent="0.25">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row>
    <row r="229" spans="1:66" x14ac:dyDescent="0.25">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row>
    <row r="230" spans="1:66" x14ac:dyDescent="0.25">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row>
    <row r="231" spans="1:66" x14ac:dyDescent="0.25">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row>
    <row r="232" spans="1:66" x14ac:dyDescent="0.25">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row>
    <row r="233" spans="1:66" x14ac:dyDescent="0.25">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row>
    <row r="234" spans="1:66" x14ac:dyDescent="0.25">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row>
    <row r="235" spans="1:66"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row>
    <row r="236" spans="1:66" x14ac:dyDescent="0.25">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row>
    <row r="237" spans="1:66" x14ac:dyDescent="0.25">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row>
    <row r="238" spans="1:66" x14ac:dyDescent="0.25">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row>
    <row r="239" spans="1:66" x14ac:dyDescent="0.25">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row>
    <row r="240" spans="1:66" x14ac:dyDescent="0.25">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row>
    <row r="241" spans="1:66" x14ac:dyDescent="0.25">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row>
    <row r="242" spans="1:66" x14ac:dyDescent="0.25">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row>
    <row r="243" spans="1:66" x14ac:dyDescent="0.25">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row>
    <row r="244" spans="1:66" x14ac:dyDescent="0.25">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row>
    <row r="245" spans="1:66" x14ac:dyDescent="0.25">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row>
    <row r="246" spans="1:66" x14ac:dyDescent="0.25">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row>
    <row r="247" spans="1:66" x14ac:dyDescent="0.25">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row>
    <row r="248" spans="1:66" x14ac:dyDescent="0.25">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row>
    <row r="249" spans="1:66" x14ac:dyDescent="0.25">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row>
    <row r="250" spans="1:66" x14ac:dyDescent="0.25">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row>
    <row r="251" spans="1:66" x14ac:dyDescent="0.25">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row>
    <row r="252" spans="1:66" x14ac:dyDescent="0.25">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row>
    <row r="253" spans="1:66" x14ac:dyDescent="0.25">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row>
    <row r="254" spans="1:66" x14ac:dyDescent="0.25">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row>
    <row r="255" spans="1:66" x14ac:dyDescent="0.25">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row>
    <row r="256" spans="1:66" x14ac:dyDescent="0.25">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row>
    <row r="257" spans="1:66" x14ac:dyDescent="0.25">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row>
    <row r="258" spans="1:66" x14ac:dyDescent="0.2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row>
    <row r="259" spans="1:66" x14ac:dyDescent="0.2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row>
    <row r="260" spans="1:66" x14ac:dyDescent="0.2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row>
    <row r="261" spans="1:66" x14ac:dyDescent="0.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row>
    <row r="262" spans="1:66" x14ac:dyDescent="0.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row>
    <row r="263" spans="1:66" x14ac:dyDescent="0.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row>
    <row r="264" spans="1:66" x14ac:dyDescent="0.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row>
    <row r="265" spans="1:66" x14ac:dyDescent="0.2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row>
    <row r="266" spans="1:66" x14ac:dyDescent="0.2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row>
    <row r="267" spans="1:66" x14ac:dyDescent="0.25">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row>
    <row r="268" spans="1:66" x14ac:dyDescent="0.25">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row>
    <row r="269" spans="1:66" x14ac:dyDescent="0.25">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row>
    <row r="270" spans="1:66" x14ac:dyDescent="0.2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row>
    <row r="271" spans="1:66" x14ac:dyDescent="0.2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row>
    <row r="272" spans="1:66" x14ac:dyDescent="0.2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row>
    <row r="273" spans="1:66" x14ac:dyDescent="0.2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row>
    <row r="274" spans="1:66" x14ac:dyDescent="0.2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row>
    <row r="275" spans="1:66" x14ac:dyDescent="0.2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row>
    <row r="276" spans="1:66" x14ac:dyDescent="0.2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row>
    <row r="277" spans="1:66" x14ac:dyDescent="0.2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row>
    <row r="278" spans="1:66" x14ac:dyDescent="0.2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row>
    <row r="279" spans="1:66" x14ac:dyDescent="0.2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row>
    <row r="280" spans="1:66" x14ac:dyDescent="0.2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row>
    <row r="281" spans="1:66" x14ac:dyDescent="0.2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row>
    <row r="282" spans="1:66" x14ac:dyDescent="0.2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row>
    <row r="283" spans="1:66" x14ac:dyDescent="0.2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row>
    <row r="284" spans="1:66" x14ac:dyDescent="0.2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row>
    <row r="285" spans="1:66" x14ac:dyDescent="0.2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row>
    <row r="286" spans="1:66" x14ac:dyDescent="0.2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row>
    <row r="287" spans="1:66" x14ac:dyDescent="0.2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row>
    <row r="288" spans="1:66" x14ac:dyDescent="0.2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row>
    <row r="289" spans="1:66" x14ac:dyDescent="0.25">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row>
    <row r="290" spans="1:66" x14ac:dyDescent="0.25">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row>
    <row r="291" spans="1:66" x14ac:dyDescent="0.2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row>
    <row r="292" spans="1:66" x14ac:dyDescent="0.2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row>
    <row r="293" spans="1:66" x14ac:dyDescent="0.2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row>
    <row r="294" spans="1:66" x14ac:dyDescent="0.2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row>
    <row r="295" spans="1:66" x14ac:dyDescent="0.2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row>
    <row r="296" spans="1:66" x14ac:dyDescent="0.2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row>
    <row r="297" spans="1:66" x14ac:dyDescent="0.2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row>
    <row r="298" spans="1:66" x14ac:dyDescent="0.2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row>
    <row r="299" spans="1:66" x14ac:dyDescent="0.2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row>
    <row r="300" spans="1:66" x14ac:dyDescent="0.2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row>
    <row r="301" spans="1:66" x14ac:dyDescent="0.2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row>
    <row r="302" spans="1:66" x14ac:dyDescent="0.25">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row>
    <row r="303" spans="1:66" x14ac:dyDescent="0.2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row>
    <row r="304" spans="1:66" x14ac:dyDescent="0.2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row>
    <row r="305" spans="1:66" x14ac:dyDescent="0.2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row>
    <row r="306" spans="1:66" x14ac:dyDescent="0.2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row>
    <row r="307" spans="1:66" x14ac:dyDescent="0.2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row>
    <row r="308" spans="1:66" x14ac:dyDescent="0.2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row>
    <row r="309" spans="1:66" x14ac:dyDescent="0.2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row>
    <row r="310" spans="1:66" x14ac:dyDescent="0.2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row>
    <row r="311" spans="1:66" x14ac:dyDescent="0.2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row>
    <row r="312" spans="1:66" x14ac:dyDescent="0.2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row>
    <row r="313" spans="1:66" x14ac:dyDescent="0.2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row>
    <row r="314" spans="1:66" x14ac:dyDescent="0.2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row>
    <row r="315" spans="1:66" x14ac:dyDescent="0.25">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row>
    <row r="316" spans="1:66" x14ac:dyDescent="0.2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row>
    <row r="317" spans="1:66" x14ac:dyDescent="0.2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row>
    <row r="318" spans="1:66" x14ac:dyDescent="0.2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row>
    <row r="319" spans="1:66" x14ac:dyDescent="0.2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row>
    <row r="320" spans="1:66" x14ac:dyDescent="0.2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row>
    <row r="321" spans="1:66" x14ac:dyDescent="0.25">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row>
    <row r="322" spans="1:66" x14ac:dyDescent="0.2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row>
    <row r="323" spans="1:66" x14ac:dyDescent="0.2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row>
    <row r="324" spans="1:66" x14ac:dyDescent="0.2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row>
    <row r="325" spans="1:66" x14ac:dyDescent="0.2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row>
    <row r="326" spans="1:66" x14ac:dyDescent="0.2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row>
    <row r="327" spans="1:66" x14ac:dyDescent="0.2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row>
    <row r="328" spans="1:66" x14ac:dyDescent="0.25">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row>
    <row r="329" spans="1:66" x14ac:dyDescent="0.25">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row>
    <row r="330" spans="1:66" x14ac:dyDescent="0.25">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row>
    <row r="331" spans="1:66" x14ac:dyDescent="0.2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row>
    <row r="332" spans="1:66" x14ac:dyDescent="0.2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row>
    <row r="333" spans="1:66" x14ac:dyDescent="0.2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row>
    <row r="334" spans="1:66" x14ac:dyDescent="0.2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row>
    <row r="335" spans="1:66" x14ac:dyDescent="0.2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row>
    <row r="336" spans="1:66" x14ac:dyDescent="0.2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row>
    <row r="337" spans="1:66" x14ac:dyDescent="0.25">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row>
    <row r="338" spans="1:66" x14ac:dyDescent="0.25">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row>
    <row r="339" spans="1:66" x14ac:dyDescent="0.25">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row>
    <row r="340" spans="1:66" x14ac:dyDescent="0.2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row>
    <row r="341" spans="1:66" x14ac:dyDescent="0.2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row>
    <row r="342" spans="1:66" x14ac:dyDescent="0.2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row>
    <row r="343" spans="1:66" x14ac:dyDescent="0.2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row>
    <row r="344" spans="1:66" x14ac:dyDescent="0.2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row>
    <row r="345" spans="1:66" x14ac:dyDescent="0.2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row>
    <row r="346" spans="1:66" x14ac:dyDescent="0.25">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row>
    <row r="347" spans="1:66" x14ac:dyDescent="0.2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row>
    <row r="348" spans="1:66" x14ac:dyDescent="0.2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row>
    <row r="349" spans="1:66" x14ac:dyDescent="0.2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row>
    <row r="350" spans="1:66" x14ac:dyDescent="0.2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row>
    <row r="351" spans="1:66" x14ac:dyDescent="0.2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row>
    <row r="352" spans="1:66" x14ac:dyDescent="0.2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row>
    <row r="353" spans="1:66" x14ac:dyDescent="0.2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row>
    <row r="354" spans="1:66" x14ac:dyDescent="0.25">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row>
    <row r="355" spans="1:66" x14ac:dyDescent="0.2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row>
    <row r="356" spans="1:66" x14ac:dyDescent="0.2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row>
    <row r="357" spans="1:66" x14ac:dyDescent="0.2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row>
    <row r="358" spans="1:66" x14ac:dyDescent="0.2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row>
    <row r="359" spans="1:66" x14ac:dyDescent="0.2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row>
    <row r="360" spans="1:66" x14ac:dyDescent="0.2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row>
    <row r="361" spans="1:66" x14ac:dyDescent="0.2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row>
    <row r="362" spans="1:66" x14ac:dyDescent="0.25">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row>
    <row r="363" spans="1:66" x14ac:dyDescent="0.2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row>
    <row r="364" spans="1:66" x14ac:dyDescent="0.2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row>
    <row r="365" spans="1:66" x14ac:dyDescent="0.2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row>
    <row r="366" spans="1:66" x14ac:dyDescent="0.2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row>
    <row r="367" spans="1:66" x14ac:dyDescent="0.2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row>
    <row r="368" spans="1:66" x14ac:dyDescent="0.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row>
    <row r="369" spans="1:66" x14ac:dyDescent="0.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row>
    <row r="370" spans="1:66" x14ac:dyDescent="0.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row>
    <row r="371" spans="1:66" x14ac:dyDescent="0.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row>
    <row r="372" spans="1:66" x14ac:dyDescent="0.2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row>
    <row r="373" spans="1:66" x14ac:dyDescent="0.2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row>
    <row r="374" spans="1:66" x14ac:dyDescent="0.2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row>
    <row r="375" spans="1:66" x14ac:dyDescent="0.2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row>
    <row r="376" spans="1:66" x14ac:dyDescent="0.2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row>
    <row r="377" spans="1:66" x14ac:dyDescent="0.2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row>
    <row r="378" spans="1:66" x14ac:dyDescent="0.2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row>
    <row r="379" spans="1:66" x14ac:dyDescent="0.2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row>
    <row r="380" spans="1:66" x14ac:dyDescent="0.2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row>
    <row r="381" spans="1:66" x14ac:dyDescent="0.2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row>
    <row r="382" spans="1:66" x14ac:dyDescent="0.2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row>
    <row r="383" spans="1:66" x14ac:dyDescent="0.2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row>
    <row r="384" spans="1:66" x14ac:dyDescent="0.2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row>
    <row r="385" spans="1:66" x14ac:dyDescent="0.2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row>
    <row r="386" spans="1:66" x14ac:dyDescent="0.2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row>
    <row r="387" spans="1:66" x14ac:dyDescent="0.2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row>
    <row r="388" spans="1:66" x14ac:dyDescent="0.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row>
    <row r="389" spans="1:66" x14ac:dyDescent="0.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row>
    <row r="390" spans="1:66" x14ac:dyDescent="0.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row>
    <row r="391" spans="1:66" x14ac:dyDescent="0.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row>
    <row r="392" spans="1:66" x14ac:dyDescent="0.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row>
    <row r="393" spans="1:66" x14ac:dyDescent="0.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row>
    <row r="394" spans="1:66" x14ac:dyDescent="0.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row>
    <row r="395" spans="1:66" x14ac:dyDescent="0.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row>
    <row r="396" spans="1:66" x14ac:dyDescent="0.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row>
    <row r="397" spans="1:66" x14ac:dyDescent="0.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row>
    <row r="398" spans="1:66" x14ac:dyDescent="0.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row>
    <row r="399" spans="1:66" x14ac:dyDescent="0.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row>
    <row r="400" spans="1:66" x14ac:dyDescent="0.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row>
    <row r="401" spans="1:66" x14ac:dyDescent="0.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row>
    <row r="402" spans="1:66" x14ac:dyDescent="0.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row>
    <row r="403" spans="1:66" x14ac:dyDescent="0.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row>
    <row r="404" spans="1:66" x14ac:dyDescent="0.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row>
    <row r="405" spans="1:66" x14ac:dyDescent="0.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row>
    <row r="406" spans="1:66" x14ac:dyDescent="0.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row>
    <row r="407" spans="1:66" x14ac:dyDescent="0.2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row>
    <row r="408" spans="1:66" x14ac:dyDescent="0.2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row>
    <row r="409" spans="1:66" x14ac:dyDescent="0.2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row>
    <row r="410" spans="1:66" x14ac:dyDescent="0.2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row>
    <row r="411" spans="1:66" x14ac:dyDescent="0.2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row>
    <row r="412" spans="1:66" x14ac:dyDescent="0.25">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row>
    <row r="413" spans="1:66" x14ac:dyDescent="0.25">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row>
    <row r="414" spans="1:66" x14ac:dyDescent="0.25">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row>
    <row r="415" spans="1:66" x14ac:dyDescent="0.25">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row>
    <row r="416" spans="1:66" x14ac:dyDescent="0.25">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row>
    <row r="417" spans="1:66" x14ac:dyDescent="0.25">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row>
    <row r="418" spans="1:66" x14ac:dyDescent="0.25">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row>
    <row r="419" spans="1:66" x14ac:dyDescent="0.25">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row>
    <row r="420" spans="1:66" x14ac:dyDescent="0.25">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row>
    <row r="421" spans="1:66" x14ac:dyDescent="0.25">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row>
    <row r="422" spans="1:66" x14ac:dyDescent="0.25">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row>
    <row r="423" spans="1:66" x14ac:dyDescent="0.25">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row>
    <row r="424" spans="1:66" x14ac:dyDescent="0.25">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row>
    <row r="425" spans="1:66" x14ac:dyDescent="0.25">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row>
    <row r="426" spans="1:66" x14ac:dyDescent="0.25">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row>
    <row r="427" spans="1:66" x14ac:dyDescent="0.25">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row>
    <row r="428" spans="1:66" x14ac:dyDescent="0.25">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row>
    <row r="429" spans="1:66" x14ac:dyDescent="0.25">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row>
    <row r="430" spans="1:66" x14ac:dyDescent="0.25">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row>
    <row r="431" spans="1:66" x14ac:dyDescent="0.25">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row>
    <row r="432" spans="1:66" x14ac:dyDescent="0.25">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row>
    <row r="433" spans="1:66" x14ac:dyDescent="0.25">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row>
    <row r="434" spans="1:66" x14ac:dyDescent="0.25">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row>
    <row r="435" spans="1:66" x14ac:dyDescent="0.25">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row>
    <row r="436" spans="1:66" x14ac:dyDescent="0.25">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row>
    <row r="437" spans="1:66" x14ac:dyDescent="0.25">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row>
    <row r="438" spans="1:66" x14ac:dyDescent="0.25">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row>
    <row r="439" spans="1:66" x14ac:dyDescent="0.25">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row>
    <row r="440" spans="1:66" x14ac:dyDescent="0.25">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row>
    <row r="441" spans="1:66" x14ac:dyDescent="0.25">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row>
    <row r="442" spans="1:66" x14ac:dyDescent="0.25">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row>
    <row r="443" spans="1:66" x14ac:dyDescent="0.25">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row>
    <row r="444" spans="1:66" x14ac:dyDescent="0.25">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row>
    <row r="445" spans="1:66" x14ac:dyDescent="0.25">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row>
    <row r="446" spans="1:66" x14ac:dyDescent="0.25">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row>
    <row r="447" spans="1:66" x14ac:dyDescent="0.25">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row>
    <row r="448" spans="1:66" x14ac:dyDescent="0.25">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row>
    <row r="449" spans="1:66" x14ac:dyDescent="0.25">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row>
    <row r="450" spans="1:66" x14ac:dyDescent="0.25">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row>
    <row r="451" spans="1:66" x14ac:dyDescent="0.25">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row>
    <row r="452" spans="1:66" x14ac:dyDescent="0.25">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row>
    <row r="453" spans="1:66" x14ac:dyDescent="0.25">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row>
    <row r="454" spans="1:66" x14ac:dyDescent="0.25">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row>
    <row r="455" spans="1:66" x14ac:dyDescent="0.25">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row>
    <row r="456" spans="1:66" x14ac:dyDescent="0.25">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row>
    <row r="457" spans="1:66" x14ac:dyDescent="0.25">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row>
    <row r="458" spans="1:66" x14ac:dyDescent="0.25">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row>
    <row r="459" spans="1:66" x14ac:dyDescent="0.25">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row>
    <row r="460" spans="1:66" x14ac:dyDescent="0.25">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row>
    <row r="461" spans="1:66" x14ac:dyDescent="0.25">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row>
    <row r="462" spans="1:66" x14ac:dyDescent="0.25">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row>
    <row r="463" spans="1:66" x14ac:dyDescent="0.25">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row>
    <row r="464" spans="1:66" x14ac:dyDescent="0.25">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row>
    <row r="465" spans="1:66" x14ac:dyDescent="0.25">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row>
    <row r="466" spans="1:66" x14ac:dyDescent="0.25">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row>
    <row r="467" spans="1:66" x14ac:dyDescent="0.25">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row>
    <row r="468" spans="1:66" x14ac:dyDescent="0.25">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row>
    <row r="469" spans="1:66" x14ac:dyDescent="0.25">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row>
    <row r="470" spans="1:66" x14ac:dyDescent="0.25">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row>
    <row r="471" spans="1:66" x14ac:dyDescent="0.25">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row>
    <row r="472" spans="1:66" x14ac:dyDescent="0.25">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row>
    <row r="473" spans="1:66" x14ac:dyDescent="0.25">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row>
    <row r="474" spans="1:66" x14ac:dyDescent="0.25">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row>
    <row r="475" spans="1:66" x14ac:dyDescent="0.25">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row>
    <row r="476" spans="1:66" x14ac:dyDescent="0.25">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row>
    <row r="477" spans="1:66" x14ac:dyDescent="0.25">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row>
    <row r="478" spans="1:66" x14ac:dyDescent="0.25">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row>
    <row r="479" spans="1:66" x14ac:dyDescent="0.25">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row>
    <row r="480" spans="1:66" x14ac:dyDescent="0.25">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row>
    <row r="481" spans="1:66" x14ac:dyDescent="0.25">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row>
    <row r="482" spans="1:66" x14ac:dyDescent="0.25">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row>
    <row r="483" spans="1:66" x14ac:dyDescent="0.25">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row>
    <row r="484" spans="1:66" x14ac:dyDescent="0.25">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row>
    <row r="485" spans="1:66" x14ac:dyDescent="0.25">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row>
    <row r="486" spans="1:66" x14ac:dyDescent="0.25">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row>
    <row r="487" spans="1:66" x14ac:dyDescent="0.25">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row>
    <row r="488" spans="1:66" x14ac:dyDescent="0.25">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row>
    <row r="489" spans="1:66" x14ac:dyDescent="0.25">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row>
    <row r="490" spans="1:66" x14ac:dyDescent="0.25">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row>
    <row r="491" spans="1:66" x14ac:dyDescent="0.25">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row>
    <row r="492" spans="1:66" x14ac:dyDescent="0.25">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row>
    <row r="493" spans="1:66" x14ac:dyDescent="0.25">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row>
    <row r="494" spans="1:66" x14ac:dyDescent="0.25">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row>
    <row r="495" spans="1:66" x14ac:dyDescent="0.25">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row>
    <row r="496" spans="1:66" x14ac:dyDescent="0.25">
      <c r="A496"/>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row>
    <row r="497" spans="1:66" x14ac:dyDescent="0.25">
      <c r="A497"/>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row>
    <row r="498" spans="1:66" x14ac:dyDescent="0.25">
      <c r="A498"/>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row>
    <row r="499" spans="1:66" x14ac:dyDescent="0.25">
      <c r="A499"/>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row>
    <row r="500" spans="1:66" x14ac:dyDescent="0.25">
      <c r="A500"/>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row>
    <row r="501" spans="1:66" x14ac:dyDescent="0.25">
      <c r="A501"/>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row>
    <row r="502" spans="1:66" x14ac:dyDescent="0.25">
      <c r="A502"/>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row>
    <row r="503" spans="1:66" x14ac:dyDescent="0.25">
      <c r="A503"/>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row>
    <row r="504" spans="1:66" x14ac:dyDescent="0.25">
      <c r="A504"/>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row>
    <row r="505" spans="1:66" x14ac:dyDescent="0.25">
      <c r="A50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row>
    <row r="506" spans="1:66" x14ac:dyDescent="0.25">
      <c r="A506"/>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row>
    <row r="507" spans="1:66" x14ac:dyDescent="0.25">
      <c r="A507"/>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row>
    <row r="508" spans="1:66" x14ac:dyDescent="0.25">
      <c r="A508"/>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row>
    <row r="509" spans="1:66" x14ac:dyDescent="0.25">
      <c r="A509"/>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row>
    <row r="510" spans="1:66" x14ac:dyDescent="0.25">
      <c r="A510"/>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row>
    <row r="511" spans="1:66" x14ac:dyDescent="0.25">
      <c r="A51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row>
    <row r="512" spans="1:66" x14ac:dyDescent="0.25">
      <c r="A512"/>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row>
    <row r="513" spans="1:66" x14ac:dyDescent="0.25">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row>
    <row r="514" spans="1:66" x14ac:dyDescent="0.25">
      <c r="A514"/>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row>
    <row r="515" spans="1:66" x14ac:dyDescent="0.25">
      <c r="A51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row>
    <row r="516" spans="1:66" x14ac:dyDescent="0.25">
      <c r="A516"/>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row>
    <row r="517" spans="1:66" x14ac:dyDescent="0.25">
      <c r="A517"/>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row>
    <row r="518" spans="1:66" x14ac:dyDescent="0.25">
      <c r="A518"/>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row>
    <row r="519" spans="1:66" x14ac:dyDescent="0.25">
      <c r="A519"/>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row>
    <row r="520" spans="1:66" x14ac:dyDescent="0.25">
      <c r="A520"/>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row>
    <row r="521" spans="1:66" x14ac:dyDescent="0.25">
      <c r="A52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row>
    <row r="522" spans="1:66" x14ac:dyDescent="0.25">
      <c r="A522"/>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row>
    <row r="523" spans="1:66" x14ac:dyDescent="0.25">
      <c r="A523"/>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row>
    <row r="524" spans="1:66" x14ac:dyDescent="0.25">
      <c r="A524"/>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row>
    <row r="525" spans="1:66" x14ac:dyDescent="0.25">
      <c r="A5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row>
    <row r="526" spans="1:66" x14ac:dyDescent="0.25">
      <c r="A526"/>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row>
    <row r="527" spans="1:66" x14ac:dyDescent="0.25">
      <c r="A527"/>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row>
    <row r="528" spans="1:66" x14ac:dyDescent="0.25">
      <c r="A528"/>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row>
    <row r="529" spans="1:66" x14ac:dyDescent="0.25">
      <c r="A529"/>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row>
    <row r="530" spans="1:66" x14ac:dyDescent="0.25">
      <c r="A530"/>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row>
    <row r="531" spans="1:66" x14ac:dyDescent="0.25">
      <c r="A531"/>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row>
    <row r="532" spans="1:66" x14ac:dyDescent="0.25">
      <c r="A532"/>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row>
    <row r="533" spans="1:66" x14ac:dyDescent="0.25">
      <c r="A533"/>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row>
    <row r="534" spans="1:66" x14ac:dyDescent="0.25">
      <c r="A534"/>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row>
    <row r="535" spans="1:66" x14ac:dyDescent="0.25">
      <c r="A535"/>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row>
    <row r="536" spans="1:66" x14ac:dyDescent="0.25">
      <c r="A536"/>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row>
    <row r="537" spans="1:66" x14ac:dyDescent="0.25">
      <c r="A537"/>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row>
    <row r="538" spans="1:66" x14ac:dyDescent="0.25">
      <c r="A538"/>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row>
    <row r="539" spans="1:66" x14ac:dyDescent="0.25">
      <c r="A539"/>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row>
    <row r="540" spans="1:66" x14ac:dyDescent="0.25">
      <c r="A540"/>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row>
    <row r="541" spans="1:66" x14ac:dyDescent="0.25">
      <c r="A541"/>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row>
    <row r="542" spans="1:66" x14ac:dyDescent="0.25">
      <c r="A542"/>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row>
    <row r="543" spans="1:66" x14ac:dyDescent="0.25">
      <c r="A543"/>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row>
    <row r="544" spans="1:66" x14ac:dyDescent="0.25">
      <c r="A544"/>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row>
    <row r="545" spans="1:66" x14ac:dyDescent="0.25">
      <c r="A545"/>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row>
    <row r="546" spans="1:66" x14ac:dyDescent="0.25">
      <c r="A546"/>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row>
    <row r="547" spans="1:66" x14ac:dyDescent="0.25">
      <c r="A547"/>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row>
    <row r="548" spans="1:66" x14ac:dyDescent="0.25">
      <c r="A548"/>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row>
    <row r="549" spans="1:66" x14ac:dyDescent="0.25">
      <c r="A549"/>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row>
    <row r="550" spans="1:66" x14ac:dyDescent="0.25">
      <c r="A550"/>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row>
    <row r="551" spans="1:66" x14ac:dyDescent="0.25">
      <c r="A551"/>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row>
    <row r="552" spans="1:66" x14ac:dyDescent="0.25">
      <c r="A552"/>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row>
    <row r="553" spans="1:66" x14ac:dyDescent="0.25">
      <c r="A553"/>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row>
    <row r="554" spans="1:66" x14ac:dyDescent="0.25">
      <c r="A554"/>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row>
    <row r="555" spans="1:66" x14ac:dyDescent="0.25">
      <c r="A555"/>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row>
    <row r="556" spans="1:66" x14ac:dyDescent="0.25">
      <c r="A556"/>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row>
    <row r="557" spans="1:66" x14ac:dyDescent="0.25">
      <c r="A557"/>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row>
    <row r="558" spans="1:66" x14ac:dyDescent="0.25">
      <c r="A558"/>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row>
    <row r="559" spans="1:66" x14ac:dyDescent="0.25">
      <c r="A559"/>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row>
    <row r="560" spans="1:66" x14ac:dyDescent="0.25">
      <c r="A560"/>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row>
    <row r="561" spans="1:66" x14ac:dyDescent="0.25">
      <c r="A561"/>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row>
    <row r="562" spans="1:66" x14ac:dyDescent="0.25">
      <c r="A562"/>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row>
    <row r="563" spans="1:66" x14ac:dyDescent="0.25">
      <c r="A563"/>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row>
    <row r="564" spans="1:66" x14ac:dyDescent="0.25">
      <c r="A564"/>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row>
    <row r="565" spans="1:66" x14ac:dyDescent="0.25">
      <c r="A565"/>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row>
    <row r="566" spans="1:66" x14ac:dyDescent="0.25">
      <c r="A566"/>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row>
    <row r="567" spans="1:66" x14ac:dyDescent="0.25">
      <c r="A567"/>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row>
    <row r="568" spans="1:66" x14ac:dyDescent="0.25">
      <c r="A568"/>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row>
    <row r="569" spans="1:66" x14ac:dyDescent="0.25">
      <c r="A569"/>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row>
    <row r="570" spans="1:66" x14ac:dyDescent="0.25">
      <c r="A570"/>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row>
    <row r="571" spans="1:66" x14ac:dyDescent="0.25">
      <c r="A571"/>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row>
    <row r="572" spans="1:66" x14ac:dyDescent="0.25">
      <c r="A572"/>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row>
    <row r="573" spans="1:66" x14ac:dyDescent="0.25">
      <c r="A573"/>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row>
    <row r="574" spans="1:66" x14ac:dyDescent="0.25">
      <c r="A574"/>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row>
    <row r="575" spans="1:66" x14ac:dyDescent="0.25">
      <c r="A575"/>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row>
    <row r="576" spans="1:66" x14ac:dyDescent="0.25">
      <c r="A576"/>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row>
    <row r="577" spans="1:66" x14ac:dyDescent="0.25">
      <c r="A577"/>
      <c r="B577"/>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row>
    <row r="578" spans="1:66" x14ac:dyDescent="0.25">
      <c r="A578"/>
      <c r="B57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row>
    <row r="579" spans="1:66" x14ac:dyDescent="0.25">
      <c r="A579"/>
      <c r="B579"/>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row>
    <row r="580" spans="1:66" x14ac:dyDescent="0.25">
      <c r="A580"/>
      <c r="B580"/>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row>
    <row r="581" spans="1:66" x14ac:dyDescent="0.25">
      <c r="A581"/>
      <c r="B58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row>
    <row r="582" spans="1:66" x14ac:dyDescent="0.25">
      <c r="A582"/>
      <c r="B58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row>
    <row r="583" spans="1:66" x14ac:dyDescent="0.25">
      <c r="A583"/>
      <c r="B583"/>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row>
    <row r="584" spans="1:66" x14ac:dyDescent="0.25">
      <c r="A584"/>
      <c r="B584"/>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row>
    <row r="585" spans="1:66" x14ac:dyDescent="0.25">
      <c r="A585"/>
      <c r="B58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row>
    <row r="586" spans="1:66" x14ac:dyDescent="0.25">
      <c r="A586"/>
      <c r="B586"/>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row>
    <row r="587" spans="1:66" x14ac:dyDescent="0.25">
      <c r="A587"/>
      <c r="B587"/>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row>
    <row r="588" spans="1:66" x14ac:dyDescent="0.25">
      <c r="A588"/>
      <c r="B5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row>
    <row r="589" spans="1:66" x14ac:dyDescent="0.25">
      <c r="A589"/>
      <c r="B589"/>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row>
    <row r="590" spans="1:66" x14ac:dyDescent="0.25">
      <c r="A590"/>
      <c r="B590"/>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row>
    <row r="591" spans="1:66" x14ac:dyDescent="0.25">
      <c r="A591"/>
      <c r="B59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row>
    <row r="592" spans="1:66" x14ac:dyDescent="0.25">
      <c r="A592"/>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row>
    <row r="593" spans="1:66" x14ac:dyDescent="0.25">
      <c r="A593"/>
      <c r="B593"/>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row>
    <row r="594" spans="1:66" x14ac:dyDescent="0.25">
      <c r="A594"/>
      <c r="B594"/>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row>
    <row r="595" spans="1:66" x14ac:dyDescent="0.25">
      <c r="A595"/>
      <c r="B59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row>
    <row r="596" spans="1:66" x14ac:dyDescent="0.25">
      <c r="A596"/>
      <c r="B596"/>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row>
    <row r="597" spans="1:66" x14ac:dyDescent="0.25">
      <c r="A597"/>
      <c r="B597"/>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row>
    <row r="598" spans="1:66" x14ac:dyDescent="0.25">
      <c r="A598"/>
      <c r="B59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row>
    <row r="599" spans="1:66" x14ac:dyDescent="0.25">
      <c r="A599"/>
      <c r="B599"/>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row>
    <row r="600" spans="1:66" x14ac:dyDescent="0.25">
      <c r="A600"/>
      <c r="B600"/>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row>
    <row r="601" spans="1:66" x14ac:dyDescent="0.25">
      <c r="A601"/>
      <c r="B60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row>
    <row r="602" spans="1:66" x14ac:dyDescent="0.25">
      <c r="A602"/>
      <c r="B6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row>
    <row r="603" spans="1:66" x14ac:dyDescent="0.25">
      <c r="A603"/>
      <c r="B603"/>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row>
    <row r="604" spans="1:66" x14ac:dyDescent="0.25">
      <c r="A604"/>
      <c r="B604"/>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row>
    <row r="605" spans="1:66" x14ac:dyDescent="0.25">
      <c r="A605"/>
      <c r="B60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row>
    <row r="606" spans="1:66" x14ac:dyDescent="0.25">
      <c r="A606"/>
      <c r="B606"/>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row>
    <row r="607" spans="1:66" x14ac:dyDescent="0.25">
      <c r="A607"/>
      <c r="B607"/>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row>
    <row r="608" spans="1:66" x14ac:dyDescent="0.25">
      <c r="A608"/>
      <c r="B60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row>
    <row r="609" spans="1:66" x14ac:dyDescent="0.25">
      <c r="A609"/>
      <c r="B609"/>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row>
    <row r="610" spans="1:66" x14ac:dyDescent="0.25">
      <c r="A610"/>
      <c r="B610"/>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row>
    <row r="611" spans="1:66" x14ac:dyDescent="0.25">
      <c r="A611"/>
      <c r="B61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row>
    <row r="612" spans="1:66" x14ac:dyDescent="0.25">
      <c r="A612"/>
      <c r="B612"/>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row>
    <row r="613" spans="1:66" x14ac:dyDescent="0.25">
      <c r="A613"/>
      <c r="B613"/>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row>
    <row r="614" spans="1:66" x14ac:dyDescent="0.25">
      <c r="A614"/>
      <c r="B614"/>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row>
    <row r="615" spans="1:66" x14ac:dyDescent="0.25">
      <c r="A615"/>
      <c r="B615"/>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row>
    <row r="616" spans="1:66" x14ac:dyDescent="0.25">
      <c r="A616"/>
      <c r="B616"/>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row>
    <row r="617" spans="1:66" x14ac:dyDescent="0.25">
      <c r="A617"/>
      <c r="B617"/>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row>
    <row r="618" spans="1:66" x14ac:dyDescent="0.25">
      <c r="A618"/>
      <c r="B618"/>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row>
    <row r="619" spans="1:66" x14ac:dyDescent="0.25">
      <c r="A619"/>
      <c r="B619"/>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row>
    <row r="620" spans="1:66" x14ac:dyDescent="0.25">
      <c r="A620"/>
      <c r="B620"/>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row>
    <row r="621" spans="1:66" x14ac:dyDescent="0.25">
      <c r="A621"/>
      <c r="B62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row>
    <row r="622" spans="1:66" x14ac:dyDescent="0.25">
      <c r="A622"/>
      <c r="B622"/>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row>
    <row r="623" spans="1:66" x14ac:dyDescent="0.25">
      <c r="A623"/>
      <c r="B623"/>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row>
    <row r="624" spans="1:66" x14ac:dyDescent="0.25">
      <c r="A624"/>
      <c r="B624"/>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row>
    <row r="625" spans="1:66" x14ac:dyDescent="0.25">
      <c r="A625"/>
      <c r="B625"/>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row>
    <row r="626" spans="1:66" x14ac:dyDescent="0.25">
      <c r="A626"/>
      <c r="B626"/>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row>
    <row r="627" spans="1:66" x14ac:dyDescent="0.25">
      <c r="A627"/>
      <c r="B627"/>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row>
    <row r="628" spans="1:66" x14ac:dyDescent="0.25">
      <c r="A628"/>
      <c r="B628"/>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row>
    <row r="629" spans="1:66" x14ac:dyDescent="0.25">
      <c r="A629"/>
      <c r="B629"/>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row>
    <row r="630" spans="1:66" x14ac:dyDescent="0.25">
      <c r="A630"/>
      <c r="B630"/>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row>
    <row r="631" spans="1:66" x14ac:dyDescent="0.25">
      <c r="A631"/>
      <c r="B63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row>
    <row r="632" spans="1:66" x14ac:dyDescent="0.25">
      <c r="A632"/>
      <c r="B632"/>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row>
    <row r="633" spans="1:66" x14ac:dyDescent="0.25">
      <c r="A633"/>
      <c r="B633"/>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row>
    <row r="634" spans="1:66" x14ac:dyDescent="0.25">
      <c r="A634"/>
      <c r="B634"/>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row>
    <row r="635" spans="1:66" x14ac:dyDescent="0.25">
      <c r="A635"/>
      <c r="B635"/>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row>
    <row r="636" spans="1:66" x14ac:dyDescent="0.25">
      <c r="A636"/>
      <c r="B636"/>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row>
    <row r="637" spans="1:66" x14ac:dyDescent="0.25">
      <c r="A637"/>
      <c r="B637"/>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row>
    <row r="638" spans="1:66" x14ac:dyDescent="0.25">
      <c r="A638"/>
      <c r="B638"/>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row>
    <row r="639" spans="1:66" x14ac:dyDescent="0.25">
      <c r="A639"/>
      <c r="B639"/>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row>
    <row r="640" spans="1:66" x14ac:dyDescent="0.25">
      <c r="A640"/>
      <c r="B640"/>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row>
    <row r="641" spans="1:66" x14ac:dyDescent="0.25">
      <c r="A641"/>
      <c r="B64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row>
    <row r="642" spans="1:66" x14ac:dyDescent="0.25">
      <c r="A642"/>
      <c r="B642"/>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row>
    <row r="643" spans="1:66" x14ac:dyDescent="0.25">
      <c r="A643"/>
      <c r="B643"/>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row>
    <row r="644" spans="1:66" x14ac:dyDescent="0.25">
      <c r="A644"/>
      <c r="B644"/>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row>
    <row r="645" spans="1:66" x14ac:dyDescent="0.25">
      <c r="A645"/>
      <c r="B645"/>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row>
    <row r="646" spans="1:66" x14ac:dyDescent="0.25">
      <c r="A646"/>
      <c r="B646"/>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row>
    <row r="647" spans="1:66" x14ac:dyDescent="0.25">
      <c r="A647"/>
      <c r="B647"/>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row>
    <row r="648" spans="1:66" x14ac:dyDescent="0.25">
      <c r="A648"/>
      <c r="B648"/>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row>
    <row r="649" spans="1:66" x14ac:dyDescent="0.25">
      <c r="A649"/>
      <c r="B649"/>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row>
    <row r="650" spans="1:66" x14ac:dyDescent="0.25">
      <c r="A650"/>
      <c r="B650"/>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row>
    <row r="651" spans="1:66" x14ac:dyDescent="0.25">
      <c r="A651"/>
      <c r="B65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row>
    <row r="652" spans="1:66" x14ac:dyDescent="0.25">
      <c r="A652"/>
      <c r="B652"/>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row>
    <row r="653" spans="1:66" x14ac:dyDescent="0.25">
      <c r="A653"/>
      <c r="B653"/>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row>
    <row r="654" spans="1:66" x14ac:dyDescent="0.25">
      <c r="A654"/>
      <c r="B654"/>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row>
    <row r="655" spans="1:66" x14ac:dyDescent="0.25">
      <c r="A655"/>
      <c r="B655"/>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row>
    <row r="656" spans="1:66" x14ac:dyDescent="0.25">
      <c r="A656"/>
      <c r="B656"/>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row>
    <row r="657" spans="1:66" x14ac:dyDescent="0.25">
      <c r="A657"/>
      <c r="B657"/>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row>
    <row r="658" spans="1:66" x14ac:dyDescent="0.25">
      <c r="A658"/>
      <c r="B658"/>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row>
    <row r="659" spans="1:66" x14ac:dyDescent="0.25">
      <c r="A659"/>
      <c r="B659"/>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row>
    <row r="660" spans="1:66" x14ac:dyDescent="0.25">
      <c r="A660"/>
      <c r="B660"/>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row>
    <row r="661" spans="1:66" x14ac:dyDescent="0.25">
      <c r="A661"/>
      <c r="B66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row>
    <row r="662" spans="1:66" x14ac:dyDescent="0.25">
      <c r="A662"/>
      <c r="B662"/>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row>
    <row r="663" spans="1:66" x14ac:dyDescent="0.25">
      <c r="A663"/>
      <c r="B663"/>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row>
    <row r="664" spans="1:66" x14ac:dyDescent="0.25">
      <c r="A664"/>
      <c r="B664"/>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row>
    <row r="665" spans="1:66" x14ac:dyDescent="0.25">
      <c r="A665"/>
      <c r="B665"/>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row>
    <row r="666" spans="1:66" x14ac:dyDescent="0.25">
      <c r="A666"/>
      <c r="B666"/>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row>
    <row r="667" spans="1:66" x14ac:dyDescent="0.25">
      <c r="A667"/>
      <c r="B667"/>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row>
    <row r="668" spans="1:66" x14ac:dyDescent="0.25">
      <c r="A668"/>
      <c r="B668"/>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row>
    <row r="669" spans="1:66" x14ac:dyDescent="0.25">
      <c r="A669"/>
      <c r="B669"/>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row>
    <row r="670" spans="1:66" x14ac:dyDescent="0.25">
      <c r="A670"/>
      <c r="B670"/>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row>
    <row r="671" spans="1:66" x14ac:dyDescent="0.25">
      <c r="A671"/>
      <c r="B67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row>
    <row r="672" spans="1:66" x14ac:dyDescent="0.25">
      <c r="A672"/>
      <c r="B672"/>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row>
    <row r="673" spans="1:66" x14ac:dyDescent="0.25">
      <c r="A673"/>
      <c r="B673"/>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row>
    <row r="674" spans="1:66" x14ac:dyDescent="0.25">
      <c r="A674"/>
      <c r="B674"/>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row>
    <row r="675" spans="1:66" x14ac:dyDescent="0.25">
      <c r="A675"/>
      <c r="B675"/>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row>
    <row r="676" spans="1:66" x14ac:dyDescent="0.25">
      <c r="A676"/>
      <c r="B676"/>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row>
    <row r="677" spans="1:66" x14ac:dyDescent="0.25">
      <c r="A677"/>
      <c r="B677"/>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row>
    <row r="678" spans="1:66" x14ac:dyDescent="0.25">
      <c r="A678"/>
      <c r="B678"/>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row>
    <row r="679" spans="1:66" x14ac:dyDescent="0.25">
      <c r="A679"/>
      <c r="B679"/>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row>
    <row r="680" spans="1:66" x14ac:dyDescent="0.25">
      <c r="A680"/>
      <c r="B680"/>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row>
    <row r="681" spans="1:66" x14ac:dyDescent="0.25">
      <c r="A681"/>
      <c r="B68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row>
    <row r="682" spans="1:66" x14ac:dyDescent="0.25">
      <c r="A682"/>
      <c r="B682"/>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row>
    <row r="683" spans="1:66" x14ac:dyDescent="0.25">
      <c r="A683"/>
      <c r="B683"/>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row>
    <row r="684" spans="1:66" x14ac:dyDescent="0.25">
      <c r="A684"/>
      <c r="B684"/>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row>
    <row r="685" spans="1:66" x14ac:dyDescent="0.25">
      <c r="A685"/>
      <c r="B685"/>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row>
    <row r="686" spans="1:66" x14ac:dyDescent="0.25">
      <c r="A686"/>
      <c r="B686"/>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row>
    <row r="687" spans="1:66" x14ac:dyDescent="0.25">
      <c r="A687"/>
      <c r="B687"/>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row>
    <row r="688" spans="1:66" x14ac:dyDescent="0.25">
      <c r="A688"/>
      <c r="B688"/>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row>
    <row r="689" spans="1:66" x14ac:dyDescent="0.25">
      <c r="A689"/>
      <c r="B689"/>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row>
    <row r="690" spans="1:66" x14ac:dyDescent="0.25">
      <c r="A690"/>
      <c r="B690"/>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row>
    <row r="691" spans="1:66" x14ac:dyDescent="0.25">
      <c r="A691"/>
      <c r="B69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row>
    <row r="692" spans="1:66" x14ac:dyDescent="0.25">
      <c r="A692"/>
      <c r="B692"/>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row>
    <row r="693" spans="1:66" x14ac:dyDescent="0.25">
      <c r="A693"/>
      <c r="B693"/>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row>
    <row r="694" spans="1:66" x14ac:dyDescent="0.25">
      <c r="A694"/>
      <c r="B694"/>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c r="BB694"/>
      <c r="BC694"/>
      <c r="BD694"/>
      <c r="BE694"/>
      <c r="BF694"/>
      <c r="BG694"/>
      <c r="BH694"/>
      <c r="BI694"/>
      <c r="BJ694"/>
      <c r="BK694"/>
      <c r="BL694"/>
      <c r="BM694"/>
      <c r="BN694"/>
    </row>
    <row r="695" spans="1:66" x14ac:dyDescent="0.25">
      <c r="A695"/>
      <c r="B695"/>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c r="BB695"/>
      <c r="BC695"/>
      <c r="BD695"/>
      <c r="BE695"/>
      <c r="BF695"/>
      <c r="BG695"/>
      <c r="BH695"/>
      <c r="BI695"/>
      <c r="BJ695"/>
      <c r="BK695"/>
      <c r="BL695"/>
      <c r="BM695"/>
      <c r="BN695"/>
    </row>
    <row r="696" spans="1:66" x14ac:dyDescent="0.25">
      <c r="A696"/>
      <c r="B696"/>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c r="BC696"/>
      <c r="BD696"/>
      <c r="BE696"/>
      <c r="BF696"/>
      <c r="BG696"/>
      <c r="BH696"/>
      <c r="BI696"/>
      <c r="BJ696"/>
      <c r="BK696"/>
      <c r="BL696"/>
      <c r="BM696"/>
      <c r="BN696"/>
    </row>
    <row r="697" spans="1:66" x14ac:dyDescent="0.25">
      <c r="A697"/>
      <c r="B697"/>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c r="BB697"/>
      <c r="BC697"/>
      <c r="BD697"/>
      <c r="BE697"/>
      <c r="BF697"/>
      <c r="BG697"/>
      <c r="BH697"/>
      <c r="BI697"/>
      <c r="BJ697"/>
      <c r="BK697"/>
      <c r="BL697"/>
      <c r="BM697"/>
      <c r="BN697"/>
    </row>
    <row r="698" spans="1:66" x14ac:dyDescent="0.25">
      <c r="A698"/>
      <c r="B698"/>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c r="BB698"/>
      <c r="BC698"/>
      <c r="BD698"/>
      <c r="BE698"/>
      <c r="BF698"/>
      <c r="BG698"/>
      <c r="BH698"/>
      <c r="BI698"/>
      <c r="BJ698"/>
      <c r="BK698"/>
      <c r="BL698"/>
      <c r="BM698"/>
      <c r="BN698"/>
    </row>
    <row r="699" spans="1:66" x14ac:dyDescent="0.25">
      <c r="A699"/>
      <c r="B699"/>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c r="BB699"/>
      <c r="BC699"/>
      <c r="BD699"/>
      <c r="BE699"/>
      <c r="BF699"/>
      <c r="BG699"/>
      <c r="BH699"/>
      <c r="BI699"/>
      <c r="BJ699"/>
      <c r="BK699"/>
      <c r="BL699"/>
      <c r="BM699"/>
      <c r="BN699"/>
    </row>
    <row r="700" spans="1:66" x14ac:dyDescent="0.25">
      <c r="A700"/>
      <c r="B700"/>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c r="BE700"/>
      <c r="BF700"/>
      <c r="BG700"/>
      <c r="BH700"/>
      <c r="BI700"/>
      <c r="BJ700"/>
      <c r="BK700"/>
      <c r="BL700"/>
      <c r="BM700"/>
      <c r="BN700"/>
    </row>
    <row r="701" spans="1:66" x14ac:dyDescent="0.25">
      <c r="A701"/>
      <c r="B70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c r="BE701"/>
      <c r="BF701"/>
      <c r="BG701"/>
      <c r="BH701"/>
      <c r="BI701"/>
      <c r="BJ701"/>
      <c r="BK701"/>
      <c r="BL701"/>
      <c r="BM701"/>
      <c r="BN701"/>
    </row>
    <row r="702" spans="1:66" x14ac:dyDescent="0.25">
      <c r="A702"/>
      <c r="B702"/>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c r="BE702"/>
      <c r="BF702"/>
      <c r="BG702"/>
      <c r="BH702"/>
      <c r="BI702"/>
      <c r="BJ702"/>
      <c r="BK702"/>
      <c r="BL702"/>
      <c r="BM702"/>
      <c r="BN702"/>
    </row>
    <row r="703" spans="1:66" x14ac:dyDescent="0.25">
      <c r="A703"/>
      <c r="B703"/>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c r="BE703"/>
      <c r="BF703"/>
      <c r="BG703"/>
      <c r="BH703"/>
      <c r="BI703"/>
      <c r="BJ703"/>
      <c r="BK703"/>
      <c r="BL703"/>
      <c r="BM703"/>
      <c r="BN703"/>
    </row>
    <row r="704" spans="1:66" x14ac:dyDescent="0.25">
      <c r="A704"/>
      <c r="B704"/>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row>
    <row r="705" spans="1:66" x14ac:dyDescent="0.25">
      <c r="A705"/>
      <c r="B705"/>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row>
    <row r="706" spans="1:66" x14ac:dyDescent="0.25">
      <c r="A706"/>
      <c r="B706"/>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c r="BE706"/>
      <c r="BF706"/>
      <c r="BG706"/>
      <c r="BH706"/>
      <c r="BI706"/>
      <c r="BJ706"/>
      <c r="BK706"/>
      <c r="BL706"/>
      <c r="BM706"/>
      <c r="BN706"/>
    </row>
    <row r="707" spans="1:66" x14ac:dyDescent="0.25">
      <c r="A707"/>
      <c r="B707"/>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row>
    <row r="708" spans="1:66" x14ac:dyDescent="0.25">
      <c r="A708"/>
      <c r="B708"/>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row>
    <row r="709" spans="1:66" x14ac:dyDescent="0.25">
      <c r="A709"/>
      <c r="B709"/>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row>
    <row r="710" spans="1:66" x14ac:dyDescent="0.25">
      <c r="A710"/>
      <c r="B710"/>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c r="BE710"/>
      <c r="BF710"/>
      <c r="BG710"/>
      <c r="BH710"/>
      <c r="BI710"/>
      <c r="BJ710"/>
      <c r="BK710"/>
      <c r="BL710"/>
      <c r="BM710"/>
      <c r="BN710"/>
    </row>
    <row r="711" spans="1:66" x14ac:dyDescent="0.25">
      <c r="A711"/>
      <c r="B71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c r="BF711"/>
      <c r="BG711"/>
      <c r="BH711"/>
      <c r="BI711"/>
      <c r="BJ711"/>
      <c r="BK711"/>
      <c r="BL711"/>
      <c r="BM711"/>
      <c r="BN711"/>
    </row>
    <row r="712" spans="1:66" x14ac:dyDescent="0.25">
      <c r="A712"/>
      <c r="B712"/>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row>
    <row r="713" spans="1:66" x14ac:dyDescent="0.25">
      <c r="A713"/>
      <c r="B713"/>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row>
    <row r="714" spans="1:66" x14ac:dyDescent="0.25">
      <c r="A714"/>
      <c r="B714"/>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row>
    <row r="715" spans="1:66" x14ac:dyDescent="0.25">
      <c r="A715"/>
      <c r="B715"/>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row>
    <row r="716" spans="1:66" x14ac:dyDescent="0.25">
      <c r="A716"/>
      <c r="B716"/>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c r="BC716"/>
      <c r="BD716"/>
      <c r="BE716"/>
      <c r="BF716"/>
      <c r="BG716"/>
      <c r="BH716"/>
      <c r="BI716"/>
      <c r="BJ716"/>
      <c r="BK716"/>
      <c r="BL716"/>
      <c r="BM716"/>
      <c r="BN716"/>
    </row>
    <row r="717" spans="1:66" x14ac:dyDescent="0.25">
      <c r="A717"/>
      <c r="B717"/>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c r="BB717"/>
      <c r="BC717"/>
      <c r="BD717"/>
      <c r="BE717"/>
      <c r="BF717"/>
      <c r="BG717"/>
      <c r="BH717"/>
      <c r="BI717"/>
      <c r="BJ717"/>
      <c r="BK717"/>
      <c r="BL717"/>
      <c r="BM717"/>
      <c r="BN717"/>
    </row>
    <row r="718" spans="1:66" x14ac:dyDescent="0.25">
      <c r="A718"/>
      <c r="B718"/>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c r="BB718"/>
      <c r="BC718"/>
      <c r="BD718"/>
      <c r="BE718"/>
      <c r="BF718"/>
      <c r="BG718"/>
      <c r="BH718"/>
      <c r="BI718"/>
      <c r="BJ718"/>
      <c r="BK718"/>
      <c r="BL718"/>
      <c r="BM718"/>
      <c r="BN718"/>
    </row>
    <row r="719" spans="1:66" x14ac:dyDescent="0.25">
      <c r="A719"/>
      <c r="B719"/>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c r="BC719"/>
      <c r="BD719"/>
      <c r="BE719"/>
      <c r="BF719"/>
      <c r="BG719"/>
      <c r="BH719"/>
      <c r="BI719"/>
      <c r="BJ719"/>
      <c r="BK719"/>
      <c r="BL719"/>
      <c r="BM719"/>
      <c r="BN719"/>
    </row>
    <row r="720" spans="1:66" x14ac:dyDescent="0.25">
      <c r="A720"/>
      <c r="B720"/>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c r="BB720"/>
      <c r="BC720"/>
      <c r="BD720"/>
      <c r="BE720"/>
      <c r="BF720"/>
      <c r="BG720"/>
      <c r="BH720"/>
      <c r="BI720"/>
      <c r="BJ720"/>
      <c r="BK720"/>
      <c r="BL720"/>
      <c r="BM720"/>
      <c r="BN720"/>
    </row>
    <row r="721" spans="1:66" x14ac:dyDescent="0.25">
      <c r="A721"/>
      <c r="B721"/>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c r="BB721"/>
      <c r="BC721"/>
      <c r="BD721"/>
      <c r="BE721"/>
      <c r="BF721"/>
      <c r="BG721"/>
      <c r="BH721"/>
      <c r="BI721"/>
      <c r="BJ721"/>
      <c r="BK721"/>
      <c r="BL721"/>
      <c r="BM721"/>
      <c r="BN721"/>
    </row>
    <row r="722" spans="1:66" x14ac:dyDescent="0.25">
      <c r="A722"/>
      <c r="B722"/>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c r="BB722"/>
      <c r="BC722"/>
      <c r="BD722"/>
      <c r="BE722"/>
      <c r="BF722"/>
      <c r="BG722"/>
      <c r="BH722"/>
      <c r="BI722"/>
      <c r="BJ722"/>
      <c r="BK722"/>
      <c r="BL722"/>
      <c r="BM722"/>
      <c r="BN722"/>
    </row>
    <row r="723" spans="1:66" x14ac:dyDescent="0.25">
      <c r="A723"/>
      <c r="B72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c r="BB723"/>
      <c r="BC723"/>
      <c r="BD723"/>
      <c r="BE723"/>
      <c r="BF723"/>
      <c r="BG723"/>
      <c r="BH723"/>
      <c r="BI723"/>
      <c r="BJ723"/>
      <c r="BK723"/>
      <c r="BL723"/>
      <c r="BM723"/>
      <c r="BN723"/>
    </row>
    <row r="724" spans="1:66" x14ac:dyDescent="0.25">
      <c r="A724"/>
      <c r="B724"/>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c r="BB724"/>
      <c r="BC724"/>
      <c r="BD724"/>
      <c r="BE724"/>
      <c r="BF724"/>
      <c r="BG724"/>
      <c r="BH724"/>
      <c r="BI724"/>
      <c r="BJ724"/>
      <c r="BK724"/>
      <c r="BL724"/>
      <c r="BM724"/>
      <c r="BN724"/>
    </row>
    <row r="725" spans="1:66" x14ac:dyDescent="0.25">
      <c r="A725"/>
      <c r="B725"/>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c r="BB725"/>
      <c r="BC725"/>
      <c r="BD725"/>
      <c r="BE725"/>
      <c r="BF725"/>
      <c r="BG725"/>
      <c r="BH725"/>
      <c r="BI725"/>
      <c r="BJ725"/>
      <c r="BK725"/>
      <c r="BL725"/>
      <c r="BM725"/>
      <c r="BN725"/>
    </row>
    <row r="726" spans="1:66" x14ac:dyDescent="0.25">
      <c r="A726"/>
      <c r="B726"/>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c r="BE726"/>
      <c r="BF726"/>
      <c r="BG726"/>
      <c r="BH726"/>
      <c r="BI726"/>
      <c r="BJ726"/>
      <c r="BK726"/>
      <c r="BL726"/>
      <c r="BM726"/>
      <c r="BN726"/>
    </row>
    <row r="727" spans="1:66" x14ac:dyDescent="0.25">
      <c r="A727"/>
      <c r="B727"/>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c r="BB727"/>
      <c r="BC727"/>
      <c r="BD727"/>
      <c r="BE727"/>
      <c r="BF727"/>
      <c r="BG727"/>
      <c r="BH727"/>
      <c r="BI727"/>
      <c r="BJ727"/>
      <c r="BK727"/>
      <c r="BL727"/>
      <c r="BM727"/>
      <c r="BN727"/>
    </row>
    <row r="728" spans="1:66" x14ac:dyDescent="0.25">
      <c r="A728"/>
      <c r="B728"/>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c r="BB728"/>
      <c r="BC728"/>
      <c r="BD728"/>
      <c r="BE728"/>
      <c r="BF728"/>
      <c r="BG728"/>
      <c r="BH728"/>
      <c r="BI728"/>
      <c r="BJ728"/>
      <c r="BK728"/>
      <c r="BL728"/>
      <c r="BM728"/>
      <c r="BN728"/>
    </row>
    <row r="729" spans="1:66" x14ac:dyDescent="0.25">
      <c r="A729"/>
      <c r="B729"/>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c r="BC729"/>
      <c r="BD729"/>
      <c r="BE729"/>
      <c r="BF729"/>
      <c r="BG729"/>
      <c r="BH729"/>
      <c r="BI729"/>
      <c r="BJ729"/>
      <c r="BK729"/>
      <c r="BL729"/>
      <c r="BM729"/>
      <c r="BN729"/>
    </row>
    <row r="730" spans="1:66" x14ac:dyDescent="0.25">
      <c r="A730"/>
      <c r="B730"/>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c r="BE730"/>
      <c r="BF730"/>
      <c r="BG730"/>
      <c r="BH730"/>
      <c r="BI730"/>
      <c r="BJ730"/>
      <c r="BK730"/>
      <c r="BL730"/>
      <c r="BM730"/>
      <c r="BN730"/>
    </row>
    <row r="731" spans="1:66" x14ac:dyDescent="0.25">
      <c r="A731"/>
      <c r="B731"/>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c r="BB731"/>
      <c r="BC731"/>
      <c r="BD731"/>
      <c r="BE731"/>
      <c r="BF731"/>
      <c r="BG731"/>
      <c r="BH731"/>
      <c r="BI731"/>
      <c r="BJ731"/>
      <c r="BK731"/>
      <c r="BL731"/>
      <c r="BM731"/>
      <c r="BN731"/>
    </row>
    <row r="732" spans="1:66" x14ac:dyDescent="0.25">
      <c r="A732"/>
      <c r="B732"/>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c r="BE732"/>
      <c r="BF732"/>
      <c r="BG732"/>
      <c r="BH732"/>
      <c r="BI732"/>
      <c r="BJ732"/>
      <c r="BK732"/>
      <c r="BL732"/>
      <c r="BM732"/>
      <c r="BN732"/>
    </row>
    <row r="733" spans="1:66" x14ac:dyDescent="0.25">
      <c r="A733"/>
      <c r="B73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c r="BB733"/>
      <c r="BC733"/>
      <c r="BD733"/>
      <c r="BE733"/>
      <c r="BF733"/>
      <c r="BG733"/>
      <c r="BH733"/>
      <c r="BI733"/>
      <c r="BJ733"/>
      <c r="BK733"/>
      <c r="BL733"/>
      <c r="BM733"/>
      <c r="BN733"/>
    </row>
    <row r="734" spans="1:66" x14ac:dyDescent="0.25">
      <c r="A734"/>
      <c r="B734"/>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c r="BB734"/>
      <c r="BC734"/>
      <c r="BD734"/>
      <c r="BE734"/>
      <c r="BF734"/>
      <c r="BG734"/>
      <c r="BH734"/>
      <c r="BI734"/>
      <c r="BJ734"/>
      <c r="BK734"/>
      <c r="BL734"/>
      <c r="BM734"/>
      <c r="BN734"/>
    </row>
    <row r="735" spans="1:66" x14ac:dyDescent="0.25">
      <c r="A735"/>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c r="BE735"/>
      <c r="BF735"/>
      <c r="BG735"/>
      <c r="BH735"/>
      <c r="BI735"/>
      <c r="BJ735"/>
      <c r="BK735"/>
      <c r="BL735"/>
      <c r="BM735"/>
      <c r="BN735"/>
    </row>
    <row r="736" spans="1:66" x14ac:dyDescent="0.25">
      <c r="A736"/>
      <c r="B736"/>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c r="BB736"/>
      <c r="BC736"/>
      <c r="BD736"/>
      <c r="BE736"/>
      <c r="BF736"/>
      <c r="BG736"/>
      <c r="BH736"/>
      <c r="BI736"/>
      <c r="BJ736"/>
      <c r="BK736"/>
      <c r="BL736"/>
      <c r="BM736"/>
      <c r="BN736"/>
    </row>
    <row r="737" spans="1:66" x14ac:dyDescent="0.25">
      <c r="A737"/>
      <c r="B737"/>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c r="BB737"/>
      <c r="BC737"/>
      <c r="BD737"/>
      <c r="BE737"/>
      <c r="BF737"/>
      <c r="BG737"/>
      <c r="BH737"/>
      <c r="BI737"/>
      <c r="BJ737"/>
      <c r="BK737"/>
      <c r="BL737"/>
      <c r="BM737"/>
      <c r="BN737"/>
    </row>
    <row r="738" spans="1:66" x14ac:dyDescent="0.25">
      <c r="A738"/>
      <c r="B738"/>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c r="BE738"/>
      <c r="BF738"/>
      <c r="BG738"/>
      <c r="BH738"/>
      <c r="BI738"/>
      <c r="BJ738"/>
      <c r="BK738"/>
      <c r="BL738"/>
      <c r="BM738"/>
      <c r="BN738"/>
    </row>
    <row r="739" spans="1:66" x14ac:dyDescent="0.25">
      <c r="A739"/>
      <c r="B739"/>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c r="BB739"/>
      <c r="BC739"/>
      <c r="BD739"/>
      <c r="BE739"/>
      <c r="BF739"/>
      <c r="BG739"/>
      <c r="BH739"/>
      <c r="BI739"/>
      <c r="BJ739"/>
      <c r="BK739"/>
      <c r="BL739"/>
      <c r="BM739"/>
      <c r="BN739"/>
    </row>
    <row r="740" spans="1:66" x14ac:dyDescent="0.25">
      <c r="A740"/>
      <c r="B740"/>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c r="BE740"/>
      <c r="BF740"/>
      <c r="BG740"/>
      <c r="BH740"/>
      <c r="BI740"/>
      <c r="BJ740"/>
      <c r="BK740"/>
      <c r="BL740"/>
      <c r="BM740"/>
      <c r="BN740"/>
    </row>
    <row r="741" spans="1:66" x14ac:dyDescent="0.25">
      <c r="A741"/>
      <c r="B741"/>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row>
    <row r="742" spans="1:66" x14ac:dyDescent="0.25">
      <c r="A742"/>
      <c r="B742"/>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c r="BE742"/>
      <c r="BF742"/>
      <c r="BG742"/>
      <c r="BH742"/>
      <c r="BI742"/>
      <c r="BJ742"/>
      <c r="BK742"/>
      <c r="BL742"/>
      <c r="BM742"/>
      <c r="BN742"/>
    </row>
    <row r="743" spans="1:66" x14ac:dyDescent="0.25">
      <c r="A743"/>
      <c r="B74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c r="BE743"/>
      <c r="BF743"/>
      <c r="BG743"/>
      <c r="BH743"/>
      <c r="BI743"/>
      <c r="BJ743"/>
      <c r="BK743"/>
      <c r="BL743"/>
      <c r="BM743"/>
      <c r="BN743"/>
    </row>
    <row r="744" spans="1:66" x14ac:dyDescent="0.25">
      <c r="A744"/>
      <c r="B744"/>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c r="BE744"/>
      <c r="BF744"/>
      <c r="BG744"/>
      <c r="BH744"/>
      <c r="BI744"/>
      <c r="BJ744"/>
      <c r="BK744"/>
      <c r="BL744"/>
      <c r="BM744"/>
      <c r="BN744"/>
    </row>
    <row r="745" spans="1:66" x14ac:dyDescent="0.25">
      <c r="A745"/>
      <c r="B745"/>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c r="BE745"/>
      <c r="BF745"/>
      <c r="BG745"/>
      <c r="BH745"/>
      <c r="BI745"/>
      <c r="BJ745"/>
      <c r="BK745"/>
      <c r="BL745"/>
      <c r="BM745"/>
      <c r="BN745"/>
    </row>
    <row r="746" spans="1:66" x14ac:dyDescent="0.25">
      <c r="A746"/>
      <c r="B746"/>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c r="BE746"/>
      <c r="BF746"/>
      <c r="BG746"/>
      <c r="BH746"/>
      <c r="BI746"/>
      <c r="BJ746"/>
      <c r="BK746"/>
      <c r="BL746"/>
      <c r="BM746"/>
      <c r="BN746"/>
    </row>
    <row r="747" spans="1:66" x14ac:dyDescent="0.25">
      <c r="A747"/>
      <c r="B747"/>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c r="BE747"/>
      <c r="BF747"/>
      <c r="BG747"/>
      <c r="BH747"/>
      <c r="BI747"/>
      <c r="BJ747"/>
      <c r="BK747"/>
      <c r="BL747"/>
      <c r="BM747"/>
      <c r="BN747"/>
    </row>
    <row r="748" spans="1:66" x14ac:dyDescent="0.25">
      <c r="A748"/>
      <c r="B748"/>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c r="BE748"/>
      <c r="BF748"/>
      <c r="BG748"/>
      <c r="BH748"/>
      <c r="BI748"/>
      <c r="BJ748"/>
      <c r="BK748"/>
      <c r="BL748"/>
      <c r="BM748"/>
      <c r="BN748"/>
    </row>
    <row r="749" spans="1:66" x14ac:dyDescent="0.25">
      <c r="A749"/>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row>
    <row r="750" spans="1:66" x14ac:dyDescent="0.25">
      <c r="A750"/>
      <c r="B750"/>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c r="BC750"/>
      <c r="BD750"/>
      <c r="BE750"/>
      <c r="BF750"/>
      <c r="BG750"/>
      <c r="BH750"/>
      <c r="BI750"/>
      <c r="BJ750"/>
      <c r="BK750"/>
      <c r="BL750"/>
      <c r="BM750"/>
      <c r="BN750"/>
    </row>
    <row r="751" spans="1:66" x14ac:dyDescent="0.25">
      <c r="A751"/>
      <c r="B751"/>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c r="BE751"/>
      <c r="BF751"/>
      <c r="BG751"/>
      <c r="BH751"/>
      <c r="BI751"/>
      <c r="BJ751"/>
      <c r="BK751"/>
      <c r="BL751"/>
      <c r="BM751"/>
      <c r="BN751"/>
    </row>
    <row r="752" spans="1:66" x14ac:dyDescent="0.25">
      <c r="A752"/>
      <c r="B752"/>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c r="BC752"/>
      <c r="BD752"/>
      <c r="BE752"/>
      <c r="BF752"/>
      <c r="BG752"/>
      <c r="BH752"/>
      <c r="BI752"/>
      <c r="BJ752"/>
      <c r="BK752"/>
      <c r="BL752"/>
      <c r="BM752"/>
      <c r="BN752"/>
    </row>
    <row r="753" spans="1:66" x14ac:dyDescent="0.25">
      <c r="A753"/>
      <c r="B7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c r="BE753"/>
      <c r="BF753"/>
      <c r="BG753"/>
      <c r="BH753"/>
      <c r="BI753"/>
      <c r="BJ753"/>
      <c r="BK753"/>
      <c r="BL753"/>
      <c r="BM753"/>
      <c r="BN753"/>
    </row>
    <row r="754" spans="1:66" x14ac:dyDescent="0.25">
      <c r="A754"/>
      <c r="B754"/>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c r="BC754"/>
      <c r="BD754"/>
      <c r="BE754"/>
      <c r="BF754"/>
      <c r="BG754"/>
      <c r="BH754"/>
      <c r="BI754"/>
      <c r="BJ754"/>
      <c r="BK754"/>
      <c r="BL754"/>
      <c r="BM754"/>
      <c r="BN754"/>
    </row>
    <row r="755" spans="1:66" x14ac:dyDescent="0.25">
      <c r="A755"/>
      <c r="B755"/>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c r="BC755"/>
      <c r="BD755"/>
      <c r="BE755"/>
      <c r="BF755"/>
      <c r="BG755"/>
      <c r="BH755"/>
      <c r="BI755"/>
      <c r="BJ755"/>
      <c r="BK755"/>
      <c r="BL755"/>
      <c r="BM755"/>
      <c r="BN755"/>
    </row>
    <row r="756" spans="1:66" x14ac:dyDescent="0.25">
      <c r="A756"/>
      <c r="B756"/>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c r="BE756"/>
      <c r="BF756"/>
      <c r="BG756"/>
      <c r="BH756"/>
      <c r="BI756"/>
      <c r="BJ756"/>
      <c r="BK756"/>
      <c r="BL756"/>
      <c r="BM756"/>
      <c r="BN756"/>
    </row>
    <row r="757" spans="1:66" x14ac:dyDescent="0.25">
      <c r="A757"/>
      <c r="B757"/>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c r="BE757"/>
      <c r="BF757"/>
      <c r="BG757"/>
      <c r="BH757"/>
      <c r="BI757"/>
      <c r="BJ757"/>
      <c r="BK757"/>
      <c r="BL757"/>
      <c r="BM757"/>
      <c r="BN757"/>
    </row>
    <row r="758" spans="1:66" x14ac:dyDescent="0.25">
      <c r="A758"/>
      <c r="B758"/>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c r="BC758"/>
      <c r="BD758"/>
      <c r="BE758"/>
      <c r="BF758"/>
      <c r="BG758"/>
      <c r="BH758"/>
      <c r="BI758"/>
      <c r="BJ758"/>
      <c r="BK758"/>
      <c r="BL758"/>
      <c r="BM758"/>
      <c r="BN758"/>
    </row>
    <row r="759" spans="1:66" x14ac:dyDescent="0.25">
      <c r="A759"/>
      <c r="B759"/>
      <c r="C759"/>
      <c r="D759"/>
      <c r="E759"/>
      <c r="F759"/>
      <c r="G759"/>
      <c r="H759"/>
    </row>
    <row r="760" spans="1:66" x14ac:dyDescent="0.25">
      <c r="A760"/>
      <c r="B760"/>
      <c r="C760"/>
      <c r="D760"/>
      <c r="E760"/>
      <c r="F760"/>
      <c r="G760"/>
      <c r="H760"/>
    </row>
    <row r="761" spans="1:66" x14ac:dyDescent="0.25">
      <c r="A761"/>
      <c r="B761"/>
      <c r="C761"/>
      <c r="D761"/>
      <c r="E761"/>
      <c r="F761"/>
      <c r="G761"/>
      <c r="H761"/>
    </row>
    <row r="762" spans="1:66" x14ac:dyDescent="0.25">
      <c r="A762"/>
      <c r="B762"/>
      <c r="C762"/>
      <c r="D762"/>
    </row>
    <row r="763" spans="1:66" x14ac:dyDescent="0.25">
      <c r="A763"/>
      <c r="B763"/>
      <c r="C763"/>
      <c r="D763"/>
    </row>
    <row r="764" spans="1:66" x14ac:dyDescent="0.25">
      <c r="A764"/>
      <c r="B764"/>
      <c r="C764"/>
      <c r="D764"/>
    </row>
    <row r="765" spans="1:66" x14ac:dyDescent="0.25">
      <c r="A765"/>
      <c r="B765"/>
      <c r="C765"/>
      <c r="D765"/>
    </row>
    <row r="766" spans="1:66" x14ac:dyDescent="0.25">
      <c r="A766"/>
      <c r="B766"/>
      <c r="C766"/>
      <c r="D766"/>
    </row>
    <row r="767" spans="1:66" x14ac:dyDescent="0.25">
      <c r="A767"/>
      <c r="B767"/>
      <c r="C767"/>
      <c r="D767"/>
    </row>
    <row r="768" spans="1:66" x14ac:dyDescent="0.25">
      <c r="A768"/>
      <c r="B768"/>
      <c r="C768"/>
      <c r="D768"/>
    </row>
    <row r="769" spans="1:4" x14ac:dyDescent="0.25">
      <c r="A769"/>
      <c r="B769"/>
      <c r="C769"/>
      <c r="D769"/>
    </row>
    <row r="770" spans="1:4" x14ac:dyDescent="0.25">
      <c r="A770"/>
      <c r="B770"/>
      <c r="C770"/>
      <c r="D770"/>
    </row>
    <row r="771" spans="1:4" x14ac:dyDescent="0.25">
      <c r="A771"/>
      <c r="B771"/>
      <c r="C771"/>
      <c r="D771"/>
    </row>
    <row r="772" spans="1:4" x14ac:dyDescent="0.25">
      <c r="A772"/>
      <c r="B772"/>
      <c r="C772"/>
      <c r="D772"/>
    </row>
    <row r="773" spans="1:4" x14ac:dyDescent="0.25">
      <c r="A773"/>
      <c r="B773"/>
      <c r="C773"/>
      <c r="D773"/>
    </row>
    <row r="774" spans="1:4" x14ac:dyDescent="0.25">
      <c r="A774"/>
      <c r="B774"/>
      <c r="C774"/>
      <c r="D774"/>
    </row>
    <row r="775" spans="1:4" x14ac:dyDescent="0.25">
      <c r="A775"/>
      <c r="B775"/>
      <c r="C775"/>
      <c r="D775"/>
    </row>
    <row r="776" spans="1:4" x14ac:dyDescent="0.25">
      <c r="A776"/>
      <c r="B776"/>
      <c r="C776"/>
      <c r="D776"/>
    </row>
    <row r="777" spans="1:4" x14ac:dyDescent="0.25">
      <c r="A777"/>
      <c r="B777"/>
      <c r="C777"/>
      <c r="D777"/>
    </row>
    <row r="778" spans="1:4" x14ac:dyDescent="0.25">
      <c r="A778"/>
      <c r="B778"/>
      <c r="C778"/>
      <c r="D778"/>
    </row>
    <row r="779" spans="1:4" x14ac:dyDescent="0.25">
      <c r="A779"/>
      <c r="B779"/>
      <c r="C779"/>
      <c r="D779"/>
    </row>
    <row r="780" spans="1:4" x14ac:dyDescent="0.25">
      <c r="A780"/>
      <c r="B780"/>
      <c r="C780"/>
      <c r="D780"/>
    </row>
    <row r="781" spans="1:4" x14ac:dyDescent="0.25">
      <c r="A781"/>
      <c r="B781"/>
      <c r="C781"/>
      <c r="D781"/>
    </row>
    <row r="782" spans="1:4" x14ac:dyDescent="0.25">
      <c r="A782"/>
      <c r="B782"/>
      <c r="C782"/>
      <c r="D782"/>
    </row>
    <row r="783" spans="1:4" x14ac:dyDescent="0.25">
      <c r="A783"/>
      <c r="B783"/>
      <c r="C783"/>
      <c r="D783"/>
    </row>
    <row r="784" spans="1:4" x14ac:dyDescent="0.25">
      <c r="A784"/>
      <c r="B784"/>
      <c r="C784"/>
      <c r="D784"/>
    </row>
    <row r="785" spans="1:4" x14ac:dyDescent="0.25">
      <c r="A785"/>
      <c r="B785"/>
      <c r="C785"/>
      <c r="D785"/>
    </row>
    <row r="786" spans="1:4" x14ac:dyDescent="0.25">
      <c r="A786"/>
      <c r="B786"/>
      <c r="C786"/>
      <c r="D786"/>
    </row>
    <row r="787" spans="1:4" x14ac:dyDescent="0.25">
      <c r="A787"/>
      <c r="B787"/>
      <c r="C787"/>
      <c r="D787"/>
    </row>
    <row r="788" spans="1:4" x14ac:dyDescent="0.25">
      <c r="A788"/>
      <c r="B788"/>
      <c r="C788"/>
      <c r="D788"/>
    </row>
    <row r="789" spans="1:4" x14ac:dyDescent="0.25">
      <c r="A789"/>
      <c r="B789"/>
      <c r="C789"/>
      <c r="D789"/>
    </row>
    <row r="790" spans="1:4" x14ac:dyDescent="0.25">
      <c r="A790"/>
      <c r="B790"/>
      <c r="C790"/>
      <c r="D790"/>
    </row>
    <row r="791" spans="1:4" x14ac:dyDescent="0.25">
      <c r="A791"/>
      <c r="B791"/>
      <c r="C791"/>
      <c r="D791"/>
    </row>
    <row r="792" spans="1:4" x14ac:dyDescent="0.25">
      <c r="A792"/>
      <c r="B792"/>
      <c r="C792"/>
      <c r="D792"/>
    </row>
    <row r="793" spans="1:4" x14ac:dyDescent="0.25">
      <c r="A793"/>
      <c r="B793"/>
      <c r="C793"/>
      <c r="D793"/>
    </row>
    <row r="794" spans="1:4" x14ac:dyDescent="0.25">
      <c r="A794"/>
      <c r="B794"/>
      <c r="C794"/>
      <c r="D794"/>
    </row>
    <row r="795" spans="1:4" x14ac:dyDescent="0.25">
      <c r="A795"/>
      <c r="B795"/>
      <c r="C795"/>
      <c r="D795"/>
    </row>
    <row r="796" spans="1:4" x14ac:dyDescent="0.25">
      <c r="A796"/>
      <c r="B796"/>
      <c r="C796"/>
      <c r="D796"/>
    </row>
    <row r="797" spans="1:4" x14ac:dyDescent="0.25">
      <c r="A797"/>
      <c r="B797"/>
      <c r="C797"/>
      <c r="D797"/>
    </row>
    <row r="798" spans="1:4" x14ac:dyDescent="0.25">
      <c r="A798"/>
      <c r="B798"/>
      <c r="C798"/>
      <c r="D798"/>
    </row>
    <row r="799" spans="1:4" x14ac:dyDescent="0.25">
      <c r="A799"/>
      <c r="B799"/>
      <c r="C799"/>
      <c r="D799"/>
    </row>
    <row r="800" spans="1:4" x14ac:dyDescent="0.25">
      <c r="A800"/>
      <c r="B800"/>
      <c r="C800"/>
      <c r="D800"/>
    </row>
    <row r="801" spans="1:4" x14ac:dyDescent="0.25">
      <c r="A801"/>
      <c r="B801"/>
      <c r="C801"/>
      <c r="D801"/>
    </row>
    <row r="802" spans="1:4" x14ac:dyDescent="0.25">
      <c r="A802"/>
      <c r="B802"/>
      <c r="C802"/>
      <c r="D802"/>
    </row>
    <row r="803" spans="1:4" x14ac:dyDescent="0.25">
      <c r="A803"/>
      <c r="B803"/>
      <c r="C803"/>
      <c r="D803"/>
    </row>
    <row r="804" spans="1:4" x14ac:dyDescent="0.25">
      <c r="A804"/>
      <c r="B804"/>
      <c r="C804"/>
      <c r="D804"/>
    </row>
    <row r="805" spans="1:4" x14ac:dyDescent="0.25">
      <c r="A805"/>
      <c r="B805"/>
      <c r="C805"/>
      <c r="D805"/>
    </row>
    <row r="806" spans="1:4" x14ac:dyDescent="0.25">
      <c r="A806"/>
      <c r="B806"/>
      <c r="C806"/>
      <c r="D806"/>
    </row>
    <row r="807" spans="1:4" x14ac:dyDescent="0.25">
      <c r="A807"/>
      <c r="B807"/>
      <c r="C807"/>
      <c r="D807"/>
    </row>
    <row r="808" spans="1:4" x14ac:dyDescent="0.25">
      <c r="A808"/>
      <c r="B808"/>
      <c r="C808"/>
      <c r="D808"/>
    </row>
    <row r="809" spans="1:4" x14ac:dyDescent="0.25">
      <c r="A809"/>
      <c r="B809"/>
      <c r="C809"/>
      <c r="D809"/>
    </row>
    <row r="810" spans="1:4" x14ac:dyDescent="0.25">
      <c r="A810"/>
      <c r="B810"/>
      <c r="C810"/>
      <c r="D810"/>
    </row>
    <row r="811" spans="1:4" x14ac:dyDescent="0.25">
      <c r="A811"/>
      <c r="B811"/>
      <c r="C811"/>
      <c r="D811"/>
    </row>
    <row r="812" spans="1:4" x14ac:dyDescent="0.25">
      <c r="A812"/>
      <c r="B812"/>
      <c r="C812"/>
      <c r="D812"/>
    </row>
    <row r="813" spans="1:4" x14ac:dyDescent="0.25">
      <c r="A813"/>
      <c r="B813"/>
      <c r="C813"/>
      <c r="D813"/>
    </row>
    <row r="814" spans="1:4" x14ac:dyDescent="0.25">
      <c r="A814"/>
      <c r="B814"/>
      <c r="C814"/>
      <c r="D814"/>
    </row>
    <row r="815" spans="1:4" x14ac:dyDescent="0.25">
      <c r="A815"/>
      <c r="B815"/>
      <c r="C815"/>
      <c r="D815"/>
    </row>
    <row r="816" spans="1:4" x14ac:dyDescent="0.25">
      <c r="A816"/>
      <c r="B816"/>
      <c r="C816"/>
      <c r="D816"/>
    </row>
    <row r="817" spans="1:4" x14ac:dyDescent="0.25">
      <c r="A817"/>
      <c r="B817"/>
      <c r="C817"/>
      <c r="D817"/>
    </row>
    <row r="818" spans="1:4" x14ac:dyDescent="0.25">
      <c r="A818"/>
      <c r="B818"/>
      <c r="C818"/>
      <c r="D818"/>
    </row>
    <row r="819" spans="1:4" x14ac:dyDescent="0.25">
      <c r="A819"/>
      <c r="B819"/>
      <c r="C819"/>
      <c r="D819"/>
    </row>
    <row r="820" spans="1:4" x14ac:dyDescent="0.25">
      <c r="A820"/>
      <c r="B820"/>
      <c r="C820"/>
      <c r="D820"/>
    </row>
    <row r="821" spans="1:4" x14ac:dyDescent="0.25">
      <c r="A821"/>
      <c r="B821"/>
      <c r="C821"/>
      <c r="D821"/>
    </row>
    <row r="822" spans="1:4" x14ac:dyDescent="0.25">
      <c r="A822"/>
      <c r="B822"/>
      <c r="C822"/>
      <c r="D822"/>
    </row>
    <row r="823" spans="1:4" x14ac:dyDescent="0.25">
      <c r="A823"/>
      <c r="B823"/>
      <c r="C823"/>
      <c r="D823"/>
    </row>
    <row r="824" spans="1:4" x14ac:dyDescent="0.25">
      <c r="A824"/>
      <c r="B824"/>
      <c r="C824"/>
      <c r="D824"/>
    </row>
    <row r="825" spans="1:4" x14ac:dyDescent="0.25">
      <c r="A825"/>
      <c r="B825"/>
      <c r="C825"/>
      <c r="D825"/>
    </row>
    <row r="826" spans="1:4" x14ac:dyDescent="0.25">
      <c r="A826"/>
      <c r="B826"/>
      <c r="C826"/>
      <c r="D826"/>
    </row>
    <row r="827" spans="1:4" x14ac:dyDescent="0.25">
      <c r="A827"/>
      <c r="B827"/>
      <c r="C827"/>
      <c r="D827"/>
    </row>
    <row r="828" spans="1:4" x14ac:dyDescent="0.25">
      <c r="A828"/>
      <c r="B828"/>
      <c r="C828"/>
      <c r="D828"/>
    </row>
    <row r="829" spans="1:4" x14ac:dyDescent="0.25">
      <c r="A829"/>
      <c r="B829"/>
      <c r="C829"/>
      <c r="D829"/>
    </row>
    <row r="830" spans="1:4" x14ac:dyDescent="0.25">
      <c r="A830"/>
      <c r="B830"/>
      <c r="C830"/>
      <c r="D830"/>
    </row>
    <row r="831" spans="1:4" x14ac:dyDescent="0.25">
      <c r="A831"/>
      <c r="B831"/>
      <c r="C831"/>
      <c r="D831"/>
    </row>
    <row r="832" spans="1:4" x14ac:dyDescent="0.25">
      <c r="A832"/>
      <c r="B832"/>
      <c r="C832"/>
      <c r="D832"/>
    </row>
    <row r="833" spans="1:4" x14ac:dyDescent="0.25">
      <c r="A833"/>
      <c r="B833"/>
      <c r="C833"/>
      <c r="D833"/>
    </row>
    <row r="834" spans="1:4" x14ac:dyDescent="0.25">
      <c r="A834"/>
      <c r="B834"/>
      <c r="C834"/>
      <c r="D834"/>
    </row>
    <row r="835" spans="1:4" x14ac:dyDescent="0.25">
      <c r="A835"/>
      <c r="B835"/>
      <c r="C835"/>
      <c r="D835"/>
    </row>
    <row r="836" spans="1:4" x14ac:dyDescent="0.25">
      <c r="A836"/>
      <c r="B836"/>
      <c r="C836"/>
      <c r="D836"/>
    </row>
    <row r="837" spans="1:4" x14ac:dyDescent="0.25">
      <c r="A837"/>
      <c r="B837"/>
      <c r="C837"/>
      <c r="D837"/>
    </row>
    <row r="838" spans="1:4" x14ac:dyDescent="0.25">
      <c r="A838"/>
      <c r="B838"/>
      <c r="C838"/>
      <c r="D838"/>
    </row>
    <row r="839" spans="1:4" x14ac:dyDescent="0.25">
      <c r="A839"/>
      <c r="B839"/>
      <c r="C839"/>
      <c r="D839"/>
    </row>
    <row r="840" spans="1:4" x14ac:dyDescent="0.25">
      <c r="A840"/>
      <c r="B840"/>
      <c r="C840"/>
      <c r="D840"/>
    </row>
    <row r="841" spans="1:4" x14ac:dyDescent="0.25">
      <c r="A841"/>
      <c r="B841"/>
      <c r="C841"/>
      <c r="D841"/>
    </row>
    <row r="842" spans="1:4" x14ac:dyDescent="0.25">
      <c r="A842"/>
      <c r="B842"/>
      <c r="C842"/>
      <c r="D842"/>
    </row>
    <row r="843" spans="1:4" x14ac:dyDescent="0.25">
      <c r="A843"/>
      <c r="B843"/>
      <c r="C843"/>
      <c r="D843"/>
    </row>
    <row r="844" spans="1:4" x14ac:dyDescent="0.25">
      <c r="A844"/>
      <c r="B844"/>
      <c r="C844"/>
      <c r="D844"/>
    </row>
    <row r="845" spans="1:4" x14ac:dyDescent="0.25">
      <c r="A845"/>
      <c r="B845"/>
      <c r="C845"/>
      <c r="D845"/>
    </row>
    <row r="846" spans="1:4" x14ac:dyDescent="0.25">
      <c r="A846"/>
      <c r="B846"/>
      <c r="C846"/>
      <c r="D846"/>
    </row>
    <row r="847" spans="1:4" x14ac:dyDescent="0.25">
      <c r="A847"/>
      <c r="B847"/>
      <c r="C847"/>
      <c r="D847"/>
    </row>
    <row r="848" spans="1:4" x14ac:dyDescent="0.25">
      <c r="A848"/>
      <c r="B848"/>
      <c r="C848"/>
      <c r="D848"/>
    </row>
    <row r="849" spans="1:4" x14ac:dyDescent="0.25">
      <c r="A849"/>
      <c r="B849"/>
      <c r="C849"/>
      <c r="D849"/>
    </row>
    <row r="850" spans="1:4" x14ac:dyDescent="0.25">
      <c r="A850"/>
      <c r="B850"/>
      <c r="C850"/>
      <c r="D850"/>
    </row>
    <row r="851" spans="1:4" x14ac:dyDescent="0.25">
      <c r="A851"/>
      <c r="B851"/>
      <c r="C851"/>
      <c r="D851"/>
    </row>
    <row r="852" spans="1:4" x14ac:dyDescent="0.25">
      <c r="A852"/>
      <c r="B852"/>
      <c r="C852"/>
      <c r="D852"/>
    </row>
    <row r="853" spans="1:4" x14ac:dyDescent="0.25">
      <c r="A853"/>
      <c r="B853"/>
      <c r="C853"/>
      <c r="D853"/>
    </row>
    <row r="854" spans="1:4" x14ac:dyDescent="0.25">
      <c r="A854"/>
      <c r="B854"/>
      <c r="C854"/>
      <c r="D854"/>
    </row>
    <row r="855" spans="1:4" x14ac:dyDescent="0.25">
      <c r="A855"/>
      <c r="B855"/>
      <c r="C855"/>
      <c r="D855"/>
    </row>
    <row r="856" spans="1:4" x14ac:dyDescent="0.25">
      <c r="A856"/>
      <c r="B856"/>
      <c r="C856"/>
      <c r="D856"/>
    </row>
    <row r="857" spans="1:4" x14ac:dyDescent="0.25">
      <c r="A857"/>
      <c r="B857"/>
      <c r="C857"/>
      <c r="D857"/>
    </row>
    <row r="858" spans="1:4" x14ac:dyDescent="0.25">
      <c r="A858"/>
      <c r="B858"/>
      <c r="C858"/>
      <c r="D858"/>
    </row>
    <row r="859" spans="1:4" x14ac:dyDescent="0.25">
      <c r="A859"/>
      <c r="B859"/>
      <c r="C859"/>
      <c r="D859"/>
    </row>
    <row r="860" spans="1:4" x14ac:dyDescent="0.25">
      <c r="A860"/>
      <c r="B860"/>
      <c r="C860"/>
      <c r="D860"/>
    </row>
    <row r="861" spans="1:4" x14ac:dyDescent="0.25">
      <c r="A861"/>
      <c r="B861"/>
      <c r="C861"/>
      <c r="D861"/>
    </row>
    <row r="862" spans="1:4" x14ac:dyDescent="0.25">
      <c r="A862"/>
      <c r="B862"/>
      <c r="C862"/>
      <c r="D862"/>
    </row>
    <row r="863" spans="1:4" x14ac:dyDescent="0.25">
      <c r="A863"/>
      <c r="B863"/>
      <c r="C863"/>
      <c r="D863"/>
    </row>
    <row r="864" spans="1:4" x14ac:dyDescent="0.25">
      <c r="A864"/>
      <c r="B864"/>
      <c r="C864"/>
      <c r="D864"/>
    </row>
    <row r="865" spans="1:4" x14ac:dyDescent="0.25">
      <c r="A865"/>
      <c r="B865"/>
      <c r="C865"/>
      <c r="D865"/>
    </row>
    <row r="866" spans="1:4" x14ac:dyDescent="0.25">
      <c r="A866"/>
      <c r="B866"/>
      <c r="C866"/>
      <c r="D866"/>
    </row>
    <row r="867" spans="1:4" x14ac:dyDescent="0.25">
      <c r="A867"/>
      <c r="B867"/>
      <c r="C867"/>
      <c r="D867"/>
    </row>
    <row r="868" spans="1:4" x14ac:dyDescent="0.25">
      <c r="A868"/>
      <c r="B868"/>
      <c r="C868"/>
      <c r="D868"/>
    </row>
    <row r="869" spans="1:4" x14ac:dyDescent="0.25">
      <c r="A869"/>
      <c r="B869"/>
      <c r="C869"/>
      <c r="D869"/>
    </row>
    <row r="870" spans="1:4" x14ac:dyDescent="0.25">
      <c r="A870"/>
      <c r="B870"/>
      <c r="C870"/>
      <c r="D870"/>
    </row>
    <row r="871" spans="1:4" x14ac:dyDescent="0.25">
      <c r="A871"/>
      <c r="B871"/>
      <c r="C871"/>
      <c r="D871"/>
    </row>
    <row r="872" spans="1:4" x14ac:dyDescent="0.25">
      <c r="A872"/>
      <c r="B872"/>
      <c r="C872"/>
      <c r="D872"/>
    </row>
    <row r="873" spans="1:4" x14ac:dyDescent="0.25">
      <c r="A873"/>
      <c r="B873"/>
      <c r="C873"/>
      <c r="D873"/>
    </row>
    <row r="874" spans="1:4" x14ac:dyDescent="0.25">
      <c r="A874"/>
      <c r="B874"/>
      <c r="C874"/>
      <c r="D874"/>
    </row>
    <row r="875" spans="1:4" x14ac:dyDescent="0.25">
      <c r="A875"/>
      <c r="B875"/>
      <c r="C875"/>
      <c r="D875"/>
    </row>
    <row r="876" spans="1:4" x14ac:dyDescent="0.25">
      <c r="A876"/>
      <c r="B876"/>
      <c r="C876"/>
      <c r="D876"/>
    </row>
    <row r="877" spans="1:4" x14ac:dyDescent="0.25">
      <c r="A877"/>
      <c r="B877"/>
      <c r="C877"/>
      <c r="D877"/>
    </row>
    <row r="878" spans="1:4" x14ac:dyDescent="0.25">
      <c r="A878"/>
      <c r="B878"/>
      <c r="C878"/>
      <c r="D878"/>
    </row>
    <row r="879" spans="1:4" x14ac:dyDescent="0.25">
      <c r="A879"/>
      <c r="B879"/>
      <c r="C879"/>
      <c r="D879"/>
    </row>
    <row r="880" spans="1:4" x14ac:dyDescent="0.25">
      <c r="A880"/>
      <c r="B880"/>
      <c r="C880"/>
      <c r="D880"/>
    </row>
    <row r="881" spans="1:4" x14ac:dyDescent="0.25">
      <c r="A881"/>
      <c r="B881"/>
      <c r="C881"/>
      <c r="D881"/>
    </row>
    <row r="882" spans="1:4" x14ac:dyDescent="0.25">
      <c r="A882"/>
      <c r="B882"/>
      <c r="C882"/>
      <c r="D882"/>
    </row>
    <row r="883" spans="1:4" x14ac:dyDescent="0.25">
      <c r="A883"/>
      <c r="B883"/>
      <c r="C883"/>
      <c r="D883"/>
    </row>
    <row r="884" spans="1:4" x14ac:dyDescent="0.25">
      <c r="A884"/>
      <c r="B884"/>
      <c r="C884"/>
      <c r="D884"/>
    </row>
    <row r="885" spans="1:4" x14ac:dyDescent="0.25">
      <c r="A885"/>
      <c r="B885"/>
      <c r="C885"/>
      <c r="D885"/>
    </row>
    <row r="886" spans="1:4" x14ac:dyDescent="0.25">
      <c r="A886"/>
      <c r="B886"/>
      <c r="C886"/>
      <c r="D886"/>
    </row>
    <row r="887" spans="1:4" x14ac:dyDescent="0.25">
      <c r="A887"/>
      <c r="B887"/>
      <c r="C887"/>
      <c r="D887"/>
    </row>
    <row r="888" spans="1:4" x14ac:dyDescent="0.25">
      <c r="A888"/>
      <c r="B888"/>
      <c r="C888"/>
      <c r="D888"/>
    </row>
    <row r="889" spans="1:4" x14ac:dyDescent="0.25">
      <c r="A889"/>
      <c r="B889"/>
      <c r="C889"/>
      <c r="D889"/>
    </row>
    <row r="890" spans="1:4" x14ac:dyDescent="0.25">
      <c r="A890"/>
      <c r="B890"/>
      <c r="C890"/>
      <c r="D890"/>
    </row>
    <row r="891" spans="1:4" x14ac:dyDescent="0.25">
      <c r="A891"/>
      <c r="B891"/>
      <c r="C891"/>
      <c r="D891"/>
    </row>
    <row r="892" spans="1:4" x14ac:dyDescent="0.25">
      <c r="A892"/>
      <c r="B892"/>
      <c r="C892"/>
      <c r="D892"/>
    </row>
    <row r="893" spans="1:4" x14ac:dyDescent="0.25">
      <c r="A893"/>
      <c r="B893"/>
      <c r="C893"/>
      <c r="D893"/>
    </row>
    <row r="894" spans="1:4" x14ac:dyDescent="0.25">
      <c r="A894"/>
      <c r="B894"/>
      <c r="C894"/>
      <c r="D894"/>
    </row>
    <row r="895" spans="1:4" x14ac:dyDescent="0.25">
      <c r="A895"/>
      <c r="B895"/>
      <c r="C895"/>
      <c r="D895"/>
    </row>
    <row r="896" spans="1:4" x14ac:dyDescent="0.25">
      <c r="A896"/>
      <c r="B896"/>
      <c r="C896"/>
      <c r="D896"/>
    </row>
    <row r="897" spans="1:4" x14ac:dyDescent="0.25">
      <c r="A897"/>
      <c r="B897"/>
      <c r="C897"/>
      <c r="D897"/>
    </row>
    <row r="898" spans="1:4" x14ac:dyDescent="0.25">
      <c r="A898"/>
      <c r="B898"/>
      <c r="C898"/>
      <c r="D898"/>
    </row>
    <row r="899" spans="1:4" x14ac:dyDescent="0.25">
      <c r="A899"/>
      <c r="B899"/>
      <c r="C899"/>
      <c r="D899"/>
    </row>
    <row r="900" spans="1:4" x14ac:dyDescent="0.25">
      <c r="A900"/>
      <c r="B900"/>
      <c r="C900"/>
      <c r="D900"/>
    </row>
    <row r="901" spans="1:4" x14ac:dyDescent="0.25">
      <c r="A901"/>
      <c r="B901"/>
      <c r="C901"/>
      <c r="D901"/>
    </row>
    <row r="902" spans="1:4" x14ac:dyDescent="0.25">
      <c r="A902"/>
      <c r="B902"/>
      <c r="C902"/>
      <c r="D902"/>
    </row>
    <row r="903" spans="1:4" x14ac:dyDescent="0.25">
      <c r="A903"/>
      <c r="B903"/>
      <c r="C903"/>
      <c r="D903"/>
    </row>
    <row r="904" spans="1:4" x14ac:dyDescent="0.25">
      <c r="A904"/>
      <c r="B904"/>
      <c r="C904"/>
      <c r="D904"/>
    </row>
    <row r="905" spans="1:4" x14ac:dyDescent="0.25">
      <c r="A905"/>
      <c r="B905"/>
      <c r="C905"/>
      <c r="D905"/>
    </row>
    <row r="906" spans="1:4" x14ac:dyDescent="0.25">
      <c r="A906"/>
      <c r="B906"/>
      <c r="C906"/>
      <c r="D906"/>
    </row>
    <row r="907" spans="1:4" x14ac:dyDescent="0.25">
      <c r="A907"/>
      <c r="B907"/>
      <c r="C907"/>
      <c r="D907"/>
    </row>
    <row r="908" spans="1:4" x14ac:dyDescent="0.25">
      <c r="A908"/>
      <c r="B908"/>
      <c r="C908"/>
      <c r="D908"/>
    </row>
    <row r="909" spans="1:4" x14ac:dyDescent="0.25">
      <c r="A909"/>
      <c r="B909"/>
      <c r="C909"/>
      <c r="D909"/>
    </row>
    <row r="910" spans="1:4" x14ac:dyDescent="0.25">
      <c r="A910"/>
      <c r="B910"/>
      <c r="C910"/>
      <c r="D910"/>
    </row>
    <row r="911" spans="1:4" x14ac:dyDescent="0.25">
      <c r="A911"/>
      <c r="B911"/>
      <c r="C911"/>
      <c r="D911"/>
    </row>
    <row r="912" spans="1:4" x14ac:dyDescent="0.25">
      <c r="A912"/>
      <c r="B912"/>
      <c r="C912"/>
      <c r="D912"/>
    </row>
    <row r="913" spans="1:4" x14ac:dyDescent="0.25">
      <c r="A913"/>
      <c r="B913"/>
      <c r="C913"/>
      <c r="D913"/>
    </row>
    <row r="914" spans="1:4" x14ac:dyDescent="0.25">
      <c r="A914"/>
      <c r="B914"/>
      <c r="C914"/>
      <c r="D914"/>
    </row>
    <row r="915" spans="1:4" x14ac:dyDescent="0.25">
      <c r="A915"/>
      <c r="B915"/>
      <c r="C915"/>
      <c r="D915"/>
    </row>
    <row r="916" spans="1:4" x14ac:dyDescent="0.25">
      <c r="A916"/>
      <c r="B916"/>
      <c r="C916"/>
      <c r="D916"/>
    </row>
    <row r="917" spans="1:4" x14ac:dyDescent="0.25">
      <c r="A917"/>
      <c r="B917"/>
      <c r="C917"/>
      <c r="D917"/>
    </row>
    <row r="918" spans="1:4" x14ac:dyDescent="0.25">
      <c r="A918"/>
      <c r="B918"/>
      <c r="C918"/>
      <c r="D918"/>
    </row>
    <row r="919" spans="1:4" x14ac:dyDescent="0.25">
      <c r="A919"/>
      <c r="B919"/>
      <c r="C919"/>
      <c r="D919"/>
    </row>
    <row r="920" spans="1:4" x14ac:dyDescent="0.25">
      <c r="A920"/>
      <c r="B920"/>
      <c r="C920"/>
      <c r="D920"/>
    </row>
    <row r="921" spans="1:4" x14ac:dyDescent="0.25">
      <c r="A921"/>
      <c r="B921"/>
      <c r="C921"/>
      <c r="D921"/>
    </row>
    <row r="922" spans="1:4" x14ac:dyDescent="0.25">
      <c r="A922"/>
      <c r="B922"/>
      <c r="C922"/>
      <c r="D922"/>
    </row>
    <row r="923" spans="1:4" x14ac:dyDescent="0.25">
      <c r="A923"/>
      <c r="B923"/>
      <c r="C923"/>
      <c r="D923"/>
    </row>
    <row r="924" spans="1:4" x14ac:dyDescent="0.25">
      <c r="A924"/>
      <c r="B924"/>
      <c r="C924"/>
      <c r="D924"/>
    </row>
    <row r="925" spans="1:4" x14ac:dyDescent="0.25">
      <c r="A925"/>
      <c r="B925"/>
      <c r="C925"/>
      <c r="D925"/>
    </row>
    <row r="926" spans="1:4" x14ac:dyDescent="0.25">
      <c r="A926"/>
      <c r="B926"/>
      <c r="C926"/>
      <c r="D926"/>
    </row>
    <row r="927" spans="1:4" x14ac:dyDescent="0.25">
      <c r="A927"/>
      <c r="B927"/>
      <c r="C927"/>
      <c r="D927"/>
    </row>
    <row r="928" spans="1:4" x14ac:dyDescent="0.25">
      <c r="A928"/>
      <c r="B928"/>
      <c r="C928"/>
      <c r="D928"/>
    </row>
    <row r="929" spans="1:4" x14ac:dyDescent="0.25">
      <c r="A929"/>
      <c r="B929"/>
      <c r="C929"/>
      <c r="D929"/>
    </row>
    <row r="930" spans="1:4" x14ac:dyDescent="0.25">
      <c r="A930"/>
      <c r="B930"/>
      <c r="C930"/>
      <c r="D930"/>
    </row>
    <row r="931" spans="1:4" x14ac:dyDescent="0.25">
      <c r="A931"/>
      <c r="B931"/>
      <c r="C931"/>
      <c r="D931"/>
    </row>
    <row r="932" spans="1:4" x14ac:dyDescent="0.25">
      <c r="A932"/>
      <c r="B932"/>
      <c r="C932"/>
      <c r="D932"/>
    </row>
    <row r="933" spans="1:4" x14ac:dyDescent="0.25">
      <c r="A933"/>
      <c r="B933"/>
      <c r="C933"/>
      <c r="D933"/>
    </row>
    <row r="934" spans="1:4" x14ac:dyDescent="0.25">
      <c r="A934"/>
      <c r="B934"/>
      <c r="C934"/>
      <c r="D934"/>
    </row>
    <row r="935" spans="1:4" x14ac:dyDescent="0.25">
      <c r="A935"/>
      <c r="B935"/>
      <c r="C935"/>
      <c r="D935"/>
    </row>
    <row r="936" spans="1:4" x14ac:dyDescent="0.25">
      <c r="A936"/>
      <c r="B936"/>
      <c r="C936"/>
      <c r="D936"/>
    </row>
    <row r="937" spans="1:4" x14ac:dyDescent="0.25">
      <c r="A937"/>
      <c r="B937"/>
      <c r="C937"/>
      <c r="D937"/>
    </row>
    <row r="938" spans="1:4" x14ac:dyDescent="0.25">
      <c r="A938"/>
      <c r="B938"/>
      <c r="C938"/>
      <c r="D938"/>
    </row>
    <row r="939" spans="1:4" x14ac:dyDescent="0.25">
      <c r="A939"/>
      <c r="B939"/>
      <c r="C939"/>
      <c r="D939"/>
    </row>
    <row r="940" spans="1:4" x14ac:dyDescent="0.25">
      <c r="A940"/>
      <c r="B940"/>
      <c r="C940"/>
      <c r="D940"/>
    </row>
    <row r="941" spans="1:4" x14ac:dyDescent="0.25">
      <c r="A941"/>
      <c r="B941"/>
      <c r="C941"/>
      <c r="D941"/>
    </row>
    <row r="942" spans="1:4" x14ac:dyDescent="0.25">
      <c r="A942"/>
      <c r="B942"/>
      <c r="C942"/>
      <c r="D942"/>
    </row>
    <row r="943" spans="1:4" x14ac:dyDescent="0.25">
      <c r="A943"/>
      <c r="B943"/>
      <c r="C943"/>
      <c r="D943"/>
    </row>
    <row r="944" spans="1:4" x14ac:dyDescent="0.25">
      <c r="A944"/>
      <c r="B944"/>
      <c r="C944"/>
      <c r="D944"/>
    </row>
    <row r="945" spans="1:4" x14ac:dyDescent="0.25">
      <c r="A945"/>
      <c r="B945"/>
      <c r="C945"/>
      <c r="D945"/>
    </row>
    <row r="946" spans="1:4" x14ac:dyDescent="0.25">
      <c r="A946"/>
      <c r="B946"/>
      <c r="C946"/>
      <c r="D946"/>
    </row>
    <row r="947" spans="1:4" x14ac:dyDescent="0.25">
      <c r="A947"/>
      <c r="B947"/>
      <c r="C947"/>
      <c r="D947"/>
    </row>
    <row r="948" spans="1:4" x14ac:dyDescent="0.25">
      <c r="A948"/>
      <c r="B948"/>
      <c r="C948"/>
      <c r="D948"/>
    </row>
    <row r="949" spans="1:4" x14ac:dyDescent="0.25">
      <c r="A949"/>
      <c r="B949"/>
      <c r="C949"/>
      <c r="D949"/>
    </row>
    <row r="950" spans="1:4" x14ac:dyDescent="0.25">
      <c r="A950"/>
      <c r="B950"/>
      <c r="C950"/>
      <c r="D950"/>
    </row>
    <row r="951" spans="1:4" x14ac:dyDescent="0.25">
      <c r="A951"/>
      <c r="B951"/>
      <c r="C951"/>
      <c r="D951"/>
    </row>
    <row r="952" spans="1:4" x14ac:dyDescent="0.25">
      <c r="A952"/>
      <c r="B952"/>
      <c r="C952"/>
      <c r="D952"/>
    </row>
    <row r="953" spans="1:4" x14ac:dyDescent="0.25">
      <c r="A953"/>
      <c r="B953"/>
      <c r="C953"/>
      <c r="D953"/>
    </row>
    <row r="954" spans="1:4" x14ac:dyDescent="0.25">
      <c r="A954"/>
      <c r="B954"/>
      <c r="C954"/>
      <c r="D954"/>
    </row>
    <row r="955" spans="1:4" x14ac:dyDescent="0.25">
      <c r="A955"/>
      <c r="B955"/>
      <c r="C955"/>
      <c r="D955"/>
    </row>
    <row r="956" spans="1:4" x14ac:dyDescent="0.25">
      <c r="A956"/>
      <c r="B956"/>
      <c r="C956"/>
      <c r="D956"/>
    </row>
    <row r="957" spans="1:4" x14ac:dyDescent="0.25">
      <c r="A957"/>
      <c r="B957"/>
      <c r="C957"/>
      <c r="D957"/>
    </row>
    <row r="958" spans="1:4" x14ac:dyDescent="0.25">
      <c r="A958"/>
      <c r="B958"/>
      <c r="C958"/>
      <c r="D958"/>
    </row>
    <row r="959" spans="1:4" x14ac:dyDescent="0.25">
      <c r="A959"/>
      <c r="B959"/>
      <c r="C959"/>
      <c r="D959"/>
    </row>
    <row r="960" spans="1:4" x14ac:dyDescent="0.25">
      <c r="A960"/>
      <c r="B960"/>
      <c r="C960"/>
      <c r="D960"/>
    </row>
    <row r="961" spans="1:4" x14ac:dyDescent="0.25">
      <c r="A961"/>
      <c r="B961"/>
      <c r="C961"/>
      <c r="D961"/>
    </row>
    <row r="962" spans="1:4" x14ac:dyDescent="0.25">
      <c r="A962"/>
      <c r="B962"/>
      <c r="C962"/>
      <c r="D962"/>
    </row>
    <row r="963" spans="1:4" x14ac:dyDescent="0.25">
      <c r="A963"/>
      <c r="B963"/>
      <c r="C963"/>
      <c r="D963"/>
    </row>
    <row r="964" spans="1:4" x14ac:dyDescent="0.25">
      <c r="A964"/>
      <c r="B964"/>
      <c r="C964"/>
      <c r="D964"/>
    </row>
    <row r="965" spans="1:4" x14ac:dyDescent="0.25">
      <c r="A965"/>
      <c r="B965"/>
      <c r="C965"/>
      <c r="D965"/>
    </row>
    <row r="966" spans="1:4" x14ac:dyDescent="0.25">
      <c r="A966"/>
      <c r="B966"/>
      <c r="C966"/>
      <c r="D966"/>
    </row>
    <row r="967" spans="1:4" x14ac:dyDescent="0.25">
      <c r="A967"/>
      <c r="B967"/>
      <c r="C967"/>
      <c r="D967"/>
    </row>
    <row r="968" spans="1:4" x14ac:dyDescent="0.25">
      <c r="A968"/>
      <c r="B968"/>
      <c r="C968"/>
      <c r="D968"/>
    </row>
    <row r="969" spans="1:4" x14ac:dyDescent="0.25">
      <c r="A969"/>
      <c r="B969"/>
      <c r="C969"/>
      <c r="D969"/>
    </row>
    <row r="970" spans="1:4" x14ac:dyDescent="0.25">
      <c r="A970"/>
      <c r="B970"/>
      <c r="C970"/>
      <c r="D970"/>
    </row>
    <row r="971" spans="1:4" x14ac:dyDescent="0.25">
      <c r="A971"/>
      <c r="B971"/>
      <c r="C971"/>
      <c r="D971"/>
    </row>
    <row r="972" spans="1:4" x14ac:dyDescent="0.25">
      <c r="A972"/>
      <c r="B972"/>
      <c r="C972"/>
      <c r="D972"/>
    </row>
    <row r="973" spans="1:4" x14ac:dyDescent="0.25">
      <c r="A973"/>
      <c r="B973"/>
      <c r="C973"/>
      <c r="D973"/>
    </row>
    <row r="974" spans="1:4" x14ac:dyDescent="0.25">
      <c r="A974"/>
      <c r="B974"/>
      <c r="C974"/>
      <c r="D974"/>
    </row>
    <row r="975" spans="1:4" x14ac:dyDescent="0.25">
      <c r="A975"/>
      <c r="B975"/>
      <c r="C975"/>
      <c r="D975"/>
    </row>
    <row r="976" spans="1:4" x14ac:dyDescent="0.25">
      <c r="A976"/>
      <c r="B976"/>
      <c r="C976"/>
      <c r="D976"/>
    </row>
    <row r="977" spans="1:4" x14ac:dyDescent="0.25">
      <c r="A977"/>
      <c r="B977"/>
      <c r="C977"/>
      <c r="D977"/>
    </row>
    <row r="978" spans="1:4" x14ac:dyDescent="0.25">
      <c r="A978"/>
      <c r="B978"/>
      <c r="C978"/>
      <c r="D978"/>
    </row>
    <row r="979" spans="1:4" x14ac:dyDescent="0.25">
      <c r="A979"/>
      <c r="B979"/>
      <c r="C979"/>
      <c r="D979"/>
    </row>
    <row r="980" spans="1:4" x14ac:dyDescent="0.25">
      <c r="A980"/>
      <c r="B980"/>
      <c r="C980"/>
      <c r="D980"/>
    </row>
    <row r="981" spans="1:4" x14ac:dyDescent="0.25">
      <c r="A981"/>
      <c r="B981"/>
      <c r="C981"/>
      <c r="D981"/>
    </row>
    <row r="982" spans="1:4" x14ac:dyDescent="0.25">
      <c r="A982"/>
      <c r="B982"/>
      <c r="C982"/>
      <c r="D982"/>
    </row>
    <row r="983" spans="1:4" x14ac:dyDescent="0.25">
      <c r="A983"/>
      <c r="B983"/>
      <c r="C983"/>
      <c r="D983"/>
    </row>
    <row r="984" spans="1:4" x14ac:dyDescent="0.25">
      <c r="A984"/>
      <c r="B984"/>
      <c r="C984"/>
      <c r="D984"/>
    </row>
    <row r="985" spans="1:4" x14ac:dyDescent="0.25">
      <c r="A985"/>
      <c r="B985"/>
      <c r="C985"/>
      <c r="D985"/>
    </row>
    <row r="986" spans="1:4" x14ac:dyDescent="0.25">
      <c r="A986"/>
      <c r="B986"/>
      <c r="C986"/>
      <c r="D986"/>
    </row>
    <row r="987" spans="1:4" x14ac:dyDescent="0.25">
      <c r="A987"/>
      <c r="B987"/>
      <c r="C987"/>
      <c r="D987"/>
    </row>
    <row r="988" spans="1:4" x14ac:dyDescent="0.25">
      <c r="A988"/>
      <c r="B988"/>
      <c r="C988"/>
      <c r="D988"/>
    </row>
    <row r="989" spans="1:4" x14ac:dyDescent="0.25">
      <c r="A989"/>
      <c r="B989"/>
      <c r="C989"/>
      <c r="D989"/>
    </row>
    <row r="990" spans="1:4" x14ac:dyDescent="0.25">
      <c r="A990"/>
      <c r="B990"/>
      <c r="C990"/>
      <c r="D990"/>
    </row>
    <row r="991" spans="1:4" x14ac:dyDescent="0.25">
      <c r="A991"/>
      <c r="B991"/>
      <c r="C991"/>
      <c r="D991"/>
    </row>
    <row r="992" spans="1:4" x14ac:dyDescent="0.25">
      <c r="A992"/>
      <c r="B992"/>
      <c r="C992"/>
      <c r="D992"/>
    </row>
    <row r="993" spans="1:4" x14ac:dyDescent="0.25">
      <c r="A993"/>
      <c r="B993"/>
      <c r="C993"/>
      <c r="D993"/>
    </row>
    <row r="994" spans="1:4" x14ac:dyDescent="0.25">
      <c r="A994"/>
      <c r="B994"/>
      <c r="C994"/>
      <c r="D994"/>
    </row>
    <row r="995" spans="1:4" x14ac:dyDescent="0.25">
      <c r="A995"/>
      <c r="B995"/>
      <c r="C995"/>
      <c r="D995"/>
    </row>
    <row r="996" spans="1:4" x14ac:dyDescent="0.25">
      <c r="A996"/>
      <c r="B996"/>
      <c r="C996"/>
      <c r="D996"/>
    </row>
    <row r="997" spans="1:4" x14ac:dyDescent="0.25">
      <c r="A997"/>
      <c r="B997"/>
      <c r="C997"/>
      <c r="D997"/>
    </row>
    <row r="998" spans="1:4" x14ac:dyDescent="0.25">
      <c r="A998"/>
      <c r="B998"/>
      <c r="C998"/>
      <c r="D998"/>
    </row>
    <row r="999" spans="1:4" x14ac:dyDescent="0.25">
      <c r="A999"/>
      <c r="B999"/>
      <c r="C999"/>
      <c r="D999"/>
    </row>
    <row r="1000" spans="1:4" x14ac:dyDescent="0.25">
      <c r="A1000"/>
      <c r="B1000"/>
      <c r="C1000"/>
      <c r="D1000"/>
    </row>
    <row r="1001" spans="1:4" x14ac:dyDescent="0.25">
      <c r="A1001"/>
      <c r="B1001"/>
      <c r="C1001"/>
      <c r="D1001"/>
    </row>
    <row r="1002" spans="1:4" x14ac:dyDescent="0.25">
      <c r="A1002"/>
      <c r="B1002"/>
      <c r="C1002"/>
      <c r="D1002"/>
    </row>
    <row r="1003" spans="1:4" x14ac:dyDescent="0.25">
      <c r="A1003"/>
      <c r="B1003"/>
      <c r="C1003"/>
      <c r="D1003"/>
    </row>
    <row r="1004" spans="1:4" x14ac:dyDescent="0.25">
      <c r="A1004"/>
      <c r="B1004"/>
      <c r="C1004"/>
      <c r="D1004"/>
    </row>
    <row r="1005" spans="1:4" x14ac:dyDescent="0.25">
      <c r="A1005"/>
      <c r="B1005"/>
      <c r="C1005"/>
      <c r="D1005"/>
    </row>
    <row r="1006" spans="1:4" x14ac:dyDescent="0.25">
      <c r="A1006"/>
      <c r="B1006"/>
      <c r="C1006"/>
      <c r="D1006"/>
    </row>
    <row r="1007" spans="1:4" x14ac:dyDescent="0.25">
      <c r="A1007"/>
      <c r="B1007"/>
      <c r="C1007"/>
      <c r="D1007"/>
    </row>
    <row r="1008" spans="1:4" x14ac:dyDescent="0.25">
      <c r="A1008"/>
      <c r="B1008"/>
      <c r="C1008"/>
      <c r="D1008"/>
    </row>
    <row r="1009" spans="1:4" x14ac:dyDescent="0.25">
      <c r="A1009"/>
      <c r="B1009"/>
      <c r="C1009"/>
      <c r="D1009"/>
    </row>
    <row r="1010" spans="1:4" x14ac:dyDescent="0.25">
      <c r="A1010"/>
      <c r="B1010"/>
      <c r="C1010"/>
      <c r="D1010"/>
    </row>
    <row r="1011" spans="1:4" x14ac:dyDescent="0.25">
      <c r="A1011"/>
      <c r="B1011"/>
      <c r="C1011"/>
      <c r="D1011"/>
    </row>
    <row r="1012" spans="1:4" x14ac:dyDescent="0.25">
      <c r="A1012"/>
      <c r="B1012"/>
      <c r="C1012"/>
      <c r="D1012"/>
    </row>
    <row r="1013" spans="1:4" x14ac:dyDescent="0.25">
      <c r="A1013"/>
      <c r="B1013"/>
      <c r="C1013"/>
      <c r="D1013"/>
    </row>
    <row r="1014" spans="1:4" x14ac:dyDescent="0.25">
      <c r="A1014"/>
      <c r="B1014"/>
      <c r="C1014"/>
      <c r="D1014"/>
    </row>
    <row r="1015" spans="1:4" x14ac:dyDescent="0.25">
      <c r="A1015"/>
      <c r="B1015"/>
      <c r="C1015"/>
      <c r="D1015"/>
    </row>
    <row r="1016" spans="1:4" x14ac:dyDescent="0.25">
      <c r="A1016"/>
      <c r="B1016"/>
      <c r="C1016"/>
      <c r="D1016"/>
    </row>
    <row r="1017" spans="1:4" x14ac:dyDescent="0.25">
      <c r="A1017"/>
      <c r="B1017"/>
      <c r="C1017"/>
      <c r="D1017"/>
    </row>
    <row r="1018" spans="1:4" x14ac:dyDescent="0.25">
      <c r="A1018"/>
      <c r="B1018"/>
      <c r="C1018"/>
      <c r="D1018"/>
    </row>
    <row r="1019" spans="1:4" x14ac:dyDescent="0.25">
      <c r="A1019"/>
      <c r="B1019"/>
      <c r="C1019"/>
      <c r="D1019"/>
    </row>
    <row r="1020" spans="1:4" x14ac:dyDescent="0.25">
      <c r="A1020"/>
      <c r="B1020"/>
      <c r="C1020"/>
      <c r="D1020"/>
    </row>
    <row r="1021" spans="1:4" x14ac:dyDescent="0.25">
      <c r="A1021"/>
      <c r="B1021"/>
      <c r="C1021"/>
      <c r="D1021"/>
    </row>
    <row r="1022" spans="1:4" x14ac:dyDescent="0.25">
      <c r="A1022"/>
      <c r="B1022"/>
      <c r="C1022"/>
      <c r="D1022"/>
    </row>
    <row r="1023" spans="1:4" x14ac:dyDescent="0.25">
      <c r="A1023"/>
      <c r="B1023"/>
      <c r="C1023"/>
      <c r="D1023"/>
    </row>
    <row r="1024" spans="1:4" x14ac:dyDescent="0.25">
      <c r="A1024"/>
      <c r="B1024"/>
      <c r="C1024"/>
      <c r="D1024"/>
    </row>
    <row r="1025" spans="1:4" x14ac:dyDescent="0.25">
      <c r="A1025"/>
      <c r="B1025"/>
      <c r="C1025"/>
      <c r="D1025"/>
    </row>
    <row r="1026" spans="1:4" x14ac:dyDescent="0.25">
      <c r="A1026"/>
      <c r="B1026"/>
      <c r="C1026"/>
      <c r="D1026"/>
    </row>
    <row r="1027" spans="1:4" x14ac:dyDescent="0.25">
      <c r="A1027"/>
      <c r="B1027"/>
      <c r="C1027"/>
      <c r="D1027"/>
    </row>
    <row r="1028" spans="1:4" x14ac:dyDescent="0.25">
      <c r="A1028"/>
      <c r="B1028"/>
      <c r="C1028"/>
      <c r="D1028"/>
    </row>
    <row r="1029" spans="1:4" x14ac:dyDescent="0.25">
      <c r="A1029"/>
      <c r="B1029"/>
      <c r="C1029"/>
      <c r="D1029"/>
    </row>
    <row r="1030" spans="1:4" x14ac:dyDescent="0.25">
      <c r="A1030"/>
      <c r="B1030"/>
      <c r="C1030"/>
      <c r="D1030"/>
    </row>
    <row r="1031" spans="1:4" x14ac:dyDescent="0.25">
      <c r="A1031"/>
      <c r="B1031"/>
      <c r="C1031"/>
      <c r="D1031"/>
    </row>
    <row r="1032" spans="1:4" x14ac:dyDescent="0.25">
      <c r="A1032"/>
      <c r="B1032"/>
      <c r="C1032"/>
      <c r="D1032"/>
    </row>
    <row r="1033" spans="1:4" x14ac:dyDescent="0.25">
      <c r="A1033"/>
      <c r="B1033"/>
      <c r="C1033"/>
      <c r="D1033"/>
    </row>
    <row r="1034" spans="1:4" x14ac:dyDescent="0.25">
      <c r="A1034"/>
      <c r="B1034"/>
      <c r="C1034"/>
      <c r="D1034"/>
    </row>
    <row r="1035" spans="1:4" x14ac:dyDescent="0.25">
      <c r="A1035"/>
      <c r="B1035"/>
      <c r="C1035"/>
      <c r="D1035"/>
    </row>
    <row r="1036" spans="1:4" x14ac:dyDescent="0.25">
      <c r="A1036"/>
      <c r="B1036"/>
      <c r="C1036"/>
      <c r="D1036"/>
    </row>
    <row r="1037" spans="1:4" x14ac:dyDescent="0.25">
      <c r="A1037"/>
      <c r="B1037"/>
      <c r="C1037"/>
      <c r="D1037"/>
    </row>
    <row r="1038" spans="1:4" x14ac:dyDescent="0.25">
      <c r="A1038"/>
      <c r="B1038"/>
      <c r="C1038"/>
      <c r="D1038"/>
    </row>
    <row r="1039" spans="1:4" x14ac:dyDescent="0.25">
      <c r="A1039"/>
      <c r="B1039"/>
      <c r="C1039"/>
      <c r="D1039"/>
    </row>
    <row r="1040" spans="1:4" x14ac:dyDescent="0.25">
      <c r="A1040"/>
      <c r="B1040"/>
      <c r="C1040"/>
      <c r="D1040"/>
    </row>
    <row r="1041" spans="1:4" x14ac:dyDescent="0.25">
      <c r="A1041"/>
      <c r="B1041"/>
      <c r="C1041"/>
      <c r="D1041"/>
    </row>
    <row r="1042" spans="1:4" x14ac:dyDescent="0.25">
      <c r="A1042"/>
      <c r="B1042"/>
      <c r="C1042"/>
      <c r="D1042"/>
    </row>
    <row r="1043" spans="1:4" x14ac:dyDescent="0.25">
      <c r="A1043"/>
      <c r="B1043"/>
      <c r="C1043"/>
      <c r="D1043"/>
    </row>
    <row r="1044" spans="1:4" x14ac:dyDescent="0.25">
      <c r="A1044"/>
      <c r="B1044"/>
      <c r="C1044"/>
      <c r="D1044"/>
    </row>
    <row r="1045" spans="1:4" x14ac:dyDescent="0.25">
      <c r="A1045"/>
      <c r="B1045"/>
      <c r="C1045"/>
      <c r="D1045"/>
    </row>
    <row r="1046" spans="1:4" x14ac:dyDescent="0.25">
      <c r="A1046"/>
      <c r="B1046"/>
      <c r="C1046"/>
      <c r="D1046"/>
    </row>
    <row r="1047" spans="1:4" x14ac:dyDescent="0.25">
      <c r="A1047"/>
      <c r="B1047"/>
      <c r="C1047"/>
      <c r="D1047"/>
    </row>
    <row r="1048" spans="1:4" x14ac:dyDescent="0.25">
      <c r="A1048"/>
      <c r="B1048"/>
      <c r="C1048"/>
      <c r="D1048"/>
    </row>
    <row r="1049" spans="1:4" x14ac:dyDescent="0.25">
      <c r="A1049"/>
      <c r="B1049"/>
      <c r="C1049"/>
      <c r="D1049"/>
    </row>
    <row r="1050" spans="1:4" x14ac:dyDescent="0.25">
      <c r="A1050"/>
      <c r="B1050"/>
      <c r="C1050"/>
      <c r="D1050"/>
    </row>
    <row r="1051" spans="1:4" x14ac:dyDescent="0.25">
      <c r="A1051"/>
      <c r="B1051"/>
      <c r="C1051"/>
      <c r="D1051"/>
    </row>
    <row r="1052" spans="1:4" x14ac:dyDescent="0.25">
      <c r="A1052"/>
      <c r="B1052"/>
      <c r="C1052"/>
      <c r="D1052"/>
    </row>
    <row r="1053" spans="1:4" x14ac:dyDescent="0.25">
      <c r="A1053"/>
      <c r="B1053"/>
      <c r="C1053"/>
      <c r="D1053"/>
    </row>
    <row r="1054" spans="1:4" x14ac:dyDescent="0.25">
      <c r="A1054"/>
      <c r="B1054"/>
      <c r="C1054"/>
      <c r="D1054"/>
    </row>
    <row r="1055" spans="1:4" x14ac:dyDescent="0.25">
      <c r="A1055"/>
      <c r="B1055"/>
      <c r="C1055"/>
      <c r="D1055"/>
    </row>
    <row r="1056" spans="1:4" x14ac:dyDescent="0.25">
      <c r="A1056"/>
      <c r="B1056"/>
      <c r="C1056"/>
      <c r="D1056"/>
    </row>
    <row r="1057" spans="1:4" x14ac:dyDescent="0.25">
      <c r="A1057"/>
      <c r="B1057"/>
      <c r="C1057"/>
      <c r="D1057"/>
    </row>
    <row r="1058" spans="1:4" x14ac:dyDescent="0.25">
      <c r="A1058"/>
      <c r="B1058"/>
      <c r="C1058"/>
      <c r="D1058"/>
    </row>
    <row r="1059" spans="1:4" x14ac:dyDescent="0.25">
      <c r="A1059"/>
      <c r="B1059"/>
      <c r="C1059"/>
      <c r="D1059"/>
    </row>
    <row r="1060" spans="1:4" x14ac:dyDescent="0.25">
      <c r="A1060"/>
      <c r="B1060"/>
      <c r="C1060"/>
      <c r="D1060"/>
    </row>
    <row r="1061" spans="1:4" x14ac:dyDescent="0.25">
      <c r="A1061"/>
      <c r="B1061"/>
      <c r="C1061"/>
      <c r="D1061"/>
    </row>
    <row r="1062" spans="1:4" x14ac:dyDescent="0.25">
      <c r="A1062"/>
      <c r="B1062"/>
      <c r="C1062"/>
      <c r="D1062"/>
    </row>
    <row r="1063" spans="1:4" x14ac:dyDescent="0.25">
      <c r="A1063"/>
      <c r="B1063"/>
      <c r="C1063"/>
      <c r="D1063"/>
    </row>
    <row r="1064" spans="1:4" x14ac:dyDescent="0.25">
      <c r="A1064"/>
      <c r="B1064"/>
      <c r="C1064"/>
      <c r="D1064"/>
    </row>
    <row r="1065" spans="1:4" x14ac:dyDescent="0.25">
      <c r="A1065"/>
      <c r="B1065"/>
      <c r="C1065"/>
      <c r="D1065"/>
    </row>
    <row r="1066" spans="1:4" x14ac:dyDescent="0.25">
      <c r="A1066"/>
      <c r="B1066"/>
      <c r="C1066"/>
      <c r="D1066"/>
    </row>
    <row r="1067" spans="1:4" x14ac:dyDescent="0.25">
      <c r="A1067"/>
      <c r="B1067"/>
      <c r="C1067"/>
      <c r="D1067"/>
    </row>
    <row r="1068" spans="1:4" x14ac:dyDescent="0.25">
      <c r="A1068"/>
      <c r="B1068"/>
      <c r="C1068"/>
      <c r="D1068"/>
    </row>
    <row r="1069" spans="1:4" x14ac:dyDescent="0.25">
      <c r="A1069"/>
      <c r="B1069"/>
      <c r="C1069"/>
      <c r="D1069"/>
    </row>
    <row r="1070" spans="1:4" x14ac:dyDescent="0.25">
      <c r="A1070"/>
      <c r="B1070"/>
      <c r="C1070"/>
      <c r="D1070"/>
    </row>
    <row r="1071" spans="1:4" x14ac:dyDescent="0.25">
      <c r="A1071"/>
      <c r="B1071"/>
      <c r="C1071"/>
      <c r="D1071"/>
    </row>
    <row r="1072" spans="1:4" x14ac:dyDescent="0.25">
      <c r="A1072"/>
      <c r="B1072"/>
      <c r="C1072"/>
      <c r="D1072"/>
    </row>
    <row r="1073" spans="1:4" x14ac:dyDescent="0.25">
      <c r="A1073"/>
      <c r="B1073"/>
      <c r="C1073"/>
      <c r="D1073"/>
    </row>
    <row r="1074" spans="1:4" x14ac:dyDescent="0.25">
      <c r="A1074"/>
      <c r="B1074"/>
      <c r="C1074"/>
      <c r="D1074"/>
    </row>
    <row r="1075" spans="1:4" x14ac:dyDescent="0.25">
      <c r="A1075"/>
      <c r="B1075"/>
      <c r="C1075"/>
      <c r="D1075"/>
    </row>
    <row r="1076" spans="1:4" x14ac:dyDescent="0.25">
      <c r="A1076"/>
      <c r="B1076"/>
      <c r="C1076"/>
      <c r="D1076"/>
    </row>
    <row r="1077" spans="1:4" x14ac:dyDescent="0.25">
      <c r="A1077"/>
      <c r="B1077"/>
      <c r="C1077"/>
      <c r="D1077"/>
    </row>
    <row r="1078" spans="1:4" x14ac:dyDescent="0.25">
      <c r="A1078"/>
      <c r="B1078"/>
      <c r="C1078"/>
      <c r="D1078"/>
    </row>
    <row r="1079" spans="1:4" x14ac:dyDescent="0.25">
      <c r="A1079"/>
      <c r="B1079"/>
      <c r="C1079"/>
      <c r="D1079"/>
    </row>
    <row r="1080" spans="1:4" x14ac:dyDescent="0.25">
      <c r="A1080"/>
      <c r="B1080"/>
      <c r="C1080"/>
      <c r="D1080"/>
    </row>
    <row r="1081" spans="1:4" x14ac:dyDescent="0.25">
      <c r="A1081"/>
      <c r="B1081"/>
      <c r="C1081"/>
      <c r="D1081"/>
    </row>
    <row r="1082" spans="1:4" x14ac:dyDescent="0.25">
      <c r="A1082"/>
      <c r="B1082"/>
      <c r="C1082"/>
      <c r="D1082"/>
    </row>
    <row r="1083" spans="1:4" x14ac:dyDescent="0.25">
      <c r="A1083"/>
      <c r="B1083"/>
      <c r="C1083"/>
      <c r="D1083"/>
    </row>
    <row r="1084" spans="1:4" x14ac:dyDescent="0.25">
      <c r="A1084"/>
      <c r="B1084"/>
      <c r="C1084"/>
      <c r="D1084"/>
    </row>
    <row r="1085" spans="1:4" x14ac:dyDescent="0.25">
      <c r="A1085"/>
      <c r="B1085"/>
      <c r="C1085"/>
      <c r="D1085"/>
    </row>
    <row r="1086" spans="1:4" x14ac:dyDescent="0.25">
      <c r="A1086"/>
      <c r="B1086"/>
      <c r="C1086"/>
      <c r="D1086"/>
    </row>
    <row r="1087" spans="1:4" x14ac:dyDescent="0.25">
      <c r="A1087"/>
      <c r="B1087"/>
      <c r="C1087"/>
      <c r="D1087"/>
    </row>
    <row r="1088" spans="1:4" x14ac:dyDescent="0.25">
      <c r="A1088"/>
      <c r="B1088"/>
      <c r="C1088"/>
      <c r="D1088"/>
    </row>
    <row r="1089" spans="1:4" x14ac:dyDescent="0.25">
      <c r="A1089"/>
      <c r="B1089"/>
      <c r="C1089"/>
      <c r="D1089"/>
    </row>
    <row r="1090" spans="1:4" x14ac:dyDescent="0.25">
      <c r="A1090"/>
      <c r="B1090"/>
      <c r="C1090"/>
      <c r="D1090"/>
    </row>
    <row r="1091" spans="1:4" x14ac:dyDescent="0.25">
      <c r="A1091"/>
      <c r="B1091"/>
      <c r="C1091"/>
      <c r="D1091"/>
    </row>
    <row r="1092" spans="1:4" x14ac:dyDescent="0.25">
      <c r="A1092"/>
      <c r="B1092"/>
      <c r="C1092"/>
      <c r="D1092"/>
    </row>
    <row r="1093" spans="1:4" x14ac:dyDescent="0.25">
      <c r="A1093"/>
      <c r="B1093"/>
      <c r="C1093"/>
      <c r="D1093"/>
    </row>
    <row r="1094" spans="1:4" x14ac:dyDescent="0.25">
      <c r="A1094"/>
      <c r="B1094"/>
      <c r="C1094"/>
      <c r="D1094"/>
    </row>
    <row r="1095" spans="1:4" x14ac:dyDescent="0.25">
      <c r="A1095"/>
      <c r="B1095"/>
      <c r="C1095"/>
      <c r="D1095"/>
    </row>
    <row r="1096" spans="1:4" x14ac:dyDescent="0.25">
      <c r="A1096"/>
      <c r="B1096"/>
      <c r="C1096"/>
      <c r="D1096"/>
    </row>
    <row r="1097" spans="1:4" x14ac:dyDescent="0.25">
      <c r="A1097"/>
      <c r="B1097"/>
      <c r="C1097"/>
      <c r="D1097"/>
    </row>
    <row r="1098" spans="1:4" x14ac:dyDescent="0.25">
      <c r="A1098"/>
      <c r="B1098"/>
      <c r="C1098"/>
      <c r="D1098"/>
    </row>
    <row r="1099" spans="1:4" x14ac:dyDescent="0.25">
      <c r="A1099"/>
      <c r="B1099"/>
      <c r="C1099"/>
      <c r="D1099"/>
    </row>
    <row r="1100" spans="1:4" x14ac:dyDescent="0.25">
      <c r="A1100"/>
      <c r="B1100"/>
      <c r="C1100"/>
      <c r="D1100"/>
    </row>
    <row r="1101" spans="1:4" x14ac:dyDescent="0.25">
      <c r="A1101"/>
      <c r="B1101"/>
      <c r="C1101"/>
      <c r="D1101"/>
    </row>
    <row r="1102" spans="1:4" x14ac:dyDescent="0.25">
      <c r="A1102"/>
      <c r="B1102"/>
      <c r="C1102"/>
      <c r="D1102"/>
    </row>
    <row r="1103" spans="1:4" x14ac:dyDescent="0.25">
      <c r="A1103"/>
      <c r="B1103"/>
      <c r="C1103"/>
      <c r="D1103"/>
    </row>
    <row r="1104" spans="1:4" x14ac:dyDescent="0.25">
      <c r="A1104"/>
      <c r="B1104"/>
      <c r="C1104"/>
      <c r="D1104"/>
    </row>
    <row r="1105" spans="1:4" x14ac:dyDescent="0.25">
      <c r="A1105"/>
      <c r="B1105"/>
      <c r="C1105"/>
      <c r="D1105"/>
    </row>
    <row r="1106" spans="1:4" x14ac:dyDescent="0.25">
      <c r="A1106"/>
      <c r="B1106"/>
      <c r="C1106"/>
      <c r="D1106"/>
    </row>
    <row r="1107" spans="1:4" x14ac:dyDescent="0.25">
      <c r="A1107"/>
      <c r="B1107"/>
      <c r="C1107"/>
      <c r="D1107"/>
    </row>
    <row r="1108" spans="1:4" x14ac:dyDescent="0.25">
      <c r="A1108"/>
      <c r="B1108"/>
      <c r="C1108"/>
      <c r="D1108"/>
    </row>
    <row r="1109" spans="1:4" x14ac:dyDescent="0.25">
      <c r="A1109"/>
      <c r="B1109"/>
      <c r="C1109"/>
      <c r="D1109"/>
    </row>
    <row r="1110" spans="1:4" x14ac:dyDescent="0.25">
      <c r="A1110"/>
      <c r="B1110"/>
      <c r="C1110"/>
      <c r="D1110"/>
    </row>
    <row r="1111" spans="1:4" x14ac:dyDescent="0.25">
      <c r="A1111"/>
      <c r="B1111"/>
      <c r="C1111"/>
      <c r="D1111"/>
    </row>
    <row r="1112" spans="1:4" x14ac:dyDescent="0.25">
      <c r="A1112"/>
      <c r="B1112"/>
      <c r="C1112"/>
      <c r="D1112"/>
    </row>
    <row r="1113" spans="1:4" x14ac:dyDescent="0.25">
      <c r="A1113"/>
      <c r="B1113"/>
      <c r="C1113"/>
      <c r="D1113"/>
    </row>
    <row r="1114" spans="1:4" x14ac:dyDescent="0.25">
      <c r="A1114"/>
      <c r="B1114"/>
      <c r="C1114"/>
      <c r="D1114"/>
    </row>
    <row r="1115" spans="1:4" x14ac:dyDescent="0.25">
      <c r="A1115"/>
      <c r="B1115"/>
      <c r="C1115"/>
      <c r="D1115"/>
    </row>
    <row r="1116" spans="1:4" x14ac:dyDescent="0.25">
      <c r="A1116"/>
      <c r="B1116"/>
      <c r="C1116"/>
      <c r="D1116"/>
    </row>
    <row r="1117" spans="1:4" x14ac:dyDescent="0.25">
      <c r="A1117"/>
      <c r="B1117"/>
      <c r="C1117"/>
      <c r="D1117"/>
    </row>
    <row r="1118" spans="1:4" x14ac:dyDescent="0.25">
      <c r="A1118"/>
      <c r="B1118"/>
      <c r="C1118"/>
      <c r="D1118"/>
    </row>
    <row r="1119" spans="1:4" x14ac:dyDescent="0.25">
      <c r="A1119"/>
      <c r="B1119"/>
      <c r="C1119"/>
      <c r="D1119"/>
    </row>
    <row r="1120" spans="1:4" x14ac:dyDescent="0.25">
      <c r="A1120"/>
      <c r="B1120"/>
      <c r="C1120"/>
      <c r="D1120"/>
    </row>
    <row r="1121" spans="1:4" x14ac:dyDescent="0.25">
      <c r="A1121"/>
      <c r="B1121"/>
      <c r="C1121"/>
      <c r="D1121"/>
    </row>
    <row r="1122" spans="1:4" x14ac:dyDescent="0.25">
      <c r="A1122"/>
      <c r="B1122"/>
      <c r="C1122"/>
      <c r="D1122"/>
    </row>
    <row r="1123" spans="1:4" x14ac:dyDescent="0.25">
      <c r="A1123"/>
      <c r="B1123"/>
      <c r="C1123"/>
      <c r="D1123"/>
    </row>
    <row r="1124" spans="1:4" x14ac:dyDescent="0.25">
      <c r="A1124"/>
      <c r="B1124"/>
      <c r="C1124"/>
      <c r="D1124"/>
    </row>
    <row r="1125" spans="1:4" x14ac:dyDescent="0.25">
      <c r="A1125"/>
      <c r="B1125"/>
      <c r="C1125"/>
      <c r="D1125"/>
    </row>
    <row r="1126" spans="1:4" x14ac:dyDescent="0.25">
      <c r="A1126"/>
      <c r="B1126"/>
      <c r="C1126"/>
      <c r="D1126"/>
    </row>
    <row r="1127" spans="1:4" x14ac:dyDescent="0.25">
      <c r="A1127"/>
      <c r="B1127"/>
      <c r="C1127"/>
      <c r="D1127"/>
    </row>
    <row r="1128" spans="1:4" x14ac:dyDescent="0.25">
      <c r="A1128"/>
      <c r="B1128"/>
      <c r="C1128"/>
      <c r="D1128"/>
    </row>
    <row r="1129" spans="1:4" x14ac:dyDescent="0.25">
      <c r="A1129"/>
      <c r="B1129"/>
      <c r="C1129"/>
      <c r="D1129"/>
    </row>
    <row r="1130" spans="1:4" x14ac:dyDescent="0.25">
      <c r="A1130"/>
      <c r="B1130"/>
      <c r="C1130"/>
      <c r="D1130"/>
    </row>
    <row r="1131" spans="1:4" x14ac:dyDescent="0.25">
      <c r="A1131"/>
      <c r="B1131"/>
      <c r="C1131"/>
      <c r="D1131"/>
    </row>
    <row r="1132" spans="1:4" x14ac:dyDescent="0.25">
      <c r="A1132"/>
      <c r="B1132"/>
      <c r="C1132"/>
      <c r="D1132"/>
    </row>
    <row r="1133" spans="1:4" x14ac:dyDescent="0.25">
      <c r="A1133"/>
      <c r="B1133"/>
      <c r="C1133"/>
      <c r="D1133"/>
    </row>
    <row r="1134" spans="1:4" x14ac:dyDescent="0.25">
      <c r="A1134"/>
      <c r="B1134"/>
      <c r="C1134"/>
      <c r="D1134"/>
    </row>
    <row r="1135" spans="1:4" x14ac:dyDescent="0.25">
      <c r="A1135"/>
      <c r="B1135"/>
      <c r="C1135"/>
      <c r="D1135"/>
    </row>
    <row r="1136" spans="1:4" x14ac:dyDescent="0.25">
      <c r="A1136"/>
      <c r="B1136"/>
      <c r="C1136"/>
      <c r="D1136"/>
    </row>
    <row r="1137" spans="1:4" x14ac:dyDescent="0.25">
      <c r="A1137"/>
      <c r="B1137"/>
      <c r="C1137"/>
      <c r="D1137"/>
    </row>
    <row r="1138" spans="1:4" x14ac:dyDescent="0.25">
      <c r="A1138"/>
      <c r="B1138"/>
      <c r="C1138"/>
      <c r="D1138"/>
    </row>
    <row r="1139" spans="1:4" x14ac:dyDescent="0.25">
      <c r="A1139"/>
      <c r="B1139"/>
      <c r="C1139"/>
      <c r="D113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DR386"/>
  <sheetViews>
    <sheetView zoomScale="85" zoomScaleNormal="85" workbookViewId="0">
      <pane xSplit="3" ySplit="10" topLeftCell="D11" activePane="bottomRight" state="frozen"/>
      <selection pane="topRight" activeCell="D1" sqref="D1"/>
      <selection pane="bottomLeft" activeCell="A11" sqref="A11"/>
      <selection pane="bottomRight" activeCell="C15" sqref="C15"/>
    </sheetView>
  </sheetViews>
  <sheetFormatPr defaultRowHeight="15" x14ac:dyDescent="0.25"/>
  <cols>
    <col min="1" max="1" width="7" style="1" customWidth="1"/>
    <col min="2" max="2" width="25.7109375" style="2" bestFit="1" customWidth="1"/>
    <col min="3" max="3" width="18.28515625" style="1" bestFit="1" customWidth="1"/>
    <col min="4" max="4" width="25.28515625" style="8" customWidth="1"/>
    <col min="5" max="5" width="15.140625" style="2" customWidth="1"/>
    <col min="6" max="6" width="17" style="1" bestFit="1" customWidth="1"/>
    <col min="7" max="7" width="16" style="1" bestFit="1" customWidth="1"/>
    <col min="8" max="8" width="34.7109375" style="1" customWidth="1"/>
    <col min="9" max="9" width="27.5703125" style="2" customWidth="1"/>
    <col min="10" max="10" width="20.140625" style="2" customWidth="1"/>
    <col min="11" max="11" width="17.85546875" style="2" bestFit="1" customWidth="1"/>
    <col min="12" max="12" width="6.5703125" style="1" customWidth="1"/>
    <col min="13" max="16384" width="9.140625" style="1"/>
  </cols>
  <sheetData>
    <row r="10" spans="1:122" s="3" customFormat="1" ht="42.75" x14ac:dyDescent="0.25">
      <c r="A10" s="27" t="s">
        <v>23</v>
      </c>
      <c r="B10" s="27" t="s">
        <v>1461</v>
      </c>
      <c r="C10" s="27" t="s">
        <v>1653</v>
      </c>
      <c r="D10" s="27" t="s">
        <v>1650</v>
      </c>
      <c r="E10" s="27" t="s">
        <v>5</v>
      </c>
      <c r="F10" s="27" t="s">
        <v>1649</v>
      </c>
      <c r="G10" s="27" t="s">
        <v>11</v>
      </c>
      <c r="H10" s="27" t="s">
        <v>12</v>
      </c>
      <c r="I10" s="27" t="s">
        <v>1799</v>
      </c>
      <c r="J10" s="27" t="s">
        <v>1820</v>
      </c>
      <c r="K10" s="27" t="s">
        <v>1821</v>
      </c>
      <c r="L10" s="25" t="s">
        <v>1822</v>
      </c>
      <c r="M10" s="3" t="s">
        <v>1449</v>
      </c>
      <c r="N10" s="39"/>
      <c r="O10" s="39"/>
      <c r="P10" s="39"/>
      <c r="Q10" s="39"/>
      <c r="R10" s="39"/>
      <c r="S10" s="39"/>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row>
    <row r="11" spans="1:122" s="8" customFormat="1" x14ac:dyDescent="0.25">
      <c r="A11" s="1" t="s">
        <v>48</v>
      </c>
      <c r="B11" s="1" t="s">
        <v>1551</v>
      </c>
      <c r="C11" s="2" t="s">
        <v>1346</v>
      </c>
      <c r="D11" s="1" t="s">
        <v>1677</v>
      </c>
      <c r="E11" s="30" t="s">
        <v>687</v>
      </c>
      <c r="F11" s="33">
        <v>34262</v>
      </c>
      <c r="G11" s="1" t="s">
        <v>71</v>
      </c>
      <c r="H11" s="1" t="s">
        <v>57</v>
      </c>
      <c r="I11" s="1" t="s">
        <v>690</v>
      </c>
      <c r="J11" s="1" t="s">
        <v>691</v>
      </c>
      <c r="K11" s="1" t="s">
        <v>692</v>
      </c>
      <c r="L11" s="1" t="s">
        <v>1438</v>
      </c>
      <c r="M11" s="28">
        <v>1</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row>
    <row r="12" spans="1:122" x14ac:dyDescent="0.25">
      <c r="B12" s="1" t="s">
        <v>1645</v>
      </c>
      <c r="C12" s="2" t="s">
        <v>1312</v>
      </c>
      <c r="D12" s="1" t="s">
        <v>1224</v>
      </c>
      <c r="E12" s="30" t="s">
        <v>1438</v>
      </c>
      <c r="F12" s="33">
        <v>34561</v>
      </c>
      <c r="G12" s="1" t="s">
        <v>134</v>
      </c>
      <c r="H12" s="1" t="s">
        <v>1438</v>
      </c>
      <c r="I12" s="1" t="s">
        <v>592</v>
      </c>
      <c r="J12" s="1" t="s">
        <v>1438</v>
      </c>
      <c r="K12" s="1" t="s">
        <v>1438</v>
      </c>
      <c r="L12" s="1" t="s">
        <v>1438</v>
      </c>
      <c r="M12" s="28">
        <v>1</v>
      </c>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row>
    <row r="13" spans="1:122" x14ac:dyDescent="0.25">
      <c r="B13" s="1" t="s">
        <v>1532</v>
      </c>
      <c r="C13" s="2" t="s">
        <v>1314</v>
      </c>
      <c r="D13" s="1" t="s">
        <v>1678</v>
      </c>
      <c r="E13" s="30" t="s">
        <v>551</v>
      </c>
      <c r="F13" s="33">
        <v>33521</v>
      </c>
      <c r="G13" s="1" t="s">
        <v>554</v>
      </c>
      <c r="H13" s="1" t="s">
        <v>207</v>
      </c>
      <c r="I13" s="1" t="s">
        <v>547</v>
      </c>
      <c r="J13" s="1" t="s">
        <v>555</v>
      </c>
      <c r="K13" s="1" t="s">
        <v>1438</v>
      </c>
      <c r="L13" s="1" t="s">
        <v>1438</v>
      </c>
      <c r="M13" s="28">
        <v>1</v>
      </c>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row>
    <row r="14" spans="1:122" x14ac:dyDescent="0.25">
      <c r="B14" s="1" t="s">
        <v>1567</v>
      </c>
      <c r="C14" s="2" t="s">
        <v>1304</v>
      </c>
      <c r="D14" s="1" t="s">
        <v>1691</v>
      </c>
      <c r="E14" s="30" t="s">
        <v>1773</v>
      </c>
      <c r="F14" s="33">
        <v>33490</v>
      </c>
      <c r="G14" s="1" t="s">
        <v>134</v>
      </c>
      <c r="H14" s="1" t="s">
        <v>473</v>
      </c>
      <c r="I14" s="1" t="s">
        <v>794</v>
      </c>
      <c r="J14" s="1" t="s">
        <v>795</v>
      </c>
      <c r="K14" s="1" t="s">
        <v>796</v>
      </c>
      <c r="L14" s="1" t="s">
        <v>1438</v>
      </c>
      <c r="M14" s="28">
        <v>1</v>
      </c>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row>
    <row r="15" spans="1:122" x14ac:dyDescent="0.25">
      <c r="B15" s="1" t="s">
        <v>1616</v>
      </c>
      <c r="C15" s="2" t="s">
        <v>1116</v>
      </c>
      <c r="D15" s="1" t="s">
        <v>1117</v>
      </c>
      <c r="E15" s="30" t="s">
        <v>1118</v>
      </c>
      <c r="F15" s="33">
        <v>34865</v>
      </c>
      <c r="G15" s="1" t="s">
        <v>538</v>
      </c>
      <c r="H15" s="1" t="s">
        <v>72</v>
      </c>
      <c r="I15" s="1" t="s">
        <v>1121</v>
      </c>
      <c r="J15" s="1" t="s">
        <v>1438</v>
      </c>
      <c r="K15" s="1" t="s">
        <v>1438</v>
      </c>
      <c r="L15" s="1" t="s">
        <v>1438</v>
      </c>
      <c r="M15" s="28">
        <v>1</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row>
    <row r="16" spans="1:122" x14ac:dyDescent="0.25">
      <c r="B16" s="1" t="s">
        <v>1576</v>
      </c>
      <c r="C16" s="2" t="s">
        <v>848</v>
      </c>
      <c r="D16" s="1" t="s">
        <v>1692</v>
      </c>
      <c r="E16" s="30" t="s">
        <v>1774</v>
      </c>
      <c r="F16" s="33">
        <v>34579</v>
      </c>
      <c r="G16" s="1" t="s">
        <v>538</v>
      </c>
      <c r="H16" s="1" t="s">
        <v>253</v>
      </c>
      <c r="I16" s="1" t="s">
        <v>357</v>
      </c>
      <c r="J16" s="1" t="s">
        <v>1438</v>
      </c>
      <c r="K16" s="1" t="s">
        <v>1438</v>
      </c>
      <c r="L16" s="1" t="s">
        <v>1438</v>
      </c>
      <c r="M16" s="28">
        <v>1</v>
      </c>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row>
    <row r="17" spans="2:122" x14ac:dyDescent="0.25">
      <c r="B17" s="1" t="s">
        <v>1639</v>
      </c>
      <c r="C17" s="2" t="s">
        <v>1289</v>
      </c>
      <c r="D17" s="1" t="s">
        <v>1196</v>
      </c>
      <c r="E17" s="30" t="s">
        <v>1438</v>
      </c>
      <c r="F17" s="1" t="s">
        <v>1438</v>
      </c>
      <c r="G17" s="1" t="s">
        <v>171</v>
      </c>
      <c r="H17" s="1" t="s">
        <v>72</v>
      </c>
      <c r="I17" s="1" t="s">
        <v>1197</v>
      </c>
      <c r="J17" s="1" t="s">
        <v>1438</v>
      </c>
      <c r="K17" s="1" t="s">
        <v>1438</v>
      </c>
      <c r="L17" s="1" t="s">
        <v>1438</v>
      </c>
      <c r="M17" s="28">
        <v>1</v>
      </c>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row>
    <row r="18" spans="2:122" x14ac:dyDescent="0.25">
      <c r="B18" s="1" t="s">
        <v>1546</v>
      </c>
      <c r="C18" s="2" t="s">
        <v>1316</v>
      </c>
      <c r="D18" s="1" t="s">
        <v>1680</v>
      </c>
      <c r="E18" s="30" t="s">
        <v>1759</v>
      </c>
      <c r="F18" s="33">
        <v>34197</v>
      </c>
      <c r="G18" s="1" t="s">
        <v>447</v>
      </c>
      <c r="H18" s="1" t="s">
        <v>83</v>
      </c>
      <c r="I18" s="1" t="s">
        <v>135</v>
      </c>
      <c r="J18" s="1" t="s">
        <v>652</v>
      </c>
      <c r="K18" s="1" t="s">
        <v>653</v>
      </c>
      <c r="L18" s="1" t="s">
        <v>1438</v>
      </c>
      <c r="M18" s="28">
        <v>1</v>
      </c>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row>
    <row r="19" spans="2:122" x14ac:dyDescent="0.25">
      <c r="B19" s="1" t="s">
        <v>1606</v>
      </c>
      <c r="C19" s="2" t="s">
        <v>1384</v>
      </c>
      <c r="D19" s="1" t="s">
        <v>1706</v>
      </c>
      <c r="E19" s="30" t="s">
        <v>1064</v>
      </c>
      <c r="F19" s="33">
        <v>34871</v>
      </c>
      <c r="G19" s="1" t="s">
        <v>1067</v>
      </c>
      <c r="H19" s="1" t="s">
        <v>356</v>
      </c>
      <c r="I19" s="1" t="s">
        <v>668</v>
      </c>
      <c r="J19" s="1" t="s">
        <v>1068</v>
      </c>
      <c r="K19" s="1" t="s">
        <v>1069</v>
      </c>
      <c r="L19" s="1" t="s">
        <v>1438</v>
      </c>
      <c r="M19" s="28">
        <v>1</v>
      </c>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row>
    <row r="20" spans="2:122" x14ac:dyDescent="0.25">
      <c r="B20" s="1" t="s">
        <v>1613</v>
      </c>
      <c r="C20" s="2" t="s">
        <v>1386</v>
      </c>
      <c r="D20" s="1" t="s">
        <v>1106</v>
      </c>
      <c r="E20" s="30" t="s">
        <v>1107</v>
      </c>
      <c r="F20" s="1" t="s">
        <v>1438</v>
      </c>
      <c r="G20" s="1" t="s">
        <v>82</v>
      </c>
      <c r="H20" s="1" t="s">
        <v>892</v>
      </c>
      <c r="I20" s="1" t="s">
        <v>1438</v>
      </c>
      <c r="J20" s="1" t="s">
        <v>1438</v>
      </c>
      <c r="K20" s="1" t="s">
        <v>1438</v>
      </c>
      <c r="L20" s="1" t="s">
        <v>1438</v>
      </c>
      <c r="M20" s="28">
        <v>1</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row>
    <row r="21" spans="2:122" x14ac:dyDescent="0.25">
      <c r="B21" s="1" t="s">
        <v>1469</v>
      </c>
      <c r="C21" s="2" t="s">
        <v>1235</v>
      </c>
      <c r="D21" s="1" t="s">
        <v>1671</v>
      </c>
      <c r="E21" s="30" t="s">
        <v>1744</v>
      </c>
      <c r="F21" s="33">
        <v>33965</v>
      </c>
      <c r="G21" s="1" t="s">
        <v>134</v>
      </c>
      <c r="H21" s="1" t="s">
        <v>1238</v>
      </c>
      <c r="I21" s="1" t="s">
        <v>1438</v>
      </c>
      <c r="J21" s="1" t="s">
        <v>1239</v>
      </c>
      <c r="K21" s="1" t="s">
        <v>1240</v>
      </c>
      <c r="L21" s="1" t="s">
        <v>1438</v>
      </c>
      <c r="M21" s="28">
        <v>1</v>
      </c>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row>
    <row r="22" spans="2:122" ht="30" x14ac:dyDescent="0.25">
      <c r="B22" s="1" t="s">
        <v>1536</v>
      </c>
      <c r="C22" s="2" t="s">
        <v>1336</v>
      </c>
      <c r="D22" s="1" t="s">
        <v>582</v>
      </c>
      <c r="E22" s="30" t="s">
        <v>583</v>
      </c>
      <c r="F22" s="33">
        <v>33875</v>
      </c>
      <c r="G22" s="1" t="s">
        <v>71</v>
      </c>
      <c r="H22" s="1" t="s">
        <v>83</v>
      </c>
      <c r="I22" s="1" t="s">
        <v>350</v>
      </c>
      <c r="J22" s="1" t="s">
        <v>586</v>
      </c>
      <c r="K22" s="1" t="s">
        <v>587</v>
      </c>
      <c r="L22" s="1" t="s">
        <v>1438</v>
      </c>
      <c r="M22" s="28">
        <v>1</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row>
    <row r="23" spans="2:122" x14ac:dyDescent="0.25">
      <c r="B23" s="1" t="s">
        <v>1643</v>
      </c>
      <c r="C23" s="2" t="s">
        <v>1212</v>
      </c>
      <c r="D23" s="1" t="s">
        <v>1213</v>
      </c>
      <c r="E23" s="30" t="s">
        <v>1214</v>
      </c>
      <c r="F23" s="33">
        <v>33754</v>
      </c>
      <c r="G23" s="1" t="s">
        <v>82</v>
      </c>
      <c r="H23" s="1" t="s">
        <v>1438</v>
      </c>
      <c r="I23" s="1" t="s">
        <v>1438</v>
      </c>
      <c r="J23" s="1" t="s">
        <v>1438</v>
      </c>
      <c r="K23" s="1" t="s">
        <v>1438</v>
      </c>
      <c r="L23" s="1" t="s">
        <v>1438</v>
      </c>
      <c r="M23" s="28">
        <v>1</v>
      </c>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row>
    <row r="24" spans="2:122" x14ac:dyDescent="0.25">
      <c r="B24" s="1" t="s">
        <v>1614</v>
      </c>
      <c r="C24" s="2" t="s">
        <v>1109</v>
      </c>
      <c r="D24" s="1" t="s">
        <v>1110</v>
      </c>
      <c r="E24" s="30" t="s">
        <v>1111</v>
      </c>
      <c r="F24" s="1" t="s">
        <v>1438</v>
      </c>
      <c r="G24" s="1" t="s">
        <v>760</v>
      </c>
      <c r="H24" s="1" t="s">
        <v>892</v>
      </c>
      <c r="I24" s="1" t="s">
        <v>1438</v>
      </c>
      <c r="J24" s="1" t="s">
        <v>1438</v>
      </c>
      <c r="K24" s="1" t="s">
        <v>1438</v>
      </c>
      <c r="L24" s="1" t="s">
        <v>1438</v>
      </c>
      <c r="M24" s="28">
        <v>1</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row>
    <row r="25" spans="2:122" x14ac:dyDescent="0.25">
      <c r="B25" s="1" t="s">
        <v>1618</v>
      </c>
      <c r="C25" s="2" t="s">
        <v>1325</v>
      </c>
      <c r="D25" s="1" t="s">
        <v>835</v>
      </c>
      <c r="E25" s="30" t="s">
        <v>1438</v>
      </c>
      <c r="F25" s="1" t="s">
        <v>1438</v>
      </c>
      <c r="G25" s="1" t="s">
        <v>171</v>
      </c>
      <c r="H25" s="1" t="s">
        <v>72</v>
      </c>
      <c r="I25" s="1" t="s">
        <v>974</v>
      </c>
      <c r="J25" s="1" t="s">
        <v>1438</v>
      </c>
      <c r="K25" s="1" t="s">
        <v>1438</v>
      </c>
      <c r="L25" s="1" t="s">
        <v>1438</v>
      </c>
      <c r="M25" s="28">
        <v>1</v>
      </c>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row>
    <row r="26" spans="2:122" x14ac:dyDescent="0.25">
      <c r="B26" s="1" t="s">
        <v>1522</v>
      </c>
      <c r="C26" s="2" t="s">
        <v>1333</v>
      </c>
      <c r="D26" s="1" t="s">
        <v>478</v>
      </c>
      <c r="E26" s="30" t="s">
        <v>1745</v>
      </c>
      <c r="F26" s="33">
        <v>33867</v>
      </c>
      <c r="G26" s="1" t="s">
        <v>263</v>
      </c>
      <c r="H26" s="1" t="s">
        <v>83</v>
      </c>
      <c r="I26" s="1" t="s">
        <v>1438</v>
      </c>
      <c r="J26" s="1" t="s">
        <v>480</v>
      </c>
      <c r="K26" s="1" t="s">
        <v>481</v>
      </c>
      <c r="L26" s="1" t="s">
        <v>1438</v>
      </c>
      <c r="M26" s="28">
        <v>1</v>
      </c>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row>
    <row r="27" spans="2:122" x14ac:dyDescent="0.25">
      <c r="B27" s="1" t="s">
        <v>1503</v>
      </c>
      <c r="C27" s="2" t="s">
        <v>353</v>
      </c>
      <c r="D27" s="1" t="s">
        <v>354</v>
      </c>
      <c r="E27" s="30" t="s">
        <v>1728</v>
      </c>
      <c r="F27" s="33">
        <v>33597</v>
      </c>
      <c r="G27" s="1" t="s">
        <v>263</v>
      </c>
      <c r="H27" s="1" t="s">
        <v>356</v>
      </c>
      <c r="I27" s="1" t="s">
        <v>357</v>
      </c>
      <c r="J27" s="1" t="s">
        <v>358</v>
      </c>
      <c r="K27" s="1" t="s">
        <v>359</v>
      </c>
      <c r="L27" s="1" t="s">
        <v>1438</v>
      </c>
      <c r="M27" s="28">
        <v>1</v>
      </c>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row>
    <row r="28" spans="2:122" x14ac:dyDescent="0.25">
      <c r="B28" s="1" t="s">
        <v>1521</v>
      </c>
      <c r="C28" s="2" t="s">
        <v>1280</v>
      </c>
      <c r="D28" s="1" t="s">
        <v>470</v>
      </c>
      <c r="E28" s="30" t="s">
        <v>471</v>
      </c>
      <c r="F28" s="33">
        <v>33813</v>
      </c>
      <c r="G28" s="1" t="s">
        <v>82</v>
      </c>
      <c r="H28" s="1" t="s">
        <v>473</v>
      </c>
      <c r="I28" s="1" t="s">
        <v>1438</v>
      </c>
      <c r="J28" s="1" t="s">
        <v>474</v>
      </c>
      <c r="K28" s="1" t="s">
        <v>475</v>
      </c>
      <c r="L28" s="1" t="s">
        <v>1438</v>
      </c>
      <c r="M28" s="28">
        <v>1</v>
      </c>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row>
    <row r="29" spans="2:122" x14ac:dyDescent="0.25">
      <c r="B29" s="1" t="s">
        <v>1601</v>
      </c>
      <c r="C29" s="2" t="s">
        <v>1023</v>
      </c>
      <c r="D29" s="1" t="s">
        <v>1707</v>
      </c>
      <c r="E29" s="30" t="s">
        <v>1024</v>
      </c>
      <c r="F29" s="33">
        <v>34820</v>
      </c>
      <c r="G29" s="1" t="s">
        <v>538</v>
      </c>
      <c r="H29" s="1" t="s">
        <v>659</v>
      </c>
      <c r="I29" s="1" t="s">
        <v>592</v>
      </c>
      <c r="J29" s="1" t="s">
        <v>1028</v>
      </c>
      <c r="K29" s="1" t="s">
        <v>1029</v>
      </c>
      <c r="L29" s="1" t="s">
        <v>1438</v>
      </c>
      <c r="M29" s="28">
        <v>1</v>
      </c>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row>
    <row r="30" spans="2:122" x14ac:dyDescent="0.25">
      <c r="B30" s="1" t="s">
        <v>1501</v>
      </c>
      <c r="C30" s="2" t="s">
        <v>342</v>
      </c>
      <c r="D30" s="1" t="s">
        <v>1662</v>
      </c>
      <c r="E30" s="30" t="s">
        <v>1729</v>
      </c>
      <c r="F30" s="33">
        <v>33518</v>
      </c>
      <c r="G30" s="1" t="s">
        <v>344</v>
      </c>
      <c r="H30" s="1" t="s">
        <v>72</v>
      </c>
      <c r="I30" s="1" t="s">
        <v>1438</v>
      </c>
      <c r="J30" s="1" t="s">
        <v>345</v>
      </c>
      <c r="K30" s="1" t="s">
        <v>346</v>
      </c>
      <c r="L30" s="1" t="s">
        <v>1438</v>
      </c>
      <c r="M30" s="28">
        <v>1</v>
      </c>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row>
    <row r="31" spans="2:122" x14ac:dyDescent="0.25">
      <c r="B31" s="1" t="s">
        <v>1476</v>
      </c>
      <c r="C31" s="2" t="s">
        <v>142</v>
      </c>
      <c r="D31" s="1" t="s">
        <v>143</v>
      </c>
      <c r="E31" s="30" t="s">
        <v>1724</v>
      </c>
      <c r="F31" s="33">
        <v>32806</v>
      </c>
      <c r="G31" s="1" t="s">
        <v>145</v>
      </c>
      <c r="H31" s="1" t="s">
        <v>146</v>
      </c>
      <c r="I31" s="1" t="s">
        <v>1438</v>
      </c>
      <c r="J31" s="1" t="s">
        <v>147</v>
      </c>
      <c r="K31" s="1" t="s">
        <v>1438</v>
      </c>
      <c r="L31" s="1" t="s">
        <v>1438</v>
      </c>
      <c r="M31" s="28">
        <v>1</v>
      </c>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row>
    <row r="32" spans="2:122" x14ac:dyDescent="0.25">
      <c r="B32" s="1" t="s">
        <v>1615</v>
      </c>
      <c r="C32" s="2" t="s">
        <v>1351</v>
      </c>
      <c r="D32" s="1" t="s">
        <v>1113</v>
      </c>
      <c r="E32" s="30" t="s">
        <v>1438</v>
      </c>
      <c r="F32" s="1" t="s">
        <v>1438</v>
      </c>
      <c r="G32" s="1" t="s">
        <v>244</v>
      </c>
      <c r="H32" s="1" t="s">
        <v>72</v>
      </c>
      <c r="I32" s="1" t="s">
        <v>1114</v>
      </c>
      <c r="J32" s="1" t="s">
        <v>1438</v>
      </c>
      <c r="K32" s="1" t="s">
        <v>1438</v>
      </c>
      <c r="L32" s="1" t="s">
        <v>1438</v>
      </c>
      <c r="M32" s="28">
        <v>1</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row>
    <row r="33" spans="2:122" x14ac:dyDescent="0.25">
      <c r="B33" s="1" t="s">
        <v>1574</v>
      </c>
      <c r="C33" s="2" t="s">
        <v>1351</v>
      </c>
      <c r="D33" s="1" t="s">
        <v>835</v>
      </c>
      <c r="E33" s="30" t="s">
        <v>1775</v>
      </c>
      <c r="F33" s="33">
        <v>34448</v>
      </c>
      <c r="G33" s="1" t="s">
        <v>244</v>
      </c>
      <c r="H33" s="1" t="s">
        <v>72</v>
      </c>
      <c r="I33" s="1" t="s">
        <v>838</v>
      </c>
      <c r="J33" s="1" t="s">
        <v>839</v>
      </c>
      <c r="K33" s="1" t="s">
        <v>840</v>
      </c>
      <c r="L33" s="1" t="s">
        <v>1438</v>
      </c>
      <c r="M33" s="28">
        <v>1</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row>
    <row r="34" spans="2:122" x14ac:dyDescent="0.25">
      <c r="B34" s="1" t="s">
        <v>1565</v>
      </c>
      <c r="C34" s="2" t="s">
        <v>779</v>
      </c>
      <c r="D34" s="1" t="s">
        <v>780</v>
      </c>
      <c r="E34" s="30" t="s">
        <v>781</v>
      </c>
      <c r="F34" s="1" t="s">
        <v>1438</v>
      </c>
      <c r="G34" s="1" t="s">
        <v>1438</v>
      </c>
      <c r="H34" s="1" t="s">
        <v>1438</v>
      </c>
      <c r="I34" s="1" t="s">
        <v>1438</v>
      </c>
      <c r="J34" s="1" t="s">
        <v>1803</v>
      </c>
      <c r="K34" s="1" t="s">
        <v>1814</v>
      </c>
      <c r="L34" s="1" t="s">
        <v>1438</v>
      </c>
      <c r="M34" s="28">
        <v>1</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row>
    <row r="35" spans="2:122" x14ac:dyDescent="0.25">
      <c r="B35" s="1" t="s">
        <v>1545</v>
      </c>
      <c r="C35" s="2" t="s">
        <v>1293</v>
      </c>
      <c r="D35" s="1" t="s">
        <v>1681</v>
      </c>
      <c r="E35" s="30" t="s">
        <v>1760</v>
      </c>
      <c r="F35" s="33">
        <v>34177</v>
      </c>
      <c r="G35" s="1" t="s">
        <v>645</v>
      </c>
      <c r="H35" s="1" t="s">
        <v>356</v>
      </c>
      <c r="I35" s="1" t="s">
        <v>357</v>
      </c>
      <c r="J35" s="1" t="s">
        <v>646</v>
      </c>
      <c r="K35" s="1" t="s">
        <v>647</v>
      </c>
      <c r="L35" s="1" t="s">
        <v>1438</v>
      </c>
      <c r="M35" s="28">
        <v>1</v>
      </c>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row>
    <row r="36" spans="2:122" x14ac:dyDescent="0.25">
      <c r="B36" s="1" t="s">
        <v>1530</v>
      </c>
      <c r="C36" s="2" t="s">
        <v>534</v>
      </c>
      <c r="D36" s="1" t="s">
        <v>535</v>
      </c>
      <c r="E36" s="30" t="s">
        <v>1746</v>
      </c>
      <c r="F36" s="33">
        <v>33269</v>
      </c>
      <c r="G36" s="1" t="s">
        <v>538</v>
      </c>
      <c r="H36" s="1" t="s">
        <v>539</v>
      </c>
      <c r="I36" s="1" t="s">
        <v>1438</v>
      </c>
      <c r="J36" s="1" t="s">
        <v>540</v>
      </c>
      <c r="K36" s="1" t="s">
        <v>541</v>
      </c>
      <c r="L36" s="1" t="s">
        <v>1438</v>
      </c>
      <c r="M36" s="28">
        <v>1</v>
      </c>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row>
    <row r="37" spans="2:122" x14ac:dyDescent="0.25">
      <c r="B37" s="1" t="s">
        <v>1609</v>
      </c>
      <c r="C37" s="2" t="s">
        <v>1082</v>
      </c>
      <c r="D37" s="1" t="s">
        <v>1708</v>
      </c>
      <c r="E37" s="30" t="s">
        <v>1083</v>
      </c>
      <c r="F37" s="33">
        <v>34900</v>
      </c>
      <c r="G37" s="1" t="s">
        <v>554</v>
      </c>
      <c r="H37" s="1" t="s">
        <v>659</v>
      </c>
      <c r="I37" s="1" t="s">
        <v>1086</v>
      </c>
      <c r="J37" s="1" t="s">
        <v>1438</v>
      </c>
      <c r="K37" s="1" t="s">
        <v>1438</v>
      </c>
      <c r="L37" s="1" t="s">
        <v>1438</v>
      </c>
      <c r="M37" s="28">
        <v>1</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row>
    <row r="38" spans="2:122" ht="30" x14ac:dyDescent="0.25">
      <c r="B38" s="1" t="s">
        <v>1533</v>
      </c>
      <c r="C38" s="2" t="s">
        <v>1335</v>
      </c>
      <c r="D38" s="1" t="s">
        <v>557</v>
      </c>
      <c r="E38" s="30" t="s">
        <v>1761</v>
      </c>
      <c r="F38" s="33">
        <v>33790</v>
      </c>
      <c r="G38" s="1" t="s">
        <v>296</v>
      </c>
      <c r="H38" s="1" t="s">
        <v>72</v>
      </c>
      <c r="I38" s="1" t="s">
        <v>560</v>
      </c>
      <c r="J38" s="1" t="s">
        <v>1438</v>
      </c>
      <c r="K38" s="1" t="s">
        <v>561</v>
      </c>
      <c r="L38" s="1" t="s">
        <v>1438</v>
      </c>
      <c r="M38" s="28">
        <v>1</v>
      </c>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row>
    <row r="39" spans="2:122" x14ac:dyDescent="0.25">
      <c r="B39" s="1" t="s">
        <v>1516</v>
      </c>
      <c r="C39" s="2" t="s">
        <v>438</v>
      </c>
      <c r="D39" s="1" t="s">
        <v>1672</v>
      </c>
      <c r="E39" s="30" t="s">
        <v>1747</v>
      </c>
      <c r="F39" s="33">
        <v>33788</v>
      </c>
      <c r="G39" s="1" t="s">
        <v>71</v>
      </c>
      <c r="H39" s="1" t="s">
        <v>356</v>
      </c>
      <c r="I39" s="1" t="s">
        <v>135</v>
      </c>
      <c r="J39" s="1" t="s">
        <v>441</v>
      </c>
      <c r="K39" s="1" t="s">
        <v>442</v>
      </c>
      <c r="L39" s="1" t="s">
        <v>1438</v>
      </c>
      <c r="M39" s="28">
        <v>1</v>
      </c>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row>
    <row r="40" spans="2:122" x14ac:dyDescent="0.25">
      <c r="B40" s="1" t="s">
        <v>1568</v>
      </c>
      <c r="C40" s="2" t="s">
        <v>1349</v>
      </c>
      <c r="D40" s="1" t="s">
        <v>1693</v>
      </c>
      <c r="E40" s="30" t="s">
        <v>798</v>
      </c>
      <c r="F40" s="33">
        <v>34179</v>
      </c>
      <c r="G40" s="1" t="s">
        <v>402</v>
      </c>
      <c r="H40" s="1" t="s">
        <v>264</v>
      </c>
      <c r="I40" s="1" t="s">
        <v>135</v>
      </c>
      <c r="J40" s="1" t="s">
        <v>801</v>
      </c>
      <c r="K40" s="1" t="s">
        <v>802</v>
      </c>
      <c r="L40" s="1" t="s">
        <v>1438</v>
      </c>
      <c r="M40" s="28">
        <v>1</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row>
    <row r="41" spans="2:122" x14ac:dyDescent="0.25">
      <c r="B41" s="1" t="s">
        <v>1529</v>
      </c>
      <c r="C41" s="2" t="s">
        <v>1300</v>
      </c>
      <c r="D41" s="1" t="s">
        <v>528</v>
      </c>
      <c r="E41" s="30" t="s">
        <v>529</v>
      </c>
      <c r="F41" s="33">
        <v>34204</v>
      </c>
      <c r="G41" s="1" t="s">
        <v>189</v>
      </c>
      <c r="H41" s="1" t="s">
        <v>253</v>
      </c>
      <c r="I41" s="1" t="s">
        <v>1438</v>
      </c>
      <c r="J41" s="1" t="s">
        <v>1438</v>
      </c>
      <c r="K41" s="1" t="s">
        <v>1438</v>
      </c>
      <c r="L41" s="1" t="s">
        <v>1438</v>
      </c>
      <c r="M41" s="28">
        <v>1</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row>
    <row r="42" spans="2:122" x14ac:dyDescent="0.25">
      <c r="B42" s="1" t="s">
        <v>1632</v>
      </c>
      <c r="C42" s="2" t="s">
        <v>1372</v>
      </c>
      <c r="D42" s="1" t="s">
        <v>1175</v>
      </c>
      <c r="E42" s="30" t="s">
        <v>1438</v>
      </c>
      <c r="F42" s="1" t="s">
        <v>1438</v>
      </c>
      <c r="G42" s="1" t="s">
        <v>244</v>
      </c>
      <c r="H42" s="1" t="s">
        <v>659</v>
      </c>
      <c r="I42" s="1" t="s">
        <v>1159</v>
      </c>
      <c r="J42" s="1" t="s">
        <v>1438</v>
      </c>
      <c r="K42" s="1" t="s">
        <v>1438</v>
      </c>
      <c r="L42" s="1" t="s">
        <v>1438</v>
      </c>
      <c r="M42" s="28">
        <v>1</v>
      </c>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row>
    <row r="43" spans="2:122" x14ac:dyDescent="0.25">
      <c r="B43" s="1" t="s">
        <v>1610</v>
      </c>
      <c r="C43" s="2" t="s">
        <v>1311</v>
      </c>
      <c r="D43" s="1" t="s">
        <v>1709</v>
      </c>
      <c r="E43" s="30" t="s">
        <v>1088</v>
      </c>
      <c r="F43" s="33">
        <v>35048</v>
      </c>
      <c r="G43" s="1" t="s">
        <v>546</v>
      </c>
      <c r="H43" s="1" t="s">
        <v>1091</v>
      </c>
      <c r="I43" s="1" t="s">
        <v>592</v>
      </c>
      <c r="J43" s="1" t="s">
        <v>1092</v>
      </c>
      <c r="K43" s="1" t="s">
        <v>1093</v>
      </c>
      <c r="L43" s="1" t="s">
        <v>1438</v>
      </c>
      <c r="M43" s="28">
        <v>1</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row>
    <row r="44" spans="2:122" x14ac:dyDescent="0.25">
      <c r="B44" s="1" t="s">
        <v>1589</v>
      </c>
      <c r="C44" s="2" t="s">
        <v>937</v>
      </c>
      <c r="D44" s="1" t="s">
        <v>1710</v>
      </c>
      <c r="E44" s="30" t="s">
        <v>938</v>
      </c>
      <c r="F44" s="33">
        <v>34094</v>
      </c>
      <c r="G44" s="1" t="s">
        <v>71</v>
      </c>
      <c r="H44" s="1" t="s">
        <v>207</v>
      </c>
      <c r="I44" s="1" t="s">
        <v>547</v>
      </c>
      <c r="J44" s="1" t="s">
        <v>555</v>
      </c>
      <c r="K44" s="1" t="s">
        <v>942</v>
      </c>
      <c r="L44" s="1" t="s">
        <v>1438</v>
      </c>
      <c r="M44" s="28">
        <v>1</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row>
    <row r="45" spans="2:122" x14ac:dyDescent="0.25">
      <c r="B45" s="1" t="s">
        <v>1490</v>
      </c>
      <c r="C45" s="2" t="s">
        <v>261</v>
      </c>
      <c r="D45" s="1" t="s">
        <v>1658</v>
      </c>
      <c r="E45" s="30" t="s">
        <v>1726</v>
      </c>
      <c r="F45" s="33">
        <v>33044</v>
      </c>
      <c r="G45" s="1" t="s">
        <v>263</v>
      </c>
      <c r="H45" s="1" t="s">
        <v>264</v>
      </c>
      <c r="I45" s="1" t="s">
        <v>1438</v>
      </c>
      <c r="J45" s="1" t="s">
        <v>265</v>
      </c>
      <c r="K45" s="1" t="s">
        <v>266</v>
      </c>
      <c r="L45" s="1" t="s">
        <v>1438</v>
      </c>
      <c r="M45" s="28">
        <v>1</v>
      </c>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row>
    <row r="46" spans="2:122" x14ac:dyDescent="0.25">
      <c r="B46" s="1" t="s">
        <v>1465</v>
      </c>
      <c r="C46" s="2" t="s">
        <v>1376</v>
      </c>
      <c r="D46" s="1" t="s">
        <v>483</v>
      </c>
      <c r="E46" s="30" t="s">
        <v>1748</v>
      </c>
      <c r="F46" s="33">
        <v>33902</v>
      </c>
      <c r="G46" s="1" t="s">
        <v>485</v>
      </c>
      <c r="H46" s="1" t="s">
        <v>57</v>
      </c>
      <c r="I46" s="1" t="s">
        <v>1438</v>
      </c>
      <c r="J46" s="1" t="s">
        <v>486</v>
      </c>
      <c r="K46" s="1" t="s">
        <v>487</v>
      </c>
      <c r="L46" s="1" t="s">
        <v>1438</v>
      </c>
      <c r="M46" s="28">
        <v>1</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row>
    <row r="47" spans="2:122" x14ac:dyDescent="0.25">
      <c r="B47" s="1" t="s">
        <v>1473</v>
      </c>
      <c r="C47" s="2" t="s">
        <v>1278</v>
      </c>
      <c r="D47" s="1" t="s">
        <v>111</v>
      </c>
      <c r="E47" s="30" t="s">
        <v>1725</v>
      </c>
      <c r="F47" s="33">
        <v>32650</v>
      </c>
      <c r="G47" s="1" t="s">
        <v>113</v>
      </c>
      <c r="H47" s="1" t="s">
        <v>93</v>
      </c>
      <c r="I47" s="1" t="s">
        <v>114</v>
      </c>
      <c r="J47" s="1" t="s">
        <v>115</v>
      </c>
      <c r="K47" s="1" t="s">
        <v>116</v>
      </c>
      <c r="L47" s="1" t="s">
        <v>1438</v>
      </c>
      <c r="M47" s="28">
        <v>1</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row>
    <row r="48" spans="2:122" x14ac:dyDescent="0.25">
      <c r="B48" s="1" t="s">
        <v>1582</v>
      </c>
      <c r="C48" s="2" t="s">
        <v>1306</v>
      </c>
      <c r="D48" s="1" t="s">
        <v>890</v>
      </c>
      <c r="E48" s="30" t="s">
        <v>891</v>
      </c>
      <c r="F48" s="1" t="s">
        <v>1438</v>
      </c>
      <c r="G48" s="1" t="s">
        <v>538</v>
      </c>
      <c r="H48" s="1" t="s">
        <v>892</v>
      </c>
      <c r="I48" s="1" t="s">
        <v>1438</v>
      </c>
      <c r="J48" s="1" t="s">
        <v>893</v>
      </c>
      <c r="K48" s="1" t="s">
        <v>1438</v>
      </c>
      <c r="L48" s="1" t="s">
        <v>1438</v>
      </c>
      <c r="M48" s="28">
        <v>1</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row>
    <row r="49" spans="2:122" x14ac:dyDescent="0.25">
      <c r="B49" s="1" t="s">
        <v>1600</v>
      </c>
      <c r="C49" s="2" t="s">
        <v>1014</v>
      </c>
      <c r="D49" s="1" t="s">
        <v>1711</v>
      </c>
      <c r="E49" s="30" t="s">
        <v>1791</v>
      </c>
      <c r="F49" s="33">
        <v>34815</v>
      </c>
      <c r="G49" s="1" t="s">
        <v>296</v>
      </c>
      <c r="H49" s="1" t="s">
        <v>190</v>
      </c>
      <c r="I49" s="1" t="s">
        <v>1018</v>
      </c>
      <c r="J49" s="1" t="s">
        <v>1019</v>
      </c>
      <c r="K49" s="1" t="s">
        <v>1020</v>
      </c>
      <c r="L49" s="1" t="s">
        <v>1438</v>
      </c>
      <c r="M49" s="28">
        <v>1</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row>
    <row r="50" spans="2:122" x14ac:dyDescent="0.25">
      <c r="B50" s="1" t="s">
        <v>1531</v>
      </c>
      <c r="C50" s="2" t="s">
        <v>1379</v>
      </c>
      <c r="D50" s="1" t="s">
        <v>1682</v>
      </c>
      <c r="E50" s="30" t="s">
        <v>1762</v>
      </c>
      <c r="F50" s="33">
        <v>33135</v>
      </c>
      <c r="G50" s="1" t="s">
        <v>546</v>
      </c>
      <c r="H50" s="1" t="s">
        <v>207</v>
      </c>
      <c r="I50" s="1" t="s">
        <v>547</v>
      </c>
      <c r="J50" s="1" t="s">
        <v>1438</v>
      </c>
      <c r="K50" s="1" t="s">
        <v>548</v>
      </c>
      <c r="L50" s="1" t="s">
        <v>1438</v>
      </c>
      <c r="M50" s="28">
        <v>1</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row>
    <row r="51" spans="2:122" x14ac:dyDescent="0.25">
      <c r="B51" s="1" t="s">
        <v>1562</v>
      </c>
      <c r="C51" s="2" t="s">
        <v>1288</v>
      </c>
      <c r="D51" s="1" t="s">
        <v>762</v>
      </c>
      <c r="E51" s="30" t="s">
        <v>763</v>
      </c>
      <c r="F51" s="33">
        <v>34271</v>
      </c>
      <c r="G51" s="1" t="s">
        <v>554</v>
      </c>
      <c r="H51" s="1" t="s">
        <v>207</v>
      </c>
      <c r="I51" s="1" t="s">
        <v>748</v>
      </c>
      <c r="J51" s="1" t="s">
        <v>1804</v>
      </c>
      <c r="K51" s="1" t="s">
        <v>1438</v>
      </c>
      <c r="L51" s="1" t="s">
        <v>1438</v>
      </c>
      <c r="M51" s="28">
        <v>1</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row>
    <row r="52" spans="2:122" x14ac:dyDescent="0.25">
      <c r="B52" s="1" t="s">
        <v>1493</v>
      </c>
      <c r="C52" s="2" t="s">
        <v>1389</v>
      </c>
      <c r="D52" s="1" t="s">
        <v>1663</v>
      </c>
      <c r="E52" s="30" t="s">
        <v>1730</v>
      </c>
      <c r="F52" s="33">
        <v>33087</v>
      </c>
      <c r="G52" s="1" t="s">
        <v>296</v>
      </c>
      <c r="H52" s="1" t="s">
        <v>72</v>
      </c>
      <c r="I52" s="1" t="s">
        <v>1438</v>
      </c>
      <c r="J52" s="1" t="s">
        <v>297</v>
      </c>
      <c r="K52" s="1" t="s">
        <v>298</v>
      </c>
      <c r="L52" s="1" t="s">
        <v>1438</v>
      </c>
      <c r="M52" s="28">
        <v>1</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row>
    <row r="53" spans="2:122" ht="30" x14ac:dyDescent="0.25">
      <c r="B53" s="1" t="s">
        <v>1575</v>
      </c>
      <c r="C53" s="2" t="s">
        <v>1367</v>
      </c>
      <c r="D53" s="1" t="s">
        <v>1694</v>
      </c>
      <c r="E53" s="30" t="s">
        <v>1776</v>
      </c>
      <c r="F53" s="33">
        <v>34494</v>
      </c>
      <c r="G53" s="1" t="s">
        <v>171</v>
      </c>
      <c r="H53" s="1" t="s">
        <v>356</v>
      </c>
      <c r="I53" s="1" t="s">
        <v>357</v>
      </c>
      <c r="J53" s="1" t="s">
        <v>844</v>
      </c>
      <c r="K53" s="1" t="s">
        <v>845</v>
      </c>
      <c r="L53" s="1" t="s">
        <v>1438</v>
      </c>
      <c r="M53" s="28">
        <v>1</v>
      </c>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row>
    <row r="54" spans="2:122" x14ac:dyDescent="0.25">
      <c r="B54" s="1" t="s">
        <v>1617</v>
      </c>
      <c r="C54" s="2" t="s">
        <v>1341</v>
      </c>
      <c r="D54" s="1" t="s">
        <v>1124</v>
      </c>
      <c r="E54" s="30" t="s">
        <v>1438</v>
      </c>
      <c r="F54" s="1" t="s">
        <v>1438</v>
      </c>
      <c r="G54" s="1" t="s">
        <v>244</v>
      </c>
      <c r="H54" s="1" t="s">
        <v>72</v>
      </c>
      <c r="I54" s="1" t="s">
        <v>1125</v>
      </c>
      <c r="J54" s="1" t="s">
        <v>1438</v>
      </c>
      <c r="K54" s="1" t="s">
        <v>1438</v>
      </c>
      <c r="L54" s="1" t="s">
        <v>1438</v>
      </c>
      <c r="M54" s="28">
        <v>1</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row>
    <row r="55" spans="2:122" x14ac:dyDescent="0.25">
      <c r="B55" s="1" t="s">
        <v>1553</v>
      </c>
      <c r="C55" s="2" t="s">
        <v>1323</v>
      </c>
      <c r="D55" s="1" t="s">
        <v>1712</v>
      </c>
      <c r="E55" s="30" t="s">
        <v>1050</v>
      </c>
      <c r="F55" s="33">
        <v>34852</v>
      </c>
      <c r="G55" s="1" t="s">
        <v>607</v>
      </c>
      <c r="H55" s="1" t="s">
        <v>473</v>
      </c>
      <c r="I55" s="1" t="s">
        <v>828</v>
      </c>
      <c r="J55" s="1" t="s">
        <v>1807</v>
      </c>
      <c r="K55" s="1" t="s">
        <v>1054</v>
      </c>
      <c r="L55" s="1" t="s">
        <v>1438</v>
      </c>
      <c r="M55" s="28">
        <v>1</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row>
    <row r="56" spans="2:122" x14ac:dyDescent="0.25">
      <c r="B56" s="1"/>
      <c r="C56" s="2" t="s">
        <v>1380</v>
      </c>
      <c r="D56" s="1" t="s">
        <v>1683</v>
      </c>
      <c r="E56" s="30" t="s">
        <v>1763</v>
      </c>
      <c r="F56" s="33">
        <v>34334</v>
      </c>
      <c r="G56" s="1" t="s">
        <v>124</v>
      </c>
      <c r="H56" s="1" t="s">
        <v>83</v>
      </c>
      <c r="I56" s="1" t="s">
        <v>135</v>
      </c>
      <c r="J56" s="1" t="s">
        <v>703</v>
      </c>
      <c r="K56" s="1" t="s">
        <v>704</v>
      </c>
      <c r="L56" s="1" t="s">
        <v>1438</v>
      </c>
      <c r="M56" s="28">
        <v>1</v>
      </c>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row>
    <row r="57" spans="2:122" x14ac:dyDescent="0.25">
      <c r="B57" s="1" t="s">
        <v>1635</v>
      </c>
      <c r="C57" s="2" t="s">
        <v>1273</v>
      </c>
      <c r="D57" s="1" t="s">
        <v>1183</v>
      </c>
      <c r="E57" s="30" t="s">
        <v>1438</v>
      </c>
      <c r="F57" s="1" t="s">
        <v>1438</v>
      </c>
      <c r="G57" s="1" t="s">
        <v>554</v>
      </c>
      <c r="H57" s="1" t="s">
        <v>473</v>
      </c>
      <c r="I57" s="1" t="s">
        <v>828</v>
      </c>
      <c r="J57" s="1" t="s">
        <v>1438</v>
      </c>
      <c r="K57" s="1" t="s">
        <v>1438</v>
      </c>
      <c r="L57" s="1" t="s">
        <v>1438</v>
      </c>
      <c r="M57" s="28">
        <v>1</v>
      </c>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row>
    <row r="58" spans="2:122" ht="30" x14ac:dyDescent="0.25">
      <c r="B58" s="1" t="s">
        <v>1558</v>
      </c>
      <c r="C58" s="2" t="s">
        <v>1303</v>
      </c>
      <c r="D58" s="1" t="s">
        <v>1695</v>
      </c>
      <c r="E58" s="30" t="s">
        <v>741</v>
      </c>
      <c r="F58" s="33">
        <v>34016</v>
      </c>
      <c r="G58" s="1" t="s">
        <v>105</v>
      </c>
      <c r="H58" s="1" t="s">
        <v>72</v>
      </c>
      <c r="I58" s="1" t="s">
        <v>744</v>
      </c>
      <c r="J58" s="1" t="s">
        <v>1805</v>
      </c>
      <c r="K58" s="1" t="s">
        <v>1815</v>
      </c>
      <c r="L58" s="1" t="s">
        <v>1438</v>
      </c>
      <c r="M58" s="28">
        <v>1</v>
      </c>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row>
    <row r="59" spans="2:122" x14ac:dyDescent="0.25">
      <c r="B59" s="1" t="s">
        <v>1636</v>
      </c>
      <c r="C59" s="2" t="s">
        <v>1374</v>
      </c>
      <c r="D59" s="1" t="s">
        <v>1185</v>
      </c>
      <c r="E59" s="30" t="s">
        <v>1438</v>
      </c>
      <c r="F59" s="1" t="s">
        <v>1438</v>
      </c>
      <c r="G59" s="1" t="s">
        <v>760</v>
      </c>
      <c r="H59" s="1" t="s">
        <v>190</v>
      </c>
      <c r="I59" s="1" t="s">
        <v>1186</v>
      </c>
      <c r="J59" s="1" t="s">
        <v>1438</v>
      </c>
      <c r="K59" s="1" t="s">
        <v>1438</v>
      </c>
      <c r="L59" s="1" t="s">
        <v>1438</v>
      </c>
      <c r="M59" s="28">
        <v>1</v>
      </c>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row>
    <row r="60" spans="2:122" x14ac:dyDescent="0.25">
      <c r="B60" s="1" t="s">
        <v>1612</v>
      </c>
      <c r="C60" s="2" t="s">
        <v>1100</v>
      </c>
      <c r="D60" s="1" t="s">
        <v>1101</v>
      </c>
      <c r="E60" s="30" t="s">
        <v>1102</v>
      </c>
      <c r="F60" s="1" t="s">
        <v>1438</v>
      </c>
      <c r="G60" s="1" t="s">
        <v>189</v>
      </c>
      <c r="H60" s="1" t="s">
        <v>892</v>
      </c>
      <c r="I60" s="1" t="s">
        <v>1438</v>
      </c>
      <c r="J60" s="1" t="s">
        <v>703</v>
      </c>
      <c r="K60" s="1" t="s">
        <v>1103</v>
      </c>
      <c r="L60" s="1" t="s">
        <v>1438</v>
      </c>
      <c r="M60" s="28">
        <v>1</v>
      </c>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row>
    <row r="61" spans="2:122" x14ac:dyDescent="0.25">
      <c r="B61" s="1" t="s">
        <v>1587</v>
      </c>
      <c r="C61" s="2" t="s">
        <v>1307</v>
      </c>
      <c r="D61" s="1" t="s">
        <v>923</v>
      </c>
      <c r="E61" s="30" t="s">
        <v>924</v>
      </c>
      <c r="F61" s="1" t="s">
        <v>1438</v>
      </c>
      <c r="G61" s="1" t="s">
        <v>607</v>
      </c>
      <c r="H61" s="1" t="s">
        <v>892</v>
      </c>
      <c r="I61" s="1" t="s">
        <v>1438</v>
      </c>
      <c r="J61" s="1" t="s">
        <v>926</v>
      </c>
      <c r="K61" s="1" t="s">
        <v>927</v>
      </c>
      <c r="L61" s="1" t="s">
        <v>1438</v>
      </c>
      <c r="M61" s="28">
        <v>1</v>
      </c>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row>
    <row r="62" spans="2:122" x14ac:dyDescent="0.25">
      <c r="B62" s="1" t="s">
        <v>1595</v>
      </c>
      <c r="C62" s="2" t="s">
        <v>1370</v>
      </c>
      <c r="D62" s="1" t="s">
        <v>1713</v>
      </c>
      <c r="E62" s="30" t="s">
        <v>977</v>
      </c>
      <c r="F62" s="33">
        <v>34740</v>
      </c>
      <c r="G62" s="1" t="s">
        <v>546</v>
      </c>
      <c r="H62" s="1" t="s">
        <v>659</v>
      </c>
      <c r="I62" s="1" t="s">
        <v>979</v>
      </c>
      <c r="J62" s="1" t="s">
        <v>1808</v>
      </c>
      <c r="K62" s="1" t="s">
        <v>1817</v>
      </c>
      <c r="L62" s="1" t="s">
        <v>1438</v>
      </c>
      <c r="M62" s="28">
        <v>1</v>
      </c>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row>
    <row r="63" spans="2:122" x14ac:dyDescent="0.25">
      <c r="B63" s="1" t="s">
        <v>1487</v>
      </c>
      <c r="C63" s="2" t="s">
        <v>1342</v>
      </c>
      <c r="D63" s="1" t="s">
        <v>1659</v>
      </c>
      <c r="E63" s="30" t="s">
        <v>1727</v>
      </c>
      <c r="F63" s="33">
        <v>33156</v>
      </c>
      <c r="G63" s="1" t="s">
        <v>244</v>
      </c>
      <c r="H63" s="1" t="s">
        <v>83</v>
      </c>
      <c r="I63" s="1" t="s">
        <v>1438</v>
      </c>
      <c r="J63" s="1" t="s">
        <v>245</v>
      </c>
      <c r="K63" s="1" t="s">
        <v>246</v>
      </c>
      <c r="L63" s="1" t="s">
        <v>1438</v>
      </c>
      <c r="M63" s="28">
        <v>1</v>
      </c>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row>
    <row r="64" spans="2:122" x14ac:dyDescent="0.25">
      <c r="B64" s="1" t="s">
        <v>1515</v>
      </c>
      <c r="C64" s="2" t="s">
        <v>431</v>
      </c>
      <c r="D64" s="1" t="s">
        <v>432</v>
      </c>
      <c r="E64" s="30" t="s">
        <v>1749</v>
      </c>
      <c r="F64" s="33">
        <v>33767</v>
      </c>
      <c r="G64" s="1" t="s">
        <v>263</v>
      </c>
      <c r="H64" s="1" t="s">
        <v>83</v>
      </c>
      <c r="I64" s="1" t="s">
        <v>1438</v>
      </c>
      <c r="J64" s="1" t="s">
        <v>434</v>
      </c>
      <c r="K64" s="1" t="s">
        <v>435</v>
      </c>
      <c r="L64" s="1" t="s">
        <v>1438</v>
      </c>
      <c r="M64" s="28">
        <v>1</v>
      </c>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row>
    <row r="65" spans="2:122" x14ac:dyDescent="0.25">
      <c r="B65" s="1" t="s">
        <v>1619</v>
      </c>
      <c r="C65" s="2" t="s">
        <v>1296</v>
      </c>
      <c r="D65" s="1" t="s">
        <v>1130</v>
      </c>
      <c r="E65" s="30" t="s">
        <v>1438</v>
      </c>
      <c r="F65" s="1" t="s">
        <v>1438</v>
      </c>
      <c r="G65" s="1" t="s">
        <v>244</v>
      </c>
      <c r="H65" s="1" t="s">
        <v>72</v>
      </c>
      <c r="I65" s="1" t="s">
        <v>1131</v>
      </c>
      <c r="J65" s="1" t="s">
        <v>1438</v>
      </c>
      <c r="K65" s="1" t="s">
        <v>1438</v>
      </c>
      <c r="L65" s="1" t="s">
        <v>1438</v>
      </c>
      <c r="M65" s="28">
        <v>1</v>
      </c>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row>
    <row r="66" spans="2:122" x14ac:dyDescent="0.25">
      <c r="B66" s="1" t="s">
        <v>1470</v>
      </c>
      <c r="C66" s="2" t="s">
        <v>270</v>
      </c>
      <c r="D66" s="1" t="s">
        <v>271</v>
      </c>
      <c r="E66" s="30" t="s">
        <v>1731</v>
      </c>
      <c r="F66" s="33">
        <v>32874</v>
      </c>
      <c r="G66" s="1" t="s">
        <v>1438</v>
      </c>
      <c r="H66" s="1" t="s">
        <v>1438</v>
      </c>
      <c r="I66" s="1" t="s">
        <v>1438</v>
      </c>
      <c r="J66" s="1" t="s">
        <v>274</v>
      </c>
      <c r="K66" s="1" t="s">
        <v>1811</v>
      </c>
      <c r="L66" s="1" t="s">
        <v>1438</v>
      </c>
      <c r="M66" s="28">
        <v>1</v>
      </c>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row>
    <row r="67" spans="2:122" x14ac:dyDescent="0.25">
      <c r="B67" s="1" t="s">
        <v>1544</v>
      </c>
      <c r="C67" s="2" t="s">
        <v>1337</v>
      </c>
      <c r="D67" s="1" t="s">
        <v>638</v>
      </c>
      <c r="E67" s="30" t="s">
        <v>1764</v>
      </c>
      <c r="F67" s="33">
        <v>34127</v>
      </c>
      <c r="G67" s="1" t="s">
        <v>124</v>
      </c>
      <c r="H67" s="1" t="s">
        <v>253</v>
      </c>
      <c r="I67" s="1" t="s">
        <v>357</v>
      </c>
      <c r="J67" s="1" t="s">
        <v>641</v>
      </c>
      <c r="K67" s="1" t="s">
        <v>642</v>
      </c>
      <c r="L67" s="1" t="s">
        <v>1438</v>
      </c>
      <c r="M67" s="28">
        <v>1</v>
      </c>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row>
    <row r="68" spans="2:122" x14ac:dyDescent="0.25">
      <c r="B68" s="1" t="s">
        <v>1464</v>
      </c>
      <c r="C68" s="2" t="s">
        <v>1328</v>
      </c>
      <c r="D68" s="1" t="s">
        <v>79</v>
      </c>
      <c r="E68" s="30" t="s">
        <v>1750</v>
      </c>
      <c r="F68" s="33">
        <v>33867</v>
      </c>
      <c r="G68" s="1" t="s">
        <v>82</v>
      </c>
      <c r="H68" s="1" t="s">
        <v>83</v>
      </c>
      <c r="I68" s="1" t="s">
        <v>1438</v>
      </c>
      <c r="J68" s="1" t="s">
        <v>84</v>
      </c>
      <c r="K68" s="1" t="s">
        <v>1438</v>
      </c>
      <c r="L68" s="1" t="s">
        <v>1438</v>
      </c>
      <c r="M68" s="28">
        <v>1</v>
      </c>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row>
    <row r="69" spans="2:122" x14ac:dyDescent="0.25">
      <c r="B69" s="1" t="s">
        <v>1492</v>
      </c>
      <c r="C69" s="2" t="s">
        <v>285</v>
      </c>
      <c r="D69" s="1" t="s">
        <v>286</v>
      </c>
      <c r="E69" s="30" t="s">
        <v>1732</v>
      </c>
      <c r="F69" s="33">
        <v>32973</v>
      </c>
      <c r="G69" s="1" t="s">
        <v>289</v>
      </c>
      <c r="H69" s="1" t="s">
        <v>57</v>
      </c>
      <c r="I69" s="1" t="s">
        <v>1438</v>
      </c>
      <c r="J69" s="1" t="s">
        <v>290</v>
      </c>
      <c r="K69" s="1" t="s">
        <v>291</v>
      </c>
      <c r="L69" s="1" t="s">
        <v>1438</v>
      </c>
      <c r="M69" s="28">
        <v>1</v>
      </c>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row>
    <row r="70" spans="2:122" x14ac:dyDescent="0.25">
      <c r="B70" s="1" t="s">
        <v>1579</v>
      </c>
      <c r="C70" s="2" t="s">
        <v>1305</v>
      </c>
      <c r="D70" s="1" t="s">
        <v>1696</v>
      </c>
      <c r="E70" s="30" t="s">
        <v>1777</v>
      </c>
      <c r="F70" s="33">
        <v>34654</v>
      </c>
      <c r="G70" s="1" t="s">
        <v>607</v>
      </c>
      <c r="H70" s="1" t="s">
        <v>356</v>
      </c>
      <c r="I70" s="1" t="s">
        <v>135</v>
      </c>
      <c r="J70" s="1" t="s">
        <v>1806</v>
      </c>
      <c r="K70" s="1" t="s">
        <v>871</v>
      </c>
      <c r="L70" s="1" t="s">
        <v>1438</v>
      </c>
      <c r="M70" s="28">
        <v>1</v>
      </c>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row>
    <row r="71" spans="2:122" x14ac:dyDescent="0.25">
      <c r="B71" s="1" t="s">
        <v>1557</v>
      </c>
      <c r="C71" s="2" t="s">
        <v>1347</v>
      </c>
      <c r="D71" s="1" t="s">
        <v>1697</v>
      </c>
      <c r="E71" s="30" t="s">
        <v>1778</v>
      </c>
      <c r="F71" s="33">
        <v>33993</v>
      </c>
      <c r="G71" s="1" t="s">
        <v>71</v>
      </c>
      <c r="H71" s="1" t="s">
        <v>190</v>
      </c>
      <c r="I71" s="1" t="s">
        <v>1438</v>
      </c>
      <c r="J71" s="1" t="s">
        <v>738</v>
      </c>
      <c r="K71" s="1" t="s">
        <v>1816</v>
      </c>
      <c r="L71" s="1" t="s">
        <v>1438</v>
      </c>
      <c r="M71" s="28">
        <v>1</v>
      </c>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row>
    <row r="72" spans="2:122" x14ac:dyDescent="0.25">
      <c r="B72" s="1" t="s">
        <v>1605</v>
      </c>
      <c r="C72" s="2" t="s">
        <v>1383</v>
      </c>
      <c r="D72" s="1" t="s">
        <v>1715</v>
      </c>
      <c r="E72" s="30" t="s">
        <v>1056</v>
      </c>
      <c r="F72" s="33">
        <v>34870</v>
      </c>
      <c r="G72" s="1" t="s">
        <v>124</v>
      </c>
      <c r="H72" s="1" t="s">
        <v>356</v>
      </c>
      <c r="I72" s="1" t="s">
        <v>1059</v>
      </c>
      <c r="J72" s="1" t="s">
        <v>1060</v>
      </c>
      <c r="K72" s="1" t="s">
        <v>1061</v>
      </c>
      <c r="L72" s="1" t="s">
        <v>1438</v>
      </c>
      <c r="M72" s="28">
        <v>1</v>
      </c>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row>
    <row r="73" spans="2:122" x14ac:dyDescent="0.25">
      <c r="B73" s="1" t="s">
        <v>1583</v>
      </c>
      <c r="C73" s="2" t="s">
        <v>1295</v>
      </c>
      <c r="D73" s="1" t="s">
        <v>895</v>
      </c>
      <c r="E73" s="30" t="s">
        <v>896</v>
      </c>
      <c r="F73" s="1" t="s">
        <v>1438</v>
      </c>
      <c r="G73" s="1" t="s">
        <v>219</v>
      </c>
      <c r="H73" s="1" t="s">
        <v>892</v>
      </c>
      <c r="I73" s="1" t="s">
        <v>1438</v>
      </c>
      <c r="J73" s="1" t="s">
        <v>1438</v>
      </c>
      <c r="K73" s="1" t="s">
        <v>1438</v>
      </c>
      <c r="L73" s="1" t="s">
        <v>1438</v>
      </c>
      <c r="M73" s="28">
        <v>1</v>
      </c>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row>
    <row r="74" spans="2:122" x14ac:dyDescent="0.25">
      <c r="B74" s="1" t="s">
        <v>1590</v>
      </c>
      <c r="C74" s="2" t="s">
        <v>1322</v>
      </c>
      <c r="D74" s="1" t="s">
        <v>944</v>
      </c>
      <c r="E74" s="30" t="s">
        <v>1792</v>
      </c>
      <c r="F74" s="33">
        <v>34263</v>
      </c>
      <c r="G74" s="1" t="s">
        <v>124</v>
      </c>
      <c r="H74" s="1" t="s">
        <v>207</v>
      </c>
      <c r="I74" s="1" t="s">
        <v>933</v>
      </c>
      <c r="J74" s="1" t="s">
        <v>934</v>
      </c>
      <c r="K74" s="1" t="s">
        <v>1818</v>
      </c>
      <c r="L74" s="1" t="s">
        <v>1438</v>
      </c>
      <c r="M74" s="28">
        <v>1</v>
      </c>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row>
    <row r="75" spans="2:122" x14ac:dyDescent="0.25">
      <c r="B75" s="1" t="s">
        <v>1591</v>
      </c>
      <c r="C75" s="2" t="s">
        <v>1308</v>
      </c>
      <c r="D75" s="1" t="s">
        <v>1716</v>
      </c>
      <c r="E75" s="30" t="s">
        <v>1793</v>
      </c>
      <c r="F75" s="33">
        <v>34379</v>
      </c>
      <c r="G75" s="1" t="s">
        <v>134</v>
      </c>
      <c r="H75" s="1" t="s">
        <v>72</v>
      </c>
      <c r="I75" s="1" t="s">
        <v>754</v>
      </c>
      <c r="J75" s="1" t="s">
        <v>949</v>
      </c>
      <c r="K75" s="1" t="s">
        <v>950</v>
      </c>
      <c r="L75" s="1" t="s">
        <v>1438</v>
      </c>
      <c r="M75" s="28">
        <v>1</v>
      </c>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row>
    <row r="76" spans="2:122" ht="30" x14ac:dyDescent="0.25">
      <c r="B76" s="1" t="s">
        <v>1496</v>
      </c>
      <c r="C76" s="2" t="s">
        <v>1343</v>
      </c>
      <c r="D76" s="1" t="s">
        <v>313</v>
      </c>
      <c r="E76" s="30" t="s">
        <v>1733</v>
      </c>
      <c r="F76" s="33">
        <v>33384</v>
      </c>
      <c r="G76" s="1" t="s">
        <v>113</v>
      </c>
      <c r="H76" s="1" t="s">
        <v>83</v>
      </c>
      <c r="I76" s="1" t="s">
        <v>1438</v>
      </c>
      <c r="J76" s="1" t="s">
        <v>315</v>
      </c>
      <c r="K76" s="1" t="s">
        <v>316</v>
      </c>
      <c r="L76" s="1" t="s">
        <v>1438</v>
      </c>
      <c r="M76" s="28">
        <v>1</v>
      </c>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row>
    <row r="77" spans="2:122" x14ac:dyDescent="0.25">
      <c r="B77" s="1" t="s">
        <v>1584</v>
      </c>
      <c r="C77" s="2" t="s">
        <v>899</v>
      </c>
      <c r="D77" s="1" t="s">
        <v>900</v>
      </c>
      <c r="E77" s="30" t="s">
        <v>901</v>
      </c>
      <c r="F77" s="1" t="s">
        <v>1438</v>
      </c>
      <c r="G77" s="1" t="s">
        <v>902</v>
      </c>
      <c r="H77" s="1" t="s">
        <v>892</v>
      </c>
      <c r="I77" s="1" t="s">
        <v>1438</v>
      </c>
      <c r="J77" s="1" t="s">
        <v>903</v>
      </c>
      <c r="K77" s="1" t="s">
        <v>904</v>
      </c>
      <c r="L77" s="1" t="s">
        <v>1438</v>
      </c>
      <c r="M77" s="28">
        <v>1</v>
      </c>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row>
    <row r="78" spans="2:122" ht="30" x14ac:dyDescent="0.25">
      <c r="B78" s="1" t="s">
        <v>1511</v>
      </c>
      <c r="C78" s="2" t="s">
        <v>1359</v>
      </c>
      <c r="D78" s="1" t="s">
        <v>1673</v>
      </c>
      <c r="E78" s="30" t="s">
        <v>1751</v>
      </c>
      <c r="F78" s="33">
        <v>32924</v>
      </c>
      <c r="G78" s="1" t="s">
        <v>71</v>
      </c>
      <c r="H78" s="1" t="s">
        <v>207</v>
      </c>
      <c r="I78" s="1" t="s">
        <v>1438</v>
      </c>
      <c r="J78" s="1" t="s">
        <v>410</v>
      </c>
      <c r="K78" s="1" t="s">
        <v>411</v>
      </c>
      <c r="L78" s="1" t="s">
        <v>1438</v>
      </c>
      <c r="M78" s="28">
        <v>1</v>
      </c>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row>
    <row r="79" spans="2:122" x14ac:dyDescent="0.25">
      <c r="B79" s="1" t="s">
        <v>1586</v>
      </c>
      <c r="C79" s="2" t="s">
        <v>1368</v>
      </c>
      <c r="D79" s="1" t="s">
        <v>916</v>
      </c>
      <c r="E79" s="30" t="s">
        <v>917</v>
      </c>
      <c r="F79" s="1" t="s">
        <v>1438</v>
      </c>
      <c r="G79" s="1" t="s">
        <v>155</v>
      </c>
      <c r="H79" s="1" t="s">
        <v>892</v>
      </c>
      <c r="I79" s="1" t="s">
        <v>1438</v>
      </c>
      <c r="J79" s="1" t="s">
        <v>919</v>
      </c>
      <c r="K79" s="1" t="s">
        <v>920</v>
      </c>
      <c r="L79" s="1" t="s">
        <v>1438</v>
      </c>
      <c r="M79" s="28">
        <v>1</v>
      </c>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row>
    <row r="80" spans="2:122" x14ac:dyDescent="0.25">
      <c r="B80" s="1" t="s">
        <v>1506</v>
      </c>
      <c r="C80" s="2" t="s">
        <v>1292</v>
      </c>
      <c r="D80" s="1" t="s">
        <v>380</v>
      </c>
      <c r="E80" s="30" t="s">
        <v>1438</v>
      </c>
      <c r="F80" s="33">
        <v>33534</v>
      </c>
      <c r="G80" s="1" t="s">
        <v>381</v>
      </c>
      <c r="H80" s="1" t="s">
        <v>382</v>
      </c>
      <c r="I80" s="1" t="s">
        <v>1438</v>
      </c>
      <c r="J80" s="1" t="s">
        <v>1438</v>
      </c>
      <c r="K80" s="1" t="s">
        <v>1438</v>
      </c>
      <c r="L80" s="1" t="s">
        <v>1438</v>
      </c>
      <c r="M80" s="28">
        <v>1</v>
      </c>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row>
    <row r="81" spans="2:122" x14ac:dyDescent="0.25">
      <c r="B81" s="1" t="s">
        <v>1554</v>
      </c>
      <c r="C81" s="2" t="s">
        <v>1276</v>
      </c>
      <c r="D81" s="1" t="s">
        <v>706</v>
      </c>
      <c r="E81" s="30" t="s">
        <v>1765</v>
      </c>
      <c r="F81" s="33">
        <v>33604</v>
      </c>
      <c r="G81" s="1" t="s">
        <v>82</v>
      </c>
      <c r="H81" s="1" t="s">
        <v>375</v>
      </c>
      <c r="I81" s="1" t="s">
        <v>1438</v>
      </c>
      <c r="J81" s="1" t="s">
        <v>710</v>
      </c>
      <c r="K81" s="1" t="s">
        <v>711</v>
      </c>
      <c r="L81" s="1" t="s">
        <v>1438</v>
      </c>
      <c r="M81" s="28">
        <v>1</v>
      </c>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row>
    <row r="82" spans="2:122" x14ac:dyDescent="0.25">
      <c r="B82" s="1" t="s">
        <v>1541</v>
      </c>
      <c r="C82" s="2" t="s">
        <v>620</v>
      </c>
      <c r="D82" s="1" t="s">
        <v>1684</v>
      </c>
      <c r="E82" s="30" t="s">
        <v>1766</v>
      </c>
      <c r="F82" s="33">
        <v>34079</v>
      </c>
      <c r="G82" s="1" t="s">
        <v>82</v>
      </c>
      <c r="H82" s="1" t="s">
        <v>253</v>
      </c>
      <c r="I82" s="1" t="s">
        <v>135</v>
      </c>
      <c r="J82" s="1" t="s">
        <v>1438</v>
      </c>
      <c r="K82" s="1" t="s">
        <v>1438</v>
      </c>
      <c r="L82" s="1" t="s">
        <v>1438</v>
      </c>
      <c r="M82" s="28">
        <v>1</v>
      </c>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row>
    <row r="83" spans="2:122" x14ac:dyDescent="0.25">
      <c r="B83" s="1" t="s">
        <v>1633</v>
      </c>
      <c r="C83" s="2" t="s">
        <v>1272</v>
      </c>
      <c r="D83" s="1" t="s">
        <v>1177</v>
      </c>
      <c r="E83" s="30" t="s">
        <v>1438</v>
      </c>
      <c r="F83" s="1" t="s">
        <v>1438</v>
      </c>
      <c r="G83" s="1" t="s">
        <v>219</v>
      </c>
      <c r="H83" s="1" t="s">
        <v>608</v>
      </c>
      <c r="I83" s="1" t="s">
        <v>1178</v>
      </c>
      <c r="J83" s="1" t="s">
        <v>1438</v>
      </c>
      <c r="K83" s="1" t="s">
        <v>1438</v>
      </c>
      <c r="L83" s="1" t="s">
        <v>1438</v>
      </c>
      <c r="M83" s="28">
        <v>1</v>
      </c>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row>
    <row r="84" spans="2:122" x14ac:dyDescent="0.25">
      <c r="B84" s="1" t="s">
        <v>1597</v>
      </c>
      <c r="C84" s="2" t="s">
        <v>1371</v>
      </c>
      <c r="D84" s="1" t="s">
        <v>1717</v>
      </c>
      <c r="E84" s="30" t="s">
        <v>991</v>
      </c>
      <c r="F84" s="33">
        <v>34778</v>
      </c>
      <c r="G84" s="1" t="s">
        <v>236</v>
      </c>
      <c r="H84" s="1" t="s">
        <v>83</v>
      </c>
      <c r="I84" s="1" t="s">
        <v>135</v>
      </c>
      <c r="J84" s="1" t="s">
        <v>995</v>
      </c>
      <c r="K84" s="1" t="s">
        <v>996</v>
      </c>
      <c r="L84" s="1" t="s">
        <v>1438</v>
      </c>
      <c r="M84" s="28">
        <v>1</v>
      </c>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row>
    <row r="85" spans="2:122" ht="30" x14ac:dyDescent="0.25">
      <c r="B85" s="1" t="s">
        <v>1534</v>
      </c>
      <c r="C85" s="2" t="s">
        <v>1363</v>
      </c>
      <c r="D85" s="1" t="s">
        <v>563</v>
      </c>
      <c r="E85" s="30" t="s">
        <v>1767</v>
      </c>
      <c r="F85" s="33">
        <v>33927</v>
      </c>
      <c r="G85" s="1" t="s">
        <v>538</v>
      </c>
      <c r="H85" s="1" t="s">
        <v>566</v>
      </c>
      <c r="I85" s="1" t="s">
        <v>1438</v>
      </c>
      <c r="J85" s="1" t="s">
        <v>567</v>
      </c>
      <c r="K85" s="1" t="s">
        <v>568</v>
      </c>
      <c r="L85" s="1" t="s">
        <v>1438</v>
      </c>
      <c r="M85" s="28">
        <v>1</v>
      </c>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row>
    <row r="86" spans="2:122" ht="30" x14ac:dyDescent="0.25">
      <c r="B86" s="1" t="s">
        <v>1580</v>
      </c>
      <c r="C86" s="2" t="s">
        <v>1352</v>
      </c>
      <c r="D86" s="1" t="s">
        <v>1698</v>
      </c>
      <c r="E86" s="30" t="s">
        <v>1779</v>
      </c>
      <c r="F86" s="33">
        <v>34656</v>
      </c>
      <c r="G86" s="1" t="s">
        <v>296</v>
      </c>
      <c r="H86" s="1" t="s">
        <v>83</v>
      </c>
      <c r="I86" s="1" t="s">
        <v>350</v>
      </c>
      <c r="J86" s="1" t="s">
        <v>875</v>
      </c>
      <c r="K86" s="1" t="s">
        <v>876</v>
      </c>
      <c r="L86" s="1" t="s">
        <v>1438</v>
      </c>
      <c r="M86" s="28">
        <v>1</v>
      </c>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row>
    <row r="87" spans="2:122" x14ac:dyDescent="0.25">
      <c r="B87" s="1" t="s">
        <v>1512</v>
      </c>
      <c r="C87" s="2" t="s">
        <v>413</v>
      </c>
      <c r="D87" s="1" t="s">
        <v>414</v>
      </c>
      <c r="E87" s="30" t="s">
        <v>415</v>
      </c>
      <c r="F87" s="33">
        <v>33061</v>
      </c>
      <c r="G87" s="1" t="s">
        <v>417</v>
      </c>
      <c r="H87" s="1" t="s">
        <v>382</v>
      </c>
      <c r="I87" s="1" t="s">
        <v>1438</v>
      </c>
      <c r="J87" s="1" t="s">
        <v>418</v>
      </c>
      <c r="K87" s="1" t="s">
        <v>1438</v>
      </c>
      <c r="L87" s="1" t="s">
        <v>1438</v>
      </c>
      <c r="M87" s="28">
        <v>1</v>
      </c>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row>
    <row r="88" spans="2:122" x14ac:dyDescent="0.25">
      <c r="B88" s="1" t="s">
        <v>1604</v>
      </c>
      <c r="C88" s="2" t="s">
        <v>1043</v>
      </c>
      <c r="D88" s="1" t="s">
        <v>1718</v>
      </c>
      <c r="E88" s="30" t="s">
        <v>1794</v>
      </c>
      <c r="F88" s="33">
        <v>34852</v>
      </c>
      <c r="G88" s="1" t="s">
        <v>1046</v>
      </c>
      <c r="H88" s="1" t="s">
        <v>190</v>
      </c>
      <c r="I88" s="1" t="s">
        <v>1047</v>
      </c>
      <c r="J88" s="1" t="s">
        <v>1048</v>
      </c>
      <c r="K88" s="1" t="s">
        <v>1049</v>
      </c>
      <c r="L88" s="1" t="s">
        <v>1438</v>
      </c>
      <c r="M88" s="28">
        <v>1</v>
      </c>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row>
    <row r="89" spans="2:122" x14ac:dyDescent="0.25">
      <c r="B89" s="1" t="s">
        <v>1462</v>
      </c>
      <c r="C89" s="2" t="s">
        <v>51</v>
      </c>
      <c r="D89" s="1" t="s">
        <v>52</v>
      </c>
      <c r="E89" s="30" t="s">
        <v>54</v>
      </c>
      <c r="F89" s="33">
        <v>32683</v>
      </c>
      <c r="G89" s="1" t="s">
        <v>56</v>
      </c>
      <c r="H89" s="1" t="s">
        <v>57</v>
      </c>
      <c r="I89" s="1" t="s">
        <v>1438</v>
      </c>
      <c r="J89" s="1" t="s">
        <v>58</v>
      </c>
      <c r="K89" s="1" t="s">
        <v>59</v>
      </c>
      <c r="L89" s="1" t="s">
        <v>1438</v>
      </c>
      <c r="M89" s="28">
        <v>1</v>
      </c>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row>
    <row r="90" spans="2:122" x14ac:dyDescent="0.25">
      <c r="B90" s="1" t="s">
        <v>1644</v>
      </c>
      <c r="C90" s="2" t="s">
        <v>1218</v>
      </c>
      <c r="D90" s="1" t="s">
        <v>1219</v>
      </c>
      <c r="E90" s="30" t="s">
        <v>1220</v>
      </c>
      <c r="F90" s="33">
        <v>35027</v>
      </c>
      <c r="G90" s="1" t="s">
        <v>56</v>
      </c>
      <c r="H90" s="1" t="s">
        <v>1438</v>
      </c>
      <c r="I90" s="1" t="s">
        <v>1222</v>
      </c>
      <c r="J90" s="1" t="s">
        <v>1438</v>
      </c>
      <c r="K90" s="1" t="s">
        <v>1438</v>
      </c>
      <c r="L90" s="1" t="s">
        <v>1438</v>
      </c>
      <c r="M90" s="28">
        <v>1</v>
      </c>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row>
    <row r="91" spans="2:122" ht="30" x14ac:dyDescent="0.25">
      <c r="B91" s="1" t="s">
        <v>1593</v>
      </c>
      <c r="C91" s="2" t="s">
        <v>1353</v>
      </c>
      <c r="D91" s="1" t="s">
        <v>960</v>
      </c>
      <c r="E91" s="30" t="s">
        <v>1795</v>
      </c>
      <c r="F91" s="33">
        <v>34538</v>
      </c>
      <c r="G91" s="1" t="s">
        <v>189</v>
      </c>
      <c r="H91" s="1" t="s">
        <v>57</v>
      </c>
      <c r="I91" s="1" t="s">
        <v>963</v>
      </c>
      <c r="J91" s="1" t="s">
        <v>964</v>
      </c>
      <c r="K91" s="1" t="s">
        <v>965</v>
      </c>
      <c r="L91" s="1" t="s">
        <v>1438</v>
      </c>
      <c r="M91" s="28">
        <v>1</v>
      </c>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row>
    <row r="92" spans="2:122" x14ac:dyDescent="0.25">
      <c r="B92" s="1" t="s">
        <v>1537</v>
      </c>
      <c r="C92" s="2" t="s">
        <v>1364</v>
      </c>
      <c r="D92" s="1" t="s">
        <v>1685</v>
      </c>
      <c r="E92" s="30" t="s">
        <v>1768</v>
      </c>
      <c r="F92" s="33">
        <v>33881</v>
      </c>
      <c r="G92" s="1" t="s">
        <v>344</v>
      </c>
      <c r="H92" s="1" t="s">
        <v>72</v>
      </c>
      <c r="I92" s="1" t="s">
        <v>592</v>
      </c>
      <c r="J92" s="1" t="s">
        <v>593</v>
      </c>
      <c r="K92" s="1" t="s">
        <v>594</v>
      </c>
      <c r="L92" s="1" t="s">
        <v>1438</v>
      </c>
      <c r="M92" s="28">
        <v>1</v>
      </c>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row>
    <row r="93" spans="2:122" x14ac:dyDescent="0.25">
      <c r="B93" s="1" t="s">
        <v>1550</v>
      </c>
      <c r="C93" s="2" t="s">
        <v>1302</v>
      </c>
      <c r="D93" s="1" t="s">
        <v>679</v>
      </c>
      <c r="E93" s="30" t="s">
        <v>680</v>
      </c>
      <c r="F93" s="33">
        <v>34253</v>
      </c>
      <c r="G93" s="1" t="s">
        <v>134</v>
      </c>
      <c r="H93" s="1" t="s">
        <v>659</v>
      </c>
      <c r="I93" s="1" t="s">
        <v>592</v>
      </c>
      <c r="J93" s="1" t="s">
        <v>684</v>
      </c>
      <c r="K93" s="1" t="s">
        <v>1813</v>
      </c>
      <c r="L93" s="1" t="s">
        <v>1438</v>
      </c>
      <c r="M93" s="28">
        <v>1</v>
      </c>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row>
    <row r="94" spans="2:122" x14ac:dyDescent="0.25">
      <c r="B94" s="1" t="s">
        <v>1564</v>
      </c>
      <c r="C94" s="2" t="s">
        <v>1366</v>
      </c>
      <c r="D94" s="1" t="s">
        <v>1699</v>
      </c>
      <c r="E94" s="30" t="s">
        <v>770</v>
      </c>
      <c r="F94" s="33">
        <v>34308</v>
      </c>
      <c r="G94" s="1" t="s">
        <v>296</v>
      </c>
      <c r="H94" s="1" t="s">
        <v>72</v>
      </c>
      <c r="I94" s="1" t="s">
        <v>774</v>
      </c>
      <c r="J94" s="1" t="s">
        <v>775</v>
      </c>
      <c r="K94" s="1" t="s">
        <v>776</v>
      </c>
      <c r="L94" s="1" t="s">
        <v>1438</v>
      </c>
      <c r="M94" s="28">
        <v>1</v>
      </c>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row>
    <row r="95" spans="2:122" x14ac:dyDescent="0.25">
      <c r="B95" s="1" t="s">
        <v>1498</v>
      </c>
      <c r="C95" s="2" t="s">
        <v>1377</v>
      </c>
      <c r="D95" s="1" t="s">
        <v>326</v>
      </c>
      <c r="E95" s="30" t="s">
        <v>1734</v>
      </c>
      <c r="F95" s="33">
        <v>33390</v>
      </c>
      <c r="G95" s="1" t="s">
        <v>82</v>
      </c>
      <c r="H95" s="1" t="s">
        <v>83</v>
      </c>
      <c r="I95" s="1" t="s">
        <v>1438</v>
      </c>
      <c r="J95" s="1" t="s">
        <v>328</v>
      </c>
      <c r="K95" s="1" t="s">
        <v>329</v>
      </c>
      <c r="L95" s="1" t="s">
        <v>1438</v>
      </c>
      <c r="M95" s="28">
        <v>1</v>
      </c>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row>
    <row r="96" spans="2:122" ht="30" x14ac:dyDescent="0.25">
      <c r="B96" s="1" t="s">
        <v>1569</v>
      </c>
      <c r="C96" s="2" t="s">
        <v>1319</v>
      </c>
      <c r="D96" s="1" t="s">
        <v>804</v>
      </c>
      <c r="E96" s="30" t="s">
        <v>1780</v>
      </c>
      <c r="F96" s="33">
        <v>34197</v>
      </c>
      <c r="G96" s="1" t="s">
        <v>607</v>
      </c>
      <c r="H96" s="1" t="s">
        <v>473</v>
      </c>
      <c r="I96" s="1" t="s">
        <v>794</v>
      </c>
      <c r="J96" s="1" t="s">
        <v>807</v>
      </c>
      <c r="K96" s="1" t="s">
        <v>808</v>
      </c>
      <c r="L96" s="1" t="s">
        <v>1438</v>
      </c>
      <c r="M96" s="28">
        <v>1</v>
      </c>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row>
    <row r="97" spans="1:122" x14ac:dyDescent="0.25">
      <c r="B97" s="1" t="s">
        <v>1505</v>
      </c>
      <c r="C97" s="2" t="s">
        <v>371</v>
      </c>
      <c r="D97" s="1" t="s">
        <v>372</v>
      </c>
      <c r="E97" s="30" t="s">
        <v>1735</v>
      </c>
      <c r="F97" s="33">
        <v>32772</v>
      </c>
      <c r="G97" s="1" t="s">
        <v>344</v>
      </c>
      <c r="H97" s="1" t="s">
        <v>375</v>
      </c>
      <c r="I97" s="1" t="s">
        <v>1438</v>
      </c>
      <c r="J97" s="1" t="s">
        <v>376</v>
      </c>
      <c r="K97" s="1" t="s">
        <v>377</v>
      </c>
      <c r="L97" s="1" t="s">
        <v>1438</v>
      </c>
      <c r="M97" s="28">
        <v>1</v>
      </c>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row>
    <row r="98" spans="1:122" x14ac:dyDescent="0.25">
      <c r="B98" s="1" t="s">
        <v>1642</v>
      </c>
      <c r="C98" s="2" t="s">
        <v>1205</v>
      </c>
      <c r="D98" s="1" t="s">
        <v>1206</v>
      </c>
      <c r="E98" s="30" t="s">
        <v>1207</v>
      </c>
      <c r="F98" s="33">
        <v>33258</v>
      </c>
      <c r="G98" s="1" t="s">
        <v>1208</v>
      </c>
      <c r="H98" s="1" t="s">
        <v>375</v>
      </c>
      <c r="I98" s="1" t="s">
        <v>1438</v>
      </c>
      <c r="J98" s="1" t="s">
        <v>1209</v>
      </c>
      <c r="K98" s="1" t="s">
        <v>1210</v>
      </c>
      <c r="L98" s="1" t="s">
        <v>1438</v>
      </c>
      <c r="M98" s="28">
        <v>1</v>
      </c>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row>
    <row r="99" spans="1:122" x14ac:dyDescent="0.25">
      <c r="B99" s="1" t="s">
        <v>1602</v>
      </c>
      <c r="C99" s="2" t="s">
        <v>1382</v>
      </c>
      <c r="D99" s="1" t="s">
        <v>1719</v>
      </c>
      <c r="E99" s="30" t="s">
        <v>1031</v>
      </c>
      <c r="F99" s="33">
        <v>34829</v>
      </c>
      <c r="G99" s="1" t="s">
        <v>1033</v>
      </c>
      <c r="H99" s="1" t="s">
        <v>473</v>
      </c>
      <c r="I99" s="1" t="s">
        <v>1034</v>
      </c>
      <c r="J99" s="1" t="s">
        <v>1809</v>
      </c>
      <c r="K99" s="1" t="s">
        <v>1035</v>
      </c>
      <c r="L99" s="1" t="s">
        <v>1438</v>
      </c>
      <c r="M99" s="28">
        <v>1</v>
      </c>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row>
    <row r="100" spans="1:122" x14ac:dyDescent="0.25">
      <c r="A100" s="1" t="s">
        <v>1823</v>
      </c>
      <c r="B100" s="1"/>
      <c r="D100" s="1"/>
      <c r="E100" s="1"/>
      <c r="I100" s="1"/>
      <c r="J100" s="1"/>
      <c r="K100" s="1"/>
      <c r="M100" s="28">
        <v>89</v>
      </c>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row>
    <row r="101" spans="1:122" x14ac:dyDescent="0.25">
      <c r="A101" s="1" t="s">
        <v>86</v>
      </c>
      <c r="B101" s="1" t="s">
        <v>1573</v>
      </c>
      <c r="C101" s="2" t="s">
        <v>1350</v>
      </c>
      <c r="D101" s="1" t="s">
        <v>1700</v>
      </c>
      <c r="E101" s="30" t="s">
        <v>1781</v>
      </c>
      <c r="F101" s="33">
        <v>34428</v>
      </c>
      <c r="G101" s="1" t="s">
        <v>134</v>
      </c>
      <c r="H101" s="1" t="s">
        <v>473</v>
      </c>
      <c r="I101" s="1" t="s">
        <v>832</v>
      </c>
      <c r="J101" s="1" t="s">
        <v>1438</v>
      </c>
      <c r="K101" s="1" t="s">
        <v>1438</v>
      </c>
      <c r="L101" s="1" t="s">
        <v>1438</v>
      </c>
      <c r="M101" s="28">
        <v>1</v>
      </c>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row>
    <row r="102" spans="1:122" x14ac:dyDescent="0.25">
      <c r="B102" s="1" t="s">
        <v>1629</v>
      </c>
      <c r="C102" s="2" t="s">
        <v>1270</v>
      </c>
      <c r="D102" s="1" t="s">
        <v>1165</v>
      </c>
      <c r="E102" s="30" t="s">
        <v>1438</v>
      </c>
      <c r="F102" s="1" t="s">
        <v>1438</v>
      </c>
      <c r="G102" s="1" t="s">
        <v>502</v>
      </c>
      <c r="H102" s="1" t="s">
        <v>1166</v>
      </c>
      <c r="I102" s="1" t="s">
        <v>428</v>
      </c>
      <c r="J102" s="1" t="s">
        <v>1438</v>
      </c>
      <c r="K102" s="1" t="s">
        <v>1438</v>
      </c>
      <c r="L102" s="1" t="s">
        <v>1438</v>
      </c>
      <c r="M102" s="28">
        <v>1</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row>
    <row r="103" spans="1:122" ht="30" x14ac:dyDescent="0.25">
      <c r="B103" s="1" t="s">
        <v>1507</v>
      </c>
      <c r="C103" s="2" t="s">
        <v>1331</v>
      </c>
      <c r="D103" s="1" t="s">
        <v>385</v>
      </c>
      <c r="E103" s="30" t="s">
        <v>1736</v>
      </c>
      <c r="F103" s="33">
        <v>33278</v>
      </c>
      <c r="G103" s="1" t="s">
        <v>179</v>
      </c>
      <c r="H103" s="1" t="s">
        <v>356</v>
      </c>
      <c r="I103" s="1" t="s">
        <v>357</v>
      </c>
      <c r="J103" s="1" t="s">
        <v>1802</v>
      </c>
      <c r="K103" s="1" t="s">
        <v>199</v>
      </c>
      <c r="L103" s="1" t="s">
        <v>1438</v>
      </c>
      <c r="M103" s="28">
        <v>1</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row>
    <row r="104" spans="1:122" ht="30" x14ac:dyDescent="0.25">
      <c r="B104" s="1" t="s">
        <v>1559</v>
      </c>
      <c r="C104" s="2" t="s">
        <v>1318</v>
      </c>
      <c r="D104" s="1" t="s">
        <v>1701</v>
      </c>
      <c r="E104" s="30" t="s">
        <v>1782</v>
      </c>
      <c r="F104" s="33">
        <v>34020</v>
      </c>
      <c r="G104" s="1" t="s">
        <v>607</v>
      </c>
      <c r="H104" s="1" t="s">
        <v>207</v>
      </c>
      <c r="I104" s="1" t="s">
        <v>748</v>
      </c>
      <c r="J104" s="1" t="s">
        <v>749</v>
      </c>
      <c r="K104" s="1" t="s">
        <v>750</v>
      </c>
      <c r="L104" s="1" t="s">
        <v>1438</v>
      </c>
      <c r="M104" s="28">
        <v>1</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row>
    <row r="105" spans="1:122" x14ac:dyDescent="0.25">
      <c r="B105" s="1" t="s">
        <v>1594</v>
      </c>
      <c r="C105" s="2" t="s">
        <v>1369</v>
      </c>
      <c r="D105" s="1" t="s">
        <v>1720</v>
      </c>
      <c r="E105" s="30" t="s">
        <v>971</v>
      </c>
      <c r="F105" s="33">
        <v>34586</v>
      </c>
      <c r="G105" s="1" t="s">
        <v>263</v>
      </c>
      <c r="H105" s="1" t="s">
        <v>72</v>
      </c>
      <c r="I105" s="1" t="s">
        <v>974</v>
      </c>
      <c r="J105" s="1" t="s">
        <v>975</v>
      </c>
      <c r="K105" s="1" t="s">
        <v>976</v>
      </c>
      <c r="L105" s="1" t="s">
        <v>1438</v>
      </c>
      <c r="M105" s="28">
        <v>1</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row>
    <row r="106" spans="1:122" x14ac:dyDescent="0.25">
      <c r="B106" s="1" t="s">
        <v>1555</v>
      </c>
      <c r="C106" s="2" t="s">
        <v>721</v>
      </c>
      <c r="D106" s="1" t="s">
        <v>722</v>
      </c>
      <c r="E106" s="30" t="s">
        <v>1769</v>
      </c>
      <c r="F106" s="33">
        <v>34140</v>
      </c>
      <c r="G106" s="1" t="s">
        <v>82</v>
      </c>
      <c r="H106" s="1" t="s">
        <v>719</v>
      </c>
      <c r="I106" s="1" t="s">
        <v>1438</v>
      </c>
      <c r="J106" s="1" t="s">
        <v>725</v>
      </c>
      <c r="K106" s="1" t="s">
        <v>726</v>
      </c>
      <c r="L106" s="1" t="s">
        <v>1438</v>
      </c>
      <c r="M106" s="28">
        <v>1</v>
      </c>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row>
    <row r="107" spans="1:122" ht="30" x14ac:dyDescent="0.25">
      <c r="B107" s="1" t="s">
        <v>1518</v>
      </c>
      <c r="C107" s="2" t="s">
        <v>1361</v>
      </c>
      <c r="D107" s="1" t="s">
        <v>1674</v>
      </c>
      <c r="E107" s="30" t="s">
        <v>1752</v>
      </c>
      <c r="F107" s="33">
        <v>33801</v>
      </c>
      <c r="G107" s="1" t="s">
        <v>296</v>
      </c>
      <c r="H107" s="1" t="s">
        <v>356</v>
      </c>
      <c r="I107" s="1" t="s">
        <v>357</v>
      </c>
      <c r="J107" s="1" t="s">
        <v>454</v>
      </c>
      <c r="K107" s="1" t="s">
        <v>455</v>
      </c>
      <c r="L107" s="1" t="s">
        <v>1438</v>
      </c>
      <c r="M107" s="28">
        <v>1</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row>
    <row r="108" spans="1:122" x14ac:dyDescent="0.25">
      <c r="B108" s="1" t="s">
        <v>1572</v>
      </c>
      <c r="C108" s="2" t="s">
        <v>1320</v>
      </c>
      <c r="D108" s="1" t="s">
        <v>825</v>
      </c>
      <c r="E108" s="30" t="s">
        <v>1783</v>
      </c>
      <c r="F108" s="33">
        <v>34427</v>
      </c>
      <c r="G108" s="1" t="s">
        <v>760</v>
      </c>
      <c r="H108" s="1" t="s">
        <v>473</v>
      </c>
      <c r="I108" s="1" t="s">
        <v>828</v>
      </c>
      <c r="J108" s="1" t="s">
        <v>1438</v>
      </c>
      <c r="K108" s="1" t="s">
        <v>1438</v>
      </c>
      <c r="L108" s="1" t="s">
        <v>1438</v>
      </c>
      <c r="M108" s="28">
        <v>1</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row>
    <row r="109" spans="1:122" ht="30" x14ac:dyDescent="0.25">
      <c r="B109" s="1" t="s">
        <v>1552</v>
      </c>
      <c r="C109" s="2" t="s">
        <v>1294</v>
      </c>
      <c r="D109" s="1" t="s">
        <v>1686</v>
      </c>
      <c r="E109" s="30" t="s">
        <v>1770</v>
      </c>
      <c r="F109" s="33">
        <v>34300</v>
      </c>
      <c r="G109" s="1" t="s">
        <v>696</v>
      </c>
      <c r="H109" s="1" t="s">
        <v>83</v>
      </c>
      <c r="I109" s="1" t="s">
        <v>697</v>
      </c>
      <c r="J109" s="1" t="s">
        <v>698</v>
      </c>
      <c r="K109" s="1" t="s">
        <v>699</v>
      </c>
      <c r="L109" s="1" t="s">
        <v>1438</v>
      </c>
      <c r="M109" s="28">
        <v>1</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row>
    <row r="110" spans="1:122" x14ac:dyDescent="0.25">
      <c r="B110" s="1" t="s">
        <v>1543</v>
      </c>
      <c r="C110" s="2" t="s">
        <v>1301</v>
      </c>
      <c r="D110" s="1" t="s">
        <v>632</v>
      </c>
      <c r="E110" s="30" t="s">
        <v>633</v>
      </c>
      <c r="F110" s="33">
        <v>34127</v>
      </c>
      <c r="G110" s="1" t="s">
        <v>71</v>
      </c>
      <c r="H110" s="1" t="s">
        <v>83</v>
      </c>
      <c r="I110" s="1" t="s">
        <v>635</v>
      </c>
      <c r="J110" s="1" t="s">
        <v>334</v>
      </c>
      <c r="K110" s="1" t="s">
        <v>636</v>
      </c>
      <c r="L110" s="1" t="s">
        <v>1438</v>
      </c>
      <c r="M110" s="28">
        <v>1</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row>
    <row r="111" spans="1:122" x14ac:dyDescent="0.25">
      <c r="B111" s="1" t="s">
        <v>1526</v>
      </c>
      <c r="C111" s="2" t="s">
        <v>1299</v>
      </c>
      <c r="D111" s="1" t="s">
        <v>510</v>
      </c>
      <c r="E111" s="30" t="s">
        <v>1753</v>
      </c>
      <c r="F111" s="33">
        <v>33929</v>
      </c>
      <c r="G111" s="1" t="s">
        <v>113</v>
      </c>
      <c r="H111" s="1" t="s">
        <v>83</v>
      </c>
      <c r="I111" s="1" t="s">
        <v>1438</v>
      </c>
      <c r="J111" s="1" t="s">
        <v>513</v>
      </c>
      <c r="K111" s="1" t="s">
        <v>514</v>
      </c>
      <c r="L111" s="1" t="s">
        <v>1438</v>
      </c>
      <c r="M111" s="28">
        <v>1</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row>
    <row r="112" spans="1:122" ht="30" x14ac:dyDescent="0.25">
      <c r="B112" s="1" t="s">
        <v>1571</v>
      </c>
      <c r="C112" s="2" t="s">
        <v>1291</v>
      </c>
      <c r="D112" s="1" t="s">
        <v>818</v>
      </c>
      <c r="E112" s="30" t="s">
        <v>1784</v>
      </c>
      <c r="F112" s="33">
        <v>34408</v>
      </c>
      <c r="G112" s="1" t="s">
        <v>113</v>
      </c>
      <c r="H112" s="1" t="s">
        <v>659</v>
      </c>
      <c r="I112" s="1" t="s">
        <v>660</v>
      </c>
      <c r="J112" s="1" t="s">
        <v>821</v>
      </c>
      <c r="K112" s="1" t="s">
        <v>822</v>
      </c>
      <c r="L112" s="1" t="s">
        <v>1438</v>
      </c>
      <c r="M112" s="28">
        <v>1</v>
      </c>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row>
    <row r="113" spans="2:122" x14ac:dyDescent="0.25">
      <c r="B113" s="1" t="s">
        <v>1494</v>
      </c>
      <c r="C113" s="2" t="s">
        <v>1358</v>
      </c>
      <c r="D113" s="1" t="s">
        <v>1665</v>
      </c>
      <c r="E113" s="30" t="s">
        <v>1737</v>
      </c>
      <c r="F113" s="33">
        <v>33336</v>
      </c>
      <c r="G113" s="1" t="s">
        <v>199</v>
      </c>
      <c r="H113" s="1" t="s">
        <v>83</v>
      </c>
      <c r="I113" s="1" t="s">
        <v>668</v>
      </c>
      <c r="J113" s="1" t="s">
        <v>303</v>
      </c>
      <c r="K113" s="1" t="s">
        <v>304</v>
      </c>
      <c r="L113" s="1" t="s">
        <v>1438</v>
      </c>
      <c r="M113" s="28">
        <v>1</v>
      </c>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row>
    <row r="114" spans="2:122" x14ac:dyDescent="0.25">
      <c r="B114" s="1" t="s">
        <v>1528</v>
      </c>
      <c r="C114" s="2" t="s">
        <v>1277</v>
      </c>
      <c r="D114" s="1" t="s">
        <v>523</v>
      </c>
      <c r="E114" s="30" t="s">
        <v>1754</v>
      </c>
      <c r="F114" s="33">
        <v>33956</v>
      </c>
      <c r="G114" s="1" t="s">
        <v>113</v>
      </c>
      <c r="H114" s="1" t="s">
        <v>83</v>
      </c>
      <c r="I114" s="1" t="s">
        <v>350</v>
      </c>
      <c r="J114" s="1" t="s">
        <v>1438</v>
      </c>
      <c r="K114" s="1" t="s">
        <v>525</v>
      </c>
      <c r="L114" s="1" t="s">
        <v>1438</v>
      </c>
      <c r="M114" s="28">
        <v>1</v>
      </c>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row>
    <row r="115" spans="2:122" x14ac:dyDescent="0.25">
      <c r="B115" s="1" t="s">
        <v>1640</v>
      </c>
      <c r="C115" s="2" t="s">
        <v>1274</v>
      </c>
      <c r="D115" s="1" t="s">
        <v>1199</v>
      </c>
      <c r="E115" s="30" t="s">
        <v>1438</v>
      </c>
      <c r="F115" s="1" t="s">
        <v>1438</v>
      </c>
      <c r="G115" s="1" t="s">
        <v>760</v>
      </c>
      <c r="H115" s="1" t="s">
        <v>253</v>
      </c>
      <c r="I115" s="1" t="s">
        <v>357</v>
      </c>
      <c r="J115" s="1" t="s">
        <v>1438</v>
      </c>
      <c r="K115" s="1" t="s">
        <v>1438</v>
      </c>
      <c r="L115" s="1" t="s">
        <v>1438</v>
      </c>
      <c r="M115" s="28">
        <v>1</v>
      </c>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row>
    <row r="116" spans="2:122" ht="30" x14ac:dyDescent="0.25">
      <c r="B116" s="1" t="s">
        <v>1561</v>
      </c>
      <c r="C116" s="2" t="s">
        <v>1285</v>
      </c>
      <c r="D116" s="1" t="s">
        <v>1702</v>
      </c>
      <c r="E116" s="30" t="s">
        <v>1438</v>
      </c>
      <c r="F116" s="33">
        <v>34172</v>
      </c>
      <c r="G116" s="1" t="s">
        <v>760</v>
      </c>
      <c r="H116" s="1" t="s">
        <v>253</v>
      </c>
      <c r="I116" s="1" t="s">
        <v>761</v>
      </c>
      <c r="J116" s="1" t="s">
        <v>1438</v>
      </c>
      <c r="K116" s="1" t="s">
        <v>1438</v>
      </c>
      <c r="L116" s="1" t="s">
        <v>1438</v>
      </c>
      <c r="M116" s="28">
        <v>1</v>
      </c>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row>
    <row r="117" spans="2:122" x14ac:dyDescent="0.25">
      <c r="B117" s="1" t="s">
        <v>712</v>
      </c>
      <c r="C117" s="2" t="s">
        <v>968</v>
      </c>
      <c r="D117" s="1" t="s">
        <v>1438</v>
      </c>
      <c r="E117" s="30" t="s">
        <v>1796</v>
      </c>
      <c r="F117" s="33">
        <v>33853</v>
      </c>
      <c r="G117" s="1" t="s">
        <v>189</v>
      </c>
      <c r="H117" s="1" t="s">
        <v>253</v>
      </c>
      <c r="I117" s="1" t="s">
        <v>357</v>
      </c>
      <c r="J117" s="1" t="s">
        <v>1438</v>
      </c>
      <c r="K117" s="1" t="s">
        <v>1438</v>
      </c>
      <c r="L117" s="1" t="s">
        <v>1438</v>
      </c>
      <c r="M117" s="28">
        <v>1</v>
      </c>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row>
    <row r="118" spans="2:122" x14ac:dyDescent="0.25">
      <c r="B118" s="1" t="s">
        <v>1466</v>
      </c>
      <c r="C118" s="2" t="s">
        <v>714</v>
      </c>
      <c r="D118" s="1" t="s">
        <v>715</v>
      </c>
      <c r="E118" s="30" t="s">
        <v>716</v>
      </c>
      <c r="F118" s="33">
        <v>34074</v>
      </c>
      <c r="G118" s="1" t="s">
        <v>82</v>
      </c>
      <c r="H118" s="1" t="s">
        <v>719</v>
      </c>
      <c r="I118" s="1" t="s">
        <v>1438</v>
      </c>
      <c r="J118" s="1" t="s">
        <v>334</v>
      </c>
      <c r="K118" s="1" t="s">
        <v>720</v>
      </c>
      <c r="L118" s="1" t="s">
        <v>1438</v>
      </c>
      <c r="M118" s="28">
        <v>1</v>
      </c>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row>
    <row r="119" spans="2:122" x14ac:dyDescent="0.25">
      <c r="B119" s="1" t="s">
        <v>1621</v>
      </c>
      <c r="C119" s="2" t="s">
        <v>1265</v>
      </c>
      <c r="D119" s="1" t="s">
        <v>1137</v>
      </c>
      <c r="E119" s="30" t="s">
        <v>1438</v>
      </c>
      <c r="F119" s="1" t="s">
        <v>1438</v>
      </c>
      <c r="G119" s="1" t="s">
        <v>1138</v>
      </c>
      <c r="H119" s="1" t="s">
        <v>608</v>
      </c>
      <c r="I119" s="1" t="s">
        <v>1139</v>
      </c>
      <c r="J119" s="1" t="s">
        <v>1438</v>
      </c>
      <c r="K119" s="1" t="s">
        <v>1438</v>
      </c>
      <c r="L119" s="1" t="s">
        <v>1438</v>
      </c>
      <c r="M119" s="28">
        <v>1</v>
      </c>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row>
    <row r="120" spans="2:122" x14ac:dyDescent="0.25">
      <c r="B120" s="1" t="s">
        <v>1508</v>
      </c>
      <c r="C120" s="2" t="s">
        <v>390</v>
      </c>
      <c r="D120" s="1" t="s">
        <v>1666</v>
      </c>
      <c r="E120" s="30" t="s">
        <v>391</v>
      </c>
      <c r="F120" s="33">
        <v>33258</v>
      </c>
      <c r="G120" s="1" t="s">
        <v>392</v>
      </c>
      <c r="H120" s="1" t="s">
        <v>57</v>
      </c>
      <c r="I120" s="1" t="s">
        <v>1438</v>
      </c>
      <c r="J120" s="1" t="s">
        <v>315</v>
      </c>
      <c r="K120" s="1" t="s">
        <v>393</v>
      </c>
      <c r="L120" s="1" t="s">
        <v>1438</v>
      </c>
      <c r="M120" s="28">
        <v>1</v>
      </c>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row>
    <row r="121" spans="2:122" x14ac:dyDescent="0.25">
      <c r="B121" s="1" t="s">
        <v>1581</v>
      </c>
      <c r="C121" s="2" t="s">
        <v>883</v>
      </c>
      <c r="D121" s="1" t="s">
        <v>884</v>
      </c>
      <c r="E121" s="30" t="s">
        <v>1785</v>
      </c>
      <c r="F121" s="1" t="s">
        <v>1438</v>
      </c>
      <c r="G121" s="1" t="s">
        <v>645</v>
      </c>
      <c r="H121" s="1" t="s">
        <v>146</v>
      </c>
      <c r="I121" s="1" t="s">
        <v>886</v>
      </c>
      <c r="J121" s="1" t="s">
        <v>1438</v>
      </c>
      <c r="K121" s="1" t="s">
        <v>887</v>
      </c>
      <c r="L121" s="1" t="s">
        <v>1438</v>
      </c>
      <c r="M121" s="28">
        <v>1</v>
      </c>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row>
    <row r="122" spans="2:122" x14ac:dyDescent="0.25">
      <c r="B122" s="1" t="s">
        <v>1556</v>
      </c>
      <c r="C122" s="2" t="s">
        <v>728</v>
      </c>
      <c r="D122" s="1" t="s">
        <v>729</v>
      </c>
      <c r="E122" s="30" t="s">
        <v>730</v>
      </c>
      <c r="F122" s="33">
        <v>33955</v>
      </c>
      <c r="G122" s="1" t="s">
        <v>538</v>
      </c>
      <c r="H122" s="1" t="s">
        <v>577</v>
      </c>
      <c r="I122" s="1" t="s">
        <v>1438</v>
      </c>
      <c r="J122" s="1" t="s">
        <v>733</v>
      </c>
      <c r="K122" s="1" t="s">
        <v>734</v>
      </c>
      <c r="L122" s="1" t="s">
        <v>1438</v>
      </c>
      <c r="M122" s="28">
        <v>1</v>
      </c>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row>
    <row r="123" spans="2:122" x14ac:dyDescent="0.25">
      <c r="B123" s="1" t="s">
        <v>1608</v>
      </c>
      <c r="C123" s="2" t="s">
        <v>1354</v>
      </c>
      <c r="D123" s="1" t="s">
        <v>1721</v>
      </c>
      <c r="E123" s="30" t="s">
        <v>1797</v>
      </c>
      <c r="F123" s="33">
        <v>34888</v>
      </c>
      <c r="G123" s="1" t="s">
        <v>344</v>
      </c>
      <c r="H123" s="1" t="s">
        <v>57</v>
      </c>
      <c r="I123" s="1" t="s">
        <v>1078</v>
      </c>
      <c r="J123" s="1" t="s">
        <v>1079</v>
      </c>
      <c r="K123" s="1" t="s">
        <v>1080</v>
      </c>
      <c r="L123" s="1" t="s">
        <v>1438</v>
      </c>
      <c r="M123" s="28">
        <v>1</v>
      </c>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row>
    <row r="124" spans="2:122" ht="30" x14ac:dyDescent="0.25">
      <c r="B124" s="1" t="s">
        <v>1538</v>
      </c>
      <c r="C124" s="2" t="s">
        <v>1282</v>
      </c>
      <c r="D124" s="1" t="s">
        <v>1687</v>
      </c>
      <c r="E124" s="30" t="s">
        <v>1771</v>
      </c>
      <c r="F124" s="33">
        <v>33898</v>
      </c>
      <c r="G124" s="1" t="s">
        <v>71</v>
      </c>
      <c r="H124" s="1" t="s">
        <v>253</v>
      </c>
      <c r="I124" s="1" t="s">
        <v>599</v>
      </c>
      <c r="J124" s="1" t="s">
        <v>600</v>
      </c>
      <c r="K124" s="1" t="s">
        <v>601</v>
      </c>
      <c r="L124" s="1" t="s">
        <v>1438</v>
      </c>
      <c r="M124" s="28">
        <v>1</v>
      </c>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row>
    <row r="125" spans="2:122" x14ac:dyDescent="0.25">
      <c r="B125" s="1" t="s">
        <v>1637</v>
      </c>
      <c r="C125" s="2" t="s">
        <v>1327</v>
      </c>
      <c r="D125" s="1" t="s">
        <v>1188</v>
      </c>
      <c r="E125" s="30" t="s">
        <v>1438</v>
      </c>
      <c r="F125" s="1" t="s">
        <v>1438</v>
      </c>
      <c r="G125" s="1" t="s">
        <v>1189</v>
      </c>
      <c r="H125" s="1" t="s">
        <v>608</v>
      </c>
      <c r="I125" s="1" t="s">
        <v>1190</v>
      </c>
      <c r="J125" s="1" t="s">
        <v>1438</v>
      </c>
      <c r="K125" s="1" t="s">
        <v>1438</v>
      </c>
      <c r="L125" s="1" t="s">
        <v>1438</v>
      </c>
      <c r="M125" s="28">
        <v>1</v>
      </c>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row>
    <row r="126" spans="2:122" x14ac:dyDescent="0.25">
      <c r="B126" s="1" t="s">
        <v>1513</v>
      </c>
      <c r="C126" s="2" t="s">
        <v>420</v>
      </c>
      <c r="D126" s="1" t="s">
        <v>1675</v>
      </c>
      <c r="E126" s="30" t="s">
        <v>1438</v>
      </c>
      <c r="F126" s="33">
        <v>33613</v>
      </c>
      <c r="G126" s="1" t="s">
        <v>134</v>
      </c>
      <c r="H126" s="1" t="s">
        <v>356</v>
      </c>
      <c r="I126" s="1" t="s">
        <v>1438</v>
      </c>
      <c r="J126" s="1" t="s">
        <v>422</v>
      </c>
      <c r="K126" s="1" t="s">
        <v>423</v>
      </c>
      <c r="L126" s="1" t="s">
        <v>1438</v>
      </c>
      <c r="M126" s="28">
        <v>1</v>
      </c>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row>
    <row r="127" spans="2:122" x14ac:dyDescent="0.25">
      <c r="B127" s="1" t="s">
        <v>1560</v>
      </c>
      <c r="C127" s="2" t="s">
        <v>1348</v>
      </c>
      <c r="D127" s="1" t="s">
        <v>1703</v>
      </c>
      <c r="E127" s="30" t="s">
        <v>1786</v>
      </c>
      <c r="F127" s="33">
        <v>34067</v>
      </c>
      <c r="G127" s="1" t="s">
        <v>344</v>
      </c>
      <c r="H127" s="1" t="s">
        <v>72</v>
      </c>
      <c r="I127" s="1" t="s">
        <v>754</v>
      </c>
      <c r="J127" s="1" t="s">
        <v>755</v>
      </c>
      <c r="K127" s="1" t="s">
        <v>756</v>
      </c>
      <c r="L127" s="1" t="s">
        <v>1438</v>
      </c>
      <c r="M127" s="28">
        <v>1</v>
      </c>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row>
    <row r="128" spans="2:122" x14ac:dyDescent="0.25">
      <c r="B128" s="1" t="s">
        <v>1577</v>
      </c>
      <c r="C128" s="2" t="s">
        <v>1321</v>
      </c>
      <c r="D128" s="1" t="s">
        <v>853</v>
      </c>
      <c r="E128" s="30" t="s">
        <v>1787</v>
      </c>
      <c r="F128" s="33">
        <v>34602</v>
      </c>
      <c r="G128" s="1" t="s">
        <v>696</v>
      </c>
      <c r="H128" s="1" t="s">
        <v>856</v>
      </c>
      <c r="I128" s="1" t="s">
        <v>857</v>
      </c>
      <c r="J128" s="1" t="s">
        <v>486</v>
      </c>
      <c r="K128" s="1" t="s">
        <v>859</v>
      </c>
      <c r="L128" s="1" t="s">
        <v>1438</v>
      </c>
      <c r="M128" s="28">
        <v>1</v>
      </c>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row>
    <row r="129" spans="2:122" x14ac:dyDescent="0.25">
      <c r="B129" s="1" t="s">
        <v>1634</v>
      </c>
      <c r="C129" s="2" t="s">
        <v>1373</v>
      </c>
      <c r="D129" s="1" t="s">
        <v>1180</v>
      </c>
      <c r="E129" s="30" t="s">
        <v>1438</v>
      </c>
      <c r="F129" s="1" t="s">
        <v>1438</v>
      </c>
      <c r="G129" s="1" t="s">
        <v>645</v>
      </c>
      <c r="H129" s="1" t="s">
        <v>608</v>
      </c>
      <c r="I129" s="1" t="s">
        <v>1181</v>
      </c>
      <c r="J129" s="1" t="s">
        <v>1438</v>
      </c>
      <c r="K129" s="1" t="s">
        <v>1438</v>
      </c>
      <c r="L129" s="1" t="s">
        <v>1438</v>
      </c>
      <c r="M129" s="28">
        <v>1</v>
      </c>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row>
    <row r="130" spans="2:122" x14ac:dyDescent="0.25">
      <c r="B130" s="1" t="s">
        <v>1620</v>
      </c>
      <c r="C130" s="2" t="s">
        <v>1297</v>
      </c>
      <c r="D130" s="1" t="s">
        <v>1133</v>
      </c>
      <c r="E130" s="30" t="s">
        <v>1438</v>
      </c>
      <c r="F130" s="1" t="s">
        <v>1438</v>
      </c>
      <c r="G130" s="1" t="s">
        <v>71</v>
      </c>
      <c r="H130" s="1" t="s">
        <v>473</v>
      </c>
      <c r="I130" s="1" t="s">
        <v>1134</v>
      </c>
      <c r="J130" s="1" t="s">
        <v>1438</v>
      </c>
      <c r="K130" s="1" t="s">
        <v>1438</v>
      </c>
      <c r="L130" s="1" t="s">
        <v>1438</v>
      </c>
      <c r="M130" s="28">
        <v>1</v>
      </c>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row>
    <row r="131" spans="2:122" ht="30" x14ac:dyDescent="0.25">
      <c r="B131" s="1" t="s">
        <v>1499</v>
      </c>
      <c r="C131" s="2" t="s">
        <v>1287</v>
      </c>
      <c r="D131" s="1" t="s">
        <v>1667</v>
      </c>
      <c r="E131" s="30" t="s">
        <v>1738</v>
      </c>
      <c r="F131" s="33">
        <v>33456</v>
      </c>
      <c r="G131" s="1" t="s">
        <v>124</v>
      </c>
      <c r="H131" s="1" t="s">
        <v>57</v>
      </c>
      <c r="I131" s="1" t="s">
        <v>1438</v>
      </c>
      <c r="J131" s="1" t="s">
        <v>334</v>
      </c>
      <c r="K131" s="1" t="s">
        <v>335</v>
      </c>
      <c r="L131" s="1" t="s">
        <v>1438</v>
      </c>
      <c r="M131" s="28">
        <v>1</v>
      </c>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row>
    <row r="132" spans="2:122" x14ac:dyDescent="0.25">
      <c r="B132" s="1" t="s">
        <v>1628</v>
      </c>
      <c r="C132" s="2" t="s">
        <v>1355</v>
      </c>
      <c r="D132" s="1" t="s">
        <v>1161</v>
      </c>
      <c r="E132" s="30" t="s">
        <v>1438</v>
      </c>
      <c r="F132" s="1" t="s">
        <v>1438</v>
      </c>
      <c r="G132" s="1" t="s">
        <v>124</v>
      </c>
      <c r="H132" s="1" t="s">
        <v>83</v>
      </c>
      <c r="I132" s="1" t="s">
        <v>1162</v>
      </c>
      <c r="J132" s="1" t="s">
        <v>1438</v>
      </c>
      <c r="K132" s="1" t="s">
        <v>1438</v>
      </c>
      <c r="L132" s="1" t="s">
        <v>1438</v>
      </c>
      <c r="M132" s="28">
        <v>1</v>
      </c>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row>
    <row r="133" spans="2:122" x14ac:dyDescent="0.25">
      <c r="B133" s="1" t="s">
        <v>1611</v>
      </c>
      <c r="C133" s="2" t="s">
        <v>1324</v>
      </c>
      <c r="D133" s="1" t="s">
        <v>1095</v>
      </c>
      <c r="E133" s="30" t="s">
        <v>1096</v>
      </c>
      <c r="F133" s="1" t="s">
        <v>1438</v>
      </c>
      <c r="G133" s="1" t="s">
        <v>1097</v>
      </c>
      <c r="H133" s="1" t="s">
        <v>892</v>
      </c>
      <c r="I133" s="1" t="s">
        <v>1438</v>
      </c>
      <c r="J133" s="1" t="s">
        <v>875</v>
      </c>
      <c r="K133" s="1" t="s">
        <v>1098</v>
      </c>
      <c r="L133" s="1" t="s">
        <v>1438</v>
      </c>
      <c r="M133" s="28">
        <v>1</v>
      </c>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row>
    <row r="134" spans="2:122" x14ac:dyDescent="0.25">
      <c r="B134" s="1" t="s">
        <v>1631</v>
      </c>
      <c r="C134" s="2" t="s">
        <v>1326</v>
      </c>
      <c r="D134" s="1" t="s">
        <v>1172</v>
      </c>
      <c r="E134" s="30" t="s">
        <v>1438</v>
      </c>
      <c r="F134" s="1" t="s">
        <v>1438</v>
      </c>
      <c r="G134" s="1" t="s">
        <v>263</v>
      </c>
      <c r="H134" s="1" t="s">
        <v>83</v>
      </c>
      <c r="I134" s="1" t="s">
        <v>1173</v>
      </c>
      <c r="J134" s="1" t="s">
        <v>1438</v>
      </c>
      <c r="K134" s="1" t="s">
        <v>1438</v>
      </c>
      <c r="L134" s="1" t="s">
        <v>1438</v>
      </c>
      <c r="M134" s="28">
        <v>1</v>
      </c>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row>
    <row r="135" spans="2:122" x14ac:dyDescent="0.25">
      <c r="B135" s="1" t="s">
        <v>1626</v>
      </c>
      <c r="C135" s="2" t="s">
        <v>1269</v>
      </c>
      <c r="D135" s="1" t="s">
        <v>1155</v>
      </c>
      <c r="E135" s="30" t="s">
        <v>1438</v>
      </c>
      <c r="F135" s="1" t="s">
        <v>1438</v>
      </c>
      <c r="G135" s="1" t="s">
        <v>82</v>
      </c>
      <c r="H135" s="1" t="s">
        <v>473</v>
      </c>
      <c r="I135" s="1" t="s">
        <v>794</v>
      </c>
      <c r="J135" s="1" t="s">
        <v>1438</v>
      </c>
      <c r="K135" s="1" t="s">
        <v>1438</v>
      </c>
      <c r="L135" s="1" t="s">
        <v>1438</v>
      </c>
      <c r="M135" s="28">
        <v>1</v>
      </c>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row>
    <row r="136" spans="2:122" x14ac:dyDescent="0.25">
      <c r="B136" s="1" t="s">
        <v>1607</v>
      </c>
      <c r="C136" s="2" t="s">
        <v>1385</v>
      </c>
      <c r="D136" s="1" t="s">
        <v>1722</v>
      </c>
      <c r="E136" s="30" t="s">
        <v>1071</v>
      </c>
      <c r="F136" s="33">
        <v>34880</v>
      </c>
      <c r="G136" s="1" t="s">
        <v>134</v>
      </c>
      <c r="H136" s="1" t="s">
        <v>83</v>
      </c>
      <c r="I136" s="1" t="s">
        <v>428</v>
      </c>
      <c r="J136" s="1" t="s">
        <v>428</v>
      </c>
      <c r="K136" s="1" t="s">
        <v>1074</v>
      </c>
      <c r="L136" s="1" t="s">
        <v>1438</v>
      </c>
      <c r="M136" s="28">
        <v>1</v>
      </c>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row>
    <row r="137" spans="2:122" x14ac:dyDescent="0.25">
      <c r="B137" s="1" t="s">
        <v>1502</v>
      </c>
      <c r="C137" s="2" t="s">
        <v>348</v>
      </c>
      <c r="D137" s="1" t="s">
        <v>1668</v>
      </c>
      <c r="E137" s="30" t="s">
        <v>1739</v>
      </c>
      <c r="F137" s="33">
        <v>33521</v>
      </c>
      <c r="G137" s="1" t="s">
        <v>199</v>
      </c>
      <c r="H137" s="1" t="s">
        <v>83</v>
      </c>
      <c r="I137" s="1" t="s">
        <v>350</v>
      </c>
      <c r="J137" s="1" t="s">
        <v>351</v>
      </c>
      <c r="K137" s="1" t="s">
        <v>352</v>
      </c>
      <c r="L137" s="1" t="s">
        <v>1438</v>
      </c>
      <c r="M137" s="28">
        <v>1</v>
      </c>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row>
    <row r="138" spans="2:122" ht="30" x14ac:dyDescent="0.25">
      <c r="B138" s="1" t="s">
        <v>1570</v>
      </c>
      <c r="C138" s="2" t="s">
        <v>1381</v>
      </c>
      <c r="D138" s="1" t="s">
        <v>1704</v>
      </c>
      <c r="E138" s="30" t="s">
        <v>1788</v>
      </c>
      <c r="F138" s="33">
        <v>34344</v>
      </c>
      <c r="G138" s="1" t="s">
        <v>812</v>
      </c>
      <c r="H138" s="1" t="s">
        <v>608</v>
      </c>
      <c r="I138" s="1" t="s">
        <v>813</v>
      </c>
      <c r="J138" s="1" t="s">
        <v>814</v>
      </c>
      <c r="K138" s="1" t="s">
        <v>815</v>
      </c>
      <c r="L138" s="1" t="s">
        <v>1438</v>
      </c>
      <c r="M138" s="28">
        <v>1</v>
      </c>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row>
    <row r="139" spans="2:122" x14ac:dyDescent="0.25">
      <c r="B139" s="1" t="s">
        <v>1599</v>
      </c>
      <c r="C139" s="2" t="s">
        <v>1340</v>
      </c>
      <c r="D139" s="1" t="s">
        <v>1005</v>
      </c>
      <c r="E139" s="30" t="s">
        <v>1006</v>
      </c>
      <c r="F139" s="33">
        <v>34793</v>
      </c>
      <c r="G139" s="1" t="s">
        <v>244</v>
      </c>
      <c r="H139" s="1" t="s">
        <v>659</v>
      </c>
      <c r="I139" s="1" t="s">
        <v>660</v>
      </c>
      <c r="J139" s="1" t="s">
        <v>1010</v>
      </c>
      <c r="K139" s="1" t="s">
        <v>1011</v>
      </c>
      <c r="L139" s="1" t="s">
        <v>1438</v>
      </c>
      <c r="M139" s="28">
        <v>1</v>
      </c>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row>
    <row r="140" spans="2:122" x14ac:dyDescent="0.25">
      <c r="B140" s="1" t="s">
        <v>1514</v>
      </c>
      <c r="C140" s="2" t="s">
        <v>1360</v>
      </c>
      <c r="D140" s="1" t="s">
        <v>426</v>
      </c>
      <c r="E140" s="30" t="s">
        <v>1755</v>
      </c>
      <c r="F140" s="33">
        <v>33695</v>
      </c>
      <c r="G140" s="1" t="s">
        <v>155</v>
      </c>
      <c r="H140" s="1" t="s">
        <v>83</v>
      </c>
      <c r="I140" s="1" t="s">
        <v>1438</v>
      </c>
      <c r="J140" s="1" t="s">
        <v>428</v>
      </c>
      <c r="K140" s="1" t="s">
        <v>429</v>
      </c>
      <c r="L140" s="1" t="s">
        <v>1438</v>
      </c>
      <c r="M140" s="28">
        <v>1</v>
      </c>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row>
    <row r="141" spans="2:122" x14ac:dyDescent="0.25">
      <c r="B141" s="1" t="s">
        <v>1625</v>
      </c>
      <c r="C141" s="2" t="s">
        <v>1268</v>
      </c>
      <c r="D141" s="1" t="s">
        <v>1151</v>
      </c>
      <c r="E141" s="30" t="s">
        <v>1438</v>
      </c>
      <c r="F141" s="1" t="s">
        <v>1438</v>
      </c>
      <c r="G141" s="1" t="s">
        <v>1152</v>
      </c>
      <c r="H141" s="1" t="s">
        <v>72</v>
      </c>
      <c r="I141" s="1" t="s">
        <v>974</v>
      </c>
      <c r="J141" s="1" t="s">
        <v>1438</v>
      </c>
      <c r="K141" s="1" t="s">
        <v>1438</v>
      </c>
      <c r="L141" s="1" t="s">
        <v>1438</v>
      </c>
      <c r="M141" s="28">
        <v>1</v>
      </c>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row>
    <row r="142" spans="2:122" x14ac:dyDescent="0.25">
      <c r="B142" s="1" t="s">
        <v>1547</v>
      </c>
      <c r="C142" s="2" t="s">
        <v>656</v>
      </c>
      <c r="D142" s="1" t="s">
        <v>1689</v>
      </c>
      <c r="E142" s="30" t="s">
        <v>1772</v>
      </c>
      <c r="F142" s="33">
        <v>34198</v>
      </c>
      <c r="G142" s="1" t="s">
        <v>658</v>
      </c>
      <c r="H142" s="1" t="s">
        <v>659</v>
      </c>
      <c r="I142" s="1" t="s">
        <v>660</v>
      </c>
      <c r="J142" s="1" t="s">
        <v>661</v>
      </c>
      <c r="K142" s="1" t="s">
        <v>1438</v>
      </c>
      <c r="L142" s="1" t="s">
        <v>1438</v>
      </c>
      <c r="M142" s="28">
        <v>1</v>
      </c>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row>
    <row r="143" spans="2:122" x14ac:dyDescent="0.25">
      <c r="B143" s="1" t="s">
        <v>1622</v>
      </c>
      <c r="C143" s="2" t="s">
        <v>1266</v>
      </c>
      <c r="D143" s="1" t="s">
        <v>1141</v>
      </c>
      <c r="E143" s="30" t="s">
        <v>1438</v>
      </c>
      <c r="F143" s="1" t="s">
        <v>1438</v>
      </c>
      <c r="G143" s="1" t="s">
        <v>696</v>
      </c>
      <c r="H143" s="1" t="s">
        <v>72</v>
      </c>
      <c r="I143" s="1" t="s">
        <v>1142</v>
      </c>
      <c r="J143" s="1" t="s">
        <v>1438</v>
      </c>
      <c r="K143" s="1" t="s">
        <v>1438</v>
      </c>
      <c r="L143" s="1" t="s">
        <v>1438</v>
      </c>
      <c r="M143" s="28">
        <v>1</v>
      </c>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row>
    <row r="144" spans="2:122" x14ac:dyDescent="0.25">
      <c r="B144" s="1" t="s">
        <v>1548</v>
      </c>
      <c r="C144" s="2" t="s">
        <v>1345</v>
      </c>
      <c r="D144" s="1" t="s">
        <v>664</v>
      </c>
      <c r="E144" s="30" t="s">
        <v>665</v>
      </c>
      <c r="F144" s="33">
        <v>34214</v>
      </c>
      <c r="G144" s="1" t="s">
        <v>538</v>
      </c>
      <c r="H144" s="1" t="s">
        <v>57</v>
      </c>
      <c r="I144" s="1" t="s">
        <v>668</v>
      </c>
      <c r="J144" s="1" t="s">
        <v>669</v>
      </c>
      <c r="K144" s="1" t="s">
        <v>670</v>
      </c>
      <c r="L144" s="1" t="s">
        <v>1438</v>
      </c>
      <c r="M144" s="28">
        <v>1</v>
      </c>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row>
    <row r="145" spans="2:122" x14ac:dyDescent="0.25">
      <c r="B145" s="1" t="s">
        <v>1467</v>
      </c>
      <c r="C145" s="2" t="s">
        <v>878</v>
      </c>
      <c r="D145" s="1" t="s">
        <v>879</v>
      </c>
      <c r="E145" s="30" t="s">
        <v>1789</v>
      </c>
      <c r="F145" s="33">
        <v>34616</v>
      </c>
      <c r="G145" s="1" t="s">
        <v>134</v>
      </c>
      <c r="H145" s="1" t="s">
        <v>881</v>
      </c>
      <c r="I145" s="1" t="s">
        <v>1438</v>
      </c>
      <c r="J145" s="1" t="s">
        <v>1438</v>
      </c>
      <c r="K145" s="1" t="s">
        <v>1438</v>
      </c>
      <c r="L145" s="1" t="s">
        <v>1438</v>
      </c>
      <c r="M145" s="28">
        <v>1</v>
      </c>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row>
    <row r="146" spans="2:122" x14ac:dyDescent="0.25">
      <c r="B146" s="1" t="s">
        <v>1630</v>
      </c>
      <c r="C146" s="2" t="s">
        <v>1271</v>
      </c>
      <c r="D146" s="1" t="s">
        <v>1169</v>
      </c>
      <c r="E146" s="30" t="s">
        <v>1438</v>
      </c>
      <c r="F146" s="1" t="s">
        <v>1438</v>
      </c>
      <c r="G146" s="1" t="s">
        <v>171</v>
      </c>
      <c r="H146" s="1" t="s">
        <v>1170</v>
      </c>
      <c r="I146" s="1" t="s">
        <v>1171</v>
      </c>
      <c r="J146" s="1" t="s">
        <v>1438</v>
      </c>
      <c r="K146" s="1" t="s">
        <v>1438</v>
      </c>
      <c r="L146" s="1" t="s">
        <v>1438</v>
      </c>
      <c r="M146" s="28">
        <v>1</v>
      </c>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row>
    <row r="147" spans="2:122" x14ac:dyDescent="0.25">
      <c r="B147" s="1" t="s">
        <v>1500</v>
      </c>
      <c r="C147" s="2" t="s">
        <v>1284</v>
      </c>
      <c r="D147" s="1" t="s">
        <v>1669</v>
      </c>
      <c r="E147" s="30" t="s">
        <v>1740</v>
      </c>
      <c r="F147" s="33">
        <v>33463</v>
      </c>
      <c r="G147" s="1" t="s">
        <v>171</v>
      </c>
      <c r="H147" s="1" t="s">
        <v>57</v>
      </c>
      <c r="I147" s="1" t="s">
        <v>1438</v>
      </c>
      <c r="J147" s="1" t="s">
        <v>1438</v>
      </c>
      <c r="K147" s="1" t="s">
        <v>339</v>
      </c>
      <c r="L147" s="1" t="s">
        <v>1438</v>
      </c>
      <c r="M147" s="28">
        <v>1</v>
      </c>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row>
    <row r="148" spans="2:122" x14ac:dyDescent="0.25">
      <c r="B148" s="1" t="s">
        <v>1624</v>
      </c>
      <c r="C148" s="2" t="s">
        <v>1387</v>
      </c>
      <c r="D148" s="1" t="s">
        <v>1148</v>
      </c>
      <c r="E148" s="30" t="s">
        <v>1438</v>
      </c>
      <c r="F148" s="1" t="s">
        <v>1438</v>
      </c>
      <c r="G148" s="1" t="s">
        <v>658</v>
      </c>
      <c r="H148" s="1" t="s">
        <v>608</v>
      </c>
      <c r="I148" s="1" t="s">
        <v>1149</v>
      </c>
      <c r="J148" s="1" t="s">
        <v>1438</v>
      </c>
      <c r="K148" s="1" t="s">
        <v>1438</v>
      </c>
      <c r="L148" s="1" t="s">
        <v>1438</v>
      </c>
      <c r="M148" s="28">
        <v>1</v>
      </c>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row>
    <row r="149" spans="2:122" x14ac:dyDescent="0.25">
      <c r="B149" s="1" t="s">
        <v>1623</v>
      </c>
      <c r="C149" s="2" t="s">
        <v>1267</v>
      </c>
      <c r="D149" s="1" t="s">
        <v>1144</v>
      </c>
      <c r="E149" s="30" t="s">
        <v>1438</v>
      </c>
      <c r="F149" s="1" t="s">
        <v>1438</v>
      </c>
      <c r="G149" s="1" t="s">
        <v>1145</v>
      </c>
      <c r="H149" s="1" t="s">
        <v>356</v>
      </c>
      <c r="I149" s="1" t="s">
        <v>1146</v>
      </c>
      <c r="J149" s="1" t="s">
        <v>1438</v>
      </c>
      <c r="K149" s="1" t="s">
        <v>1438</v>
      </c>
      <c r="L149" s="1" t="s">
        <v>1438</v>
      </c>
      <c r="M149" s="28">
        <v>1</v>
      </c>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row>
    <row r="150" spans="2:122" ht="30" x14ac:dyDescent="0.25">
      <c r="B150" s="1" t="s">
        <v>1509</v>
      </c>
      <c r="C150" s="2" t="s">
        <v>1286</v>
      </c>
      <c r="D150" s="1" t="s">
        <v>396</v>
      </c>
      <c r="E150" s="30" t="s">
        <v>1741</v>
      </c>
      <c r="F150" s="33">
        <v>33385</v>
      </c>
      <c r="G150" s="1" t="s">
        <v>244</v>
      </c>
      <c r="H150" s="1" t="s">
        <v>356</v>
      </c>
      <c r="I150" s="1" t="s">
        <v>357</v>
      </c>
      <c r="J150" s="1" t="s">
        <v>399</v>
      </c>
      <c r="K150" s="1" t="s">
        <v>400</v>
      </c>
      <c r="L150" s="1" t="s">
        <v>1438</v>
      </c>
      <c r="M150" s="28">
        <v>1</v>
      </c>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row>
    <row r="151" spans="2:122" x14ac:dyDescent="0.25">
      <c r="B151" s="1" t="s">
        <v>1525</v>
      </c>
      <c r="C151" s="2" t="s">
        <v>1362</v>
      </c>
      <c r="D151" s="1" t="s">
        <v>1676</v>
      </c>
      <c r="E151" s="30" t="s">
        <v>1756</v>
      </c>
      <c r="F151" s="33">
        <v>33928</v>
      </c>
      <c r="G151" s="1" t="s">
        <v>263</v>
      </c>
      <c r="H151" s="1" t="s">
        <v>57</v>
      </c>
      <c r="I151" s="1" t="s">
        <v>1438</v>
      </c>
      <c r="J151" s="1" t="s">
        <v>506</v>
      </c>
      <c r="K151" s="1" t="s">
        <v>507</v>
      </c>
      <c r="L151" s="1" t="s">
        <v>1438</v>
      </c>
      <c r="M151" s="28">
        <v>1</v>
      </c>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row>
    <row r="152" spans="2:122" x14ac:dyDescent="0.25">
      <c r="B152" s="1" t="s">
        <v>1588</v>
      </c>
      <c r="C152" s="2" t="s">
        <v>1339</v>
      </c>
      <c r="D152" s="1" t="s">
        <v>930</v>
      </c>
      <c r="E152" s="30" t="s">
        <v>1798</v>
      </c>
      <c r="F152" s="33">
        <v>33970</v>
      </c>
      <c r="G152" s="1" t="s">
        <v>71</v>
      </c>
      <c r="H152" s="1" t="s">
        <v>207</v>
      </c>
      <c r="I152" s="1" t="s">
        <v>933</v>
      </c>
      <c r="J152" s="1" t="s">
        <v>934</v>
      </c>
      <c r="K152" s="1" t="s">
        <v>935</v>
      </c>
      <c r="L152" s="1" t="s">
        <v>1438</v>
      </c>
      <c r="M152" s="28">
        <v>1</v>
      </c>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row>
    <row r="153" spans="2:122" x14ac:dyDescent="0.25">
      <c r="B153" s="1" t="s">
        <v>1563</v>
      </c>
      <c r="C153" s="2" t="s">
        <v>1365</v>
      </c>
      <c r="D153" s="1" t="s">
        <v>1438</v>
      </c>
      <c r="E153" s="30" t="s">
        <v>1790</v>
      </c>
      <c r="F153" s="33">
        <v>34303</v>
      </c>
      <c r="G153" s="1" t="s">
        <v>82</v>
      </c>
      <c r="H153" s="1" t="s">
        <v>207</v>
      </c>
      <c r="I153" s="1" t="s">
        <v>1438</v>
      </c>
      <c r="J153" s="1" t="s">
        <v>1438</v>
      </c>
      <c r="K153" s="1" t="s">
        <v>1438</v>
      </c>
      <c r="L153" s="1" t="s">
        <v>1438</v>
      </c>
      <c r="M153" s="28">
        <v>1</v>
      </c>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row>
    <row r="154" spans="2:122" x14ac:dyDescent="0.25">
      <c r="B154" s="1" t="s">
        <v>1520</v>
      </c>
      <c r="C154" s="2" t="s">
        <v>1378</v>
      </c>
      <c r="D154" s="1" t="s">
        <v>465</v>
      </c>
      <c r="E154" s="30" t="s">
        <v>1757</v>
      </c>
      <c r="F154" s="33">
        <v>33811</v>
      </c>
      <c r="G154" s="1" t="s">
        <v>134</v>
      </c>
      <c r="H154" s="1" t="s">
        <v>253</v>
      </c>
      <c r="I154" s="1" t="s">
        <v>1438</v>
      </c>
      <c r="J154" s="1" t="s">
        <v>467</v>
      </c>
      <c r="K154" s="1" t="s">
        <v>468</v>
      </c>
      <c r="L154" s="1" t="s">
        <v>1438</v>
      </c>
      <c r="M154" s="28">
        <v>1</v>
      </c>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row>
    <row r="155" spans="2:122" ht="30" x14ac:dyDescent="0.25">
      <c r="B155" s="1" t="s">
        <v>1510</v>
      </c>
      <c r="C155" s="2" t="s">
        <v>1313</v>
      </c>
      <c r="D155" s="1" t="s">
        <v>1670</v>
      </c>
      <c r="E155" s="30" t="s">
        <v>1742</v>
      </c>
      <c r="F155" s="33">
        <v>33791</v>
      </c>
      <c r="G155" s="1" t="s">
        <v>402</v>
      </c>
      <c r="H155" s="1" t="s">
        <v>403</v>
      </c>
      <c r="I155" s="1" t="s">
        <v>1438</v>
      </c>
      <c r="J155" s="1" t="s">
        <v>404</v>
      </c>
      <c r="K155" s="1" t="s">
        <v>405</v>
      </c>
      <c r="L155" s="1" t="s">
        <v>1438</v>
      </c>
      <c r="M155" s="28">
        <v>1</v>
      </c>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row>
    <row r="156" spans="2:122" x14ac:dyDescent="0.25">
      <c r="B156" s="1" t="s">
        <v>1627</v>
      </c>
      <c r="C156" s="2" t="s">
        <v>1388</v>
      </c>
      <c r="D156" s="1" t="s">
        <v>1158</v>
      </c>
      <c r="E156" s="30" t="s">
        <v>1438</v>
      </c>
      <c r="F156" s="1" t="s">
        <v>1438</v>
      </c>
      <c r="G156" s="1" t="s">
        <v>244</v>
      </c>
      <c r="H156" s="1" t="s">
        <v>659</v>
      </c>
      <c r="I156" s="1" t="s">
        <v>1159</v>
      </c>
      <c r="J156" s="1" t="s">
        <v>1438</v>
      </c>
      <c r="K156" s="1" t="s">
        <v>1438</v>
      </c>
      <c r="L156" s="1" t="s">
        <v>1438</v>
      </c>
      <c r="M156" s="28">
        <v>1</v>
      </c>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row>
    <row r="157" spans="2:122" ht="30" x14ac:dyDescent="0.25">
      <c r="B157" s="1" t="s">
        <v>1495</v>
      </c>
      <c r="C157" s="2" t="s">
        <v>1279</v>
      </c>
      <c r="D157" s="1" t="s">
        <v>307</v>
      </c>
      <c r="E157" s="30" t="s">
        <v>1743</v>
      </c>
      <c r="F157" s="33">
        <v>33373</v>
      </c>
      <c r="G157" s="1" t="s">
        <v>124</v>
      </c>
      <c r="H157" s="1" t="s">
        <v>57</v>
      </c>
      <c r="I157" s="1" t="s">
        <v>1438</v>
      </c>
      <c r="J157" s="1" t="s">
        <v>310</v>
      </c>
      <c r="K157" s="1" t="s">
        <v>311</v>
      </c>
      <c r="L157" s="1" t="s">
        <v>1438</v>
      </c>
      <c r="M157" s="28">
        <v>1</v>
      </c>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row>
    <row r="158" spans="2:122" x14ac:dyDescent="0.25">
      <c r="B158" s="1" t="s">
        <v>1524</v>
      </c>
      <c r="C158" s="2" t="s">
        <v>1334</v>
      </c>
      <c r="D158" s="1" t="s">
        <v>500</v>
      </c>
      <c r="E158" s="30" t="s">
        <v>1758</v>
      </c>
      <c r="F158" s="33">
        <v>33926</v>
      </c>
      <c r="G158" s="1" t="s">
        <v>113</v>
      </c>
      <c r="H158" s="1" t="s">
        <v>83</v>
      </c>
      <c r="I158" s="1" t="s">
        <v>1438</v>
      </c>
      <c r="J158" s="1" t="s">
        <v>503</v>
      </c>
      <c r="K158" s="1" t="s">
        <v>502</v>
      </c>
      <c r="L158" s="1" t="s">
        <v>1438</v>
      </c>
      <c r="M158" s="28">
        <v>1</v>
      </c>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row>
    <row r="159" spans="2:122" x14ac:dyDescent="0.25">
      <c r="B159" s="1" t="s">
        <v>1504</v>
      </c>
      <c r="C159" s="2" t="s">
        <v>362</v>
      </c>
      <c r="D159" s="1" t="s">
        <v>363</v>
      </c>
      <c r="E159" s="30" t="s">
        <v>364</v>
      </c>
      <c r="F159" s="33">
        <v>33439</v>
      </c>
      <c r="G159" s="1" t="s">
        <v>134</v>
      </c>
      <c r="H159" s="1" t="s">
        <v>366</v>
      </c>
      <c r="I159" s="1" t="s">
        <v>1438</v>
      </c>
      <c r="J159" s="1" t="s">
        <v>367</v>
      </c>
      <c r="K159" s="1" t="s">
        <v>368</v>
      </c>
      <c r="L159" s="1" t="s">
        <v>1438</v>
      </c>
      <c r="M159" s="28">
        <v>1</v>
      </c>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row>
    <row r="160" spans="2:122" x14ac:dyDescent="0.25">
      <c r="B160" s="1" t="s">
        <v>1641</v>
      </c>
      <c r="C160" s="2" t="s">
        <v>1298</v>
      </c>
      <c r="D160" s="1" t="s">
        <v>1201</v>
      </c>
      <c r="E160" s="30" t="s">
        <v>1438</v>
      </c>
      <c r="F160" s="1" t="s">
        <v>1438</v>
      </c>
      <c r="G160" s="1" t="s">
        <v>392</v>
      </c>
      <c r="H160" s="1" t="s">
        <v>190</v>
      </c>
      <c r="I160" s="1" t="s">
        <v>1202</v>
      </c>
      <c r="J160" s="1" t="s">
        <v>1438</v>
      </c>
      <c r="K160" s="1" t="s">
        <v>1438</v>
      </c>
      <c r="L160" s="1" t="s">
        <v>1438</v>
      </c>
      <c r="M160" s="28">
        <v>1</v>
      </c>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x14ac:dyDescent="0.25">
      <c r="B161" s="1" t="s">
        <v>1638</v>
      </c>
      <c r="C161" s="2" t="s">
        <v>1356</v>
      </c>
      <c r="D161" s="1" t="s">
        <v>1193</v>
      </c>
      <c r="E161" s="30" t="s">
        <v>1438</v>
      </c>
      <c r="F161" s="1" t="s">
        <v>1438</v>
      </c>
      <c r="G161" s="1" t="s">
        <v>1152</v>
      </c>
      <c r="H161" s="1" t="s">
        <v>473</v>
      </c>
      <c r="I161" s="1" t="s">
        <v>828</v>
      </c>
      <c r="J161" s="1" t="s">
        <v>1438</v>
      </c>
      <c r="K161" s="1" t="s">
        <v>1438</v>
      </c>
      <c r="L161" s="1" t="s">
        <v>1438</v>
      </c>
      <c r="M161" s="28">
        <v>1</v>
      </c>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x14ac:dyDescent="0.25">
      <c r="B162" s="1" t="s">
        <v>1598</v>
      </c>
      <c r="C162" s="2" t="s">
        <v>999</v>
      </c>
      <c r="D162" s="1" t="s">
        <v>1723</v>
      </c>
      <c r="E162" s="30" t="s">
        <v>1000</v>
      </c>
      <c r="F162" s="33">
        <v>34779</v>
      </c>
      <c r="G162" s="1" t="s">
        <v>696</v>
      </c>
      <c r="H162" s="1" t="s">
        <v>83</v>
      </c>
      <c r="I162" s="1" t="s">
        <v>1003</v>
      </c>
      <c r="J162" s="1" t="s">
        <v>519</v>
      </c>
      <c r="K162" s="1" t="s">
        <v>1819</v>
      </c>
      <c r="L162" s="1" t="s">
        <v>1438</v>
      </c>
      <c r="M162" s="28">
        <v>1</v>
      </c>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x14ac:dyDescent="0.25">
      <c r="A163" s="1" t="s">
        <v>1824</v>
      </c>
      <c r="B163" s="1"/>
      <c r="D163" s="1"/>
      <c r="E163" s="1"/>
      <c r="I163" s="1"/>
      <c r="J163" s="1"/>
      <c r="K163" s="1"/>
      <c r="M163" s="28">
        <v>62</v>
      </c>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ht="28.5" x14ac:dyDescent="0.25">
      <c r="A164" s="3" t="s">
        <v>1439</v>
      </c>
      <c r="B164" s="3"/>
      <c r="C164" s="3"/>
      <c r="D164" s="3"/>
      <c r="E164" s="3"/>
      <c r="F164" s="3"/>
      <c r="G164" s="3"/>
      <c r="H164" s="3"/>
      <c r="I164" s="3"/>
      <c r="J164" s="3"/>
      <c r="K164" s="3"/>
      <c r="L164" s="3"/>
      <c r="M164" s="28">
        <v>151</v>
      </c>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x14ac:dyDescent="0.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x14ac:dyDescent="0.25">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x14ac:dyDescent="0.25">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x14ac:dyDescent="0.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x14ac:dyDescent="0.25">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x14ac:dyDescent="0.25">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x14ac:dyDescent="0.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x14ac:dyDescent="0.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x14ac:dyDescent="0.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x14ac:dyDescent="0.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x14ac:dyDescent="0.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x14ac:dyDescent="0.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x14ac:dyDescent="0.25">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x14ac:dyDescent="0.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x14ac:dyDescent="0.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x14ac:dyDescent="0.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x14ac:dyDescent="0.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x14ac:dyDescent="0.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x14ac:dyDescent="0.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x14ac:dyDescent="0.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x14ac:dyDescent="0.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x14ac:dyDescent="0.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x14ac:dyDescent="0.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x14ac:dyDescent="0.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x14ac:dyDescent="0.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x14ac:dyDescent="0.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x14ac:dyDescent="0.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x14ac:dyDescent="0.25">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x14ac:dyDescent="0.25">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x14ac:dyDescent="0.25">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x14ac:dyDescent="0.25">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x14ac:dyDescent="0.25">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x14ac:dyDescent="0.25">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x14ac:dyDescent="0.2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x14ac:dyDescent="0.2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x14ac:dyDescent="0.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x14ac:dyDescent="0.25">
      <c r="A201"/>
      <c r="B201"/>
      <c r="C201"/>
      <c r="D201"/>
      <c r="E201"/>
      <c r="F201"/>
      <c r="G201"/>
      <c r="H201"/>
      <c r="I201" s="39"/>
      <c r="J201" s="39"/>
      <c r="K201" s="39"/>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x14ac:dyDescent="0.25">
      <c r="A202"/>
      <c r="B202"/>
    </row>
    <row r="203" spans="1:122" x14ac:dyDescent="0.25">
      <c r="A203"/>
      <c r="B203"/>
    </row>
    <row r="204" spans="1:122" x14ac:dyDescent="0.25">
      <c r="A204"/>
      <c r="B204"/>
    </row>
    <row r="205" spans="1:122" x14ac:dyDescent="0.25">
      <c r="A205"/>
      <c r="B205"/>
    </row>
    <row r="206" spans="1:122" x14ac:dyDescent="0.25">
      <c r="A206"/>
      <c r="B206"/>
    </row>
    <row r="207" spans="1:122" x14ac:dyDescent="0.25">
      <c r="A207"/>
      <c r="B207"/>
    </row>
    <row r="208" spans="1:12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DR386"/>
  <sheetViews>
    <sheetView zoomScale="85" zoomScaleNormal="85" workbookViewId="0">
      <pane xSplit="3" ySplit="10" topLeftCell="D11" activePane="bottomRight" state="frozen"/>
      <selection pane="topRight" activeCell="D1" sqref="D1"/>
      <selection pane="bottomLeft" activeCell="A11" sqref="A11"/>
      <selection pane="bottomRight" activeCell="D20" sqref="D20"/>
    </sheetView>
  </sheetViews>
  <sheetFormatPr defaultRowHeight="15" x14ac:dyDescent="0.25"/>
  <cols>
    <col min="1" max="1" width="12.140625" style="1" bestFit="1" customWidth="1"/>
    <col min="2" max="2" width="9.28515625" style="2" bestFit="1" customWidth="1"/>
    <col min="3" max="3" width="24.85546875" style="1" customWidth="1"/>
    <col min="4" max="4" width="15.42578125" style="8" customWidth="1"/>
    <col min="5" max="5" width="27.85546875" style="2" customWidth="1"/>
    <col min="6" max="6" width="14.7109375" style="1" bestFit="1" customWidth="1"/>
    <col min="7" max="7" width="16" style="1" bestFit="1" customWidth="1"/>
    <col min="8" max="8" width="56" style="1" bestFit="1" customWidth="1"/>
    <col min="9" max="9" width="27.5703125" style="2" customWidth="1"/>
    <col min="10" max="11" width="20.140625" style="2" customWidth="1"/>
    <col min="12" max="12" width="24.28515625" style="1" bestFit="1" customWidth="1"/>
    <col min="13" max="16384" width="9.140625" style="1"/>
  </cols>
  <sheetData>
    <row r="10" spans="1:122" s="3" customFormat="1" ht="28.5" x14ac:dyDescent="0.25">
      <c r="A10" s="27" t="s">
        <v>0</v>
      </c>
      <c r="B10" s="27" t="s">
        <v>23</v>
      </c>
      <c r="C10" s="27" t="s">
        <v>1461</v>
      </c>
      <c r="D10" s="27" t="s">
        <v>1653</v>
      </c>
      <c r="E10" s="27" t="s">
        <v>1650</v>
      </c>
      <c r="F10" s="27" t="s">
        <v>1649</v>
      </c>
      <c r="G10" s="27" t="s">
        <v>11</v>
      </c>
      <c r="H10" s="27" t="s">
        <v>12</v>
      </c>
      <c r="I10" s="27" t="s">
        <v>1799</v>
      </c>
      <c r="J10" s="27" t="s">
        <v>1820</v>
      </c>
      <c r="K10" s="27" t="s">
        <v>1821</v>
      </c>
      <c r="L10" s="25" t="s">
        <v>17</v>
      </c>
      <c r="M10" s="25" t="s">
        <v>1822</v>
      </c>
      <c r="N10" s="39"/>
      <c r="O10" s="39"/>
      <c r="P10" s="39"/>
      <c r="Q10" s="39"/>
      <c r="R10" s="39"/>
      <c r="S10" s="39"/>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row>
    <row r="11" spans="1:122" s="8" customFormat="1" ht="28.5" x14ac:dyDescent="0.25">
      <c r="A11" s="1">
        <v>2011</v>
      </c>
      <c r="B11" s="1" t="s">
        <v>48</v>
      </c>
      <c r="C11" s="1" t="s">
        <v>1474</v>
      </c>
      <c r="D11" s="3" t="s">
        <v>120</v>
      </c>
      <c r="E11" s="2" t="s">
        <v>121</v>
      </c>
      <c r="F11" s="33">
        <v>32659</v>
      </c>
      <c r="G11" s="1" t="s">
        <v>124</v>
      </c>
      <c r="H11" s="1" t="s">
        <v>125</v>
      </c>
      <c r="I11" s="2" t="s">
        <v>1438</v>
      </c>
      <c r="J11" s="1" t="s">
        <v>126</v>
      </c>
      <c r="K11" s="1" t="s">
        <v>127</v>
      </c>
      <c r="L11" s="1" t="s">
        <v>97</v>
      </c>
      <c r="M11" s="1" t="s">
        <v>128</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row>
    <row r="12" spans="1:122" x14ac:dyDescent="0.25">
      <c r="B12" s="1"/>
      <c r="C12" s="1" t="s">
        <v>1475</v>
      </c>
      <c r="D12" s="3" t="s">
        <v>131</v>
      </c>
      <c r="E12" s="2" t="s">
        <v>132</v>
      </c>
      <c r="F12" s="33">
        <v>32793</v>
      </c>
      <c r="G12" s="1" t="s">
        <v>134</v>
      </c>
      <c r="H12" s="1" t="s">
        <v>93</v>
      </c>
      <c r="I12" s="2" t="s">
        <v>135</v>
      </c>
      <c r="J12" s="1" t="s">
        <v>136</v>
      </c>
      <c r="K12" s="1" t="s">
        <v>137</v>
      </c>
      <c r="L12" s="1" t="s">
        <v>76</v>
      </c>
      <c r="M12" s="1" t="s">
        <v>138</v>
      </c>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row>
    <row r="13" spans="1:122" x14ac:dyDescent="0.25">
      <c r="B13" s="1"/>
      <c r="C13" s="1" t="s">
        <v>1476</v>
      </c>
      <c r="D13" s="3" t="s">
        <v>142</v>
      </c>
      <c r="E13" s="2" t="s">
        <v>143</v>
      </c>
      <c r="F13" s="33">
        <v>32806</v>
      </c>
      <c r="G13" s="1" t="s">
        <v>145</v>
      </c>
      <c r="H13" s="1" t="s">
        <v>146</v>
      </c>
      <c r="I13" s="2" t="s">
        <v>1438</v>
      </c>
      <c r="J13" s="1" t="s">
        <v>147</v>
      </c>
      <c r="K13" s="1" t="s">
        <v>1438</v>
      </c>
      <c r="L13" s="1" t="s">
        <v>61</v>
      </c>
      <c r="M13" s="1" t="s">
        <v>1438</v>
      </c>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row>
    <row r="14" spans="1:122" x14ac:dyDescent="0.25">
      <c r="B14" s="1"/>
      <c r="C14" s="1" t="s">
        <v>1473</v>
      </c>
      <c r="D14" s="3" t="s">
        <v>1278</v>
      </c>
      <c r="E14" s="2" t="s">
        <v>111</v>
      </c>
      <c r="F14" s="33">
        <v>32650</v>
      </c>
      <c r="G14" s="1" t="s">
        <v>113</v>
      </c>
      <c r="H14" s="1" t="s">
        <v>93</v>
      </c>
      <c r="I14" s="2" t="s">
        <v>114</v>
      </c>
      <c r="J14" s="1" t="s">
        <v>115</v>
      </c>
      <c r="K14" s="1" t="s">
        <v>116</v>
      </c>
      <c r="L14" s="1" t="s">
        <v>61</v>
      </c>
      <c r="M14" s="1" t="s">
        <v>1438</v>
      </c>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row>
    <row r="15" spans="1:122" x14ac:dyDescent="0.25">
      <c r="B15" s="1"/>
      <c r="C15" s="1" t="s">
        <v>1472</v>
      </c>
      <c r="D15" s="3" t="s">
        <v>101</v>
      </c>
      <c r="E15" s="2" t="s">
        <v>102</v>
      </c>
      <c r="F15" s="33">
        <v>32600</v>
      </c>
      <c r="G15" s="1" t="s">
        <v>105</v>
      </c>
      <c r="H15" s="1" t="s">
        <v>57</v>
      </c>
      <c r="I15" s="2" t="s">
        <v>1438</v>
      </c>
      <c r="J15" s="1" t="s">
        <v>106</v>
      </c>
      <c r="K15" s="1" t="s">
        <v>107</v>
      </c>
      <c r="L15" s="1" t="s">
        <v>97</v>
      </c>
      <c r="M15" s="1" t="s">
        <v>108</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row>
    <row r="16" spans="1:122" x14ac:dyDescent="0.25">
      <c r="B16" s="1"/>
      <c r="C16" s="1" t="s">
        <v>1479</v>
      </c>
      <c r="D16" s="3" t="s">
        <v>1283</v>
      </c>
      <c r="E16" s="2" t="s">
        <v>1654</v>
      </c>
      <c r="F16" s="33">
        <v>32544</v>
      </c>
      <c r="G16" s="1" t="s">
        <v>171</v>
      </c>
      <c r="H16" s="1" t="s">
        <v>83</v>
      </c>
      <c r="I16" s="2" t="s">
        <v>1438</v>
      </c>
      <c r="J16" s="1" t="s">
        <v>172</v>
      </c>
      <c r="K16" s="1" t="s">
        <v>173</v>
      </c>
      <c r="L16" s="1" t="s">
        <v>97</v>
      </c>
      <c r="M16" s="1" t="s">
        <v>174</v>
      </c>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row>
    <row r="17" spans="1:122" x14ac:dyDescent="0.25">
      <c r="B17" s="1"/>
      <c r="C17" s="1" t="s">
        <v>1462</v>
      </c>
      <c r="D17" s="3" t="s">
        <v>51</v>
      </c>
      <c r="E17" s="2" t="s">
        <v>52</v>
      </c>
      <c r="F17" s="33">
        <v>32683</v>
      </c>
      <c r="G17" s="1" t="s">
        <v>56</v>
      </c>
      <c r="H17" s="1" t="s">
        <v>57</v>
      </c>
      <c r="I17" s="2" t="s">
        <v>1438</v>
      </c>
      <c r="J17" s="1" t="s">
        <v>58</v>
      </c>
      <c r="K17" s="1" t="s">
        <v>59</v>
      </c>
      <c r="L17" s="1" t="s">
        <v>61</v>
      </c>
      <c r="M17" s="1" t="s">
        <v>1438</v>
      </c>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row>
    <row r="18" spans="1:122" x14ac:dyDescent="0.25">
      <c r="B18" s="1" t="s">
        <v>86</v>
      </c>
      <c r="C18" s="1" t="s">
        <v>1477</v>
      </c>
      <c r="D18" s="3" t="s">
        <v>151</v>
      </c>
      <c r="E18" s="2" t="s">
        <v>152</v>
      </c>
      <c r="F18" s="33">
        <v>32587</v>
      </c>
      <c r="G18" s="1" t="s">
        <v>155</v>
      </c>
      <c r="H18" s="1" t="s">
        <v>156</v>
      </c>
      <c r="I18" s="2" t="s">
        <v>1438</v>
      </c>
      <c r="J18" s="1" t="s">
        <v>157</v>
      </c>
      <c r="K18" s="1" t="s">
        <v>1438</v>
      </c>
      <c r="L18" s="1" t="s">
        <v>97</v>
      </c>
      <c r="M18" s="1" t="s">
        <v>158</v>
      </c>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row>
    <row r="19" spans="1:122" ht="28.5" x14ac:dyDescent="0.25">
      <c r="B19" s="1"/>
      <c r="C19" s="1" t="s">
        <v>1478</v>
      </c>
      <c r="D19" s="3" t="s">
        <v>1329</v>
      </c>
      <c r="E19" s="2" t="s">
        <v>161</v>
      </c>
      <c r="F19" s="33">
        <v>32987</v>
      </c>
      <c r="G19" s="1" t="s">
        <v>92</v>
      </c>
      <c r="H19" s="1" t="s">
        <v>164</v>
      </c>
      <c r="I19" s="2" t="s">
        <v>1438</v>
      </c>
      <c r="J19" s="1" t="s">
        <v>165</v>
      </c>
      <c r="K19" s="1" t="s">
        <v>166</v>
      </c>
      <c r="L19" s="1" t="s">
        <v>97</v>
      </c>
      <c r="M19" s="1" t="s">
        <v>167</v>
      </c>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row>
    <row r="20" spans="1:122" ht="30" x14ac:dyDescent="0.25">
      <c r="B20" s="1"/>
      <c r="C20" s="1" t="s">
        <v>1480</v>
      </c>
      <c r="D20" s="3" t="s">
        <v>177</v>
      </c>
      <c r="E20" s="2" t="s">
        <v>1655</v>
      </c>
      <c r="F20" s="33">
        <v>32558</v>
      </c>
      <c r="G20" s="1" t="s">
        <v>179</v>
      </c>
      <c r="H20" s="1" t="s">
        <v>83</v>
      </c>
      <c r="I20" s="2" t="s">
        <v>1438</v>
      </c>
      <c r="J20" s="1" t="s">
        <v>180</v>
      </c>
      <c r="K20" s="1" t="s">
        <v>181</v>
      </c>
      <c r="L20" s="1" t="s">
        <v>97</v>
      </c>
      <c r="M20" s="1" t="s">
        <v>182</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row>
    <row r="21" spans="1:122" x14ac:dyDescent="0.25">
      <c r="B21" s="1"/>
      <c r="C21" s="1" t="s">
        <v>1471</v>
      </c>
      <c r="D21" s="3" t="s">
        <v>89</v>
      </c>
      <c r="E21" s="2" t="s">
        <v>1656</v>
      </c>
      <c r="F21" s="33">
        <v>32292</v>
      </c>
      <c r="G21" s="1" t="s">
        <v>92</v>
      </c>
      <c r="H21" s="1" t="s">
        <v>93</v>
      </c>
      <c r="I21" s="2" t="s">
        <v>1438</v>
      </c>
      <c r="J21" s="1" t="s">
        <v>94</v>
      </c>
      <c r="K21" s="1" t="s">
        <v>95</v>
      </c>
      <c r="L21" s="1" t="s">
        <v>97</v>
      </c>
      <c r="M21" s="1" t="s">
        <v>98</v>
      </c>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row>
    <row r="22" spans="1:122" ht="30" x14ac:dyDescent="0.25">
      <c r="A22" s="1">
        <v>2012</v>
      </c>
      <c r="B22" s="1" t="s">
        <v>48</v>
      </c>
      <c r="C22" s="1" t="s">
        <v>1481</v>
      </c>
      <c r="D22" s="3" t="s">
        <v>185</v>
      </c>
      <c r="E22" s="2" t="s">
        <v>186</v>
      </c>
      <c r="F22" s="33">
        <v>31566</v>
      </c>
      <c r="G22" s="1" t="s">
        <v>189</v>
      </c>
      <c r="H22" s="1" t="s">
        <v>190</v>
      </c>
      <c r="I22" s="2" t="s">
        <v>1438</v>
      </c>
      <c r="J22" s="1" t="s">
        <v>191</v>
      </c>
      <c r="K22" s="1" t="s">
        <v>192</v>
      </c>
      <c r="L22" s="1" t="s">
        <v>76</v>
      </c>
      <c r="M22" s="1" t="s">
        <v>193</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row>
    <row r="23" spans="1:122" x14ac:dyDescent="0.25">
      <c r="B23" s="1"/>
      <c r="C23" s="1" t="s">
        <v>1484</v>
      </c>
      <c r="D23" s="3" t="s">
        <v>215</v>
      </c>
      <c r="E23" s="2" t="s">
        <v>216</v>
      </c>
      <c r="F23" s="33">
        <v>33006</v>
      </c>
      <c r="G23" s="1" t="s">
        <v>219</v>
      </c>
      <c r="H23" s="1" t="s">
        <v>83</v>
      </c>
      <c r="I23" s="2" t="s">
        <v>1438</v>
      </c>
      <c r="J23" s="1" t="s">
        <v>220</v>
      </c>
      <c r="K23" s="1" t="s">
        <v>221</v>
      </c>
      <c r="L23" s="1" t="s">
        <v>76</v>
      </c>
      <c r="M23" s="1" t="s">
        <v>222</v>
      </c>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row>
    <row r="24" spans="1:122" x14ac:dyDescent="0.25">
      <c r="B24" s="1"/>
      <c r="C24" s="1" t="s">
        <v>1485</v>
      </c>
      <c r="D24" s="3" t="s">
        <v>225</v>
      </c>
      <c r="E24" s="2" t="s">
        <v>1657</v>
      </c>
      <c r="F24" s="33">
        <v>33074</v>
      </c>
      <c r="G24" s="1" t="s">
        <v>82</v>
      </c>
      <c r="H24" s="1" t="s">
        <v>228</v>
      </c>
      <c r="I24" s="2" t="s">
        <v>1438</v>
      </c>
      <c r="J24" s="1" t="s">
        <v>229</v>
      </c>
      <c r="K24" s="1" t="s">
        <v>1438</v>
      </c>
      <c r="L24" s="1" t="s">
        <v>76</v>
      </c>
      <c r="M24" s="1" t="s">
        <v>230</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row>
    <row r="25" spans="1:122" x14ac:dyDescent="0.25">
      <c r="B25" s="1"/>
      <c r="C25" s="1" t="s">
        <v>1490</v>
      </c>
      <c r="D25" s="3" t="s">
        <v>261</v>
      </c>
      <c r="E25" s="2" t="s">
        <v>1658</v>
      </c>
      <c r="F25" s="33">
        <v>33044</v>
      </c>
      <c r="G25" s="1" t="s">
        <v>263</v>
      </c>
      <c r="H25" s="1" t="s">
        <v>264</v>
      </c>
      <c r="I25" s="2" t="s">
        <v>1438</v>
      </c>
      <c r="J25" s="1" t="s">
        <v>265</v>
      </c>
      <c r="K25" s="1" t="s">
        <v>266</v>
      </c>
      <c r="L25" s="1" t="s">
        <v>61</v>
      </c>
      <c r="M25" s="1" t="s">
        <v>1438</v>
      </c>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row>
    <row r="26" spans="1:122" x14ac:dyDescent="0.25">
      <c r="B26" s="1"/>
      <c r="C26" s="1" t="s">
        <v>1486</v>
      </c>
      <c r="D26" s="3" t="s">
        <v>1330</v>
      </c>
      <c r="E26" s="2" t="s">
        <v>233</v>
      </c>
      <c r="F26" s="33">
        <v>33109</v>
      </c>
      <c r="G26" s="1" t="s">
        <v>236</v>
      </c>
      <c r="H26" s="1" t="s">
        <v>57</v>
      </c>
      <c r="I26" s="2" t="s">
        <v>1438</v>
      </c>
      <c r="J26" s="1" t="s">
        <v>238</v>
      </c>
      <c r="K26" s="1" t="s">
        <v>239</v>
      </c>
      <c r="L26" s="1" t="s">
        <v>76</v>
      </c>
      <c r="M26" s="1" t="s">
        <v>240</v>
      </c>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row>
    <row r="27" spans="1:122" x14ac:dyDescent="0.25">
      <c r="B27" s="1"/>
      <c r="C27" s="1" t="s">
        <v>1487</v>
      </c>
      <c r="D27" s="3" t="s">
        <v>1342</v>
      </c>
      <c r="E27" s="2" t="s">
        <v>1659</v>
      </c>
      <c r="F27" s="33">
        <v>33156</v>
      </c>
      <c r="G27" s="1" t="s">
        <v>244</v>
      </c>
      <c r="H27" s="1" t="s">
        <v>83</v>
      </c>
      <c r="I27" s="2" t="s">
        <v>1438</v>
      </c>
      <c r="J27" s="1" t="s">
        <v>245</v>
      </c>
      <c r="K27" s="1" t="s">
        <v>246</v>
      </c>
      <c r="L27" s="1" t="s">
        <v>61</v>
      </c>
      <c r="M27" s="1" t="s">
        <v>1438</v>
      </c>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row>
    <row r="28" spans="1:122" x14ac:dyDescent="0.25">
      <c r="B28" s="1"/>
      <c r="C28" s="1" t="s">
        <v>1488</v>
      </c>
      <c r="D28" s="3" t="s">
        <v>249</v>
      </c>
      <c r="E28" s="2" t="s">
        <v>250</v>
      </c>
      <c r="F28" s="33">
        <v>33178</v>
      </c>
      <c r="G28" s="1" t="s">
        <v>219</v>
      </c>
      <c r="H28" s="1" t="s">
        <v>253</v>
      </c>
      <c r="I28" s="2" t="s">
        <v>1438</v>
      </c>
      <c r="J28" s="1" t="s">
        <v>254</v>
      </c>
      <c r="K28" s="1" t="s">
        <v>255</v>
      </c>
      <c r="L28" s="1" t="s">
        <v>76</v>
      </c>
      <c r="M28" s="1" t="s">
        <v>256</v>
      </c>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row>
    <row r="29" spans="1:122" ht="28.5" x14ac:dyDescent="0.25">
      <c r="B29" s="1"/>
      <c r="C29" s="1" t="s">
        <v>1463</v>
      </c>
      <c r="D29" s="3" t="s">
        <v>1375</v>
      </c>
      <c r="E29" s="2" t="s">
        <v>68</v>
      </c>
      <c r="F29" s="33">
        <v>32832</v>
      </c>
      <c r="G29" s="1" t="s">
        <v>71</v>
      </c>
      <c r="H29" s="1" t="s">
        <v>72</v>
      </c>
      <c r="I29" s="2" t="s">
        <v>1438</v>
      </c>
      <c r="J29" s="1" t="s">
        <v>73</v>
      </c>
      <c r="K29" s="1" t="s">
        <v>74</v>
      </c>
      <c r="L29" s="1" t="s">
        <v>76</v>
      </c>
      <c r="M29" s="1" t="s">
        <v>1275</v>
      </c>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row>
    <row r="30" spans="1:122" x14ac:dyDescent="0.25">
      <c r="B30" s="1"/>
      <c r="C30" s="1" t="s">
        <v>1482</v>
      </c>
      <c r="D30" s="3" t="s">
        <v>196</v>
      </c>
      <c r="E30" s="2" t="s">
        <v>197</v>
      </c>
      <c r="F30" s="33">
        <v>32588</v>
      </c>
      <c r="G30" s="1" t="s">
        <v>199</v>
      </c>
      <c r="H30" s="1" t="s">
        <v>72</v>
      </c>
      <c r="I30" s="2" t="s">
        <v>1438</v>
      </c>
      <c r="J30" s="1" t="s">
        <v>200</v>
      </c>
      <c r="K30" s="1" t="s">
        <v>201</v>
      </c>
      <c r="L30" s="1" t="s">
        <v>76</v>
      </c>
      <c r="M30" s="1" t="s">
        <v>202</v>
      </c>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row>
    <row r="31" spans="1:122" ht="28.5" x14ac:dyDescent="0.25">
      <c r="B31" s="1"/>
      <c r="C31" s="1" t="s">
        <v>1483</v>
      </c>
      <c r="D31" s="3" t="s">
        <v>204</v>
      </c>
      <c r="E31" s="2" t="s">
        <v>1660</v>
      </c>
      <c r="F31" s="33">
        <v>32763</v>
      </c>
      <c r="G31" s="1" t="s">
        <v>171</v>
      </c>
      <c r="H31" s="1" t="s">
        <v>207</v>
      </c>
      <c r="I31" s="2" t="s">
        <v>1438</v>
      </c>
      <c r="J31" s="1" t="s">
        <v>208</v>
      </c>
      <c r="K31" s="1" t="s">
        <v>209</v>
      </c>
      <c r="L31" s="1" t="s">
        <v>211</v>
      </c>
      <c r="M31" s="1" t="s">
        <v>212</v>
      </c>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row>
    <row r="32" spans="1:122" ht="30" x14ac:dyDescent="0.25">
      <c r="B32" s="1" t="s">
        <v>86</v>
      </c>
      <c r="C32" s="1" t="s">
        <v>1489</v>
      </c>
      <c r="D32" s="3" t="s">
        <v>1357</v>
      </c>
      <c r="E32" s="2" t="s">
        <v>1661</v>
      </c>
      <c r="F32" s="33">
        <v>32966</v>
      </c>
      <c r="G32" s="1" t="s">
        <v>219</v>
      </c>
      <c r="H32" s="1" t="s">
        <v>259</v>
      </c>
      <c r="I32" s="2" t="s">
        <v>1438</v>
      </c>
      <c r="J32" s="1" t="s">
        <v>1801</v>
      </c>
      <c r="K32" s="1" t="s">
        <v>1810</v>
      </c>
      <c r="L32" s="1" t="s">
        <v>76</v>
      </c>
      <c r="M32" s="1">
        <v>43101</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row>
    <row r="33" spans="1:122" x14ac:dyDescent="0.25">
      <c r="A33" s="1">
        <v>2013</v>
      </c>
      <c r="B33" s="1" t="s">
        <v>48</v>
      </c>
      <c r="C33" s="1" t="s">
        <v>1491</v>
      </c>
      <c r="D33" s="3" t="s">
        <v>276</v>
      </c>
      <c r="E33" s="2" t="s">
        <v>277</v>
      </c>
      <c r="F33" s="33">
        <v>32313</v>
      </c>
      <c r="G33" s="1" t="s">
        <v>189</v>
      </c>
      <c r="H33" s="1" t="s">
        <v>280</v>
      </c>
      <c r="I33" s="2" t="s">
        <v>1438</v>
      </c>
      <c r="J33" s="1" t="s">
        <v>281</v>
      </c>
      <c r="K33" s="1" t="s">
        <v>282</v>
      </c>
      <c r="L33" s="1" t="s">
        <v>97</v>
      </c>
      <c r="M33" s="1" t="s">
        <v>283</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row>
    <row r="34" spans="1:122" x14ac:dyDescent="0.25">
      <c r="B34" s="1"/>
      <c r="C34" s="1" t="s">
        <v>1503</v>
      </c>
      <c r="D34" s="3" t="s">
        <v>353</v>
      </c>
      <c r="E34" s="2" t="s">
        <v>354</v>
      </c>
      <c r="F34" s="33">
        <v>33597</v>
      </c>
      <c r="G34" s="1" t="s">
        <v>263</v>
      </c>
      <c r="H34" s="1" t="s">
        <v>356</v>
      </c>
      <c r="I34" s="2" t="s">
        <v>357</v>
      </c>
      <c r="J34" s="1" t="s">
        <v>358</v>
      </c>
      <c r="K34" s="1" t="s">
        <v>359</v>
      </c>
      <c r="L34" s="1" t="s">
        <v>61</v>
      </c>
      <c r="M34" s="1" t="s">
        <v>1438</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row>
    <row r="35" spans="1:122" ht="30" x14ac:dyDescent="0.25">
      <c r="B35" s="1"/>
      <c r="C35" s="1" t="s">
        <v>1501</v>
      </c>
      <c r="D35" s="3" t="s">
        <v>342</v>
      </c>
      <c r="E35" s="2" t="s">
        <v>1662</v>
      </c>
      <c r="F35" s="33">
        <v>33518</v>
      </c>
      <c r="G35" s="1" t="s">
        <v>344</v>
      </c>
      <c r="H35" s="1" t="s">
        <v>72</v>
      </c>
      <c r="I35" s="2" t="s">
        <v>1438</v>
      </c>
      <c r="J35" s="1" t="s">
        <v>345</v>
      </c>
      <c r="K35" s="1" t="s">
        <v>346</v>
      </c>
      <c r="L35" s="1" t="s">
        <v>61</v>
      </c>
      <c r="M35" s="1" t="s">
        <v>1438</v>
      </c>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row>
    <row r="36" spans="1:122" x14ac:dyDescent="0.25">
      <c r="B36" s="1"/>
      <c r="C36" s="1" t="s">
        <v>1493</v>
      </c>
      <c r="D36" s="3" t="s">
        <v>1389</v>
      </c>
      <c r="E36" s="2" t="s">
        <v>1663</v>
      </c>
      <c r="F36" s="33">
        <v>33087</v>
      </c>
      <c r="G36" s="1" t="s">
        <v>296</v>
      </c>
      <c r="H36" s="1" t="s">
        <v>72</v>
      </c>
      <c r="I36" s="2" t="s">
        <v>1438</v>
      </c>
      <c r="J36" s="1" t="s">
        <v>297</v>
      </c>
      <c r="K36" s="1" t="s">
        <v>298</v>
      </c>
      <c r="L36" s="1" t="s">
        <v>61</v>
      </c>
      <c r="M36" s="1" t="s">
        <v>1438</v>
      </c>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row>
    <row r="37" spans="1:122" x14ac:dyDescent="0.25">
      <c r="B37" s="1"/>
      <c r="C37" s="1" t="s">
        <v>1470</v>
      </c>
      <c r="D37" s="3" t="s">
        <v>270</v>
      </c>
      <c r="E37" s="2" t="s">
        <v>271</v>
      </c>
      <c r="F37" s="33">
        <v>32874</v>
      </c>
      <c r="G37" s="1" t="s">
        <v>1438</v>
      </c>
      <c r="H37" s="1" t="s">
        <v>1438</v>
      </c>
      <c r="I37" s="2" t="s">
        <v>1438</v>
      </c>
      <c r="J37" s="1" t="s">
        <v>274</v>
      </c>
      <c r="K37" s="1" t="s">
        <v>1811</v>
      </c>
      <c r="L37" s="1" t="s">
        <v>61</v>
      </c>
      <c r="M37" s="1" t="s">
        <v>1438</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row>
    <row r="38" spans="1:122" ht="30" x14ac:dyDescent="0.25">
      <c r="B38" s="1"/>
      <c r="C38" s="1" t="s">
        <v>1492</v>
      </c>
      <c r="D38" s="3" t="s">
        <v>285</v>
      </c>
      <c r="E38" s="2" t="s">
        <v>286</v>
      </c>
      <c r="F38" s="33">
        <v>32973</v>
      </c>
      <c r="G38" s="1" t="s">
        <v>289</v>
      </c>
      <c r="H38" s="1" t="s">
        <v>57</v>
      </c>
      <c r="I38" s="2" t="s">
        <v>1438</v>
      </c>
      <c r="J38" s="1" t="s">
        <v>290</v>
      </c>
      <c r="K38" s="1" t="s">
        <v>291</v>
      </c>
      <c r="L38" s="1" t="s">
        <v>61</v>
      </c>
      <c r="M38" s="1" t="s">
        <v>1438</v>
      </c>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row>
    <row r="39" spans="1:122" ht="30" x14ac:dyDescent="0.25">
      <c r="B39" s="1"/>
      <c r="C39" s="1" t="s">
        <v>1496</v>
      </c>
      <c r="D39" s="3" t="s">
        <v>1343</v>
      </c>
      <c r="E39" s="2" t="s">
        <v>313</v>
      </c>
      <c r="F39" s="33">
        <v>33384</v>
      </c>
      <c r="G39" s="1" t="s">
        <v>113</v>
      </c>
      <c r="H39" s="1" t="s">
        <v>83</v>
      </c>
      <c r="I39" s="2" t="s">
        <v>1438</v>
      </c>
      <c r="J39" s="1" t="s">
        <v>315</v>
      </c>
      <c r="K39" s="1" t="s">
        <v>316</v>
      </c>
      <c r="L39" s="1" t="s">
        <v>61</v>
      </c>
      <c r="M39" s="1" t="s">
        <v>1438</v>
      </c>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row>
    <row r="40" spans="1:122" ht="30" x14ac:dyDescent="0.25">
      <c r="B40" s="1"/>
      <c r="C40" s="1" t="s">
        <v>1506</v>
      </c>
      <c r="D40" s="3" t="s">
        <v>1292</v>
      </c>
      <c r="E40" s="2" t="s">
        <v>380</v>
      </c>
      <c r="F40" s="33">
        <v>33534</v>
      </c>
      <c r="G40" s="1" t="s">
        <v>381</v>
      </c>
      <c r="H40" s="1" t="s">
        <v>382</v>
      </c>
      <c r="I40" s="2" t="s">
        <v>1438</v>
      </c>
      <c r="J40" s="1" t="s">
        <v>1438</v>
      </c>
      <c r="K40" s="1" t="s">
        <v>1438</v>
      </c>
      <c r="L40" s="1" t="s">
        <v>61</v>
      </c>
      <c r="M40" s="1" t="s">
        <v>1438</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row>
    <row r="41" spans="1:122" x14ac:dyDescent="0.25">
      <c r="B41" s="1"/>
      <c r="C41" s="1" t="s">
        <v>1498</v>
      </c>
      <c r="D41" s="3" t="s">
        <v>1377</v>
      </c>
      <c r="E41" s="2" t="s">
        <v>326</v>
      </c>
      <c r="F41" s="33">
        <v>33390</v>
      </c>
      <c r="G41" s="1" t="s">
        <v>82</v>
      </c>
      <c r="H41" s="1" t="s">
        <v>83</v>
      </c>
      <c r="I41" s="2" t="s">
        <v>1438</v>
      </c>
      <c r="J41" s="1" t="s">
        <v>328</v>
      </c>
      <c r="K41" s="1" t="s">
        <v>329</v>
      </c>
      <c r="L41" s="1" t="s">
        <v>61</v>
      </c>
      <c r="M41" s="1" t="s">
        <v>1438</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row>
    <row r="42" spans="1:122" x14ac:dyDescent="0.25">
      <c r="B42" s="1"/>
      <c r="C42" s="1" t="s">
        <v>1505</v>
      </c>
      <c r="D42" s="3" t="s">
        <v>371</v>
      </c>
      <c r="E42" s="2" t="s">
        <v>372</v>
      </c>
      <c r="F42" s="33">
        <v>32772</v>
      </c>
      <c r="G42" s="1" t="s">
        <v>344</v>
      </c>
      <c r="H42" s="1" t="s">
        <v>375</v>
      </c>
      <c r="I42" s="2" t="s">
        <v>1438</v>
      </c>
      <c r="J42" s="1" t="s">
        <v>376</v>
      </c>
      <c r="K42" s="1" t="s">
        <v>377</v>
      </c>
      <c r="L42" s="1" t="s">
        <v>61</v>
      </c>
      <c r="M42" s="1" t="s">
        <v>1438</v>
      </c>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row>
    <row r="43" spans="1:122" ht="28.5" x14ac:dyDescent="0.25">
      <c r="B43" s="1" t="s">
        <v>86</v>
      </c>
      <c r="C43" s="1" t="s">
        <v>1507</v>
      </c>
      <c r="D43" s="3" t="s">
        <v>1331</v>
      </c>
      <c r="E43" s="2" t="s">
        <v>385</v>
      </c>
      <c r="F43" s="33">
        <v>33278</v>
      </c>
      <c r="G43" s="1" t="s">
        <v>179</v>
      </c>
      <c r="H43" s="1" t="s">
        <v>356</v>
      </c>
      <c r="I43" s="2" t="s">
        <v>357</v>
      </c>
      <c r="J43" s="1" t="s">
        <v>1802</v>
      </c>
      <c r="K43" s="1" t="s">
        <v>199</v>
      </c>
      <c r="L43" s="1" t="s">
        <v>61</v>
      </c>
      <c r="M43" s="1" t="s">
        <v>1438</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row>
    <row r="44" spans="1:122" x14ac:dyDescent="0.25">
      <c r="B44" s="1"/>
      <c r="C44" s="1" t="s">
        <v>1497</v>
      </c>
      <c r="D44" s="3" t="s">
        <v>319</v>
      </c>
      <c r="E44" s="2" t="s">
        <v>1664</v>
      </c>
      <c r="F44" s="33">
        <v>33385</v>
      </c>
      <c r="G44" s="1" t="s">
        <v>321</v>
      </c>
      <c r="H44" s="1" t="s">
        <v>57</v>
      </c>
      <c r="I44" s="2" t="s">
        <v>1438</v>
      </c>
      <c r="J44" s="1" t="s">
        <v>310</v>
      </c>
      <c r="K44" s="1" t="s">
        <v>322</v>
      </c>
      <c r="L44" s="1" t="s">
        <v>76</v>
      </c>
      <c r="M44" s="1" t="s">
        <v>323</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row>
    <row r="45" spans="1:122" ht="30" x14ac:dyDescent="0.25">
      <c r="B45" s="1"/>
      <c r="C45" s="1" t="s">
        <v>1494</v>
      </c>
      <c r="D45" s="3" t="s">
        <v>1358</v>
      </c>
      <c r="E45" s="2" t="s">
        <v>1665</v>
      </c>
      <c r="F45" s="33">
        <v>33336</v>
      </c>
      <c r="G45" s="1" t="s">
        <v>199</v>
      </c>
      <c r="H45" s="1" t="s">
        <v>83</v>
      </c>
      <c r="I45" s="1" t="s">
        <v>668</v>
      </c>
      <c r="J45" s="1" t="s">
        <v>303</v>
      </c>
      <c r="K45" s="1" t="s">
        <v>304</v>
      </c>
      <c r="L45" s="1" t="s">
        <v>61</v>
      </c>
      <c r="M45" s="1" t="s">
        <v>1438</v>
      </c>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row>
    <row r="46" spans="1:122" ht="30" x14ac:dyDescent="0.25">
      <c r="B46" s="1"/>
      <c r="C46" s="1" t="s">
        <v>1508</v>
      </c>
      <c r="D46" s="3" t="s">
        <v>390</v>
      </c>
      <c r="E46" s="2" t="s">
        <v>1666</v>
      </c>
      <c r="F46" s="33">
        <v>33258</v>
      </c>
      <c r="G46" s="1" t="s">
        <v>392</v>
      </c>
      <c r="H46" s="1" t="s">
        <v>57</v>
      </c>
      <c r="I46" s="2" t="s">
        <v>1438</v>
      </c>
      <c r="J46" s="1" t="s">
        <v>315</v>
      </c>
      <c r="K46" s="1" t="s">
        <v>393</v>
      </c>
      <c r="L46" s="1" t="s">
        <v>61</v>
      </c>
      <c r="M46" s="1" t="s">
        <v>1438</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row>
    <row r="47" spans="1:122" ht="28.5" x14ac:dyDescent="0.25">
      <c r="B47" s="1"/>
      <c r="C47" s="1" t="s">
        <v>1499</v>
      </c>
      <c r="D47" s="3" t="s">
        <v>1287</v>
      </c>
      <c r="E47" s="2" t="s">
        <v>1667</v>
      </c>
      <c r="F47" s="33">
        <v>33456</v>
      </c>
      <c r="G47" s="1" t="s">
        <v>124</v>
      </c>
      <c r="H47" s="1" t="s">
        <v>57</v>
      </c>
      <c r="I47" s="2" t="s">
        <v>1438</v>
      </c>
      <c r="J47" s="1" t="s">
        <v>334</v>
      </c>
      <c r="K47" s="1" t="s">
        <v>335</v>
      </c>
      <c r="L47" s="1" t="s">
        <v>61</v>
      </c>
      <c r="M47" s="1" t="s">
        <v>1438</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row>
    <row r="48" spans="1:122" x14ac:dyDescent="0.25">
      <c r="B48" s="1"/>
      <c r="C48" s="1" t="s">
        <v>1502</v>
      </c>
      <c r="D48" s="3" t="s">
        <v>348</v>
      </c>
      <c r="E48" s="2" t="s">
        <v>1668</v>
      </c>
      <c r="F48" s="33">
        <v>33521</v>
      </c>
      <c r="G48" s="1" t="s">
        <v>199</v>
      </c>
      <c r="H48" s="1" t="s">
        <v>83</v>
      </c>
      <c r="I48" s="2" t="s">
        <v>350</v>
      </c>
      <c r="J48" s="1" t="s">
        <v>351</v>
      </c>
      <c r="K48" s="1" t="s">
        <v>352</v>
      </c>
      <c r="L48" s="1" t="s">
        <v>61</v>
      </c>
      <c r="M48" s="1" t="s">
        <v>1438</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row>
    <row r="49" spans="1:122" x14ac:dyDescent="0.25">
      <c r="B49" s="1"/>
      <c r="C49" s="1" t="s">
        <v>1500</v>
      </c>
      <c r="D49" s="3" t="s">
        <v>1284</v>
      </c>
      <c r="E49" s="2" t="s">
        <v>1669</v>
      </c>
      <c r="F49" s="33">
        <v>33463</v>
      </c>
      <c r="G49" s="1" t="s">
        <v>171</v>
      </c>
      <c r="H49" s="1" t="s">
        <v>57</v>
      </c>
      <c r="I49" s="2" t="s">
        <v>1438</v>
      </c>
      <c r="J49" s="1" t="s">
        <v>1438</v>
      </c>
      <c r="K49" s="1" t="s">
        <v>339</v>
      </c>
      <c r="L49" s="1" t="s">
        <v>61</v>
      </c>
      <c r="M49" s="1" t="s">
        <v>1438</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row>
    <row r="50" spans="1:122" ht="28.5" x14ac:dyDescent="0.25">
      <c r="B50" s="1"/>
      <c r="C50" s="1" t="s">
        <v>1509</v>
      </c>
      <c r="D50" s="3" t="s">
        <v>1286</v>
      </c>
      <c r="E50" s="2" t="s">
        <v>396</v>
      </c>
      <c r="F50" s="33">
        <v>33385</v>
      </c>
      <c r="G50" s="1" t="s">
        <v>244</v>
      </c>
      <c r="H50" s="1" t="s">
        <v>356</v>
      </c>
      <c r="I50" s="2" t="s">
        <v>357</v>
      </c>
      <c r="J50" s="1" t="s">
        <v>399</v>
      </c>
      <c r="K50" s="1" t="s">
        <v>400</v>
      </c>
      <c r="L50" s="1" t="s">
        <v>61</v>
      </c>
      <c r="M50" s="1" t="s">
        <v>1438</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row>
    <row r="51" spans="1:122" ht="28.5" x14ac:dyDescent="0.25">
      <c r="B51" s="1"/>
      <c r="C51" s="1" t="s">
        <v>1510</v>
      </c>
      <c r="D51" s="3" t="s">
        <v>1313</v>
      </c>
      <c r="E51" s="2" t="s">
        <v>1670</v>
      </c>
      <c r="F51" s="33">
        <v>33791</v>
      </c>
      <c r="G51" s="1" t="s">
        <v>402</v>
      </c>
      <c r="H51" s="1" t="s">
        <v>403</v>
      </c>
      <c r="I51" s="2" t="s">
        <v>1438</v>
      </c>
      <c r="J51" s="1" t="s">
        <v>404</v>
      </c>
      <c r="K51" s="1" t="s">
        <v>405</v>
      </c>
      <c r="L51" s="1" t="s">
        <v>61</v>
      </c>
      <c r="M51" s="1" t="s">
        <v>1438</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row>
    <row r="52" spans="1:122" ht="45" x14ac:dyDescent="0.25">
      <c r="B52" s="1"/>
      <c r="C52" s="1" t="s">
        <v>1495</v>
      </c>
      <c r="D52" s="3" t="s">
        <v>1279</v>
      </c>
      <c r="E52" s="2" t="s">
        <v>307</v>
      </c>
      <c r="F52" s="33">
        <v>33373</v>
      </c>
      <c r="G52" s="1" t="s">
        <v>124</v>
      </c>
      <c r="H52" s="1" t="s">
        <v>57</v>
      </c>
      <c r="I52" s="2" t="s">
        <v>1438</v>
      </c>
      <c r="J52" s="1" t="s">
        <v>310</v>
      </c>
      <c r="K52" s="1" t="s">
        <v>311</v>
      </c>
      <c r="L52" s="1" t="s">
        <v>61</v>
      </c>
      <c r="M52" s="1" t="s">
        <v>1438</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row>
    <row r="53" spans="1:122" x14ac:dyDescent="0.25">
      <c r="B53" s="1"/>
      <c r="C53" s="1" t="s">
        <v>1504</v>
      </c>
      <c r="D53" s="3" t="s">
        <v>362</v>
      </c>
      <c r="E53" s="2" t="s">
        <v>363</v>
      </c>
      <c r="F53" s="33">
        <v>33439</v>
      </c>
      <c r="G53" s="1" t="s">
        <v>134</v>
      </c>
      <c r="H53" s="1" t="s">
        <v>366</v>
      </c>
      <c r="I53" s="2" t="s">
        <v>1438</v>
      </c>
      <c r="J53" s="1" t="s">
        <v>367</v>
      </c>
      <c r="K53" s="1" t="s">
        <v>368</v>
      </c>
      <c r="L53" s="1" t="s">
        <v>61</v>
      </c>
      <c r="M53" s="1" t="s">
        <v>1438</v>
      </c>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row>
    <row r="54" spans="1:122" x14ac:dyDescent="0.25">
      <c r="A54" s="1">
        <v>2014</v>
      </c>
      <c r="B54" s="1" t="s">
        <v>48</v>
      </c>
      <c r="C54" s="1" t="s">
        <v>1469</v>
      </c>
      <c r="D54" s="3" t="s">
        <v>1235</v>
      </c>
      <c r="E54" s="2" t="s">
        <v>1671</v>
      </c>
      <c r="F54" s="33">
        <v>33965</v>
      </c>
      <c r="G54" s="1" t="s">
        <v>134</v>
      </c>
      <c r="H54" s="1" t="s">
        <v>1238</v>
      </c>
      <c r="I54" s="2" t="s">
        <v>1438</v>
      </c>
      <c r="J54" s="1" t="s">
        <v>1239</v>
      </c>
      <c r="K54" s="1" t="s">
        <v>1240</v>
      </c>
      <c r="L54" s="1" t="s">
        <v>61</v>
      </c>
      <c r="M54" s="1" t="s">
        <v>1438</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row>
    <row r="55" spans="1:122" x14ac:dyDescent="0.25">
      <c r="B55" s="1"/>
      <c r="C55" s="1" t="s">
        <v>1522</v>
      </c>
      <c r="D55" s="3" t="s">
        <v>1333</v>
      </c>
      <c r="E55" s="2" t="s">
        <v>478</v>
      </c>
      <c r="F55" s="33">
        <v>33867</v>
      </c>
      <c r="G55" s="1" t="s">
        <v>263</v>
      </c>
      <c r="H55" s="1" t="s">
        <v>83</v>
      </c>
      <c r="I55" s="2" t="s">
        <v>1438</v>
      </c>
      <c r="J55" s="1" t="s">
        <v>480</v>
      </c>
      <c r="K55" s="1" t="s">
        <v>481</v>
      </c>
      <c r="L55" s="1" t="s">
        <v>61</v>
      </c>
      <c r="M55" s="1" t="s">
        <v>1438</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row>
    <row r="56" spans="1:122" x14ac:dyDescent="0.25">
      <c r="B56" s="1"/>
      <c r="C56" s="1" t="s">
        <v>1521</v>
      </c>
      <c r="D56" s="3" t="s">
        <v>1280</v>
      </c>
      <c r="E56" s="2" t="s">
        <v>470</v>
      </c>
      <c r="F56" s="33">
        <v>33813</v>
      </c>
      <c r="G56" s="1" t="s">
        <v>82</v>
      </c>
      <c r="H56" s="1" t="s">
        <v>473</v>
      </c>
      <c r="I56" s="2" t="s">
        <v>1438</v>
      </c>
      <c r="J56" s="1" t="s">
        <v>474</v>
      </c>
      <c r="K56" s="1" t="s">
        <v>475</v>
      </c>
      <c r="L56" s="1" t="s">
        <v>61</v>
      </c>
      <c r="M56" s="1" t="s">
        <v>1438</v>
      </c>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row>
    <row r="57" spans="1:122" x14ac:dyDescent="0.25">
      <c r="B57" s="1"/>
      <c r="C57" s="1" t="s">
        <v>1530</v>
      </c>
      <c r="D57" s="3" t="s">
        <v>534</v>
      </c>
      <c r="E57" s="2" t="s">
        <v>535</v>
      </c>
      <c r="F57" s="33">
        <v>33269</v>
      </c>
      <c r="G57" s="1" t="s">
        <v>538</v>
      </c>
      <c r="H57" s="1" t="s">
        <v>539</v>
      </c>
      <c r="I57" s="2" t="s">
        <v>1438</v>
      </c>
      <c r="J57" s="1" t="s">
        <v>540</v>
      </c>
      <c r="K57" s="1" t="s">
        <v>541</v>
      </c>
      <c r="L57" s="1" t="s">
        <v>61</v>
      </c>
      <c r="M57" s="1" t="s">
        <v>1438</v>
      </c>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row>
    <row r="58" spans="1:122" x14ac:dyDescent="0.25">
      <c r="B58" s="1"/>
      <c r="C58" s="1" t="s">
        <v>1516</v>
      </c>
      <c r="D58" s="3" t="s">
        <v>438</v>
      </c>
      <c r="E58" s="2" t="s">
        <v>1672</v>
      </c>
      <c r="F58" s="33">
        <v>33788</v>
      </c>
      <c r="G58" s="1" t="s">
        <v>71</v>
      </c>
      <c r="H58" s="1" t="s">
        <v>356</v>
      </c>
      <c r="I58" s="2" t="s">
        <v>135</v>
      </c>
      <c r="J58" s="1" t="s">
        <v>441</v>
      </c>
      <c r="K58" s="1" t="s">
        <v>442</v>
      </c>
      <c r="L58" s="1" t="s">
        <v>61</v>
      </c>
      <c r="M58" s="1" t="s">
        <v>1438</v>
      </c>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row>
    <row r="59" spans="1:122" x14ac:dyDescent="0.25">
      <c r="B59" s="1"/>
      <c r="C59" s="1" t="s">
        <v>1529</v>
      </c>
      <c r="D59" s="3" t="s">
        <v>1300</v>
      </c>
      <c r="E59" s="2" t="s">
        <v>528</v>
      </c>
      <c r="F59" s="33">
        <v>34204</v>
      </c>
      <c r="G59" s="1" t="s">
        <v>189</v>
      </c>
      <c r="H59" s="1" t="s">
        <v>253</v>
      </c>
      <c r="I59" s="2" t="s">
        <v>1438</v>
      </c>
      <c r="J59" s="1" t="s">
        <v>1438</v>
      </c>
      <c r="K59" s="1" t="s">
        <v>1438</v>
      </c>
      <c r="L59" s="1" t="s">
        <v>61</v>
      </c>
      <c r="M59" s="1" t="s">
        <v>1438</v>
      </c>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row>
    <row r="60" spans="1:122" x14ac:dyDescent="0.25">
      <c r="B60" s="1"/>
      <c r="C60" s="1" t="s">
        <v>1465</v>
      </c>
      <c r="D60" s="3" t="s">
        <v>1376</v>
      </c>
      <c r="E60" s="2" t="s">
        <v>483</v>
      </c>
      <c r="F60" s="33">
        <v>33902</v>
      </c>
      <c r="G60" s="1" t="s">
        <v>485</v>
      </c>
      <c r="H60" s="1" t="s">
        <v>57</v>
      </c>
      <c r="I60" s="2" t="s">
        <v>1438</v>
      </c>
      <c r="J60" s="1" t="s">
        <v>486</v>
      </c>
      <c r="K60" s="1" t="s">
        <v>487</v>
      </c>
      <c r="L60" s="1" t="s">
        <v>61</v>
      </c>
      <c r="M60" s="1" t="s">
        <v>1438</v>
      </c>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row>
    <row r="61" spans="1:122" ht="30" x14ac:dyDescent="0.25">
      <c r="B61" s="1"/>
      <c r="C61" s="1" t="s">
        <v>1515</v>
      </c>
      <c r="D61" s="3" t="s">
        <v>431</v>
      </c>
      <c r="E61" s="2" t="s">
        <v>432</v>
      </c>
      <c r="F61" s="33">
        <v>33767</v>
      </c>
      <c r="G61" s="1" t="s">
        <v>263</v>
      </c>
      <c r="H61" s="1" t="s">
        <v>83</v>
      </c>
      <c r="I61" s="2" t="s">
        <v>1438</v>
      </c>
      <c r="J61" s="1" t="s">
        <v>434</v>
      </c>
      <c r="K61" s="1" t="s">
        <v>435</v>
      </c>
      <c r="L61" s="1" t="s">
        <v>61</v>
      </c>
      <c r="M61" s="1" t="s">
        <v>1438</v>
      </c>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row>
    <row r="62" spans="1:122" ht="30" x14ac:dyDescent="0.25">
      <c r="B62" s="1"/>
      <c r="C62" s="1" t="s">
        <v>1527</v>
      </c>
      <c r="D62" s="3" t="s">
        <v>1281</v>
      </c>
      <c r="E62" s="2" t="s">
        <v>517</v>
      </c>
      <c r="F62" s="33">
        <v>33968</v>
      </c>
      <c r="G62" s="1" t="s">
        <v>82</v>
      </c>
      <c r="H62" s="1" t="s">
        <v>253</v>
      </c>
      <c r="I62" s="2" t="s">
        <v>1438</v>
      </c>
      <c r="J62" s="1" t="s">
        <v>519</v>
      </c>
      <c r="K62" s="1" t="s">
        <v>1812</v>
      </c>
      <c r="L62" s="1" t="s">
        <v>76</v>
      </c>
      <c r="M62" s="1" t="s">
        <v>520</v>
      </c>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row>
    <row r="63" spans="1:122" x14ac:dyDescent="0.25">
      <c r="B63" s="1"/>
      <c r="C63" s="1" t="s">
        <v>1464</v>
      </c>
      <c r="D63" s="3" t="s">
        <v>1328</v>
      </c>
      <c r="E63" s="2" t="s">
        <v>79</v>
      </c>
      <c r="F63" s="33">
        <v>33867</v>
      </c>
      <c r="G63" s="1" t="s">
        <v>82</v>
      </c>
      <c r="H63" s="1" t="s">
        <v>83</v>
      </c>
      <c r="I63" s="2" t="s">
        <v>1438</v>
      </c>
      <c r="J63" s="1" t="s">
        <v>84</v>
      </c>
      <c r="K63" s="1" t="s">
        <v>1438</v>
      </c>
      <c r="L63" s="1" t="s">
        <v>61</v>
      </c>
      <c r="M63" s="1" t="s">
        <v>1438</v>
      </c>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row>
    <row r="64" spans="1:122" ht="28.5" x14ac:dyDescent="0.25">
      <c r="B64" s="1"/>
      <c r="C64" s="1" t="s">
        <v>1511</v>
      </c>
      <c r="D64" s="3" t="s">
        <v>1359</v>
      </c>
      <c r="E64" s="2" t="s">
        <v>1673</v>
      </c>
      <c r="F64" s="33">
        <v>32924</v>
      </c>
      <c r="G64" s="1" t="s">
        <v>71</v>
      </c>
      <c r="H64" s="1" t="s">
        <v>207</v>
      </c>
      <c r="I64" s="2" t="s">
        <v>1438</v>
      </c>
      <c r="J64" s="1" t="s">
        <v>410</v>
      </c>
      <c r="K64" s="1" t="s">
        <v>411</v>
      </c>
      <c r="L64" s="1" t="s">
        <v>61</v>
      </c>
      <c r="M64" s="1" t="s">
        <v>1438</v>
      </c>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row>
    <row r="65" spans="1:122" x14ac:dyDescent="0.25">
      <c r="B65" s="1"/>
      <c r="C65" s="1" t="s">
        <v>1512</v>
      </c>
      <c r="D65" s="3" t="s">
        <v>413</v>
      </c>
      <c r="E65" s="2" t="s">
        <v>414</v>
      </c>
      <c r="F65" s="33">
        <v>33061</v>
      </c>
      <c r="G65" s="1" t="s">
        <v>417</v>
      </c>
      <c r="H65" s="1" t="s">
        <v>382</v>
      </c>
      <c r="I65" s="2" t="s">
        <v>1438</v>
      </c>
      <c r="J65" s="1" t="s">
        <v>418</v>
      </c>
      <c r="K65" s="1" t="s">
        <v>1438</v>
      </c>
      <c r="L65" s="1" t="s">
        <v>61</v>
      </c>
      <c r="M65" s="1" t="s">
        <v>1438</v>
      </c>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row>
    <row r="66" spans="1:122" x14ac:dyDescent="0.25">
      <c r="B66" s="1"/>
      <c r="C66" s="1" t="s">
        <v>1642</v>
      </c>
      <c r="D66" s="3" t="s">
        <v>1205</v>
      </c>
      <c r="E66" s="2" t="s">
        <v>1206</v>
      </c>
      <c r="F66" s="33">
        <v>33258</v>
      </c>
      <c r="G66" s="1" t="s">
        <v>1208</v>
      </c>
      <c r="H66" s="1" t="s">
        <v>375</v>
      </c>
      <c r="I66" s="2" t="s">
        <v>1438</v>
      </c>
      <c r="J66" s="1" t="s">
        <v>1209</v>
      </c>
      <c r="K66" s="1" t="s">
        <v>1210</v>
      </c>
      <c r="L66" s="1" t="s">
        <v>61</v>
      </c>
      <c r="M66" s="1" t="s">
        <v>1438</v>
      </c>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row>
    <row r="67" spans="1:122" ht="28.5" x14ac:dyDescent="0.25">
      <c r="B67" s="1" t="s">
        <v>86</v>
      </c>
      <c r="C67" s="1" t="s">
        <v>1518</v>
      </c>
      <c r="D67" s="3" t="s">
        <v>1361</v>
      </c>
      <c r="E67" s="2" t="s">
        <v>1674</v>
      </c>
      <c r="F67" s="33">
        <v>33801</v>
      </c>
      <c r="G67" s="1" t="s">
        <v>296</v>
      </c>
      <c r="H67" s="1" t="s">
        <v>356</v>
      </c>
      <c r="I67" s="2" t="s">
        <v>357</v>
      </c>
      <c r="J67" s="1" t="s">
        <v>454</v>
      </c>
      <c r="K67" s="1" t="s">
        <v>455</v>
      </c>
      <c r="L67" s="1" t="s">
        <v>61</v>
      </c>
      <c r="M67" s="1" t="s">
        <v>1438</v>
      </c>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row>
    <row r="68" spans="1:122" x14ac:dyDescent="0.25">
      <c r="B68" s="1"/>
      <c r="C68" s="1" t="s">
        <v>1526</v>
      </c>
      <c r="D68" s="3" t="s">
        <v>1299</v>
      </c>
      <c r="E68" s="2" t="s">
        <v>510</v>
      </c>
      <c r="F68" s="33">
        <v>33929</v>
      </c>
      <c r="G68" s="1" t="s">
        <v>113</v>
      </c>
      <c r="H68" s="1" t="s">
        <v>83</v>
      </c>
      <c r="I68" s="2" t="s">
        <v>1438</v>
      </c>
      <c r="J68" s="1" t="s">
        <v>513</v>
      </c>
      <c r="K68" s="1" t="s">
        <v>514</v>
      </c>
      <c r="L68" s="1" t="s">
        <v>61</v>
      </c>
      <c r="M68" s="1" t="s">
        <v>1438</v>
      </c>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row>
    <row r="69" spans="1:122" x14ac:dyDescent="0.25">
      <c r="B69" s="1"/>
      <c r="C69" s="1" t="s">
        <v>1528</v>
      </c>
      <c r="D69" s="3" t="s">
        <v>1277</v>
      </c>
      <c r="E69" s="2" t="s">
        <v>523</v>
      </c>
      <c r="F69" s="33">
        <v>33956</v>
      </c>
      <c r="G69" s="1" t="s">
        <v>113</v>
      </c>
      <c r="H69" s="1" t="s">
        <v>83</v>
      </c>
      <c r="I69" s="2" t="s">
        <v>350</v>
      </c>
      <c r="J69" s="1" t="s">
        <v>1438</v>
      </c>
      <c r="K69" s="1" t="s">
        <v>525</v>
      </c>
      <c r="L69" s="1" t="s">
        <v>61</v>
      </c>
      <c r="M69" s="1" t="s">
        <v>1438</v>
      </c>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row>
    <row r="70" spans="1:122" x14ac:dyDescent="0.25">
      <c r="B70" s="1"/>
      <c r="C70" s="1" t="s">
        <v>1513</v>
      </c>
      <c r="D70" s="3" t="s">
        <v>420</v>
      </c>
      <c r="E70" s="2" t="s">
        <v>1675</v>
      </c>
      <c r="F70" s="33">
        <v>33613</v>
      </c>
      <c r="G70" s="1" t="s">
        <v>134</v>
      </c>
      <c r="H70" s="1" t="s">
        <v>356</v>
      </c>
      <c r="I70" s="2" t="s">
        <v>1438</v>
      </c>
      <c r="J70" s="1" t="s">
        <v>422</v>
      </c>
      <c r="K70" s="1" t="s">
        <v>423</v>
      </c>
      <c r="L70" s="1" t="s">
        <v>61</v>
      </c>
      <c r="M70" s="1" t="s">
        <v>1438</v>
      </c>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row>
    <row r="71" spans="1:122" x14ac:dyDescent="0.25">
      <c r="B71" s="1"/>
      <c r="C71" s="1" t="s">
        <v>1514</v>
      </c>
      <c r="D71" s="3" t="s">
        <v>1360</v>
      </c>
      <c r="E71" s="2" t="s">
        <v>426</v>
      </c>
      <c r="F71" s="33">
        <v>33695</v>
      </c>
      <c r="G71" s="1" t="s">
        <v>155</v>
      </c>
      <c r="H71" s="1" t="s">
        <v>83</v>
      </c>
      <c r="I71" s="2" t="s">
        <v>1438</v>
      </c>
      <c r="J71" s="1" t="s">
        <v>428</v>
      </c>
      <c r="K71" s="1" t="s">
        <v>429</v>
      </c>
      <c r="L71" s="1" t="s">
        <v>61</v>
      </c>
      <c r="M71" s="1" t="s">
        <v>1438</v>
      </c>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row>
    <row r="72" spans="1:122" x14ac:dyDescent="0.25">
      <c r="B72" s="1"/>
      <c r="C72" s="1" t="s">
        <v>1519</v>
      </c>
      <c r="D72" s="3" t="s">
        <v>1332</v>
      </c>
      <c r="E72" s="2" t="s">
        <v>458</v>
      </c>
      <c r="F72" s="33">
        <v>33805</v>
      </c>
      <c r="G72" s="1" t="s">
        <v>134</v>
      </c>
      <c r="H72" s="1" t="s">
        <v>83</v>
      </c>
      <c r="I72" s="2" t="s">
        <v>1438</v>
      </c>
      <c r="J72" s="1" t="s">
        <v>461</v>
      </c>
      <c r="K72" s="1" t="s">
        <v>462</v>
      </c>
      <c r="L72" s="1" t="s">
        <v>76</v>
      </c>
      <c r="M72" s="1" t="s">
        <v>463</v>
      </c>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row>
    <row r="73" spans="1:122" x14ac:dyDescent="0.25">
      <c r="B73" s="1"/>
      <c r="C73" s="1" t="s">
        <v>1468</v>
      </c>
      <c r="D73" s="3" t="s">
        <v>1227</v>
      </c>
      <c r="E73" s="2" t="s">
        <v>1228</v>
      </c>
      <c r="F73" s="33">
        <v>33831</v>
      </c>
      <c r="G73" s="1" t="s">
        <v>134</v>
      </c>
      <c r="H73" s="1" t="s">
        <v>881</v>
      </c>
      <c r="I73" s="2" t="s">
        <v>1438</v>
      </c>
      <c r="J73" s="1" t="s">
        <v>1232</v>
      </c>
      <c r="K73" s="1" t="s">
        <v>1233</v>
      </c>
      <c r="L73" s="1" t="s">
        <v>76</v>
      </c>
      <c r="M73" s="1" t="s">
        <v>580</v>
      </c>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row>
    <row r="74" spans="1:122" ht="30" x14ac:dyDescent="0.25">
      <c r="B74" s="1"/>
      <c r="C74" s="1" t="s">
        <v>1525</v>
      </c>
      <c r="D74" s="3" t="s">
        <v>1362</v>
      </c>
      <c r="E74" s="2" t="s">
        <v>1676</v>
      </c>
      <c r="F74" s="33">
        <v>33928</v>
      </c>
      <c r="G74" s="1" t="s">
        <v>263</v>
      </c>
      <c r="H74" s="1" t="s">
        <v>57</v>
      </c>
      <c r="I74" s="2" t="s">
        <v>1438</v>
      </c>
      <c r="J74" s="1" t="s">
        <v>506</v>
      </c>
      <c r="K74" s="1" t="s">
        <v>507</v>
      </c>
      <c r="L74" s="1" t="s">
        <v>61</v>
      </c>
      <c r="M74" s="1" t="s">
        <v>1438</v>
      </c>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row>
    <row r="75" spans="1:122" x14ac:dyDescent="0.25">
      <c r="B75" s="1"/>
      <c r="C75" s="1" t="s">
        <v>1520</v>
      </c>
      <c r="D75" s="3" t="s">
        <v>1378</v>
      </c>
      <c r="E75" s="2" t="s">
        <v>465</v>
      </c>
      <c r="F75" s="33">
        <v>33811</v>
      </c>
      <c r="G75" s="1" t="s">
        <v>134</v>
      </c>
      <c r="H75" s="1" t="s">
        <v>253</v>
      </c>
      <c r="I75" s="2" t="s">
        <v>1438</v>
      </c>
      <c r="J75" s="1" t="s">
        <v>467</v>
      </c>
      <c r="K75" s="1" t="s">
        <v>468</v>
      </c>
      <c r="L75" s="1" t="s">
        <v>61</v>
      </c>
      <c r="M75" s="1" t="s">
        <v>1438</v>
      </c>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row>
    <row r="76" spans="1:122" x14ac:dyDescent="0.25">
      <c r="B76" s="1"/>
      <c r="C76" s="1" t="s">
        <v>1524</v>
      </c>
      <c r="D76" s="3" t="s">
        <v>1334</v>
      </c>
      <c r="E76" s="2" t="s">
        <v>500</v>
      </c>
      <c r="F76" s="33">
        <v>33926</v>
      </c>
      <c r="G76" s="1" t="s">
        <v>113</v>
      </c>
      <c r="H76" s="1" t="s">
        <v>83</v>
      </c>
      <c r="I76" s="2" t="s">
        <v>1438</v>
      </c>
      <c r="J76" s="1" t="s">
        <v>503</v>
      </c>
      <c r="K76" s="1" t="s">
        <v>502</v>
      </c>
      <c r="L76" s="1" t="s">
        <v>61</v>
      </c>
      <c r="M76" s="1" t="s">
        <v>1438</v>
      </c>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row>
    <row r="77" spans="1:122" x14ac:dyDescent="0.25">
      <c r="B77" s="1"/>
      <c r="C77" s="1" t="s">
        <v>1517</v>
      </c>
      <c r="D77" s="3" t="s">
        <v>1290</v>
      </c>
      <c r="E77" s="2" t="s">
        <v>444</v>
      </c>
      <c r="F77" s="33">
        <v>33800</v>
      </c>
      <c r="G77" s="1" t="s">
        <v>447</v>
      </c>
      <c r="H77" s="1" t="s">
        <v>146</v>
      </c>
      <c r="I77" s="2" t="s">
        <v>1438</v>
      </c>
      <c r="J77" s="1" t="s">
        <v>448</v>
      </c>
      <c r="K77" s="1" t="s">
        <v>449</v>
      </c>
      <c r="L77" s="1" t="s">
        <v>97</v>
      </c>
      <c r="M77" s="1" t="s">
        <v>450</v>
      </c>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row>
    <row r="78" spans="1:122" x14ac:dyDescent="0.25">
      <c r="B78" s="1"/>
      <c r="C78" s="1" t="s">
        <v>1523</v>
      </c>
      <c r="D78" s="3" t="s">
        <v>490</v>
      </c>
      <c r="E78" s="2" t="s">
        <v>491</v>
      </c>
      <c r="F78" s="33">
        <v>33924</v>
      </c>
      <c r="G78" s="1" t="s">
        <v>296</v>
      </c>
      <c r="H78" s="1" t="s">
        <v>253</v>
      </c>
      <c r="I78" s="2" t="s">
        <v>1438</v>
      </c>
      <c r="J78" s="1" t="s">
        <v>495</v>
      </c>
      <c r="K78" s="1" t="s">
        <v>496</v>
      </c>
      <c r="L78" s="1" t="s">
        <v>76</v>
      </c>
      <c r="M78" s="1" t="s">
        <v>497</v>
      </c>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row>
    <row r="79" spans="1:122" ht="30" x14ac:dyDescent="0.25">
      <c r="A79" s="1">
        <v>2015</v>
      </c>
      <c r="B79" s="1" t="s">
        <v>48</v>
      </c>
      <c r="C79" s="1" t="s">
        <v>1551</v>
      </c>
      <c r="D79" s="3" t="s">
        <v>1346</v>
      </c>
      <c r="E79" s="2" t="s">
        <v>1677</v>
      </c>
      <c r="F79" s="33">
        <v>34262</v>
      </c>
      <c r="G79" s="1" t="s">
        <v>71</v>
      </c>
      <c r="H79" s="1" t="s">
        <v>57</v>
      </c>
      <c r="I79" s="2" t="s">
        <v>690</v>
      </c>
      <c r="J79" s="1" t="s">
        <v>691</v>
      </c>
      <c r="K79" s="1" t="s">
        <v>692</v>
      </c>
      <c r="L79" s="1" t="s">
        <v>61</v>
      </c>
      <c r="M79" s="1" t="s">
        <v>1438</v>
      </c>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row>
    <row r="80" spans="1:122" x14ac:dyDescent="0.25">
      <c r="B80" s="1"/>
      <c r="C80" s="1" t="s">
        <v>1532</v>
      </c>
      <c r="D80" s="3" t="s">
        <v>1314</v>
      </c>
      <c r="E80" s="2" t="s">
        <v>1678</v>
      </c>
      <c r="F80" s="33">
        <v>33521</v>
      </c>
      <c r="G80" s="1" t="s">
        <v>554</v>
      </c>
      <c r="H80" s="1" t="s">
        <v>207</v>
      </c>
      <c r="I80" s="2" t="s">
        <v>547</v>
      </c>
      <c r="J80" s="1" t="s">
        <v>555</v>
      </c>
      <c r="K80" s="1" t="s">
        <v>1438</v>
      </c>
      <c r="L80" s="1" t="s">
        <v>61</v>
      </c>
      <c r="M80" s="1" t="s">
        <v>1438</v>
      </c>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row>
    <row r="81" spans="2:122" x14ac:dyDescent="0.25">
      <c r="B81" s="1"/>
      <c r="C81" s="1" t="s">
        <v>1549</v>
      </c>
      <c r="D81" s="3" t="s">
        <v>1317</v>
      </c>
      <c r="E81" s="2" t="s">
        <v>1679</v>
      </c>
      <c r="F81" s="33">
        <v>34234</v>
      </c>
      <c r="G81" s="1" t="s">
        <v>296</v>
      </c>
      <c r="H81" s="1" t="s">
        <v>659</v>
      </c>
      <c r="I81" s="2" t="s">
        <v>592</v>
      </c>
      <c r="J81" s="1" t="s">
        <v>674</v>
      </c>
      <c r="K81" s="1" t="s">
        <v>675</v>
      </c>
      <c r="L81" s="1" t="s">
        <v>76</v>
      </c>
      <c r="M81" s="1" t="s">
        <v>676</v>
      </c>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row>
    <row r="82" spans="2:122" ht="30" x14ac:dyDescent="0.25">
      <c r="B82" s="1"/>
      <c r="C82" s="1" t="s">
        <v>1546</v>
      </c>
      <c r="D82" s="3" t="s">
        <v>1316</v>
      </c>
      <c r="E82" s="2" t="s">
        <v>1680</v>
      </c>
      <c r="F82" s="33">
        <v>34197</v>
      </c>
      <c r="G82" s="1" t="s">
        <v>447</v>
      </c>
      <c r="H82" s="1" t="s">
        <v>83</v>
      </c>
      <c r="I82" s="2" t="s">
        <v>135</v>
      </c>
      <c r="J82" s="1" t="s">
        <v>652</v>
      </c>
      <c r="K82" s="1" t="s">
        <v>653</v>
      </c>
      <c r="L82" s="1" t="s">
        <v>61</v>
      </c>
      <c r="M82" s="1" t="s">
        <v>1438</v>
      </c>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row>
    <row r="83" spans="2:122" ht="28.5" x14ac:dyDescent="0.25">
      <c r="B83" s="1"/>
      <c r="C83" s="1" t="s">
        <v>1536</v>
      </c>
      <c r="D83" s="3" t="s">
        <v>1336</v>
      </c>
      <c r="E83" s="2" t="s">
        <v>582</v>
      </c>
      <c r="F83" s="33">
        <v>33875</v>
      </c>
      <c r="G83" s="1" t="s">
        <v>71</v>
      </c>
      <c r="H83" s="1" t="s">
        <v>83</v>
      </c>
      <c r="I83" s="2" t="s">
        <v>350</v>
      </c>
      <c r="J83" s="1" t="s">
        <v>586</v>
      </c>
      <c r="K83" s="1" t="s">
        <v>587</v>
      </c>
      <c r="L83" s="1" t="s">
        <v>61</v>
      </c>
      <c r="M83" s="1" t="s">
        <v>1438</v>
      </c>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row>
    <row r="84" spans="2:122" x14ac:dyDescent="0.25">
      <c r="B84" s="1"/>
      <c r="C84" s="1" t="s">
        <v>1643</v>
      </c>
      <c r="D84" s="3" t="s">
        <v>1212</v>
      </c>
      <c r="E84" s="2" t="s">
        <v>1213</v>
      </c>
      <c r="F84" s="33">
        <v>33754</v>
      </c>
      <c r="G84" s="1" t="s">
        <v>82</v>
      </c>
      <c r="H84" s="1" t="s">
        <v>1438</v>
      </c>
      <c r="I84" s="2" t="s">
        <v>1438</v>
      </c>
      <c r="J84" s="1" t="s">
        <v>1438</v>
      </c>
      <c r="K84" s="1" t="s">
        <v>1438</v>
      </c>
      <c r="L84" s="1" t="s">
        <v>61</v>
      </c>
      <c r="M84" s="1" t="s">
        <v>1438</v>
      </c>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row>
    <row r="85" spans="2:122" x14ac:dyDescent="0.25">
      <c r="B85" s="1"/>
      <c r="C85" s="1" t="s">
        <v>1545</v>
      </c>
      <c r="D85" s="3" t="s">
        <v>1293</v>
      </c>
      <c r="E85" s="2" t="s">
        <v>1681</v>
      </c>
      <c r="F85" s="33">
        <v>34177</v>
      </c>
      <c r="G85" s="1" t="s">
        <v>645</v>
      </c>
      <c r="H85" s="1" t="s">
        <v>356</v>
      </c>
      <c r="I85" s="2" t="s">
        <v>357</v>
      </c>
      <c r="J85" s="1" t="s">
        <v>646</v>
      </c>
      <c r="K85" s="1" t="s">
        <v>647</v>
      </c>
      <c r="L85" s="1" t="s">
        <v>61</v>
      </c>
      <c r="M85" s="1" t="s">
        <v>1438</v>
      </c>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row>
    <row r="86" spans="2:122" ht="30" x14ac:dyDescent="0.25">
      <c r="B86" s="1"/>
      <c r="C86" s="1" t="s">
        <v>1533</v>
      </c>
      <c r="D86" s="3" t="s">
        <v>1335</v>
      </c>
      <c r="E86" s="2" t="s">
        <v>557</v>
      </c>
      <c r="F86" s="33">
        <v>33790</v>
      </c>
      <c r="G86" s="1" t="s">
        <v>296</v>
      </c>
      <c r="H86" s="1" t="s">
        <v>72</v>
      </c>
      <c r="I86" s="2" t="s">
        <v>560</v>
      </c>
      <c r="J86" s="1" t="s">
        <v>1438</v>
      </c>
      <c r="K86" s="1" t="s">
        <v>561</v>
      </c>
      <c r="L86" s="1" t="s">
        <v>61</v>
      </c>
      <c r="M86" s="1" t="s">
        <v>1438</v>
      </c>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row>
    <row r="87" spans="2:122" ht="30" x14ac:dyDescent="0.25">
      <c r="B87" s="1"/>
      <c r="C87" s="1" t="s">
        <v>1535</v>
      </c>
      <c r="D87" s="3" t="s">
        <v>571</v>
      </c>
      <c r="E87" s="2" t="s">
        <v>572</v>
      </c>
      <c r="F87" s="33">
        <v>33943</v>
      </c>
      <c r="G87" s="1" t="s">
        <v>576</v>
      </c>
      <c r="H87" s="1" t="s">
        <v>577</v>
      </c>
      <c r="I87" s="2" t="s">
        <v>1438</v>
      </c>
      <c r="J87" s="1" t="s">
        <v>578</v>
      </c>
      <c r="K87" s="1" t="s">
        <v>579</v>
      </c>
      <c r="L87" s="1" t="s">
        <v>76</v>
      </c>
      <c r="M87" s="1" t="s">
        <v>580</v>
      </c>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row>
    <row r="88" spans="2:122" ht="30" x14ac:dyDescent="0.25">
      <c r="B88" s="1"/>
      <c r="C88" s="1" t="s">
        <v>1531</v>
      </c>
      <c r="D88" s="3" t="s">
        <v>1379</v>
      </c>
      <c r="E88" s="2" t="s">
        <v>1682</v>
      </c>
      <c r="F88" s="33">
        <v>33135</v>
      </c>
      <c r="G88" s="1" t="s">
        <v>546</v>
      </c>
      <c r="H88" s="1" t="s">
        <v>207</v>
      </c>
      <c r="I88" s="2" t="s">
        <v>547</v>
      </c>
      <c r="J88" s="1" t="s">
        <v>1438</v>
      </c>
      <c r="K88" s="1" t="s">
        <v>548</v>
      </c>
      <c r="L88" s="1" t="s">
        <v>61</v>
      </c>
      <c r="M88" s="1" t="s">
        <v>1438</v>
      </c>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row>
    <row r="89" spans="2:122" x14ac:dyDescent="0.25">
      <c r="B89" s="1"/>
      <c r="C89" s="1" t="s">
        <v>1553</v>
      </c>
      <c r="D89" s="3" t="s">
        <v>1380</v>
      </c>
      <c r="E89" s="2" t="s">
        <v>1683</v>
      </c>
      <c r="F89" s="33">
        <v>34334</v>
      </c>
      <c r="G89" s="1" t="s">
        <v>124</v>
      </c>
      <c r="H89" s="1" t="s">
        <v>83</v>
      </c>
      <c r="I89" s="2" t="s">
        <v>135</v>
      </c>
      <c r="J89" s="1" t="s">
        <v>703</v>
      </c>
      <c r="K89" s="1" t="s">
        <v>704</v>
      </c>
      <c r="L89" s="1" t="s">
        <v>61</v>
      </c>
      <c r="M89" s="1" t="s">
        <v>1438</v>
      </c>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row>
    <row r="90" spans="2:122" x14ac:dyDescent="0.25">
      <c r="B90" s="1"/>
      <c r="C90" s="1" t="s">
        <v>1544</v>
      </c>
      <c r="D90" s="3" t="s">
        <v>1337</v>
      </c>
      <c r="E90" s="2" t="s">
        <v>638</v>
      </c>
      <c r="F90" s="33">
        <v>34127</v>
      </c>
      <c r="G90" s="1" t="s">
        <v>124</v>
      </c>
      <c r="H90" s="1" t="s">
        <v>253</v>
      </c>
      <c r="I90" s="2" t="s">
        <v>357</v>
      </c>
      <c r="J90" s="1" t="s">
        <v>641</v>
      </c>
      <c r="K90" s="1" t="s">
        <v>642</v>
      </c>
      <c r="L90" s="1" t="s">
        <v>61</v>
      </c>
      <c r="M90" s="1" t="s">
        <v>1438</v>
      </c>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row>
    <row r="91" spans="2:122" x14ac:dyDescent="0.25">
      <c r="B91" s="1"/>
      <c r="C91" s="1" t="s">
        <v>1554</v>
      </c>
      <c r="D91" s="3" t="s">
        <v>1276</v>
      </c>
      <c r="E91" s="2" t="s">
        <v>706</v>
      </c>
      <c r="F91" s="33">
        <v>33604</v>
      </c>
      <c r="G91" s="1" t="s">
        <v>82</v>
      </c>
      <c r="H91" s="1" t="s">
        <v>375</v>
      </c>
      <c r="I91" s="2" t="s">
        <v>1438</v>
      </c>
      <c r="J91" s="1" t="s">
        <v>710</v>
      </c>
      <c r="K91" s="1" t="s">
        <v>711</v>
      </c>
      <c r="L91" s="1" t="s">
        <v>61</v>
      </c>
      <c r="M91" s="1" t="s">
        <v>1438</v>
      </c>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row>
    <row r="92" spans="2:122" x14ac:dyDescent="0.25">
      <c r="B92" s="1"/>
      <c r="C92" s="1" t="s">
        <v>1541</v>
      </c>
      <c r="D92" s="3" t="s">
        <v>620</v>
      </c>
      <c r="E92" s="2" t="s">
        <v>1684</v>
      </c>
      <c r="F92" s="33">
        <v>34079</v>
      </c>
      <c r="G92" s="1" t="s">
        <v>82</v>
      </c>
      <c r="H92" s="1" t="s">
        <v>253</v>
      </c>
      <c r="I92" s="2" t="s">
        <v>135</v>
      </c>
      <c r="J92" s="1" t="s">
        <v>1438</v>
      </c>
      <c r="K92" s="1" t="s">
        <v>1438</v>
      </c>
      <c r="L92" s="1" t="s">
        <v>61</v>
      </c>
      <c r="M92" s="1" t="s">
        <v>1438</v>
      </c>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row>
    <row r="93" spans="2:122" ht="28.5" x14ac:dyDescent="0.25">
      <c r="B93" s="1"/>
      <c r="C93" s="1" t="s">
        <v>1534</v>
      </c>
      <c r="D93" s="3" t="s">
        <v>1363</v>
      </c>
      <c r="E93" s="2" t="s">
        <v>563</v>
      </c>
      <c r="F93" s="33">
        <v>33927</v>
      </c>
      <c r="G93" s="1" t="s">
        <v>538</v>
      </c>
      <c r="H93" s="1" t="s">
        <v>566</v>
      </c>
      <c r="I93" s="2" t="s">
        <v>1438</v>
      </c>
      <c r="J93" s="1" t="s">
        <v>567</v>
      </c>
      <c r="K93" s="1" t="s">
        <v>568</v>
      </c>
      <c r="L93" s="1" t="s">
        <v>61</v>
      </c>
      <c r="M93" s="1" t="s">
        <v>1438</v>
      </c>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row>
    <row r="94" spans="2:122" x14ac:dyDescent="0.25">
      <c r="B94" s="1"/>
      <c r="C94" s="1" t="s">
        <v>1537</v>
      </c>
      <c r="D94" s="3" t="s">
        <v>1364</v>
      </c>
      <c r="E94" s="2" t="s">
        <v>1685</v>
      </c>
      <c r="F94" s="33">
        <v>33881</v>
      </c>
      <c r="G94" s="1" t="s">
        <v>344</v>
      </c>
      <c r="H94" s="1" t="s">
        <v>72</v>
      </c>
      <c r="I94" s="2" t="s">
        <v>592</v>
      </c>
      <c r="J94" s="1" t="s">
        <v>593</v>
      </c>
      <c r="K94" s="1" t="s">
        <v>594</v>
      </c>
      <c r="L94" s="1" t="s">
        <v>61</v>
      </c>
      <c r="M94" s="1" t="s">
        <v>1438</v>
      </c>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row>
    <row r="95" spans="2:122" x14ac:dyDescent="0.25">
      <c r="B95" s="1"/>
      <c r="C95" s="1" t="s">
        <v>1550</v>
      </c>
      <c r="D95" s="3" t="s">
        <v>1302</v>
      </c>
      <c r="E95" s="2" t="s">
        <v>679</v>
      </c>
      <c r="F95" s="33">
        <v>34253</v>
      </c>
      <c r="G95" s="1" t="s">
        <v>134</v>
      </c>
      <c r="H95" s="1" t="s">
        <v>659</v>
      </c>
      <c r="I95" s="2" t="s">
        <v>592</v>
      </c>
      <c r="J95" s="1" t="s">
        <v>684</v>
      </c>
      <c r="K95" s="1" t="s">
        <v>1813</v>
      </c>
      <c r="L95" s="1" t="s">
        <v>61</v>
      </c>
      <c r="M95" s="1" t="s">
        <v>1438</v>
      </c>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row>
    <row r="96" spans="2:122" x14ac:dyDescent="0.25">
      <c r="B96" s="1" t="s">
        <v>86</v>
      </c>
      <c r="C96" s="1" t="s">
        <v>1555</v>
      </c>
      <c r="D96" s="3" t="s">
        <v>721</v>
      </c>
      <c r="E96" s="2" t="s">
        <v>722</v>
      </c>
      <c r="F96" s="33">
        <v>34140</v>
      </c>
      <c r="G96" s="1" t="s">
        <v>82</v>
      </c>
      <c r="H96" s="1" t="s">
        <v>719</v>
      </c>
      <c r="I96" s="2" t="s">
        <v>1438</v>
      </c>
      <c r="J96" s="1" t="s">
        <v>725</v>
      </c>
      <c r="K96" s="1" t="s">
        <v>726</v>
      </c>
      <c r="L96" s="1" t="s">
        <v>61</v>
      </c>
      <c r="M96" s="1" t="s">
        <v>1438</v>
      </c>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row>
    <row r="97" spans="1:122" ht="28.5" x14ac:dyDescent="0.25">
      <c r="B97" s="1"/>
      <c r="C97" s="1" t="s">
        <v>1552</v>
      </c>
      <c r="D97" s="3" t="s">
        <v>1294</v>
      </c>
      <c r="E97" s="2" t="s">
        <v>1686</v>
      </c>
      <c r="F97" s="33">
        <v>34300</v>
      </c>
      <c r="G97" s="1" t="s">
        <v>696</v>
      </c>
      <c r="H97" s="1" t="s">
        <v>83</v>
      </c>
      <c r="I97" s="2" t="s">
        <v>697</v>
      </c>
      <c r="J97" s="1" t="s">
        <v>698</v>
      </c>
      <c r="K97" s="1" t="s">
        <v>699</v>
      </c>
      <c r="L97" s="1" t="s">
        <v>61</v>
      </c>
      <c r="M97" s="1" t="s">
        <v>1438</v>
      </c>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row>
    <row r="98" spans="1:122" x14ac:dyDescent="0.25">
      <c r="B98" s="1"/>
      <c r="C98" s="1" t="s">
        <v>1543</v>
      </c>
      <c r="D98" s="3" t="s">
        <v>1301</v>
      </c>
      <c r="E98" s="2" t="s">
        <v>632</v>
      </c>
      <c r="F98" s="33">
        <v>34127</v>
      </c>
      <c r="G98" s="1" t="s">
        <v>71</v>
      </c>
      <c r="H98" s="1" t="s">
        <v>83</v>
      </c>
      <c r="I98" s="2" t="s">
        <v>635</v>
      </c>
      <c r="J98" s="1" t="s">
        <v>334</v>
      </c>
      <c r="K98" s="1" t="s">
        <v>636</v>
      </c>
      <c r="L98" s="1" t="s">
        <v>61</v>
      </c>
      <c r="M98" s="1" t="s">
        <v>1438</v>
      </c>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row>
    <row r="99" spans="1:122" x14ac:dyDescent="0.25">
      <c r="B99" s="1"/>
      <c r="C99" s="1" t="s">
        <v>1466</v>
      </c>
      <c r="D99" s="3" t="s">
        <v>714</v>
      </c>
      <c r="E99" s="2" t="s">
        <v>715</v>
      </c>
      <c r="F99" s="33">
        <v>34074</v>
      </c>
      <c r="G99" s="1" t="s">
        <v>82</v>
      </c>
      <c r="H99" s="1" t="s">
        <v>719</v>
      </c>
      <c r="I99" s="2" t="s">
        <v>1438</v>
      </c>
      <c r="J99" s="1" t="s">
        <v>334</v>
      </c>
      <c r="K99" s="1" t="s">
        <v>720</v>
      </c>
      <c r="L99" s="1" t="s">
        <v>61</v>
      </c>
      <c r="M99" s="1" t="s">
        <v>1438</v>
      </c>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row>
    <row r="100" spans="1:122" x14ac:dyDescent="0.25">
      <c r="B100" s="1"/>
      <c r="C100" s="1" t="s">
        <v>1556</v>
      </c>
      <c r="D100" s="3" t="s">
        <v>728</v>
      </c>
      <c r="E100" s="2" t="s">
        <v>729</v>
      </c>
      <c r="F100" s="33">
        <v>33955</v>
      </c>
      <c r="G100" s="1" t="s">
        <v>538</v>
      </c>
      <c r="H100" s="1" t="s">
        <v>577</v>
      </c>
      <c r="I100" s="2" t="s">
        <v>1438</v>
      </c>
      <c r="J100" s="1" t="s">
        <v>733</v>
      </c>
      <c r="K100" s="1" t="s">
        <v>734</v>
      </c>
      <c r="L100" s="1" t="s">
        <v>61</v>
      </c>
      <c r="M100" s="1" t="s">
        <v>1438</v>
      </c>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row>
    <row r="101" spans="1:122" ht="30" x14ac:dyDescent="0.25">
      <c r="B101" s="1"/>
      <c r="C101" s="1" t="s">
        <v>1538</v>
      </c>
      <c r="D101" s="3" t="s">
        <v>1282</v>
      </c>
      <c r="E101" s="2" t="s">
        <v>1687</v>
      </c>
      <c r="F101" s="33">
        <v>33898</v>
      </c>
      <c r="G101" s="1" t="s">
        <v>71</v>
      </c>
      <c r="H101" s="1" t="s">
        <v>253</v>
      </c>
      <c r="I101" s="2" t="s">
        <v>599</v>
      </c>
      <c r="J101" s="1" t="s">
        <v>600</v>
      </c>
      <c r="K101" s="1" t="s">
        <v>601</v>
      </c>
      <c r="L101" s="1" t="s">
        <v>61</v>
      </c>
      <c r="M101" s="1" t="s">
        <v>1438</v>
      </c>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row>
    <row r="102" spans="1:122" ht="28.5" x14ac:dyDescent="0.25">
      <c r="B102" s="1"/>
      <c r="C102" s="1" t="s">
        <v>1540</v>
      </c>
      <c r="D102" s="3" t="s">
        <v>1315</v>
      </c>
      <c r="E102" s="2" t="s">
        <v>1688</v>
      </c>
      <c r="F102" s="33">
        <v>34026</v>
      </c>
      <c r="G102" s="1" t="s">
        <v>134</v>
      </c>
      <c r="H102" s="1" t="s">
        <v>608</v>
      </c>
      <c r="I102" s="2" t="s">
        <v>609</v>
      </c>
      <c r="J102" s="1" t="s">
        <v>616</v>
      </c>
      <c r="K102" s="1" t="s">
        <v>617</v>
      </c>
      <c r="L102" s="1" t="s">
        <v>76</v>
      </c>
      <c r="M102" s="1" t="s">
        <v>618</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row>
    <row r="103" spans="1:122" x14ac:dyDescent="0.25">
      <c r="B103" s="1"/>
      <c r="C103" s="1" t="s">
        <v>1542</v>
      </c>
      <c r="D103" s="3" t="s">
        <v>1344</v>
      </c>
      <c r="E103" s="2" t="s">
        <v>623</v>
      </c>
      <c r="F103" s="33">
        <v>34106</v>
      </c>
      <c r="G103" s="1" t="s">
        <v>626</v>
      </c>
      <c r="H103" s="1" t="s">
        <v>356</v>
      </c>
      <c r="I103" s="2" t="s">
        <v>135</v>
      </c>
      <c r="J103" s="1" t="s">
        <v>627</v>
      </c>
      <c r="K103" s="1" t="s">
        <v>628</v>
      </c>
      <c r="L103" s="1" t="s">
        <v>629</v>
      </c>
      <c r="M103" s="1" t="s">
        <v>1438</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row>
    <row r="104" spans="1:122" x14ac:dyDescent="0.25">
      <c r="B104" s="1"/>
      <c r="C104" s="1" t="s">
        <v>1547</v>
      </c>
      <c r="D104" s="3" t="s">
        <v>656</v>
      </c>
      <c r="E104" s="2" t="s">
        <v>1689</v>
      </c>
      <c r="F104" s="33">
        <v>34198</v>
      </c>
      <c r="G104" s="1" t="s">
        <v>658</v>
      </c>
      <c r="H104" s="1" t="s">
        <v>659</v>
      </c>
      <c r="I104" s="2" t="s">
        <v>660</v>
      </c>
      <c r="J104" s="1" t="s">
        <v>661</v>
      </c>
      <c r="K104" s="1" t="s">
        <v>1438</v>
      </c>
      <c r="L104" s="1" t="s">
        <v>61</v>
      </c>
      <c r="M104" s="1" t="s">
        <v>1438</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row>
    <row r="105" spans="1:122" x14ac:dyDescent="0.25">
      <c r="B105" s="1"/>
      <c r="C105" s="1" t="s">
        <v>1548</v>
      </c>
      <c r="D105" s="3" t="s">
        <v>1345</v>
      </c>
      <c r="E105" s="2" t="s">
        <v>664</v>
      </c>
      <c r="F105" s="33">
        <v>34214</v>
      </c>
      <c r="G105" s="1" t="s">
        <v>538</v>
      </c>
      <c r="H105" s="1" t="s">
        <v>57</v>
      </c>
      <c r="I105" s="2" t="s">
        <v>668</v>
      </c>
      <c r="J105" s="1" t="s">
        <v>669</v>
      </c>
      <c r="K105" s="1" t="s">
        <v>670</v>
      </c>
      <c r="L105" s="1" t="s">
        <v>61</v>
      </c>
      <c r="M105" s="1" t="s">
        <v>1438</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row>
    <row r="106" spans="1:122" x14ac:dyDescent="0.25">
      <c r="B106" s="1"/>
      <c r="C106" s="1" t="s">
        <v>1539</v>
      </c>
      <c r="D106" s="3" t="s">
        <v>604</v>
      </c>
      <c r="E106" s="2" t="s">
        <v>1690</v>
      </c>
      <c r="F106" s="33">
        <v>33989</v>
      </c>
      <c r="G106" s="1" t="s">
        <v>607</v>
      </c>
      <c r="H106" s="1" t="s">
        <v>608</v>
      </c>
      <c r="I106" s="2" t="s">
        <v>609</v>
      </c>
      <c r="J106" s="1" t="s">
        <v>610</v>
      </c>
      <c r="K106" s="1" t="s">
        <v>611</v>
      </c>
      <c r="L106" s="1" t="s">
        <v>76</v>
      </c>
      <c r="M106" s="1" t="s">
        <v>612</v>
      </c>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row>
    <row r="107" spans="1:122" x14ac:dyDescent="0.25">
      <c r="A107" s="1">
        <v>2016</v>
      </c>
      <c r="B107" s="1" t="s">
        <v>48</v>
      </c>
      <c r="C107" s="1" t="s">
        <v>1645</v>
      </c>
      <c r="D107" s="3" t="s">
        <v>1312</v>
      </c>
      <c r="E107" s="2" t="s">
        <v>1224</v>
      </c>
      <c r="F107" s="33">
        <v>34561</v>
      </c>
      <c r="G107" s="1" t="s">
        <v>134</v>
      </c>
      <c r="H107" s="1" t="s">
        <v>1438</v>
      </c>
      <c r="I107" s="2" t="s">
        <v>592</v>
      </c>
      <c r="J107" s="1" t="s">
        <v>1438</v>
      </c>
      <c r="K107" s="1" t="s">
        <v>1438</v>
      </c>
      <c r="L107" s="1" t="s">
        <v>61</v>
      </c>
      <c r="M107" s="1" t="s">
        <v>1438</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row>
    <row r="108" spans="1:122" x14ac:dyDescent="0.25">
      <c r="B108" s="1"/>
      <c r="C108" s="1" t="s">
        <v>1567</v>
      </c>
      <c r="D108" s="3" t="s">
        <v>1304</v>
      </c>
      <c r="E108" s="2" t="s">
        <v>1691</v>
      </c>
      <c r="F108" s="33">
        <v>33490</v>
      </c>
      <c r="G108" s="1" t="s">
        <v>134</v>
      </c>
      <c r="H108" s="1" t="s">
        <v>473</v>
      </c>
      <c r="I108" s="2" t="s">
        <v>794</v>
      </c>
      <c r="J108" s="1" t="s">
        <v>795</v>
      </c>
      <c r="K108" s="1" t="s">
        <v>796</v>
      </c>
      <c r="L108" s="1" t="s">
        <v>61</v>
      </c>
      <c r="M108" s="1" t="s">
        <v>1438</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row>
    <row r="109" spans="1:122" x14ac:dyDescent="0.25">
      <c r="B109" s="1"/>
      <c r="C109" s="1" t="s">
        <v>1576</v>
      </c>
      <c r="D109" s="3" t="s">
        <v>848</v>
      </c>
      <c r="E109" s="2" t="s">
        <v>1692</v>
      </c>
      <c r="F109" s="33">
        <v>34579</v>
      </c>
      <c r="G109" s="1" t="s">
        <v>538</v>
      </c>
      <c r="H109" s="1" t="s">
        <v>253</v>
      </c>
      <c r="I109" s="2" t="s">
        <v>357</v>
      </c>
      <c r="J109" s="1" t="s">
        <v>1438</v>
      </c>
      <c r="K109" s="1" t="s">
        <v>1438</v>
      </c>
      <c r="L109" s="1" t="s">
        <v>61</v>
      </c>
      <c r="M109" s="1" t="s">
        <v>1438</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row>
    <row r="110" spans="1:122" x14ac:dyDescent="0.25">
      <c r="B110" s="1"/>
      <c r="C110" s="1" t="s">
        <v>1574</v>
      </c>
      <c r="D110" s="3" t="s">
        <v>1351</v>
      </c>
      <c r="E110" s="2" t="s">
        <v>835</v>
      </c>
      <c r="F110" s="33">
        <v>34448</v>
      </c>
      <c r="G110" s="1" t="s">
        <v>244</v>
      </c>
      <c r="H110" s="1" t="s">
        <v>72</v>
      </c>
      <c r="I110" s="2" t="s">
        <v>838</v>
      </c>
      <c r="J110" s="1" t="s">
        <v>839</v>
      </c>
      <c r="K110" s="1" t="s">
        <v>840</v>
      </c>
      <c r="L110" s="1" t="s">
        <v>61</v>
      </c>
      <c r="M110" s="1" t="s">
        <v>1438</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row>
    <row r="111" spans="1:122" x14ac:dyDescent="0.25">
      <c r="B111" s="1"/>
      <c r="C111" s="1" t="s">
        <v>1565</v>
      </c>
      <c r="D111" s="3" t="s">
        <v>779</v>
      </c>
      <c r="E111" s="2" t="s">
        <v>780</v>
      </c>
      <c r="F111" s="1" t="s">
        <v>1438</v>
      </c>
      <c r="G111" s="1" t="s">
        <v>1438</v>
      </c>
      <c r="H111" s="1" t="s">
        <v>1438</v>
      </c>
      <c r="I111" s="2" t="s">
        <v>1438</v>
      </c>
      <c r="J111" s="1" t="s">
        <v>1803</v>
      </c>
      <c r="K111" s="1" t="s">
        <v>1814</v>
      </c>
      <c r="L111" s="1" t="s">
        <v>61</v>
      </c>
      <c r="M111" s="1" t="s">
        <v>1438</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row>
    <row r="112" spans="1:122" x14ac:dyDescent="0.25">
      <c r="B112" s="1"/>
      <c r="C112" s="1" t="s">
        <v>1568</v>
      </c>
      <c r="D112" s="3" t="s">
        <v>1349</v>
      </c>
      <c r="E112" s="2" t="s">
        <v>1693</v>
      </c>
      <c r="F112" s="33">
        <v>34179</v>
      </c>
      <c r="G112" s="1" t="s">
        <v>402</v>
      </c>
      <c r="H112" s="1" t="s">
        <v>264</v>
      </c>
      <c r="I112" s="2" t="s">
        <v>135</v>
      </c>
      <c r="J112" s="1" t="s">
        <v>801</v>
      </c>
      <c r="K112" s="1" t="s">
        <v>802</v>
      </c>
      <c r="L112" s="1" t="s">
        <v>61</v>
      </c>
      <c r="M112" s="1" t="s">
        <v>1438</v>
      </c>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row>
    <row r="113" spans="2:122" ht="30" x14ac:dyDescent="0.25">
      <c r="B113" s="1"/>
      <c r="C113" s="1" t="s">
        <v>1582</v>
      </c>
      <c r="D113" s="3" t="s">
        <v>1306</v>
      </c>
      <c r="E113" s="2" t="s">
        <v>890</v>
      </c>
      <c r="F113" s="1" t="s">
        <v>1438</v>
      </c>
      <c r="G113" s="1" t="s">
        <v>538</v>
      </c>
      <c r="H113" s="1" t="s">
        <v>892</v>
      </c>
      <c r="I113" s="2" t="s">
        <v>1438</v>
      </c>
      <c r="J113" s="1" t="s">
        <v>893</v>
      </c>
      <c r="K113" s="1" t="s">
        <v>1438</v>
      </c>
      <c r="L113" s="1" t="s">
        <v>61</v>
      </c>
      <c r="M113" s="1" t="s">
        <v>1438</v>
      </c>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row>
    <row r="114" spans="2:122" x14ac:dyDescent="0.25">
      <c r="B114" s="1"/>
      <c r="C114" s="1" t="s">
        <v>1562</v>
      </c>
      <c r="D114" s="3" t="s">
        <v>1288</v>
      </c>
      <c r="E114" s="2" t="s">
        <v>762</v>
      </c>
      <c r="F114" s="33">
        <v>34271</v>
      </c>
      <c r="G114" s="1" t="s">
        <v>554</v>
      </c>
      <c r="H114" s="1" t="s">
        <v>207</v>
      </c>
      <c r="I114" s="2" t="s">
        <v>748</v>
      </c>
      <c r="J114" s="1" t="s">
        <v>1804</v>
      </c>
      <c r="K114" s="1" t="s">
        <v>1438</v>
      </c>
      <c r="L114" s="1" t="s">
        <v>61</v>
      </c>
      <c r="M114" s="1" t="s">
        <v>1438</v>
      </c>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row>
    <row r="115" spans="2:122" ht="30" x14ac:dyDescent="0.25">
      <c r="B115" s="1"/>
      <c r="C115" s="1" t="s">
        <v>1575</v>
      </c>
      <c r="D115" s="3" t="s">
        <v>1367</v>
      </c>
      <c r="E115" s="2" t="s">
        <v>1694</v>
      </c>
      <c r="F115" s="33">
        <v>34494</v>
      </c>
      <c r="G115" s="1" t="s">
        <v>171</v>
      </c>
      <c r="H115" s="1" t="s">
        <v>356</v>
      </c>
      <c r="I115" s="2" t="s">
        <v>357</v>
      </c>
      <c r="J115" s="1" t="s">
        <v>844</v>
      </c>
      <c r="K115" s="1" t="s">
        <v>845</v>
      </c>
      <c r="L115" s="1" t="s">
        <v>61</v>
      </c>
      <c r="M115" s="1" t="s">
        <v>1438</v>
      </c>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row>
    <row r="116" spans="2:122" ht="30" x14ac:dyDescent="0.25">
      <c r="B116" s="1"/>
      <c r="C116" s="1" t="s">
        <v>1558</v>
      </c>
      <c r="D116" s="3" t="s">
        <v>1303</v>
      </c>
      <c r="E116" s="2" t="s">
        <v>1695</v>
      </c>
      <c r="F116" s="33">
        <v>34016</v>
      </c>
      <c r="G116" s="1" t="s">
        <v>105</v>
      </c>
      <c r="H116" s="1" t="s">
        <v>72</v>
      </c>
      <c r="I116" s="2" t="s">
        <v>744</v>
      </c>
      <c r="J116" s="1" t="s">
        <v>1805</v>
      </c>
      <c r="K116" s="1" t="s">
        <v>1815</v>
      </c>
      <c r="L116" s="1" t="s">
        <v>61</v>
      </c>
      <c r="M116" s="1" t="s">
        <v>1438</v>
      </c>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row>
    <row r="117" spans="2:122" x14ac:dyDescent="0.25">
      <c r="B117" s="1"/>
      <c r="C117" s="1" t="s">
        <v>1587</v>
      </c>
      <c r="D117" s="3" t="s">
        <v>1307</v>
      </c>
      <c r="E117" s="2" t="s">
        <v>923</v>
      </c>
      <c r="F117" s="1" t="s">
        <v>1438</v>
      </c>
      <c r="G117" s="1" t="s">
        <v>607</v>
      </c>
      <c r="H117" s="1" t="s">
        <v>892</v>
      </c>
      <c r="I117" s="2" t="s">
        <v>1438</v>
      </c>
      <c r="J117" s="1" t="s">
        <v>926</v>
      </c>
      <c r="K117" s="1" t="s">
        <v>927</v>
      </c>
      <c r="L117" s="1" t="s">
        <v>61</v>
      </c>
      <c r="M117" s="1" t="s">
        <v>1438</v>
      </c>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row>
    <row r="118" spans="2:122" x14ac:dyDescent="0.25">
      <c r="B118" s="1"/>
      <c r="C118" s="1" t="s">
        <v>1579</v>
      </c>
      <c r="D118" s="3" t="s">
        <v>1305</v>
      </c>
      <c r="E118" s="2" t="s">
        <v>1696</v>
      </c>
      <c r="F118" s="33">
        <v>34654</v>
      </c>
      <c r="G118" s="1" t="s">
        <v>607</v>
      </c>
      <c r="H118" s="1" t="s">
        <v>356</v>
      </c>
      <c r="I118" s="2" t="s">
        <v>135</v>
      </c>
      <c r="J118" s="1" t="s">
        <v>1806</v>
      </c>
      <c r="K118" s="1" t="s">
        <v>871</v>
      </c>
      <c r="L118" s="1" t="s">
        <v>61</v>
      </c>
      <c r="M118" s="1" t="s">
        <v>1438</v>
      </c>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row>
    <row r="119" spans="2:122" x14ac:dyDescent="0.25">
      <c r="B119" s="1"/>
      <c r="C119" s="1" t="s">
        <v>1557</v>
      </c>
      <c r="D119" s="3" t="s">
        <v>1347</v>
      </c>
      <c r="E119" s="2" t="s">
        <v>1697</v>
      </c>
      <c r="F119" s="33">
        <v>33993</v>
      </c>
      <c r="G119" s="1" t="s">
        <v>71</v>
      </c>
      <c r="H119" s="1" t="s">
        <v>190</v>
      </c>
      <c r="I119" s="2" t="s">
        <v>1438</v>
      </c>
      <c r="J119" s="1" t="s">
        <v>738</v>
      </c>
      <c r="K119" s="1" t="s">
        <v>1816</v>
      </c>
      <c r="L119" s="1" t="s">
        <v>61</v>
      </c>
      <c r="M119" s="1" t="s">
        <v>1438</v>
      </c>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row>
    <row r="120" spans="2:122" x14ac:dyDescent="0.25">
      <c r="B120" s="1"/>
      <c r="C120" s="1" t="s">
        <v>1583</v>
      </c>
      <c r="D120" s="3" t="s">
        <v>1295</v>
      </c>
      <c r="E120" s="2" t="s">
        <v>895</v>
      </c>
      <c r="F120" s="1" t="s">
        <v>1438</v>
      </c>
      <c r="G120" s="1" t="s">
        <v>219</v>
      </c>
      <c r="H120" s="1" t="s">
        <v>892</v>
      </c>
      <c r="I120" s="2" t="s">
        <v>1438</v>
      </c>
      <c r="J120" s="1" t="s">
        <v>1438</v>
      </c>
      <c r="K120" s="1" t="s">
        <v>1438</v>
      </c>
      <c r="L120" s="1" t="s">
        <v>61</v>
      </c>
      <c r="M120" s="1" t="s">
        <v>1438</v>
      </c>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row>
    <row r="121" spans="2:122" x14ac:dyDescent="0.25">
      <c r="B121" s="1"/>
      <c r="C121" s="1" t="s">
        <v>1584</v>
      </c>
      <c r="D121" s="3" t="s">
        <v>899</v>
      </c>
      <c r="E121" s="2" t="s">
        <v>900</v>
      </c>
      <c r="F121" s="1" t="s">
        <v>1438</v>
      </c>
      <c r="G121" s="1" t="s">
        <v>902</v>
      </c>
      <c r="H121" s="1" t="s">
        <v>892</v>
      </c>
      <c r="I121" s="2" t="s">
        <v>1438</v>
      </c>
      <c r="J121" s="1" t="s">
        <v>903</v>
      </c>
      <c r="K121" s="1" t="s">
        <v>904</v>
      </c>
      <c r="L121" s="1" t="s">
        <v>61</v>
      </c>
      <c r="M121" s="1" t="s">
        <v>1438</v>
      </c>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row>
    <row r="122" spans="2:122" x14ac:dyDescent="0.25">
      <c r="B122" s="1"/>
      <c r="C122" s="1" t="s">
        <v>1586</v>
      </c>
      <c r="D122" s="3" t="s">
        <v>1368</v>
      </c>
      <c r="E122" s="2" t="s">
        <v>916</v>
      </c>
      <c r="F122" s="1" t="s">
        <v>1438</v>
      </c>
      <c r="G122" s="1" t="s">
        <v>155</v>
      </c>
      <c r="H122" s="1" t="s">
        <v>892</v>
      </c>
      <c r="I122" s="2" t="s">
        <v>1438</v>
      </c>
      <c r="J122" s="1" t="s">
        <v>919</v>
      </c>
      <c r="K122" s="1" t="s">
        <v>920</v>
      </c>
      <c r="L122" s="1" t="s">
        <v>61</v>
      </c>
      <c r="M122" s="1" t="s">
        <v>1438</v>
      </c>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row>
    <row r="123" spans="2:122" ht="28.5" x14ac:dyDescent="0.25">
      <c r="B123" s="1"/>
      <c r="C123" s="1" t="s">
        <v>1580</v>
      </c>
      <c r="D123" s="3" t="s">
        <v>1352</v>
      </c>
      <c r="E123" s="2" t="s">
        <v>1698</v>
      </c>
      <c r="F123" s="33">
        <v>34656</v>
      </c>
      <c r="G123" s="1" t="s">
        <v>296</v>
      </c>
      <c r="H123" s="1" t="s">
        <v>83</v>
      </c>
      <c r="I123" s="2" t="s">
        <v>350</v>
      </c>
      <c r="J123" s="1" t="s">
        <v>875</v>
      </c>
      <c r="K123" s="1" t="s">
        <v>876</v>
      </c>
      <c r="L123" s="1" t="s">
        <v>61</v>
      </c>
      <c r="M123" s="1" t="s">
        <v>1438</v>
      </c>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row>
    <row r="124" spans="2:122" x14ac:dyDescent="0.25">
      <c r="B124" s="1"/>
      <c r="C124" s="1" t="s">
        <v>1564</v>
      </c>
      <c r="D124" s="3" t="s">
        <v>1366</v>
      </c>
      <c r="E124" s="2" t="s">
        <v>1699</v>
      </c>
      <c r="F124" s="33">
        <v>34308</v>
      </c>
      <c r="G124" s="1" t="s">
        <v>296</v>
      </c>
      <c r="H124" s="1" t="s">
        <v>72</v>
      </c>
      <c r="I124" s="2" t="s">
        <v>774</v>
      </c>
      <c r="J124" s="1" t="s">
        <v>775</v>
      </c>
      <c r="K124" s="1" t="s">
        <v>776</v>
      </c>
      <c r="L124" s="1" t="s">
        <v>61</v>
      </c>
      <c r="M124" s="1" t="s">
        <v>1438</v>
      </c>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row>
    <row r="125" spans="2:122" ht="30" x14ac:dyDescent="0.25">
      <c r="B125" s="1"/>
      <c r="C125" s="1" t="s">
        <v>1566</v>
      </c>
      <c r="D125" s="3" t="s">
        <v>786</v>
      </c>
      <c r="E125" s="2" t="s">
        <v>1438</v>
      </c>
      <c r="F125" s="33">
        <v>34274</v>
      </c>
      <c r="G125" s="1" t="s">
        <v>82</v>
      </c>
      <c r="H125" s="1" t="s">
        <v>375</v>
      </c>
      <c r="I125" s="2" t="s">
        <v>744</v>
      </c>
      <c r="J125" s="1" t="s">
        <v>1438</v>
      </c>
      <c r="K125" s="1" t="s">
        <v>790</v>
      </c>
      <c r="L125" s="1" t="s">
        <v>76</v>
      </c>
      <c r="M125" s="1" t="s">
        <v>1438</v>
      </c>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row>
    <row r="126" spans="2:122" ht="30" x14ac:dyDescent="0.25">
      <c r="B126" s="1"/>
      <c r="C126" s="1" t="s">
        <v>1569</v>
      </c>
      <c r="D126" s="3" t="s">
        <v>1319</v>
      </c>
      <c r="E126" s="2" t="s">
        <v>804</v>
      </c>
      <c r="F126" s="33">
        <v>34197</v>
      </c>
      <c r="G126" s="1" t="s">
        <v>607</v>
      </c>
      <c r="H126" s="1" t="s">
        <v>473</v>
      </c>
      <c r="I126" s="2" t="s">
        <v>794</v>
      </c>
      <c r="J126" s="1" t="s">
        <v>807</v>
      </c>
      <c r="K126" s="1" t="s">
        <v>808</v>
      </c>
      <c r="L126" s="1" t="s">
        <v>61</v>
      </c>
      <c r="M126" s="1" t="s">
        <v>1438</v>
      </c>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row>
    <row r="127" spans="2:122" x14ac:dyDescent="0.25">
      <c r="B127" s="1" t="s">
        <v>86</v>
      </c>
      <c r="C127" s="1" t="s">
        <v>1573</v>
      </c>
      <c r="D127" s="3" t="s">
        <v>1350</v>
      </c>
      <c r="E127" s="2" t="s">
        <v>1700</v>
      </c>
      <c r="F127" s="33">
        <v>34428</v>
      </c>
      <c r="G127" s="1" t="s">
        <v>134</v>
      </c>
      <c r="H127" s="1" t="s">
        <v>473</v>
      </c>
      <c r="I127" s="2" t="s">
        <v>832</v>
      </c>
      <c r="J127" s="1" t="s">
        <v>1438</v>
      </c>
      <c r="K127" s="1" t="s">
        <v>1438</v>
      </c>
      <c r="L127" s="1" t="s">
        <v>61</v>
      </c>
      <c r="M127" s="1" t="s">
        <v>1438</v>
      </c>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row>
    <row r="128" spans="2:122" ht="30" x14ac:dyDescent="0.25">
      <c r="B128" s="1"/>
      <c r="C128" s="1" t="s">
        <v>1559</v>
      </c>
      <c r="D128" s="3" t="s">
        <v>1318</v>
      </c>
      <c r="E128" s="2" t="s">
        <v>1701</v>
      </c>
      <c r="F128" s="33">
        <v>34020</v>
      </c>
      <c r="G128" s="1" t="s">
        <v>607</v>
      </c>
      <c r="H128" s="1" t="s">
        <v>207</v>
      </c>
      <c r="I128" s="2" t="s">
        <v>748</v>
      </c>
      <c r="J128" s="1" t="s">
        <v>749</v>
      </c>
      <c r="K128" s="1" t="s">
        <v>750</v>
      </c>
      <c r="L128" s="1" t="s">
        <v>61</v>
      </c>
      <c r="M128" s="1" t="s">
        <v>1438</v>
      </c>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row>
    <row r="129" spans="1:122" x14ac:dyDescent="0.25">
      <c r="B129" s="1"/>
      <c r="C129" s="1" t="s">
        <v>1572</v>
      </c>
      <c r="D129" s="3" t="s">
        <v>1320</v>
      </c>
      <c r="E129" s="2" t="s">
        <v>825</v>
      </c>
      <c r="F129" s="33">
        <v>34427</v>
      </c>
      <c r="G129" s="1" t="s">
        <v>760</v>
      </c>
      <c r="H129" s="1" t="s">
        <v>473</v>
      </c>
      <c r="I129" s="2" t="s">
        <v>828</v>
      </c>
      <c r="J129" s="1" t="s">
        <v>1438</v>
      </c>
      <c r="K129" s="1" t="s">
        <v>1438</v>
      </c>
      <c r="L129" s="1" t="s">
        <v>61</v>
      </c>
      <c r="M129" s="1" t="s">
        <v>1438</v>
      </c>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row>
    <row r="130" spans="1:122" ht="28.5" x14ac:dyDescent="0.25">
      <c r="B130" s="1"/>
      <c r="C130" s="1" t="s">
        <v>1571</v>
      </c>
      <c r="D130" s="3" t="s">
        <v>1291</v>
      </c>
      <c r="E130" s="2" t="s">
        <v>818</v>
      </c>
      <c r="F130" s="33">
        <v>34408</v>
      </c>
      <c r="G130" s="1" t="s">
        <v>113</v>
      </c>
      <c r="H130" s="1" t="s">
        <v>659</v>
      </c>
      <c r="I130" s="2" t="s">
        <v>660</v>
      </c>
      <c r="J130" s="1" t="s">
        <v>821</v>
      </c>
      <c r="K130" s="1" t="s">
        <v>822</v>
      </c>
      <c r="L130" s="1" t="s">
        <v>61</v>
      </c>
      <c r="M130" s="1" t="s">
        <v>1438</v>
      </c>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row>
    <row r="131" spans="1:122" ht="28.5" x14ac:dyDescent="0.25">
      <c r="B131" s="1"/>
      <c r="C131" s="1" t="s">
        <v>1561</v>
      </c>
      <c r="D131" s="3" t="s">
        <v>1285</v>
      </c>
      <c r="E131" s="2" t="s">
        <v>1702</v>
      </c>
      <c r="F131" s="33">
        <v>34172</v>
      </c>
      <c r="G131" s="1" t="s">
        <v>760</v>
      </c>
      <c r="H131" s="1" t="s">
        <v>253</v>
      </c>
      <c r="I131" s="2" t="s">
        <v>761</v>
      </c>
      <c r="J131" s="1" t="s">
        <v>1438</v>
      </c>
      <c r="K131" s="1" t="s">
        <v>1438</v>
      </c>
      <c r="L131" s="1" t="s">
        <v>61</v>
      </c>
      <c r="M131" s="1" t="s">
        <v>1438</v>
      </c>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row>
    <row r="132" spans="1:122" x14ac:dyDescent="0.25">
      <c r="B132" s="1"/>
      <c r="C132" s="1" t="s">
        <v>1581</v>
      </c>
      <c r="D132" s="3" t="s">
        <v>883</v>
      </c>
      <c r="E132" s="2" t="s">
        <v>884</v>
      </c>
      <c r="F132" s="1" t="s">
        <v>1438</v>
      </c>
      <c r="G132" s="1" t="s">
        <v>645</v>
      </c>
      <c r="H132" s="1" t="s">
        <v>146</v>
      </c>
      <c r="I132" s="2" t="s">
        <v>886</v>
      </c>
      <c r="J132" s="1" t="s">
        <v>1438</v>
      </c>
      <c r="K132" s="1" t="s">
        <v>887</v>
      </c>
      <c r="L132" s="1" t="s">
        <v>61</v>
      </c>
      <c r="M132" s="1" t="s">
        <v>1438</v>
      </c>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row>
    <row r="133" spans="1:122" x14ac:dyDescent="0.25">
      <c r="B133" s="1"/>
      <c r="C133" s="1" t="s">
        <v>1560</v>
      </c>
      <c r="D133" s="3" t="s">
        <v>1348</v>
      </c>
      <c r="E133" s="2" t="s">
        <v>1703</v>
      </c>
      <c r="F133" s="33">
        <v>34067</v>
      </c>
      <c r="G133" s="1" t="s">
        <v>344</v>
      </c>
      <c r="H133" s="1" t="s">
        <v>72</v>
      </c>
      <c r="I133" s="2" t="s">
        <v>754</v>
      </c>
      <c r="J133" s="1" t="s">
        <v>755</v>
      </c>
      <c r="K133" s="1" t="s">
        <v>756</v>
      </c>
      <c r="L133" s="1" t="s">
        <v>61</v>
      </c>
      <c r="M133" s="1" t="s">
        <v>1438</v>
      </c>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row>
    <row r="134" spans="1:122" x14ac:dyDescent="0.25">
      <c r="B134" s="1"/>
      <c r="C134" s="1" t="s">
        <v>1577</v>
      </c>
      <c r="D134" s="3" t="s">
        <v>1321</v>
      </c>
      <c r="E134" s="2" t="s">
        <v>853</v>
      </c>
      <c r="F134" s="33">
        <v>34602</v>
      </c>
      <c r="G134" s="1" t="s">
        <v>696</v>
      </c>
      <c r="H134" s="1" t="s">
        <v>856</v>
      </c>
      <c r="I134" s="2" t="s">
        <v>857</v>
      </c>
      <c r="J134" s="1" t="s">
        <v>486</v>
      </c>
      <c r="K134" s="1" t="s">
        <v>859</v>
      </c>
      <c r="L134" s="1" t="s">
        <v>61</v>
      </c>
      <c r="M134" s="1" t="s">
        <v>1438</v>
      </c>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row>
    <row r="135" spans="1:122" ht="28.5" x14ac:dyDescent="0.25">
      <c r="B135" s="1"/>
      <c r="C135" s="1" t="s">
        <v>1570</v>
      </c>
      <c r="D135" s="3" t="s">
        <v>1381</v>
      </c>
      <c r="E135" s="2" t="s">
        <v>1704</v>
      </c>
      <c r="F135" s="33">
        <v>34344</v>
      </c>
      <c r="G135" s="1" t="s">
        <v>812</v>
      </c>
      <c r="H135" s="1" t="s">
        <v>608</v>
      </c>
      <c r="I135" s="2" t="s">
        <v>813</v>
      </c>
      <c r="J135" s="1" t="s">
        <v>814</v>
      </c>
      <c r="K135" s="1" t="s">
        <v>815</v>
      </c>
      <c r="L135" s="1" t="s">
        <v>61</v>
      </c>
      <c r="M135" s="1" t="s">
        <v>1438</v>
      </c>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row>
    <row r="136" spans="1:122" ht="30" x14ac:dyDescent="0.25">
      <c r="B136" s="1"/>
      <c r="C136" s="1" t="s">
        <v>1467</v>
      </c>
      <c r="D136" s="3" t="s">
        <v>878</v>
      </c>
      <c r="E136" s="2" t="s">
        <v>879</v>
      </c>
      <c r="F136" s="33">
        <v>34616</v>
      </c>
      <c r="G136" s="1" t="s">
        <v>134</v>
      </c>
      <c r="H136" s="1" t="s">
        <v>881</v>
      </c>
      <c r="I136" s="2" t="s">
        <v>1438</v>
      </c>
      <c r="J136" s="1" t="s">
        <v>1438</v>
      </c>
      <c r="K136" s="1" t="s">
        <v>1438</v>
      </c>
      <c r="L136" s="1" t="s">
        <v>61</v>
      </c>
      <c r="M136" s="1" t="s">
        <v>1438</v>
      </c>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row>
    <row r="137" spans="1:122" x14ac:dyDescent="0.25">
      <c r="B137" s="1"/>
      <c r="C137" s="1" t="s">
        <v>1563</v>
      </c>
      <c r="D137" s="3" t="s">
        <v>1365</v>
      </c>
      <c r="E137" s="2" t="s">
        <v>1438</v>
      </c>
      <c r="F137" s="33">
        <v>34303</v>
      </c>
      <c r="G137" s="1" t="s">
        <v>82</v>
      </c>
      <c r="H137" s="1" t="s">
        <v>207</v>
      </c>
      <c r="I137" s="2" t="s">
        <v>1438</v>
      </c>
      <c r="J137" s="1" t="s">
        <v>1438</v>
      </c>
      <c r="K137" s="1" t="s">
        <v>1438</v>
      </c>
      <c r="L137" s="1" t="s">
        <v>61</v>
      </c>
      <c r="M137" s="1" t="s">
        <v>1438</v>
      </c>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row>
    <row r="138" spans="1:122" x14ac:dyDescent="0.25">
      <c r="B138" s="1"/>
      <c r="C138" s="1" t="s">
        <v>1585</v>
      </c>
      <c r="D138" s="3" t="s">
        <v>907</v>
      </c>
      <c r="E138" s="2" t="s">
        <v>908</v>
      </c>
      <c r="F138" s="1" t="s">
        <v>1438</v>
      </c>
      <c r="G138" s="1" t="s">
        <v>538</v>
      </c>
      <c r="H138" s="1" t="s">
        <v>892</v>
      </c>
      <c r="I138" s="2" t="s">
        <v>1438</v>
      </c>
      <c r="J138" s="1" t="s">
        <v>912</v>
      </c>
      <c r="K138" s="1" t="s">
        <v>913</v>
      </c>
      <c r="L138" s="1" t="s">
        <v>76</v>
      </c>
      <c r="M138" s="1" t="s">
        <v>1438</v>
      </c>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row>
    <row r="139" spans="1:122" x14ac:dyDescent="0.25">
      <c r="B139" s="1"/>
      <c r="C139" s="1" t="s">
        <v>1578</v>
      </c>
      <c r="D139" s="3" t="s">
        <v>1338</v>
      </c>
      <c r="E139" s="2" t="s">
        <v>1705</v>
      </c>
      <c r="F139" s="33">
        <v>34611</v>
      </c>
      <c r="G139" s="1" t="s">
        <v>863</v>
      </c>
      <c r="H139" s="1" t="s">
        <v>608</v>
      </c>
      <c r="I139" s="2" t="s">
        <v>864</v>
      </c>
      <c r="J139" s="1" t="s">
        <v>865</v>
      </c>
      <c r="K139" s="1" t="s">
        <v>1438</v>
      </c>
      <c r="L139" s="1" t="s">
        <v>97</v>
      </c>
      <c r="M139" s="1" t="s">
        <v>866</v>
      </c>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row>
    <row r="140" spans="1:122" x14ac:dyDescent="0.25">
      <c r="A140" s="1">
        <v>2017</v>
      </c>
      <c r="B140" s="1" t="s">
        <v>48</v>
      </c>
      <c r="C140" s="1" t="s">
        <v>1606</v>
      </c>
      <c r="D140" s="3" t="s">
        <v>1384</v>
      </c>
      <c r="E140" s="2" t="s">
        <v>1706</v>
      </c>
      <c r="F140" s="33">
        <v>34871</v>
      </c>
      <c r="G140" s="1" t="s">
        <v>1067</v>
      </c>
      <c r="H140" s="1" t="s">
        <v>356</v>
      </c>
      <c r="I140" s="2" t="s">
        <v>668</v>
      </c>
      <c r="J140" s="1" t="s">
        <v>1068</v>
      </c>
      <c r="K140" s="1" t="s">
        <v>1069</v>
      </c>
      <c r="L140" s="1" t="s">
        <v>61</v>
      </c>
      <c r="M140" s="1" t="s">
        <v>1438</v>
      </c>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row>
    <row r="141" spans="1:122" x14ac:dyDescent="0.25">
      <c r="B141" s="1"/>
      <c r="C141" s="1" t="s">
        <v>1613</v>
      </c>
      <c r="D141" s="3" t="s">
        <v>1386</v>
      </c>
      <c r="E141" s="2" t="s">
        <v>1106</v>
      </c>
      <c r="F141" s="1" t="s">
        <v>1438</v>
      </c>
      <c r="G141" s="1" t="s">
        <v>82</v>
      </c>
      <c r="H141" s="1" t="s">
        <v>892</v>
      </c>
      <c r="I141" s="2" t="s">
        <v>1438</v>
      </c>
      <c r="J141" s="1" t="s">
        <v>1438</v>
      </c>
      <c r="K141" s="1" t="s">
        <v>1438</v>
      </c>
      <c r="L141" s="1" t="s">
        <v>61</v>
      </c>
      <c r="M141" s="1" t="s">
        <v>1438</v>
      </c>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row>
    <row r="142" spans="1:122" x14ac:dyDescent="0.25">
      <c r="B142" s="1"/>
      <c r="C142" s="1" t="s">
        <v>1614</v>
      </c>
      <c r="D142" s="3" t="s">
        <v>1109</v>
      </c>
      <c r="E142" s="2" t="s">
        <v>1110</v>
      </c>
      <c r="F142" s="1" t="s">
        <v>1438</v>
      </c>
      <c r="G142" s="1" t="s">
        <v>760</v>
      </c>
      <c r="H142" s="1" t="s">
        <v>892</v>
      </c>
      <c r="I142" s="2" t="s">
        <v>1438</v>
      </c>
      <c r="J142" s="1" t="s">
        <v>1438</v>
      </c>
      <c r="K142" s="1" t="s">
        <v>1438</v>
      </c>
      <c r="L142" s="1" t="s">
        <v>61</v>
      </c>
      <c r="M142" s="1" t="s">
        <v>1438</v>
      </c>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row>
    <row r="143" spans="1:122" x14ac:dyDescent="0.25">
      <c r="B143" s="1"/>
      <c r="C143" s="1" t="s">
        <v>1601</v>
      </c>
      <c r="D143" s="3" t="s">
        <v>1023</v>
      </c>
      <c r="E143" s="2" t="s">
        <v>1707</v>
      </c>
      <c r="F143" s="33">
        <v>34820</v>
      </c>
      <c r="G143" s="1" t="s">
        <v>538</v>
      </c>
      <c r="H143" s="1" t="s">
        <v>659</v>
      </c>
      <c r="I143" s="2" t="s">
        <v>592</v>
      </c>
      <c r="J143" s="1" t="s">
        <v>1028</v>
      </c>
      <c r="K143" s="1" t="s">
        <v>1029</v>
      </c>
      <c r="L143" s="1" t="s">
        <v>61</v>
      </c>
      <c r="M143" s="1" t="s">
        <v>1438</v>
      </c>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row>
    <row r="144" spans="1:122" x14ac:dyDescent="0.25">
      <c r="B144" s="1"/>
      <c r="C144" s="1" t="s">
        <v>1609</v>
      </c>
      <c r="D144" s="3" t="s">
        <v>1082</v>
      </c>
      <c r="E144" s="2" t="s">
        <v>1708</v>
      </c>
      <c r="F144" s="33">
        <v>34900</v>
      </c>
      <c r="G144" s="1" t="s">
        <v>554</v>
      </c>
      <c r="H144" s="1" t="s">
        <v>659</v>
      </c>
      <c r="I144" s="2" t="s">
        <v>1086</v>
      </c>
      <c r="J144" s="1" t="s">
        <v>1438</v>
      </c>
      <c r="K144" s="1" t="s">
        <v>1438</v>
      </c>
      <c r="L144" s="1" t="s">
        <v>61</v>
      </c>
      <c r="M144" s="1" t="s">
        <v>1438</v>
      </c>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row>
    <row r="145" spans="2:122" x14ac:dyDescent="0.25">
      <c r="B145" s="1"/>
      <c r="C145" s="1" t="s">
        <v>1610</v>
      </c>
      <c r="D145" s="3" t="s">
        <v>1311</v>
      </c>
      <c r="E145" s="2" t="s">
        <v>1709</v>
      </c>
      <c r="F145" s="33">
        <v>35048</v>
      </c>
      <c r="G145" s="1" t="s">
        <v>546</v>
      </c>
      <c r="H145" s="1" t="s">
        <v>1091</v>
      </c>
      <c r="I145" s="2" t="s">
        <v>592</v>
      </c>
      <c r="J145" s="1" t="s">
        <v>1092</v>
      </c>
      <c r="K145" s="1" t="s">
        <v>1093</v>
      </c>
      <c r="L145" s="1" t="s">
        <v>61</v>
      </c>
      <c r="M145" s="1" t="s">
        <v>1438</v>
      </c>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row>
    <row r="146" spans="2:122" x14ac:dyDescent="0.25">
      <c r="B146" s="1"/>
      <c r="C146" s="1" t="s">
        <v>1589</v>
      </c>
      <c r="D146" s="3" t="s">
        <v>937</v>
      </c>
      <c r="E146" s="2" t="s">
        <v>1710</v>
      </c>
      <c r="F146" s="33">
        <v>34094</v>
      </c>
      <c r="G146" s="1" t="s">
        <v>71</v>
      </c>
      <c r="H146" s="1" t="s">
        <v>207</v>
      </c>
      <c r="I146" s="2" t="s">
        <v>547</v>
      </c>
      <c r="J146" s="1" t="s">
        <v>555</v>
      </c>
      <c r="K146" s="1" t="s">
        <v>942</v>
      </c>
      <c r="L146" s="1" t="s">
        <v>61</v>
      </c>
      <c r="M146" s="1" t="s">
        <v>1438</v>
      </c>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row>
    <row r="147" spans="2:122" x14ac:dyDescent="0.25">
      <c r="B147" s="1"/>
      <c r="C147" s="1" t="s">
        <v>1600</v>
      </c>
      <c r="D147" s="3" t="s">
        <v>1014</v>
      </c>
      <c r="E147" s="2" t="s">
        <v>1711</v>
      </c>
      <c r="F147" s="33">
        <v>34815</v>
      </c>
      <c r="G147" s="1" t="s">
        <v>296</v>
      </c>
      <c r="H147" s="1" t="s">
        <v>190</v>
      </c>
      <c r="I147" s="2" t="s">
        <v>1018</v>
      </c>
      <c r="J147" s="1" t="s">
        <v>1019</v>
      </c>
      <c r="K147" s="1" t="s">
        <v>1020</v>
      </c>
      <c r="L147" s="1" t="s">
        <v>61</v>
      </c>
      <c r="M147" s="1" t="s">
        <v>1438</v>
      </c>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row>
    <row r="148" spans="2:122" ht="30" x14ac:dyDescent="0.25">
      <c r="B148" s="1"/>
      <c r="C148" s="1" t="s">
        <v>1553</v>
      </c>
      <c r="D148" s="3" t="s">
        <v>1323</v>
      </c>
      <c r="E148" s="2" t="s">
        <v>1712</v>
      </c>
      <c r="F148" s="33">
        <v>34852</v>
      </c>
      <c r="G148" s="1" t="s">
        <v>607</v>
      </c>
      <c r="H148" s="1" t="s">
        <v>473</v>
      </c>
      <c r="I148" s="2" t="s">
        <v>828</v>
      </c>
      <c r="J148" s="1" t="s">
        <v>1807</v>
      </c>
      <c r="K148" s="1" t="s">
        <v>1054</v>
      </c>
      <c r="L148" s="1" t="s">
        <v>61</v>
      </c>
      <c r="M148" s="1" t="s">
        <v>1438</v>
      </c>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row>
    <row r="149" spans="2:122" x14ac:dyDescent="0.25">
      <c r="B149" s="1"/>
      <c r="C149" s="1" t="s">
        <v>1612</v>
      </c>
      <c r="D149" s="3" t="s">
        <v>1100</v>
      </c>
      <c r="E149" s="2" t="s">
        <v>1101</v>
      </c>
      <c r="F149" s="1" t="s">
        <v>1438</v>
      </c>
      <c r="G149" s="1" t="s">
        <v>189</v>
      </c>
      <c r="H149" s="1" t="s">
        <v>892</v>
      </c>
      <c r="I149" s="2" t="s">
        <v>1438</v>
      </c>
      <c r="J149" s="1" t="s">
        <v>703</v>
      </c>
      <c r="K149" s="1" t="s">
        <v>1103</v>
      </c>
      <c r="L149" s="1" t="s">
        <v>61</v>
      </c>
      <c r="M149" s="1" t="s">
        <v>1438</v>
      </c>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row>
    <row r="150" spans="2:122" ht="30" x14ac:dyDescent="0.25">
      <c r="B150" s="1"/>
      <c r="C150" s="1" t="s">
        <v>1595</v>
      </c>
      <c r="D150" s="3" t="s">
        <v>1370</v>
      </c>
      <c r="E150" s="2" t="s">
        <v>1713</v>
      </c>
      <c r="F150" s="33">
        <v>34740</v>
      </c>
      <c r="G150" s="1" t="s">
        <v>546</v>
      </c>
      <c r="H150" s="1" t="s">
        <v>659</v>
      </c>
      <c r="I150" s="2" t="s">
        <v>979</v>
      </c>
      <c r="J150" s="1" t="s">
        <v>1808</v>
      </c>
      <c r="K150" s="1" t="s">
        <v>1817</v>
      </c>
      <c r="L150" s="1" t="s">
        <v>61</v>
      </c>
      <c r="M150" s="1" t="s">
        <v>1438</v>
      </c>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row>
    <row r="151" spans="2:122" ht="30" x14ac:dyDescent="0.25">
      <c r="B151" s="1"/>
      <c r="C151" s="1" t="s">
        <v>1603</v>
      </c>
      <c r="D151" s="3" t="s">
        <v>1310</v>
      </c>
      <c r="E151" s="2" t="s">
        <v>1714</v>
      </c>
      <c r="F151" s="33">
        <v>34832</v>
      </c>
      <c r="G151" s="1" t="s">
        <v>607</v>
      </c>
      <c r="H151" s="1" t="s">
        <v>190</v>
      </c>
      <c r="I151" s="2" t="s">
        <v>1039</v>
      </c>
      <c r="J151" s="1" t="s">
        <v>1040</v>
      </c>
      <c r="K151" s="1" t="s">
        <v>1041</v>
      </c>
      <c r="L151" s="1" t="s">
        <v>76</v>
      </c>
      <c r="M151" s="1" t="s">
        <v>580</v>
      </c>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row>
    <row r="152" spans="2:122" x14ac:dyDescent="0.25">
      <c r="B152" s="1"/>
      <c r="C152" s="1" t="s">
        <v>1605</v>
      </c>
      <c r="D152" s="3" t="s">
        <v>1383</v>
      </c>
      <c r="E152" s="2" t="s">
        <v>1715</v>
      </c>
      <c r="F152" s="33">
        <v>34870</v>
      </c>
      <c r="G152" s="1" t="s">
        <v>124</v>
      </c>
      <c r="H152" s="1" t="s">
        <v>356</v>
      </c>
      <c r="I152" s="2" t="s">
        <v>1059</v>
      </c>
      <c r="J152" s="1" t="s">
        <v>1060</v>
      </c>
      <c r="K152" s="1" t="s">
        <v>1061</v>
      </c>
      <c r="L152" s="1" t="s">
        <v>61</v>
      </c>
      <c r="M152" s="1" t="s">
        <v>1438</v>
      </c>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row>
    <row r="153" spans="2:122" x14ac:dyDescent="0.25">
      <c r="B153" s="1"/>
      <c r="C153" s="1" t="s">
        <v>1590</v>
      </c>
      <c r="D153" s="3" t="s">
        <v>1322</v>
      </c>
      <c r="E153" s="2" t="s">
        <v>944</v>
      </c>
      <c r="F153" s="33">
        <v>34263</v>
      </c>
      <c r="G153" s="1" t="s">
        <v>124</v>
      </c>
      <c r="H153" s="1" t="s">
        <v>207</v>
      </c>
      <c r="I153" s="2" t="s">
        <v>933</v>
      </c>
      <c r="J153" s="1" t="s">
        <v>934</v>
      </c>
      <c r="K153" s="1" t="s">
        <v>1818</v>
      </c>
      <c r="L153" s="1" t="s">
        <v>61</v>
      </c>
      <c r="M153" s="1" t="s">
        <v>1438</v>
      </c>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row>
    <row r="154" spans="2:122" x14ac:dyDescent="0.25">
      <c r="B154" s="1"/>
      <c r="C154" s="1" t="s">
        <v>1591</v>
      </c>
      <c r="D154" s="3" t="s">
        <v>1308</v>
      </c>
      <c r="E154" s="2" t="s">
        <v>1716</v>
      </c>
      <c r="F154" s="33">
        <v>34379</v>
      </c>
      <c r="G154" s="1" t="s">
        <v>134</v>
      </c>
      <c r="H154" s="1" t="s">
        <v>72</v>
      </c>
      <c r="I154" s="2" t="s">
        <v>754</v>
      </c>
      <c r="J154" s="1" t="s">
        <v>949</v>
      </c>
      <c r="K154" s="1" t="s">
        <v>950</v>
      </c>
      <c r="L154" s="1" t="s">
        <v>61</v>
      </c>
      <c r="M154" s="1" t="s">
        <v>1438</v>
      </c>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row>
    <row r="155" spans="2:122" x14ac:dyDescent="0.25">
      <c r="B155" s="1"/>
      <c r="C155" s="1" t="s">
        <v>1597</v>
      </c>
      <c r="D155" s="3" t="s">
        <v>1371</v>
      </c>
      <c r="E155" s="2" t="s">
        <v>1717</v>
      </c>
      <c r="F155" s="33">
        <v>34778</v>
      </c>
      <c r="G155" s="1" t="s">
        <v>236</v>
      </c>
      <c r="H155" s="1" t="s">
        <v>83</v>
      </c>
      <c r="I155" s="2" t="s">
        <v>135</v>
      </c>
      <c r="J155" s="1" t="s">
        <v>995</v>
      </c>
      <c r="K155" s="1" t="s">
        <v>996</v>
      </c>
      <c r="L155" s="1" t="s">
        <v>61</v>
      </c>
      <c r="M155" s="1" t="s">
        <v>1438</v>
      </c>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row>
    <row r="156" spans="2:122" x14ac:dyDescent="0.25">
      <c r="B156" s="1"/>
      <c r="C156" s="1" t="s">
        <v>1604</v>
      </c>
      <c r="D156" s="3" t="s">
        <v>1043</v>
      </c>
      <c r="E156" s="2" t="s">
        <v>1718</v>
      </c>
      <c r="F156" s="33">
        <v>34852</v>
      </c>
      <c r="G156" s="1" t="s">
        <v>1046</v>
      </c>
      <c r="H156" s="1" t="s">
        <v>190</v>
      </c>
      <c r="I156" s="2" t="s">
        <v>1047</v>
      </c>
      <c r="J156" s="1" t="s">
        <v>1048</v>
      </c>
      <c r="K156" s="1" t="s">
        <v>1049</v>
      </c>
      <c r="L156" s="1" t="s">
        <v>61</v>
      </c>
      <c r="M156" s="1" t="s">
        <v>1438</v>
      </c>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row>
    <row r="157" spans="2:122" x14ac:dyDescent="0.25">
      <c r="B157" s="1"/>
      <c r="C157" s="1" t="s">
        <v>1644</v>
      </c>
      <c r="D157" s="3" t="s">
        <v>1218</v>
      </c>
      <c r="E157" s="2" t="s">
        <v>1219</v>
      </c>
      <c r="F157" s="33">
        <v>35027</v>
      </c>
      <c r="G157" s="1" t="s">
        <v>56</v>
      </c>
      <c r="H157" s="1" t="s">
        <v>1438</v>
      </c>
      <c r="I157" s="2" t="s">
        <v>1222</v>
      </c>
      <c r="J157" s="1" t="s">
        <v>1438</v>
      </c>
      <c r="K157" s="1" t="s">
        <v>1438</v>
      </c>
      <c r="L157" s="1" t="s">
        <v>61</v>
      </c>
      <c r="M157" s="1" t="s">
        <v>1438</v>
      </c>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row>
    <row r="158" spans="2:122" ht="45" x14ac:dyDescent="0.25">
      <c r="B158" s="1"/>
      <c r="C158" s="1" t="s">
        <v>1593</v>
      </c>
      <c r="D158" s="3" t="s">
        <v>1353</v>
      </c>
      <c r="E158" s="2" t="s">
        <v>960</v>
      </c>
      <c r="F158" s="33">
        <v>34538</v>
      </c>
      <c r="G158" s="1" t="s">
        <v>189</v>
      </c>
      <c r="H158" s="1" t="s">
        <v>57</v>
      </c>
      <c r="I158" s="2" t="s">
        <v>963</v>
      </c>
      <c r="J158" s="1" t="s">
        <v>964</v>
      </c>
      <c r="K158" s="1" t="s">
        <v>965</v>
      </c>
      <c r="L158" s="1" t="s">
        <v>61</v>
      </c>
      <c r="M158" s="1" t="s">
        <v>1438</v>
      </c>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row>
    <row r="159" spans="2:122" x14ac:dyDescent="0.25">
      <c r="B159" s="1"/>
      <c r="C159" s="1" t="s">
        <v>1602</v>
      </c>
      <c r="D159" s="3" t="s">
        <v>1382</v>
      </c>
      <c r="E159" s="2" t="s">
        <v>1719</v>
      </c>
      <c r="F159" s="33">
        <v>34829</v>
      </c>
      <c r="G159" s="1" t="s">
        <v>1033</v>
      </c>
      <c r="H159" s="1" t="s">
        <v>473</v>
      </c>
      <c r="I159" s="2" t="s">
        <v>1034</v>
      </c>
      <c r="J159" s="1" t="s">
        <v>1809</v>
      </c>
      <c r="K159" s="1" t="s">
        <v>1035</v>
      </c>
      <c r="L159" s="1" t="s">
        <v>61</v>
      </c>
      <c r="M159" s="1" t="s">
        <v>1438</v>
      </c>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row>
    <row r="160" spans="2:122" x14ac:dyDescent="0.25">
      <c r="B160" s="1" t="s">
        <v>86</v>
      </c>
      <c r="C160" s="1" t="s">
        <v>1594</v>
      </c>
      <c r="D160" s="3" t="s">
        <v>1369</v>
      </c>
      <c r="E160" s="2" t="s">
        <v>1720</v>
      </c>
      <c r="F160" s="33">
        <v>34586</v>
      </c>
      <c r="G160" s="1" t="s">
        <v>263</v>
      </c>
      <c r="H160" s="1" t="s">
        <v>72</v>
      </c>
      <c r="I160" s="2" t="s">
        <v>974</v>
      </c>
      <c r="J160" s="1" t="s">
        <v>975</v>
      </c>
      <c r="K160" s="1" t="s">
        <v>976</v>
      </c>
      <c r="L160" s="1" t="s">
        <v>61</v>
      </c>
      <c r="M160" s="1" t="s">
        <v>1438</v>
      </c>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x14ac:dyDescent="0.25">
      <c r="B161" s="1"/>
      <c r="C161" s="1" t="s">
        <v>712</v>
      </c>
      <c r="D161" s="3" t="s">
        <v>968</v>
      </c>
      <c r="E161" s="2" t="s">
        <v>1438</v>
      </c>
      <c r="F161" s="33">
        <v>33853</v>
      </c>
      <c r="G161" s="1" t="s">
        <v>189</v>
      </c>
      <c r="H161" s="1" t="s">
        <v>253</v>
      </c>
      <c r="I161" s="2" t="s">
        <v>357</v>
      </c>
      <c r="J161" s="1" t="s">
        <v>1438</v>
      </c>
      <c r="K161" s="1" t="s">
        <v>1438</v>
      </c>
      <c r="L161" s="1" t="s">
        <v>61</v>
      </c>
      <c r="M161" s="1" t="s">
        <v>1438</v>
      </c>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ht="30" x14ac:dyDescent="0.25">
      <c r="B162" s="1"/>
      <c r="C162" s="1" t="s">
        <v>1608</v>
      </c>
      <c r="D162" s="3" t="s">
        <v>1354</v>
      </c>
      <c r="E162" s="2" t="s">
        <v>1721</v>
      </c>
      <c r="F162" s="33">
        <v>34888</v>
      </c>
      <c r="G162" s="1" t="s">
        <v>344</v>
      </c>
      <c r="H162" s="1" t="s">
        <v>57</v>
      </c>
      <c r="I162" s="2" t="s">
        <v>1078</v>
      </c>
      <c r="J162" s="1" t="s">
        <v>1079</v>
      </c>
      <c r="K162" s="1" t="s">
        <v>1080</v>
      </c>
      <c r="L162" s="1" t="s">
        <v>61</v>
      </c>
      <c r="M162" s="1" t="s">
        <v>1438</v>
      </c>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x14ac:dyDescent="0.25">
      <c r="B163" s="1"/>
      <c r="C163" s="1" t="s">
        <v>1611</v>
      </c>
      <c r="D163" s="3" t="s">
        <v>1324</v>
      </c>
      <c r="E163" s="2" t="s">
        <v>1095</v>
      </c>
      <c r="F163" s="1" t="s">
        <v>1438</v>
      </c>
      <c r="G163" s="1" t="s">
        <v>1097</v>
      </c>
      <c r="H163" s="1" t="s">
        <v>892</v>
      </c>
      <c r="I163" s="2" t="s">
        <v>1438</v>
      </c>
      <c r="J163" s="1" t="s">
        <v>875</v>
      </c>
      <c r="K163" s="1" t="s">
        <v>1098</v>
      </c>
      <c r="L163" s="1" t="s">
        <v>61</v>
      </c>
      <c r="M163" s="1" t="s">
        <v>1438</v>
      </c>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x14ac:dyDescent="0.25">
      <c r="B164" s="1"/>
      <c r="C164" s="1" t="s">
        <v>1607</v>
      </c>
      <c r="D164" s="3" t="s">
        <v>1385</v>
      </c>
      <c r="E164" s="2" t="s">
        <v>1722</v>
      </c>
      <c r="F164" s="33">
        <v>34880</v>
      </c>
      <c r="G164" s="1" t="s">
        <v>134</v>
      </c>
      <c r="H164" s="1" t="s">
        <v>83</v>
      </c>
      <c r="I164" s="2" t="s">
        <v>428</v>
      </c>
      <c r="J164" s="1" t="s">
        <v>428</v>
      </c>
      <c r="K164" s="1" t="s">
        <v>1074</v>
      </c>
      <c r="L164" s="1" t="s">
        <v>61</v>
      </c>
      <c r="M164" s="1" t="s">
        <v>1438</v>
      </c>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ht="30" x14ac:dyDescent="0.25">
      <c r="B165" s="1"/>
      <c r="C165" s="1" t="s">
        <v>1599</v>
      </c>
      <c r="D165" s="3" t="s">
        <v>1340</v>
      </c>
      <c r="E165" s="2" t="s">
        <v>1005</v>
      </c>
      <c r="F165" s="33">
        <v>34793</v>
      </c>
      <c r="G165" s="1" t="s">
        <v>244</v>
      </c>
      <c r="H165" s="1" t="s">
        <v>659</v>
      </c>
      <c r="I165" s="2" t="s">
        <v>660</v>
      </c>
      <c r="J165" s="1" t="s">
        <v>1010</v>
      </c>
      <c r="K165" s="1" t="s">
        <v>1011</v>
      </c>
      <c r="L165" s="1" t="s">
        <v>61</v>
      </c>
      <c r="M165" s="1" t="s">
        <v>1438</v>
      </c>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x14ac:dyDescent="0.25">
      <c r="B166" s="1"/>
      <c r="C166" s="1" t="s">
        <v>1596</v>
      </c>
      <c r="D166" s="3" t="s">
        <v>981</v>
      </c>
      <c r="E166" s="2" t="s">
        <v>982</v>
      </c>
      <c r="F166" s="33">
        <v>34758</v>
      </c>
      <c r="G166" s="1" t="s">
        <v>546</v>
      </c>
      <c r="H166" s="1" t="s">
        <v>608</v>
      </c>
      <c r="I166" s="2" t="s">
        <v>609</v>
      </c>
      <c r="J166" s="1" t="s">
        <v>986</v>
      </c>
      <c r="K166" s="1" t="s">
        <v>987</v>
      </c>
      <c r="L166" s="1" t="s">
        <v>97</v>
      </c>
      <c r="M166" s="1" t="s">
        <v>988</v>
      </c>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x14ac:dyDescent="0.25">
      <c r="B167" s="1"/>
      <c r="C167" s="1" t="s">
        <v>1588</v>
      </c>
      <c r="D167" s="3" t="s">
        <v>1339</v>
      </c>
      <c r="E167" s="2" t="s">
        <v>930</v>
      </c>
      <c r="F167" s="33">
        <v>33970</v>
      </c>
      <c r="G167" s="1" t="s">
        <v>71</v>
      </c>
      <c r="H167" s="1" t="s">
        <v>207</v>
      </c>
      <c r="I167" s="2" t="s">
        <v>933</v>
      </c>
      <c r="J167" s="1" t="s">
        <v>934</v>
      </c>
      <c r="K167" s="1" t="s">
        <v>935</v>
      </c>
      <c r="L167" s="1" t="s">
        <v>61</v>
      </c>
      <c r="M167" s="1" t="s">
        <v>1438</v>
      </c>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x14ac:dyDescent="0.25">
      <c r="B168" s="1"/>
      <c r="C168" s="1" t="s">
        <v>1592</v>
      </c>
      <c r="D168" s="3" t="s">
        <v>1309</v>
      </c>
      <c r="E168" s="2" t="s">
        <v>953</v>
      </c>
      <c r="F168" s="33">
        <v>34456</v>
      </c>
      <c r="G168" s="1" t="s">
        <v>71</v>
      </c>
      <c r="H168" s="1" t="s">
        <v>207</v>
      </c>
      <c r="I168" s="2" t="s">
        <v>748</v>
      </c>
      <c r="J168" s="1" t="s">
        <v>956</v>
      </c>
      <c r="K168" s="1" t="s">
        <v>957</v>
      </c>
      <c r="L168" s="1" t="s">
        <v>97</v>
      </c>
      <c r="M168" s="1" t="s">
        <v>958</v>
      </c>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x14ac:dyDescent="0.25">
      <c r="B169" s="1"/>
      <c r="C169" s="1" t="s">
        <v>1598</v>
      </c>
      <c r="D169" s="3" t="s">
        <v>999</v>
      </c>
      <c r="E169" s="2" t="s">
        <v>1723</v>
      </c>
      <c r="F169" s="33">
        <v>34779</v>
      </c>
      <c r="G169" s="1" t="s">
        <v>696</v>
      </c>
      <c r="H169" s="1" t="s">
        <v>83</v>
      </c>
      <c r="I169" s="2" t="s">
        <v>1003</v>
      </c>
      <c r="J169" s="1" t="s">
        <v>519</v>
      </c>
      <c r="K169" s="1" t="s">
        <v>1819</v>
      </c>
      <c r="L169" s="1" t="s">
        <v>61</v>
      </c>
      <c r="M169" s="1" t="s">
        <v>1438</v>
      </c>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x14ac:dyDescent="0.25">
      <c r="A170" s="1">
        <v>2018</v>
      </c>
      <c r="B170" s="1" t="s">
        <v>48</v>
      </c>
      <c r="C170" s="1" t="s">
        <v>1616</v>
      </c>
      <c r="D170" s="3" t="s">
        <v>1116</v>
      </c>
      <c r="E170" s="2" t="s">
        <v>1117</v>
      </c>
      <c r="F170" s="33">
        <v>34865</v>
      </c>
      <c r="G170" s="1" t="s">
        <v>538</v>
      </c>
      <c r="H170" s="1" t="s">
        <v>72</v>
      </c>
      <c r="I170" s="2" t="s">
        <v>1121</v>
      </c>
      <c r="J170" s="1" t="s">
        <v>1438</v>
      </c>
      <c r="K170" s="1" t="s">
        <v>1438</v>
      </c>
      <c r="L170" s="1" t="s">
        <v>61</v>
      </c>
      <c r="M170" s="1" t="s">
        <v>1438</v>
      </c>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x14ac:dyDescent="0.25">
      <c r="B171" s="1"/>
      <c r="C171" s="1" t="s">
        <v>1639</v>
      </c>
      <c r="D171" s="3" t="s">
        <v>1289</v>
      </c>
      <c r="E171" s="2" t="s">
        <v>1196</v>
      </c>
      <c r="F171" s="1" t="s">
        <v>1438</v>
      </c>
      <c r="G171" s="1" t="s">
        <v>171</v>
      </c>
      <c r="H171" s="1" t="s">
        <v>72</v>
      </c>
      <c r="I171" s="2" t="s">
        <v>1197</v>
      </c>
      <c r="J171" s="1" t="s">
        <v>1438</v>
      </c>
      <c r="K171" s="1" t="s">
        <v>1438</v>
      </c>
      <c r="L171" s="1" t="s">
        <v>61</v>
      </c>
      <c r="M171" s="1" t="s">
        <v>1438</v>
      </c>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x14ac:dyDescent="0.25">
      <c r="B172" s="1"/>
      <c r="C172" s="1" t="s">
        <v>1618</v>
      </c>
      <c r="D172" s="3" t="s">
        <v>1325</v>
      </c>
      <c r="E172" s="2" t="s">
        <v>835</v>
      </c>
      <c r="F172" s="1" t="s">
        <v>1438</v>
      </c>
      <c r="G172" s="1" t="s">
        <v>171</v>
      </c>
      <c r="H172" s="1" t="s">
        <v>72</v>
      </c>
      <c r="I172" s="2" t="s">
        <v>974</v>
      </c>
      <c r="J172" s="1" t="s">
        <v>1438</v>
      </c>
      <c r="K172" s="1" t="s">
        <v>1438</v>
      </c>
      <c r="L172" s="1" t="s">
        <v>61</v>
      </c>
      <c r="M172" s="1" t="s">
        <v>1438</v>
      </c>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ht="30" x14ac:dyDescent="0.25">
      <c r="B173" s="1"/>
      <c r="C173" s="1" t="s">
        <v>1615</v>
      </c>
      <c r="D173" s="3" t="s">
        <v>1351</v>
      </c>
      <c r="E173" s="2" t="s">
        <v>1113</v>
      </c>
      <c r="F173" s="1" t="s">
        <v>1438</v>
      </c>
      <c r="G173" s="1" t="s">
        <v>244</v>
      </c>
      <c r="H173" s="1" t="s">
        <v>72</v>
      </c>
      <c r="I173" s="2" t="s">
        <v>1114</v>
      </c>
      <c r="J173" s="1" t="s">
        <v>1438</v>
      </c>
      <c r="K173" s="1" t="s">
        <v>1438</v>
      </c>
      <c r="L173" s="1" t="s">
        <v>61</v>
      </c>
      <c r="M173" s="1" t="s">
        <v>1438</v>
      </c>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ht="30" x14ac:dyDescent="0.25">
      <c r="B174" s="1"/>
      <c r="C174" s="1" t="s">
        <v>1632</v>
      </c>
      <c r="D174" s="3" t="s">
        <v>1372</v>
      </c>
      <c r="E174" s="2" t="s">
        <v>1175</v>
      </c>
      <c r="F174" s="1" t="s">
        <v>1438</v>
      </c>
      <c r="G174" s="1" t="s">
        <v>244</v>
      </c>
      <c r="H174" s="1" t="s">
        <v>659</v>
      </c>
      <c r="I174" s="2" t="s">
        <v>1159</v>
      </c>
      <c r="J174" s="1" t="s">
        <v>1438</v>
      </c>
      <c r="K174" s="1" t="s">
        <v>1438</v>
      </c>
      <c r="L174" s="1" t="s">
        <v>61</v>
      </c>
      <c r="M174" s="1" t="s">
        <v>1438</v>
      </c>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x14ac:dyDescent="0.25">
      <c r="B175" s="1"/>
      <c r="C175" s="1" t="s">
        <v>1617</v>
      </c>
      <c r="D175" s="3" t="s">
        <v>1341</v>
      </c>
      <c r="E175" s="2" t="s">
        <v>1124</v>
      </c>
      <c r="F175" s="1" t="s">
        <v>1438</v>
      </c>
      <c r="G175" s="1" t="s">
        <v>244</v>
      </c>
      <c r="H175" s="1" t="s">
        <v>72</v>
      </c>
      <c r="I175" s="2" t="s">
        <v>1125</v>
      </c>
      <c r="J175" s="1" t="s">
        <v>1438</v>
      </c>
      <c r="K175" s="1" t="s">
        <v>1438</v>
      </c>
      <c r="L175" s="1" t="s">
        <v>61</v>
      </c>
      <c r="M175" s="1" t="s">
        <v>1438</v>
      </c>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ht="30" x14ac:dyDescent="0.25">
      <c r="B176" s="1"/>
      <c r="C176" s="1" t="s">
        <v>1635</v>
      </c>
      <c r="D176" s="3" t="s">
        <v>1273</v>
      </c>
      <c r="E176" s="2" t="s">
        <v>1183</v>
      </c>
      <c r="F176" s="1" t="s">
        <v>1438</v>
      </c>
      <c r="G176" s="1" t="s">
        <v>554</v>
      </c>
      <c r="H176" s="1" t="s">
        <v>473</v>
      </c>
      <c r="I176" s="2" t="s">
        <v>828</v>
      </c>
      <c r="J176" s="1" t="s">
        <v>1438</v>
      </c>
      <c r="K176" s="1" t="s">
        <v>1438</v>
      </c>
      <c r="L176" s="1" t="s">
        <v>61</v>
      </c>
      <c r="M176" s="1" t="s">
        <v>1438</v>
      </c>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2:122" x14ac:dyDescent="0.25">
      <c r="B177" s="1"/>
      <c r="C177" s="1" t="s">
        <v>1636</v>
      </c>
      <c r="D177" s="3" t="s">
        <v>1374</v>
      </c>
      <c r="E177" s="2" t="s">
        <v>1185</v>
      </c>
      <c r="F177" s="1" t="s">
        <v>1438</v>
      </c>
      <c r="G177" s="1" t="s">
        <v>760</v>
      </c>
      <c r="H177" s="1" t="s">
        <v>190</v>
      </c>
      <c r="I177" s="2" t="s">
        <v>1186</v>
      </c>
      <c r="J177" s="1" t="s">
        <v>1438</v>
      </c>
      <c r="K177" s="1" t="s">
        <v>1438</v>
      </c>
      <c r="L177" s="1" t="s">
        <v>61</v>
      </c>
      <c r="M177" s="1" t="s">
        <v>1438</v>
      </c>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2:122" x14ac:dyDescent="0.25">
      <c r="B178" s="1"/>
      <c r="C178" s="1" t="s">
        <v>1619</v>
      </c>
      <c r="D178" s="3" t="s">
        <v>1296</v>
      </c>
      <c r="E178" s="2" t="s">
        <v>1130</v>
      </c>
      <c r="F178" s="1" t="s">
        <v>1438</v>
      </c>
      <c r="G178" s="1" t="s">
        <v>244</v>
      </c>
      <c r="H178" s="1" t="s">
        <v>72</v>
      </c>
      <c r="I178" s="2" t="s">
        <v>1131</v>
      </c>
      <c r="J178" s="1" t="s">
        <v>1438</v>
      </c>
      <c r="K178" s="1" t="s">
        <v>1438</v>
      </c>
      <c r="L178" s="1" t="s">
        <v>61</v>
      </c>
      <c r="M178" s="1" t="s">
        <v>1438</v>
      </c>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2:122" x14ac:dyDescent="0.25">
      <c r="B179" s="1"/>
      <c r="C179" s="1" t="s">
        <v>1633</v>
      </c>
      <c r="D179" s="3" t="s">
        <v>1272</v>
      </c>
      <c r="E179" s="2" t="s">
        <v>1177</v>
      </c>
      <c r="F179" s="1" t="s">
        <v>1438</v>
      </c>
      <c r="G179" s="1" t="s">
        <v>219</v>
      </c>
      <c r="H179" s="1" t="s">
        <v>608</v>
      </c>
      <c r="I179" s="2" t="s">
        <v>1178</v>
      </c>
      <c r="J179" s="1" t="s">
        <v>1438</v>
      </c>
      <c r="K179" s="1" t="s">
        <v>1438</v>
      </c>
      <c r="L179" s="1" t="s">
        <v>61</v>
      </c>
      <c r="M179" s="1" t="s">
        <v>1438</v>
      </c>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2:122" x14ac:dyDescent="0.25">
      <c r="B180" s="1" t="s">
        <v>86</v>
      </c>
      <c r="C180" s="1" t="s">
        <v>1629</v>
      </c>
      <c r="D180" s="3" t="s">
        <v>1270</v>
      </c>
      <c r="E180" s="2" t="s">
        <v>1165</v>
      </c>
      <c r="F180" s="1" t="s">
        <v>1438</v>
      </c>
      <c r="G180" s="1" t="s">
        <v>502</v>
      </c>
      <c r="H180" s="1" t="s">
        <v>1166</v>
      </c>
      <c r="I180" s="2" t="s">
        <v>428</v>
      </c>
      <c r="J180" s="1" t="s">
        <v>1438</v>
      </c>
      <c r="K180" s="1" t="s">
        <v>1438</v>
      </c>
      <c r="L180" s="1" t="s">
        <v>61</v>
      </c>
      <c r="M180" s="1" t="s">
        <v>1438</v>
      </c>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2:122" ht="30" x14ac:dyDescent="0.25">
      <c r="B181" s="1"/>
      <c r="C181" s="1" t="s">
        <v>1640</v>
      </c>
      <c r="D181" s="3" t="s">
        <v>1274</v>
      </c>
      <c r="E181" s="2" t="s">
        <v>1199</v>
      </c>
      <c r="F181" s="1" t="s">
        <v>1438</v>
      </c>
      <c r="G181" s="1" t="s">
        <v>760</v>
      </c>
      <c r="H181" s="1" t="s">
        <v>253</v>
      </c>
      <c r="I181" s="2" t="s">
        <v>357</v>
      </c>
      <c r="J181" s="1" t="s">
        <v>1438</v>
      </c>
      <c r="K181" s="1" t="s">
        <v>1438</v>
      </c>
      <c r="L181" s="1" t="s">
        <v>61</v>
      </c>
      <c r="M181" s="1" t="s">
        <v>1438</v>
      </c>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2:122" x14ac:dyDescent="0.25">
      <c r="B182" s="1"/>
      <c r="C182" s="1" t="s">
        <v>1621</v>
      </c>
      <c r="D182" s="3" t="s">
        <v>1265</v>
      </c>
      <c r="E182" s="2" t="s">
        <v>1137</v>
      </c>
      <c r="F182" s="1" t="s">
        <v>1438</v>
      </c>
      <c r="G182" s="1" t="s">
        <v>1138</v>
      </c>
      <c r="H182" s="1" t="s">
        <v>608</v>
      </c>
      <c r="I182" s="2" t="s">
        <v>1139</v>
      </c>
      <c r="J182" s="1" t="s">
        <v>1438</v>
      </c>
      <c r="K182" s="1" t="s">
        <v>1438</v>
      </c>
      <c r="L182" s="1" t="s">
        <v>61</v>
      </c>
      <c r="M182" s="1" t="s">
        <v>1438</v>
      </c>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2:122" x14ac:dyDescent="0.25">
      <c r="B183" s="1"/>
      <c r="C183" s="1" t="s">
        <v>1637</v>
      </c>
      <c r="D183" s="3" t="s">
        <v>1327</v>
      </c>
      <c r="E183" s="2" t="s">
        <v>1188</v>
      </c>
      <c r="F183" s="1" t="s">
        <v>1438</v>
      </c>
      <c r="G183" s="1" t="s">
        <v>1189</v>
      </c>
      <c r="H183" s="1" t="s">
        <v>608</v>
      </c>
      <c r="I183" s="2" t="s">
        <v>1190</v>
      </c>
      <c r="J183" s="1" t="s">
        <v>1438</v>
      </c>
      <c r="K183" s="1" t="s">
        <v>1438</v>
      </c>
      <c r="L183" s="1" t="s">
        <v>61</v>
      </c>
      <c r="M183" s="1" t="s">
        <v>1438</v>
      </c>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2:122" x14ac:dyDescent="0.25">
      <c r="B184" s="1"/>
      <c r="C184" s="1" t="s">
        <v>1634</v>
      </c>
      <c r="D184" s="3" t="s">
        <v>1373</v>
      </c>
      <c r="E184" s="2" t="s">
        <v>1180</v>
      </c>
      <c r="F184" s="1" t="s">
        <v>1438</v>
      </c>
      <c r="G184" s="1" t="s">
        <v>645</v>
      </c>
      <c r="H184" s="1" t="s">
        <v>608</v>
      </c>
      <c r="I184" s="2" t="s">
        <v>1181</v>
      </c>
      <c r="J184" s="1" t="s">
        <v>1438</v>
      </c>
      <c r="K184" s="1" t="s">
        <v>1438</v>
      </c>
      <c r="L184" s="1" t="s">
        <v>61</v>
      </c>
      <c r="M184" s="1" t="s">
        <v>1438</v>
      </c>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2:122" x14ac:dyDescent="0.25">
      <c r="B185" s="1"/>
      <c r="C185" s="1" t="s">
        <v>1620</v>
      </c>
      <c r="D185" s="3" t="s">
        <v>1297</v>
      </c>
      <c r="E185" s="2" t="s">
        <v>1133</v>
      </c>
      <c r="F185" s="1" t="s">
        <v>1438</v>
      </c>
      <c r="G185" s="1" t="s">
        <v>71</v>
      </c>
      <c r="H185" s="1" t="s">
        <v>473</v>
      </c>
      <c r="I185" s="2" t="s">
        <v>1134</v>
      </c>
      <c r="J185" s="1" t="s">
        <v>1438</v>
      </c>
      <c r="K185" s="1" t="s">
        <v>1438</v>
      </c>
      <c r="L185" s="1" t="s">
        <v>61</v>
      </c>
      <c r="M185" s="1" t="s">
        <v>1438</v>
      </c>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2:122" x14ac:dyDescent="0.25">
      <c r="B186" s="1"/>
      <c r="C186" s="1" t="s">
        <v>1628</v>
      </c>
      <c r="D186" s="3" t="s">
        <v>1355</v>
      </c>
      <c r="E186" s="2" t="s">
        <v>1161</v>
      </c>
      <c r="F186" s="1" t="s">
        <v>1438</v>
      </c>
      <c r="G186" s="1" t="s">
        <v>124</v>
      </c>
      <c r="H186" s="1" t="s">
        <v>83</v>
      </c>
      <c r="I186" s="2" t="s">
        <v>1162</v>
      </c>
      <c r="J186" s="1" t="s">
        <v>1438</v>
      </c>
      <c r="K186" s="1" t="s">
        <v>1438</v>
      </c>
      <c r="L186" s="1" t="s">
        <v>61</v>
      </c>
      <c r="M186" s="1" t="s">
        <v>1438</v>
      </c>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2:122" ht="30" x14ac:dyDescent="0.25">
      <c r="B187" s="1"/>
      <c r="C187" s="1" t="s">
        <v>1631</v>
      </c>
      <c r="D187" s="3" t="s">
        <v>1326</v>
      </c>
      <c r="E187" s="2" t="s">
        <v>1172</v>
      </c>
      <c r="F187" s="1" t="s">
        <v>1438</v>
      </c>
      <c r="G187" s="1" t="s">
        <v>263</v>
      </c>
      <c r="H187" s="1" t="s">
        <v>83</v>
      </c>
      <c r="I187" s="2" t="s">
        <v>1173</v>
      </c>
      <c r="J187" s="1" t="s">
        <v>1438</v>
      </c>
      <c r="K187" s="1" t="s">
        <v>1438</v>
      </c>
      <c r="L187" s="1" t="s">
        <v>61</v>
      </c>
      <c r="M187" s="1" t="s">
        <v>1438</v>
      </c>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2:122" x14ac:dyDescent="0.25">
      <c r="B188" s="1"/>
      <c r="C188" s="1" t="s">
        <v>1626</v>
      </c>
      <c r="D188" s="3" t="s">
        <v>1269</v>
      </c>
      <c r="E188" s="2" t="s">
        <v>1155</v>
      </c>
      <c r="F188" s="1" t="s">
        <v>1438</v>
      </c>
      <c r="G188" s="1" t="s">
        <v>82</v>
      </c>
      <c r="H188" s="1" t="s">
        <v>473</v>
      </c>
      <c r="I188" s="2" t="s">
        <v>794</v>
      </c>
      <c r="J188" s="1" t="s">
        <v>1438</v>
      </c>
      <c r="K188" s="1" t="s">
        <v>1438</v>
      </c>
      <c r="L188" s="1" t="s">
        <v>61</v>
      </c>
      <c r="M188" s="1" t="s">
        <v>1438</v>
      </c>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2:122" ht="30" x14ac:dyDescent="0.25">
      <c r="B189" s="1"/>
      <c r="C189" s="1" t="s">
        <v>1625</v>
      </c>
      <c r="D189" s="3" t="s">
        <v>1268</v>
      </c>
      <c r="E189" s="2" t="s">
        <v>1151</v>
      </c>
      <c r="F189" s="1" t="s">
        <v>1438</v>
      </c>
      <c r="G189" s="1" t="s">
        <v>1152</v>
      </c>
      <c r="H189" s="1" t="s">
        <v>72</v>
      </c>
      <c r="I189" s="2" t="s">
        <v>974</v>
      </c>
      <c r="J189" s="1" t="s">
        <v>1438</v>
      </c>
      <c r="K189" s="1" t="s">
        <v>1438</v>
      </c>
      <c r="L189" s="1" t="s">
        <v>61</v>
      </c>
      <c r="M189" s="1" t="s">
        <v>1438</v>
      </c>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2:122" x14ac:dyDescent="0.25">
      <c r="B190" s="1"/>
      <c r="C190" s="1" t="s">
        <v>1622</v>
      </c>
      <c r="D190" s="3" t="s">
        <v>1266</v>
      </c>
      <c r="E190" s="2" t="s">
        <v>1141</v>
      </c>
      <c r="F190" s="1" t="s">
        <v>1438</v>
      </c>
      <c r="G190" s="1" t="s">
        <v>696</v>
      </c>
      <c r="H190" s="1" t="s">
        <v>72</v>
      </c>
      <c r="I190" s="2" t="s">
        <v>1142</v>
      </c>
      <c r="J190" s="1" t="s">
        <v>1438</v>
      </c>
      <c r="K190" s="1" t="s">
        <v>1438</v>
      </c>
      <c r="L190" s="1" t="s">
        <v>61</v>
      </c>
      <c r="M190" s="1" t="s">
        <v>1438</v>
      </c>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2:122" x14ac:dyDescent="0.25">
      <c r="B191" s="1"/>
      <c r="C191" s="1" t="s">
        <v>1630</v>
      </c>
      <c r="D191" s="3" t="s">
        <v>1271</v>
      </c>
      <c r="E191" s="2" t="s">
        <v>1169</v>
      </c>
      <c r="F191" s="1" t="s">
        <v>1438</v>
      </c>
      <c r="G191" s="1" t="s">
        <v>171</v>
      </c>
      <c r="H191" s="1" t="s">
        <v>1170</v>
      </c>
      <c r="I191" s="2" t="s">
        <v>1171</v>
      </c>
      <c r="J191" s="1" t="s">
        <v>1438</v>
      </c>
      <c r="K191" s="1" t="s">
        <v>1438</v>
      </c>
      <c r="L191" s="1" t="s">
        <v>61</v>
      </c>
      <c r="M191" s="1" t="s">
        <v>1438</v>
      </c>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2:122" x14ac:dyDescent="0.25">
      <c r="B192" s="1"/>
      <c r="C192" s="1" t="s">
        <v>1624</v>
      </c>
      <c r="D192" s="3" t="s">
        <v>1387</v>
      </c>
      <c r="E192" s="2" t="s">
        <v>1148</v>
      </c>
      <c r="F192" s="1" t="s">
        <v>1438</v>
      </c>
      <c r="G192" s="1" t="s">
        <v>658</v>
      </c>
      <c r="H192" s="1" t="s">
        <v>608</v>
      </c>
      <c r="I192" s="2" t="s">
        <v>1149</v>
      </c>
      <c r="J192" s="1" t="s">
        <v>1438</v>
      </c>
      <c r="K192" s="1" t="s">
        <v>1438</v>
      </c>
      <c r="L192" s="1" t="s">
        <v>61</v>
      </c>
      <c r="M192" s="1" t="s">
        <v>1438</v>
      </c>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x14ac:dyDescent="0.25">
      <c r="B193" s="1"/>
      <c r="C193" s="1" t="s">
        <v>1623</v>
      </c>
      <c r="D193" s="3" t="s">
        <v>1267</v>
      </c>
      <c r="E193" s="2" t="s">
        <v>1144</v>
      </c>
      <c r="F193" s="1" t="s">
        <v>1438</v>
      </c>
      <c r="G193" s="1" t="s">
        <v>1145</v>
      </c>
      <c r="H193" s="1" t="s">
        <v>356</v>
      </c>
      <c r="I193" s="2" t="s">
        <v>1146</v>
      </c>
      <c r="J193" s="1" t="s">
        <v>1438</v>
      </c>
      <c r="K193" s="1" t="s">
        <v>1438</v>
      </c>
      <c r="L193" s="1" t="s">
        <v>61</v>
      </c>
      <c r="M193" s="1" t="s">
        <v>1438</v>
      </c>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x14ac:dyDescent="0.25">
      <c r="B194" s="1"/>
      <c r="C194" s="1" t="s">
        <v>1627</v>
      </c>
      <c r="D194" s="3" t="s">
        <v>1388</v>
      </c>
      <c r="E194" s="2" t="s">
        <v>1158</v>
      </c>
      <c r="F194" s="1" t="s">
        <v>1438</v>
      </c>
      <c r="G194" s="1" t="s">
        <v>244</v>
      </c>
      <c r="H194" s="1" t="s">
        <v>659</v>
      </c>
      <c r="I194" s="2" t="s">
        <v>1159</v>
      </c>
      <c r="J194" s="1" t="s">
        <v>1438</v>
      </c>
      <c r="K194" s="1" t="s">
        <v>1438</v>
      </c>
      <c r="L194" s="1" t="s">
        <v>61</v>
      </c>
      <c r="M194" s="1" t="s">
        <v>1438</v>
      </c>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30" x14ac:dyDescent="0.25">
      <c r="B195" s="1"/>
      <c r="C195" s="1" t="s">
        <v>1641</v>
      </c>
      <c r="D195" s="3" t="s">
        <v>1298</v>
      </c>
      <c r="E195" s="2" t="s">
        <v>1201</v>
      </c>
      <c r="F195" s="1" t="s">
        <v>1438</v>
      </c>
      <c r="G195" s="1" t="s">
        <v>392</v>
      </c>
      <c r="H195" s="1" t="s">
        <v>190</v>
      </c>
      <c r="I195" s="2" t="s">
        <v>1202</v>
      </c>
      <c r="J195" s="1" t="s">
        <v>1438</v>
      </c>
      <c r="K195" s="1" t="s">
        <v>1438</v>
      </c>
      <c r="L195" s="1" t="s">
        <v>61</v>
      </c>
      <c r="M195" s="1" t="s">
        <v>1438</v>
      </c>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x14ac:dyDescent="0.25">
      <c r="B196" s="1"/>
      <c r="C196" s="1" t="s">
        <v>1638</v>
      </c>
      <c r="D196" s="3" t="s">
        <v>1356</v>
      </c>
      <c r="E196" s="2" t="s">
        <v>1193</v>
      </c>
      <c r="F196" s="1" t="s">
        <v>1438</v>
      </c>
      <c r="G196" s="1" t="s">
        <v>1152</v>
      </c>
      <c r="H196" s="1" t="s">
        <v>473</v>
      </c>
      <c r="I196" s="2" t="s">
        <v>828</v>
      </c>
      <c r="J196" s="1" t="s">
        <v>1438</v>
      </c>
      <c r="K196" s="1" t="s">
        <v>1438</v>
      </c>
      <c r="L196" s="1" t="s">
        <v>61</v>
      </c>
      <c r="M196" s="1" t="s">
        <v>1438</v>
      </c>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x14ac:dyDescent="0.25">
      <c r="A197" s="1" t="s">
        <v>1438</v>
      </c>
      <c r="B197" s="1" t="s">
        <v>48</v>
      </c>
      <c r="C197" s="1" t="s">
        <v>1647</v>
      </c>
      <c r="D197" s="3" t="s">
        <v>1244</v>
      </c>
      <c r="E197" s="2" t="s">
        <v>1438</v>
      </c>
      <c r="F197" s="1" t="s">
        <v>1438</v>
      </c>
      <c r="G197" s="1" t="s">
        <v>1438</v>
      </c>
      <c r="H197" s="1" t="s">
        <v>1438</v>
      </c>
      <c r="I197" s="2" t="s">
        <v>1438</v>
      </c>
      <c r="J197" s="1" t="s">
        <v>1438</v>
      </c>
      <c r="K197" s="1" t="s">
        <v>1438</v>
      </c>
      <c r="L197" s="1" t="s">
        <v>1438</v>
      </c>
      <c r="M197" s="1" t="s">
        <v>1438</v>
      </c>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x14ac:dyDescent="0.25">
      <c r="B198" s="1" t="s">
        <v>86</v>
      </c>
      <c r="C198" s="1" t="s">
        <v>1646</v>
      </c>
      <c r="D198" s="3" t="s">
        <v>1242</v>
      </c>
      <c r="E198" s="2" t="s">
        <v>1438</v>
      </c>
      <c r="F198" s="33">
        <v>35076</v>
      </c>
      <c r="G198" s="1" t="s">
        <v>1438</v>
      </c>
      <c r="H198" s="1" t="s">
        <v>1438</v>
      </c>
      <c r="I198" s="2" t="s">
        <v>1438</v>
      </c>
      <c r="J198" s="1" t="s">
        <v>1438</v>
      </c>
      <c r="K198" s="1" t="s">
        <v>1438</v>
      </c>
      <c r="L198" s="1" t="s">
        <v>1438</v>
      </c>
      <c r="M198" s="1" t="s">
        <v>1438</v>
      </c>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28.5" x14ac:dyDescent="0.25">
      <c r="A199" s="3" t="s">
        <v>1439</v>
      </c>
      <c r="B199" s="3"/>
      <c r="C199" s="3"/>
      <c r="D199" s="3"/>
      <c r="E199" s="3"/>
      <c r="F199" s="3"/>
      <c r="G199" s="3"/>
      <c r="H199" s="3"/>
      <c r="I199" s="3"/>
      <c r="J199" s="3"/>
      <c r="K199" s="3"/>
      <c r="L199" s="3"/>
      <c r="M199" s="3"/>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x14ac:dyDescent="0.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x14ac:dyDescent="0.25">
      <c r="A201"/>
      <c r="B201"/>
      <c r="C201"/>
      <c r="D201"/>
      <c r="E201"/>
      <c r="F201"/>
      <c r="G201"/>
      <c r="H201"/>
      <c r="I201" s="39"/>
      <c r="J201" s="39"/>
      <c r="K201" s="39"/>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x14ac:dyDescent="0.25">
      <c r="A202"/>
      <c r="B202"/>
    </row>
    <row r="203" spans="1:122" x14ac:dyDescent="0.25">
      <c r="A203"/>
      <c r="B203"/>
    </row>
    <row r="204" spans="1:122" x14ac:dyDescent="0.25">
      <c r="A204"/>
      <c r="B204"/>
    </row>
    <row r="205" spans="1:122" x14ac:dyDescent="0.25">
      <c r="A205"/>
      <c r="B205"/>
    </row>
    <row r="206" spans="1:122" x14ac:dyDescent="0.25">
      <c r="A206"/>
      <c r="B206"/>
    </row>
    <row r="207" spans="1:122" x14ac:dyDescent="0.25">
      <c r="A207"/>
      <c r="B207"/>
    </row>
    <row r="208" spans="1:12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27"/>
  <sheetViews>
    <sheetView tabSelected="1" zoomScale="85" zoomScaleNormal="85" workbookViewId="0">
      <selection activeCell="F12" sqref="F12"/>
    </sheetView>
  </sheetViews>
  <sheetFormatPr defaultRowHeight="16.5" x14ac:dyDescent="0.25"/>
  <cols>
    <col min="1" max="1" width="24.85546875" style="38" customWidth="1"/>
    <col min="2" max="2" width="15.42578125" style="38" customWidth="1"/>
    <col min="3" max="3" width="32.28515625" style="38" customWidth="1"/>
    <col min="4" max="4" width="13.85546875" style="41" customWidth="1"/>
    <col min="5" max="5" width="13.42578125" style="38" bestFit="1" customWidth="1"/>
    <col min="6" max="6" width="109.42578125" style="38" bestFit="1" customWidth="1"/>
    <col min="7" max="16384" width="9.140625" style="38"/>
  </cols>
  <sheetData>
    <row r="2" spans="1:26" x14ac:dyDescent="0.25">
      <c r="A2" s="42"/>
      <c r="B2" s="43" t="s">
        <v>1461</v>
      </c>
      <c r="C2" s="49" t="s">
        <v>1495</v>
      </c>
      <c r="D2" s="44" t="s">
        <v>1825</v>
      </c>
      <c r="E2" s="42"/>
      <c r="F2" s="23"/>
      <c r="G2" s="50">
        <v>2009</v>
      </c>
      <c r="H2" s="51" t="s">
        <v>1826</v>
      </c>
      <c r="I2" s="42"/>
      <c r="J2" s="42"/>
      <c r="K2" s="42"/>
      <c r="L2" s="42"/>
      <c r="M2" s="42"/>
      <c r="N2" s="42"/>
      <c r="O2" s="42"/>
      <c r="P2" s="42"/>
      <c r="Q2" s="42"/>
      <c r="R2" s="42"/>
      <c r="S2" s="42"/>
      <c r="T2" s="42"/>
      <c r="U2" s="42"/>
      <c r="V2" s="42"/>
      <c r="W2" s="42"/>
      <c r="X2" s="42"/>
      <c r="Y2" s="42"/>
      <c r="Z2" s="42"/>
    </row>
    <row r="3" spans="1:26" x14ac:dyDescent="0.25">
      <c r="A3" s="52" t="s">
        <v>1827</v>
      </c>
      <c r="B3" s="53"/>
      <c r="C3" s="46"/>
      <c r="D3" s="46"/>
      <c r="E3" s="46"/>
      <c r="F3" s="23"/>
      <c r="G3" s="50">
        <v>2010</v>
      </c>
      <c r="H3" s="51" t="s">
        <v>1828</v>
      </c>
      <c r="I3" s="42"/>
      <c r="J3" s="42"/>
      <c r="K3" s="42"/>
      <c r="L3" s="42"/>
      <c r="M3" s="42"/>
      <c r="N3" s="42"/>
      <c r="O3" s="42"/>
      <c r="P3" s="42"/>
      <c r="Q3" s="42"/>
      <c r="R3" s="42"/>
      <c r="S3" s="42"/>
      <c r="T3" s="42"/>
      <c r="U3" s="42"/>
      <c r="V3" s="42"/>
      <c r="W3" s="42"/>
      <c r="X3" s="42"/>
      <c r="Y3" s="42"/>
      <c r="Z3" s="42"/>
    </row>
    <row r="4" spans="1:26" x14ac:dyDescent="0.25">
      <c r="A4" s="46"/>
      <c r="B4" s="45" t="s">
        <v>1649</v>
      </c>
      <c r="C4" s="63">
        <f>IF($C$2="","",VLOOKUP($C$2,'Danh sách'!$F$4:$AR$4000,8,0))</f>
        <v>33373</v>
      </c>
      <c r="D4" s="46"/>
      <c r="E4" s="46"/>
      <c r="F4" s="23"/>
      <c r="G4" s="50">
        <v>2011</v>
      </c>
      <c r="H4" s="51" t="s">
        <v>1829</v>
      </c>
      <c r="I4" s="42"/>
      <c r="J4" s="42"/>
      <c r="K4" s="42"/>
      <c r="L4" s="42"/>
      <c r="M4" s="42"/>
      <c r="N4" s="42"/>
      <c r="O4" s="42"/>
      <c r="P4" s="42"/>
      <c r="Q4" s="42"/>
      <c r="R4" s="42"/>
      <c r="S4" s="42"/>
      <c r="T4" s="42"/>
      <c r="U4" s="42"/>
      <c r="V4" s="42"/>
      <c r="W4" s="42"/>
      <c r="X4" s="42"/>
      <c r="Y4" s="42"/>
      <c r="Z4" s="42"/>
    </row>
    <row r="5" spans="1:26" x14ac:dyDescent="0.25">
      <c r="A5" s="46"/>
      <c r="B5" s="45" t="s">
        <v>11</v>
      </c>
      <c r="C5" s="62" t="str">
        <f>IF($C$2="","",VLOOKUP($C$2,'Danh sách'!$F$4:$AR$4000,12,0))</f>
        <v>Đồng Nai</v>
      </c>
      <c r="D5" s="46"/>
      <c r="E5" s="46"/>
      <c r="F5" s="23"/>
      <c r="G5" s="50">
        <v>2012</v>
      </c>
      <c r="H5" s="51" t="s">
        <v>1830</v>
      </c>
      <c r="I5" s="42"/>
      <c r="J5" s="42"/>
      <c r="K5" s="42"/>
      <c r="L5" s="42"/>
      <c r="M5" s="42"/>
      <c r="N5" s="42"/>
      <c r="O5" s="42"/>
      <c r="P5" s="42"/>
      <c r="Q5" s="42"/>
      <c r="R5" s="42"/>
      <c r="S5" s="42"/>
      <c r="T5" s="42"/>
      <c r="U5" s="42"/>
      <c r="V5" s="42"/>
      <c r="W5" s="42"/>
      <c r="X5" s="42"/>
      <c r="Y5" s="42"/>
      <c r="Z5" s="42"/>
    </row>
    <row r="6" spans="1:26" x14ac:dyDescent="0.25">
      <c r="A6" s="46"/>
      <c r="B6" s="45" t="s">
        <v>17</v>
      </c>
      <c r="C6" s="47" t="str">
        <f>IF($C$2="","",VLOOKUP($C$2,'Danh sách'!$F$4:$AR$4000,21,0))</f>
        <v>3-Độc thân</v>
      </c>
      <c r="D6" s="46"/>
      <c r="E6" s="46"/>
      <c r="F6" s="23"/>
      <c r="G6" s="50">
        <v>2013</v>
      </c>
      <c r="H6" s="51" t="s">
        <v>1831</v>
      </c>
      <c r="I6" s="42"/>
      <c r="J6" s="42"/>
      <c r="K6" s="42"/>
      <c r="L6" s="42"/>
      <c r="M6" s="42"/>
      <c r="N6" s="42"/>
      <c r="O6" s="42"/>
      <c r="P6" s="42"/>
      <c r="Q6" s="42"/>
      <c r="R6" s="42"/>
      <c r="S6" s="42"/>
      <c r="T6" s="42"/>
      <c r="U6" s="42"/>
      <c r="V6" s="42"/>
      <c r="W6" s="42"/>
      <c r="X6" s="42"/>
      <c r="Y6" s="42"/>
      <c r="Z6" s="42"/>
    </row>
    <row r="7" spans="1:26" x14ac:dyDescent="0.25">
      <c r="A7" s="52" t="s">
        <v>1832</v>
      </c>
      <c r="B7" s="52"/>
      <c r="C7" s="46"/>
      <c r="D7" s="46"/>
      <c r="E7" s="46"/>
      <c r="F7" s="23"/>
      <c r="G7" s="50">
        <v>2014</v>
      </c>
      <c r="H7" s="51" t="s">
        <v>1833</v>
      </c>
      <c r="I7" s="42"/>
      <c r="J7" s="42"/>
      <c r="K7" s="42"/>
      <c r="L7" s="42"/>
      <c r="M7" s="42"/>
      <c r="N7" s="42"/>
      <c r="O7" s="42"/>
      <c r="P7" s="42"/>
      <c r="Q7" s="42"/>
      <c r="R7" s="42"/>
      <c r="S7" s="42"/>
      <c r="T7" s="42"/>
      <c r="U7" s="42"/>
      <c r="V7" s="42"/>
      <c r="W7" s="42"/>
      <c r="X7" s="42"/>
      <c r="Y7" s="42"/>
      <c r="Z7" s="42"/>
    </row>
    <row r="8" spans="1:26" x14ac:dyDescent="0.25">
      <c r="A8" s="46"/>
      <c r="B8" s="45" t="s">
        <v>1650</v>
      </c>
      <c r="C8" s="47" t="str">
        <f>IF($C$2="","",VLOOKUP($C$2,'Danh sách'!$F$4:$AR$4000,3,0))</f>
        <v>tranthanhmui91@gmail.com;
tttmui.lkh@vietcombank.com.vn</v>
      </c>
      <c r="D8" s="46"/>
      <c r="E8" s="46"/>
      <c r="F8" s="23"/>
      <c r="G8" s="50">
        <v>2015</v>
      </c>
      <c r="H8" s="51" t="s">
        <v>1834</v>
      </c>
      <c r="I8" s="42"/>
      <c r="J8" s="42"/>
      <c r="K8" s="42"/>
      <c r="L8" s="42"/>
      <c r="M8" s="42"/>
      <c r="N8" s="42"/>
      <c r="O8" s="42"/>
      <c r="P8" s="42"/>
      <c r="Q8" s="42"/>
      <c r="R8" s="42"/>
      <c r="S8" s="42"/>
      <c r="T8" s="42"/>
      <c r="U8" s="42"/>
      <c r="V8" s="42"/>
      <c r="W8" s="42"/>
      <c r="X8" s="42"/>
      <c r="Y8" s="42"/>
      <c r="Z8" s="42"/>
    </row>
    <row r="9" spans="1:26" ht="33" x14ac:dyDescent="0.25">
      <c r="A9" s="46"/>
      <c r="B9" s="45" t="s">
        <v>1648</v>
      </c>
      <c r="C9" s="66" t="str">
        <f>IF($C$2="","",VLOOKUP($C$2,'Danh sách'!$F$4:$AR$4000,2,0))</f>
        <v>093 37 38 458
077 47 21 438</v>
      </c>
      <c r="D9" s="46"/>
      <c r="E9" s="46"/>
      <c r="F9" s="42"/>
      <c r="G9" s="50">
        <v>2016</v>
      </c>
      <c r="H9" s="51" t="s">
        <v>1835</v>
      </c>
      <c r="I9" s="42"/>
      <c r="J9" s="42"/>
      <c r="K9" s="42"/>
      <c r="L9" s="42"/>
      <c r="M9" s="42"/>
      <c r="N9" s="42"/>
      <c r="O9" s="42"/>
      <c r="P9" s="42"/>
      <c r="Q9" s="42"/>
      <c r="R9" s="42"/>
      <c r="S9" s="42"/>
      <c r="T9" s="42"/>
      <c r="U9" s="42"/>
      <c r="V9" s="42"/>
      <c r="W9" s="42"/>
      <c r="X9" s="42"/>
      <c r="Y9" s="42"/>
      <c r="Z9" s="42"/>
    </row>
    <row r="10" spans="1:26" x14ac:dyDescent="0.25">
      <c r="A10" s="52" t="s">
        <v>1836</v>
      </c>
      <c r="B10" s="53"/>
      <c r="C10" s="46"/>
      <c r="D10" s="46"/>
      <c r="E10" s="46"/>
      <c r="F10" s="42"/>
      <c r="G10" s="50">
        <v>2017</v>
      </c>
      <c r="H10" s="51" t="s">
        <v>1837</v>
      </c>
      <c r="I10" s="42"/>
      <c r="J10" s="42"/>
      <c r="K10" s="42"/>
      <c r="L10" s="42"/>
      <c r="M10" s="42"/>
      <c r="N10" s="42"/>
      <c r="O10" s="42"/>
      <c r="P10" s="42"/>
      <c r="Q10" s="42"/>
      <c r="R10" s="42"/>
      <c r="S10" s="42"/>
      <c r="T10" s="42"/>
      <c r="U10" s="42"/>
      <c r="V10" s="42"/>
      <c r="W10" s="42"/>
      <c r="X10" s="42"/>
      <c r="Y10" s="42"/>
      <c r="Z10" s="42"/>
    </row>
    <row r="11" spans="1:26" x14ac:dyDescent="0.25">
      <c r="A11" s="46"/>
      <c r="B11" s="45" t="s">
        <v>1838</v>
      </c>
      <c r="C11" s="62" t="str">
        <f>IF($C$2="","",VLOOKUP($C$2,'Danh sách'!$F$4:$AR$4000,15,0))</f>
        <v>1-HCM</v>
      </c>
      <c r="D11" s="46"/>
      <c r="E11" s="46"/>
      <c r="F11" s="42"/>
      <c r="G11" s="50">
        <v>2018</v>
      </c>
      <c r="H11" s="51" t="s">
        <v>1839</v>
      </c>
      <c r="I11" s="42"/>
      <c r="J11" s="42"/>
      <c r="K11" s="42"/>
      <c r="L11" s="42"/>
      <c r="M11" s="42"/>
      <c r="N11" s="42"/>
      <c r="O11" s="42"/>
      <c r="P11" s="42"/>
      <c r="Q11" s="42"/>
      <c r="R11" s="42"/>
      <c r="S11" s="42"/>
      <c r="T11" s="42"/>
      <c r="U11" s="42"/>
      <c r="V11" s="42"/>
      <c r="W11" s="42"/>
      <c r="X11" s="42"/>
      <c r="Y11" s="42"/>
      <c r="Z11" s="42"/>
    </row>
    <row r="12" spans="1:26" x14ac:dyDescent="0.25">
      <c r="A12" s="46"/>
      <c r="B12" s="45" t="s">
        <v>1840</v>
      </c>
      <c r="C12" s="47" t="str">
        <f>IF($C$2="","",VLOOKUP($C$2,'Danh sách'!$F$4:$AR$4000,16,0))</f>
        <v>Đại học Ngân hàng Thành phố Hồ Chí Minh</v>
      </c>
      <c r="D12" s="46"/>
      <c r="E12" s="46"/>
      <c r="F12" s="42"/>
      <c r="G12" s="50">
        <v>2019</v>
      </c>
      <c r="H12" s="51" t="s">
        <v>1841</v>
      </c>
      <c r="I12" s="42"/>
      <c r="J12" s="42"/>
      <c r="K12" s="42"/>
      <c r="L12" s="42"/>
      <c r="M12" s="42"/>
      <c r="N12" s="42"/>
      <c r="O12" s="42"/>
      <c r="P12" s="42"/>
      <c r="Q12" s="42"/>
      <c r="R12" s="42"/>
      <c r="S12" s="42"/>
      <c r="T12" s="42"/>
      <c r="U12" s="42"/>
      <c r="V12" s="42"/>
      <c r="W12" s="42"/>
      <c r="X12" s="42"/>
      <c r="Y12" s="42"/>
      <c r="Z12" s="42"/>
    </row>
    <row r="13" spans="1:26" x14ac:dyDescent="0.25">
      <c r="A13" s="46"/>
      <c r="B13" s="45" t="s">
        <v>1799</v>
      </c>
      <c r="C13" s="47">
        <f>IF($C$2="","",VLOOKUP($C$2,'Danh sách'!$F$4:$AR$4000,17,0))</f>
        <v>0</v>
      </c>
      <c r="D13" s="46"/>
      <c r="E13" s="46"/>
      <c r="F13" s="42"/>
      <c r="G13" s="50">
        <v>2020</v>
      </c>
      <c r="H13" s="51" t="s">
        <v>1842</v>
      </c>
      <c r="I13" s="42"/>
      <c r="J13" s="42"/>
      <c r="K13" s="42"/>
      <c r="L13" s="42"/>
      <c r="M13" s="42"/>
      <c r="N13" s="42"/>
      <c r="O13" s="42"/>
      <c r="P13" s="42"/>
      <c r="Q13" s="42"/>
      <c r="R13" s="42"/>
      <c r="S13" s="42"/>
      <c r="T13" s="42"/>
      <c r="U13" s="42"/>
      <c r="V13" s="42"/>
      <c r="W13" s="42"/>
      <c r="X13" s="42"/>
      <c r="Y13" s="42"/>
      <c r="Z13" s="42"/>
    </row>
    <row r="14" spans="1:26" x14ac:dyDescent="0.25">
      <c r="A14" s="46"/>
      <c r="B14" s="45" t="s">
        <v>62</v>
      </c>
      <c r="C14" s="62">
        <f>IF($C$2="","",VLOOKUP($C$2,'Danh sách'!$F$4:$AR$4000,13,0))</f>
        <v>2009</v>
      </c>
      <c r="D14" s="54" t="str">
        <f>VLOOKUP($C$14,$G$1:$H$27,2,0)</f>
        <v>G3</v>
      </c>
      <c r="E14" s="46"/>
      <c r="F14" s="42"/>
      <c r="G14" s="50">
        <v>2021</v>
      </c>
      <c r="H14" s="51" t="s">
        <v>1843</v>
      </c>
      <c r="I14" s="42"/>
      <c r="J14" s="42"/>
      <c r="K14" s="42"/>
      <c r="L14" s="42"/>
      <c r="M14" s="42"/>
      <c r="N14" s="42"/>
      <c r="O14" s="42"/>
      <c r="P14" s="42"/>
      <c r="Q14" s="42"/>
      <c r="R14" s="42"/>
      <c r="S14" s="42"/>
      <c r="T14" s="42"/>
      <c r="U14" s="42"/>
      <c r="V14" s="42"/>
      <c r="W14" s="42"/>
      <c r="X14" s="42"/>
      <c r="Y14" s="42"/>
      <c r="Z14" s="42"/>
    </row>
    <row r="15" spans="1:26" x14ac:dyDescent="0.25">
      <c r="A15" s="46"/>
      <c r="B15" s="45" t="s">
        <v>0</v>
      </c>
      <c r="C15" s="62">
        <f>IF($C$2="","",VLOOKUP($C$2,'Danh sách'!$F$4:$AR$4000,14,0))</f>
        <v>2013</v>
      </c>
      <c r="D15" s="46"/>
      <c r="E15" s="46"/>
      <c r="F15" s="42"/>
      <c r="G15" s="50">
        <v>2022</v>
      </c>
      <c r="H15" s="51" t="s">
        <v>1844</v>
      </c>
      <c r="I15" s="42"/>
      <c r="J15" s="42"/>
      <c r="K15" s="42"/>
      <c r="L15" s="42"/>
      <c r="M15" s="42"/>
      <c r="N15" s="42"/>
      <c r="O15" s="42"/>
      <c r="P15" s="42"/>
      <c r="Q15" s="42"/>
      <c r="R15" s="42"/>
      <c r="S15" s="42"/>
      <c r="T15" s="42"/>
      <c r="U15" s="42"/>
      <c r="V15" s="42"/>
      <c r="W15" s="42"/>
      <c r="X15" s="42"/>
      <c r="Y15" s="42"/>
      <c r="Z15" s="42"/>
    </row>
    <row r="16" spans="1:26" x14ac:dyDescent="0.25">
      <c r="A16" s="52" t="s">
        <v>1845</v>
      </c>
      <c r="B16" s="53"/>
      <c r="C16" s="46"/>
      <c r="D16" s="46"/>
      <c r="E16" s="46"/>
      <c r="F16" s="42"/>
      <c r="G16" s="51"/>
      <c r="H16" s="51"/>
      <c r="I16" s="42"/>
      <c r="J16" s="42"/>
      <c r="K16" s="42"/>
      <c r="L16" s="42"/>
      <c r="M16" s="42"/>
      <c r="N16" s="42"/>
      <c r="O16" s="42"/>
      <c r="P16" s="42"/>
      <c r="Q16" s="42"/>
      <c r="R16" s="42"/>
      <c r="S16" s="42"/>
      <c r="T16" s="42"/>
      <c r="U16" s="42"/>
      <c r="V16" s="42"/>
      <c r="W16" s="42"/>
      <c r="X16" s="42"/>
      <c r="Y16" s="42"/>
      <c r="Z16" s="42"/>
    </row>
    <row r="17" spans="1:26" x14ac:dyDescent="0.25">
      <c r="A17" s="46"/>
      <c r="B17" s="45" t="s">
        <v>1846</v>
      </c>
      <c r="C17" s="47" t="str">
        <f>IF($C$2="","",VLOOKUP($C$2,'Danh sách'!$F$4:$AR$4000,18,0))</f>
        <v>Chuyên viên tín dụng</v>
      </c>
      <c r="D17" s="46"/>
      <c r="E17" s="46"/>
      <c r="F17" s="42"/>
      <c r="G17" s="51"/>
      <c r="H17" s="51"/>
      <c r="I17" s="42"/>
      <c r="J17" s="42"/>
      <c r="K17" s="42"/>
      <c r="L17" s="42"/>
      <c r="M17" s="42"/>
      <c r="N17" s="42"/>
      <c r="O17" s="42"/>
      <c r="P17" s="42"/>
      <c r="Q17" s="42"/>
      <c r="R17" s="42"/>
      <c r="S17" s="42"/>
      <c r="T17" s="42"/>
      <c r="U17" s="42"/>
      <c r="V17" s="42"/>
      <c r="W17" s="42"/>
      <c r="X17" s="42"/>
      <c r="Y17" s="42"/>
      <c r="Z17" s="42"/>
    </row>
    <row r="18" spans="1:26" x14ac:dyDescent="0.25">
      <c r="A18" s="46"/>
      <c r="B18" s="45" t="s">
        <v>1847</v>
      </c>
      <c r="C18" s="47" t="str">
        <f>IF($C$2="","",VLOOKUP($C$2,'Danh sách'!$F$4:$AR$4000,19,0))</f>
        <v>Ngân hàng TMCP Ngoại thương Việt Nam - Chi nhánh Trảng Bom, tỉnh Đồng Nai</v>
      </c>
      <c r="D18" s="46"/>
      <c r="E18" s="46"/>
      <c r="F18" s="42"/>
      <c r="G18" s="51"/>
      <c r="H18" s="51"/>
      <c r="I18" s="42"/>
      <c r="J18" s="42"/>
      <c r="K18" s="42"/>
      <c r="L18" s="42"/>
      <c r="M18" s="42"/>
      <c r="N18" s="42"/>
      <c r="O18" s="42"/>
      <c r="P18" s="42"/>
      <c r="Q18" s="42"/>
      <c r="R18" s="42"/>
      <c r="S18" s="42"/>
      <c r="T18" s="42"/>
      <c r="U18" s="42"/>
      <c r="V18" s="42"/>
      <c r="W18" s="42"/>
      <c r="X18" s="42"/>
      <c r="Y18" s="42"/>
      <c r="Z18" s="42"/>
    </row>
    <row r="19" spans="1:26" x14ac:dyDescent="0.25">
      <c r="A19" s="46"/>
      <c r="B19" s="52"/>
      <c r="C19" s="58"/>
      <c r="D19" s="58"/>
      <c r="E19" s="58"/>
      <c r="F19" s="42"/>
      <c r="G19" s="51"/>
      <c r="H19" s="51"/>
      <c r="I19" s="42"/>
      <c r="J19" s="42"/>
      <c r="K19" s="42"/>
      <c r="L19" s="42"/>
      <c r="M19" s="42"/>
      <c r="N19" s="42"/>
      <c r="O19" s="42"/>
      <c r="P19" s="42"/>
      <c r="Q19" s="42"/>
      <c r="R19" s="42"/>
      <c r="S19" s="42"/>
      <c r="T19" s="42"/>
      <c r="U19" s="42"/>
      <c r="V19" s="42"/>
      <c r="W19" s="42"/>
      <c r="X19" s="42"/>
      <c r="Y19" s="42"/>
      <c r="Z19" s="42"/>
    </row>
    <row r="20" spans="1:26" x14ac:dyDescent="0.25">
      <c r="A20" s="46"/>
      <c r="B20" s="57" t="s">
        <v>1848</v>
      </c>
      <c r="C20" s="59" t="s">
        <v>1459</v>
      </c>
      <c r="D20" s="60">
        <f>SUM(D21:D24)</f>
        <v>200000</v>
      </c>
      <c r="E20" s="59" t="s">
        <v>1652</v>
      </c>
      <c r="F20" s="55" t="s">
        <v>1849</v>
      </c>
      <c r="G20" s="50">
        <v>2023</v>
      </c>
      <c r="H20" s="51" t="s">
        <v>1850</v>
      </c>
      <c r="I20" s="42"/>
      <c r="J20" s="42"/>
      <c r="K20" s="42"/>
      <c r="L20" s="42"/>
      <c r="M20" s="42"/>
      <c r="N20" s="42"/>
      <c r="O20" s="42"/>
      <c r="P20" s="42"/>
      <c r="Q20" s="42"/>
      <c r="R20" s="42"/>
      <c r="S20" s="42"/>
      <c r="T20" s="42"/>
      <c r="U20" s="42"/>
      <c r="V20" s="42"/>
      <c r="W20" s="42"/>
      <c r="X20" s="42"/>
      <c r="Y20" s="42"/>
      <c r="Z20" s="42"/>
    </row>
    <row r="21" spans="1:26" x14ac:dyDescent="0.25">
      <c r="A21" s="46"/>
      <c r="B21" s="58"/>
      <c r="C21" s="61" t="s">
        <v>1651</v>
      </c>
      <c r="D21" s="64">
        <f>IF($C$2="","",VLOOKUP($C$2,'Danh sách'!$F$4:$AR$4000,26,0))</f>
        <v>200000</v>
      </c>
      <c r="E21" s="65">
        <f>IF(VLOOKUP($C$2,'Danh sách'!$F$4:$AR$4000,25,0)="","",IF($C$2="","",VLOOKUP($C$2,'Danh sách'!$F$4:$AR$4000,25,0)))</f>
        <v>43077</v>
      </c>
      <c r="F21" s="56" t="s">
        <v>1851</v>
      </c>
      <c r="G21" s="50">
        <v>2024</v>
      </c>
      <c r="H21" s="51" t="s">
        <v>1852</v>
      </c>
      <c r="I21" s="42"/>
      <c r="J21" s="42"/>
      <c r="K21" s="42"/>
      <c r="L21" s="42"/>
      <c r="M21" s="42"/>
      <c r="N21" s="42"/>
      <c r="O21" s="42"/>
      <c r="P21" s="42"/>
      <c r="Q21" s="42"/>
      <c r="R21" s="42"/>
      <c r="S21" s="42"/>
      <c r="T21" s="42"/>
      <c r="U21" s="42"/>
      <c r="V21" s="42"/>
      <c r="W21" s="42"/>
      <c r="X21" s="42"/>
      <c r="Y21" s="42"/>
      <c r="Z21" s="42"/>
    </row>
    <row r="22" spans="1:26" x14ac:dyDescent="0.25">
      <c r="A22" s="46"/>
      <c r="B22" s="58"/>
      <c r="C22" s="61" t="s">
        <v>1450</v>
      </c>
      <c r="D22" s="64">
        <f>IF($C$2="","",VLOOKUP($C$2,'Danh sách'!$F$4:$AR$4000,30,0))</f>
        <v>0</v>
      </c>
      <c r="E22" s="65" t="str">
        <f>IF(VLOOKUP($C$2,'Danh sách'!$F$4:$AR$4000,29,0)="","",IF($C$2="","",VLOOKUP($C$2,'Danh sách'!$F$4:$AR$4000,29,0)))</f>
        <v/>
      </c>
      <c r="F22" s="56" t="s">
        <v>1853</v>
      </c>
      <c r="G22" s="50" t="s">
        <v>1854</v>
      </c>
      <c r="H22" s="51" t="s">
        <v>1855</v>
      </c>
      <c r="I22" s="42"/>
      <c r="J22" s="42"/>
      <c r="K22" s="42"/>
      <c r="L22" s="42"/>
      <c r="M22" s="42"/>
      <c r="N22" s="42"/>
      <c r="O22" s="42"/>
      <c r="P22" s="42"/>
      <c r="Q22" s="42"/>
      <c r="R22" s="42"/>
      <c r="S22" s="42"/>
      <c r="T22" s="42"/>
      <c r="U22" s="42"/>
      <c r="V22" s="42"/>
      <c r="W22" s="42"/>
      <c r="X22" s="42"/>
      <c r="Y22" s="42"/>
      <c r="Z22" s="42"/>
    </row>
    <row r="23" spans="1:26" x14ac:dyDescent="0.25">
      <c r="A23" s="46"/>
      <c r="B23" s="58"/>
      <c r="C23" s="61" t="s">
        <v>1452</v>
      </c>
      <c r="D23" s="64">
        <f>IF($C$2="","",VLOOKUP($C$2,'Danh sách'!$F$4:$AR$4000,34,0))</f>
        <v>0</v>
      </c>
      <c r="E23" s="65" t="str">
        <f>IF(VLOOKUP($C$2,'Danh sách'!$F$4:$AR$4000,33,0)="","",IF($C$2="","",VLOOKUP($C$2,'Danh sách'!$F$4:$AR$4000,33,0)))</f>
        <v/>
      </c>
      <c r="F23" s="56" t="s">
        <v>1856</v>
      </c>
      <c r="G23" s="50">
        <v>2026</v>
      </c>
      <c r="H23" s="51" t="s">
        <v>1857</v>
      </c>
      <c r="I23" s="42"/>
      <c r="J23" s="42"/>
      <c r="K23" s="42"/>
      <c r="L23" s="42"/>
      <c r="M23" s="42"/>
      <c r="N23" s="42"/>
      <c r="O23" s="42"/>
      <c r="P23" s="42"/>
      <c r="Q23" s="42"/>
      <c r="R23" s="42"/>
      <c r="S23" s="42"/>
      <c r="T23" s="42"/>
      <c r="U23" s="42"/>
      <c r="V23" s="42"/>
      <c r="W23" s="42"/>
      <c r="X23" s="42"/>
      <c r="Y23" s="42"/>
      <c r="Z23" s="42"/>
    </row>
    <row r="24" spans="1:26" x14ac:dyDescent="0.25">
      <c r="A24" s="46"/>
      <c r="B24" s="58"/>
      <c r="C24" s="61" t="s">
        <v>1451</v>
      </c>
      <c r="D24" s="64">
        <f>IF($C$2="","",VLOOKUP($C$2,'Danh sách'!$F$4:$AR$4000,38,0))</f>
        <v>0</v>
      </c>
      <c r="E24" s="65" t="str">
        <f>IF(VLOOKUP($C$2,'Danh sách'!$F$4:$AR$4000,37,0)="","",IF($C$2="","",VLOOKUP($C$2,'Danh sách'!$F$4:$AR$4000,37,0)))</f>
        <v/>
      </c>
      <c r="F24" s="44" t="s">
        <v>1858</v>
      </c>
      <c r="G24" s="50" t="s">
        <v>1859</v>
      </c>
      <c r="H24" s="51" t="s">
        <v>1860</v>
      </c>
      <c r="I24" s="42"/>
      <c r="J24" s="42"/>
      <c r="K24" s="42"/>
      <c r="L24" s="42"/>
      <c r="M24" s="42"/>
      <c r="N24" s="42"/>
      <c r="O24" s="42"/>
      <c r="P24" s="42"/>
      <c r="Q24" s="42"/>
      <c r="R24" s="42"/>
      <c r="S24" s="42"/>
      <c r="T24" s="42"/>
      <c r="U24" s="42"/>
      <c r="V24" s="42"/>
      <c r="W24" s="42"/>
      <c r="X24" s="42"/>
      <c r="Y24" s="42"/>
      <c r="Z24" s="42"/>
    </row>
    <row r="25" spans="1:26" x14ac:dyDescent="0.25">
      <c r="A25" s="46"/>
      <c r="B25" s="46"/>
      <c r="C25" s="46"/>
      <c r="D25" s="46"/>
      <c r="E25" s="46"/>
      <c r="F25" s="56" t="s">
        <v>1861</v>
      </c>
      <c r="G25" s="50">
        <v>2028</v>
      </c>
      <c r="H25" s="51" t="s">
        <v>1862</v>
      </c>
      <c r="I25" s="42"/>
      <c r="J25" s="42"/>
      <c r="K25" s="42"/>
      <c r="L25" s="42"/>
      <c r="M25" s="42"/>
      <c r="N25" s="42"/>
      <c r="O25" s="42"/>
      <c r="P25" s="42"/>
      <c r="Q25" s="42"/>
      <c r="R25" s="42"/>
      <c r="S25" s="42"/>
      <c r="T25" s="42"/>
      <c r="U25" s="42"/>
      <c r="V25" s="42"/>
      <c r="W25" s="42"/>
      <c r="X25" s="42"/>
      <c r="Y25" s="42"/>
      <c r="Z25" s="42"/>
    </row>
    <row r="26" spans="1:26" x14ac:dyDescent="0.25">
      <c r="A26" s="46"/>
      <c r="B26" s="57" t="s">
        <v>1863</v>
      </c>
      <c r="C26" s="47" t="s">
        <v>1864</v>
      </c>
      <c r="D26" s="46"/>
      <c r="E26" s="46"/>
      <c r="F26" s="42"/>
      <c r="G26" s="50">
        <v>2029</v>
      </c>
      <c r="H26" s="51" t="s">
        <v>1865</v>
      </c>
      <c r="I26" s="42"/>
      <c r="J26" s="42"/>
      <c r="K26" s="42"/>
      <c r="L26" s="42"/>
      <c r="M26" s="42"/>
      <c r="N26" s="42"/>
      <c r="O26" s="42"/>
      <c r="P26" s="42"/>
      <c r="Q26" s="42"/>
      <c r="R26" s="42"/>
      <c r="S26" s="42"/>
      <c r="T26" s="42"/>
      <c r="U26" s="42"/>
      <c r="V26" s="42"/>
      <c r="W26" s="42"/>
      <c r="X26" s="42"/>
      <c r="Y26" s="42"/>
      <c r="Z26" s="42"/>
    </row>
    <row r="27" spans="1:26" x14ac:dyDescent="0.25">
      <c r="A27" s="46"/>
      <c r="B27" s="46"/>
      <c r="C27" s="48" t="s">
        <v>1866</v>
      </c>
      <c r="D27" s="46"/>
      <c r="E27" s="46"/>
      <c r="F27" s="42"/>
      <c r="G27" s="50">
        <v>2030</v>
      </c>
      <c r="H27" s="51" t="s">
        <v>1867</v>
      </c>
      <c r="I27" s="42"/>
      <c r="J27" s="42"/>
      <c r="K27" s="42"/>
      <c r="L27" s="42"/>
      <c r="M27" s="42"/>
      <c r="N27" s="42"/>
      <c r="O27" s="42"/>
      <c r="P27" s="42"/>
      <c r="Q27" s="42"/>
      <c r="R27" s="42"/>
      <c r="S27" s="42"/>
      <c r="T27" s="42"/>
      <c r="U27" s="42"/>
      <c r="V27" s="42"/>
      <c r="W27" s="42"/>
      <c r="X27" s="42"/>
      <c r="Y27" s="42"/>
      <c r="Z27" s="42"/>
    </row>
  </sheetData>
  <hyperlinks>
    <hyperlink ref="C27"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'Danh sách'!$F$4:$F$4000</xm:f>
          </x14:formula1>
          <xm:sqref>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Danh sách</vt:lpstr>
      <vt:lpstr>Thống kê</vt:lpstr>
      <vt:lpstr>Sinh nhật</vt:lpstr>
      <vt:lpstr>Theo dõi nộp Quỹ</vt:lpstr>
      <vt:lpstr>Tình trạng hôn nhân</vt:lpstr>
      <vt:lpstr>Thông tin</vt:lpstr>
      <vt:lpstr>Tra cứu cá nhân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dc:creator>
  <cp:lastModifiedBy>Vy</cp:lastModifiedBy>
  <dcterms:created xsi:type="dcterms:W3CDTF">2019-06-15T17:05:39Z</dcterms:created>
  <dcterms:modified xsi:type="dcterms:W3CDTF">2019-06-16T00:54:44Z</dcterms:modified>
</cp:coreProperties>
</file>