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8"/>
  <workbookPr/>
  <xr:revisionPtr revIDLastSave="0" documentId="8_{81FB0E36-29A6-43E6-988C-F1B5772271B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Usage Stats - Pro" sheetId="18" r:id="rId1"/>
    <sheet name="Usage Stats - 6000 " sheetId="4" state="hidden" r:id="rId2"/>
    <sheet name="Month Model" sheetId="15" r:id="rId3"/>
    <sheet name="Feb 2025" sheetId="23" r:id="rId4"/>
    <sheet name="Jan 2025" sheetId="22" r:id="rId5"/>
    <sheet name="Dec 2024" sheetId="21" r:id="rId6"/>
    <sheet name="Nov 2024" sheetId="20" r:id="rId7"/>
    <sheet name="Oct 2024" sheetId="19" r:id="rId8"/>
    <sheet name="Sept 2024" sheetId="17" r:id="rId9"/>
    <sheet name="Aug 2024" sheetId="16" r:id="rId10"/>
    <sheet name="July 2024 " sheetId="14" r:id="rId11"/>
    <sheet name="June 2024" sheetId="13" r:id="rId12"/>
    <sheet name="May 2024" sheetId="6" r:id="rId13"/>
    <sheet name="April 2024" sheetId="2" r:id="rId14"/>
    <sheet name="March 2024" sheetId="1" r:id="rId15"/>
    <sheet name="February 2024" sheetId="3" r:id="rId16"/>
    <sheet name="Sheet1" sheetId="7" state="hidden" r:id="rId17"/>
    <sheet name="Jaunary 2024" sheetId="9" r:id="rId18"/>
    <sheet name="December 2023" sheetId="8" r:id="rId19"/>
    <sheet name="November 2023" sheetId="10" r:id="rId20"/>
    <sheet name="Octorber 2023" sheetId="12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8" l="1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2" i="18"/>
  <c r="D2" i="18"/>
  <c r="D20" i="21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2" i="23"/>
  <c r="C160" i="23"/>
  <c r="C159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2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44" i="23"/>
  <c r="E143" i="23"/>
  <c r="E142" i="23"/>
  <c r="E141" i="23"/>
  <c r="E140" i="23"/>
  <c r="E139" i="23"/>
  <c r="E138" i="23"/>
  <c r="E137" i="23"/>
  <c r="E136" i="23"/>
  <c r="E135" i="23"/>
  <c r="E134" i="23"/>
  <c r="E133" i="23"/>
  <c r="E132" i="23"/>
  <c r="E131" i="23"/>
  <c r="E130" i="23"/>
  <c r="E129" i="23"/>
  <c r="E128" i="23"/>
  <c r="E127" i="23"/>
  <c r="E126" i="23"/>
  <c r="E125" i="23"/>
  <c r="E124" i="23"/>
  <c r="E123" i="23"/>
  <c r="E122" i="23"/>
  <c r="E121" i="23"/>
  <c r="E120" i="23"/>
  <c r="E119" i="23"/>
  <c r="E118" i="23"/>
  <c r="E117" i="23"/>
  <c r="E116" i="23"/>
  <c r="E115" i="23"/>
  <c r="E114" i="23"/>
  <c r="E113" i="23"/>
  <c r="E112" i="23"/>
  <c r="E111" i="23"/>
  <c r="E110" i="23"/>
  <c r="E109" i="23"/>
  <c r="E108" i="23"/>
  <c r="E107" i="23"/>
  <c r="E106" i="23"/>
  <c r="E105" i="23"/>
  <c r="E104" i="23"/>
  <c r="E103" i="23"/>
  <c r="E102" i="23"/>
  <c r="E101" i="23"/>
  <c r="E100" i="23"/>
  <c r="E99" i="23"/>
  <c r="E98" i="23"/>
  <c r="E97" i="23"/>
  <c r="E96" i="23"/>
  <c r="E95" i="23"/>
  <c r="E94" i="23"/>
  <c r="E93" i="23"/>
  <c r="E92" i="23"/>
  <c r="E91" i="23"/>
  <c r="E90" i="23"/>
  <c r="E89" i="23"/>
  <c r="E88" i="23"/>
  <c r="E87" i="23"/>
  <c r="E86" i="23"/>
  <c r="E85" i="23"/>
  <c r="E84" i="23"/>
  <c r="E83" i="23"/>
  <c r="E82" i="23"/>
  <c r="E81" i="23"/>
  <c r="E80" i="23"/>
  <c r="E79" i="23"/>
  <c r="E78" i="23"/>
  <c r="E77" i="23"/>
  <c r="E76" i="23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F2" i="20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2" i="21"/>
  <c r="C106" i="21"/>
  <c r="E177" i="21"/>
  <c r="E176" i="21"/>
  <c r="E175" i="21"/>
  <c r="E174" i="21"/>
  <c r="E173" i="21"/>
  <c r="E172" i="21"/>
  <c r="E171" i="21"/>
  <c r="E170" i="21"/>
  <c r="E169" i="21"/>
  <c r="E168" i="21"/>
  <c r="E167" i="21"/>
  <c r="E166" i="21"/>
  <c r="E165" i="21"/>
  <c r="E164" i="21"/>
  <c r="E163" i="21"/>
  <c r="E162" i="21"/>
  <c r="E161" i="21"/>
  <c r="E160" i="21"/>
  <c r="E159" i="21"/>
  <c r="E158" i="21"/>
  <c r="E157" i="21"/>
  <c r="E156" i="21"/>
  <c r="E155" i="21"/>
  <c r="E154" i="21"/>
  <c r="E153" i="21"/>
  <c r="E152" i="21"/>
  <c r="E151" i="21"/>
  <c r="E150" i="21"/>
  <c r="E149" i="21"/>
  <c r="E148" i="21"/>
  <c r="E147" i="21"/>
  <c r="E146" i="21"/>
  <c r="E145" i="21"/>
  <c r="E144" i="21"/>
  <c r="E143" i="21"/>
  <c r="E142" i="21"/>
  <c r="E141" i="21"/>
  <c r="E140" i="21"/>
  <c r="E139" i="21"/>
  <c r="E138" i="21"/>
  <c r="E137" i="21"/>
  <c r="E136" i="21"/>
  <c r="E135" i="21"/>
  <c r="E134" i="21"/>
  <c r="E133" i="21"/>
  <c r="E132" i="21"/>
  <c r="E131" i="21"/>
  <c r="E130" i="21"/>
  <c r="E129" i="21"/>
  <c r="E128" i="21"/>
  <c r="E127" i="21"/>
  <c r="E126" i="21"/>
  <c r="E125" i="21"/>
  <c r="E124" i="21"/>
  <c r="E123" i="21"/>
  <c r="E122" i="21"/>
  <c r="E121" i="21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F20" i="22" s="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2" i="19"/>
  <c r="F2" i="17"/>
  <c r="C163" i="19"/>
  <c r="C160" i="19"/>
  <c r="C159" i="19"/>
  <c r="C139" i="19"/>
  <c r="C119" i="19"/>
  <c r="C111" i="19"/>
  <c r="C106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3" i="17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3" i="14"/>
  <c r="E4" i="14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3" i="16"/>
  <c r="E4" i="16"/>
  <c r="E5" i="16"/>
  <c r="E2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3" i="16"/>
  <c r="F4" i="16"/>
  <c r="F5" i="16"/>
  <c r="F2" i="16"/>
  <c r="F6" i="17"/>
  <c r="F7" i="17"/>
  <c r="F8" i="17"/>
  <c r="F9" i="17"/>
  <c r="F10" i="17"/>
  <c r="F11" i="17"/>
  <c r="F12" i="17"/>
  <c r="F13" i="17"/>
  <c r="F14" i="17"/>
  <c r="F15" i="17"/>
  <c r="F16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3" i="17"/>
  <c r="F4" i="17"/>
  <c r="F5" i="17"/>
  <c r="C160" i="17"/>
  <c r="C139" i="17"/>
  <c r="C120" i="17"/>
  <c r="C110" i="17"/>
  <c r="C107" i="17"/>
  <c r="C106" i="16"/>
  <c r="E2" i="17"/>
  <c r="F17" i="17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2" i="1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E2" i="4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C196" i="10"/>
  <c r="C195" i="10"/>
  <c r="C194" i="10"/>
  <c r="C193" i="10"/>
  <c r="C192" i="10"/>
  <c r="C191" i="10"/>
  <c r="C190" i="10"/>
  <c r="C189" i="10"/>
  <c r="C188" i="10"/>
  <c r="C187" i="10"/>
  <c r="C185" i="10"/>
  <c r="C184" i="10"/>
  <c r="C183" i="10"/>
  <c r="C182" i="10"/>
  <c r="C181" i="10"/>
  <c r="C180" i="10"/>
  <c r="C179" i="10"/>
  <c r="C167" i="10"/>
  <c r="C150" i="10"/>
  <c r="C139" i="10"/>
  <c r="C134" i="10"/>
  <c r="C133" i="10"/>
  <c r="C132" i="10"/>
  <c r="C127" i="10"/>
  <c r="C122" i="10"/>
  <c r="C106" i="10"/>
  <c r="C104" i="10"/>
  <c r="C100" i="10"/>
  <c r="C94" i="10"/>
  <c r="C89" i="10"/>
  <c r="C196" i="9"/>
  <c r="C195" i="9"/>
  <c r="C194" i="9"/>
  <c r="C193" i="9"/>
  <c r="C192" i="9"/>
  <c r="C191" i="9"/>
  <c r="C190" i="9"/>
  <c r="C189" i="9"/>
  <c r="C186" i="9"/>
  <c r="C185" i="9"/>
  <c r="C184" i="9"/>
  <c r="C150" i="9"/>
  <c r="C147" i="9"/>
  <c r="C138" i="9"/>
  <c r="C134" i="9"/>
  <c r="C131" i="9"/>
  <c r="C122" i="9"/>
  <c r="C105" i="9"/>
  <c r="C104" i="9"/>
  <c r="C98" i="9"/>
  <c r="C94" i="9"/>
  <c r="C167" i="8"/>
  <c r="C164" i="8"/>
  <c r="C151" i="8"/>
  <c r="C150" i="8"/>
  <c r="C127" i="8"/>
  <c r="C117" i="8"/>
  <c r="C106" i="8"/>
  <c r="C105" i="8"/>
  <c r="C94" i="8"/>
  <c r="C89" i="8"/>
  <c r="C80" i="8"/>
  <c r="F4" i="6"/>
  <c r="F2" i="6"/>
  <c r="E15" i="4"/>
  <c r="E5" i="4"/>
  <c r="E6" i="4"/>
  <c r="E7" i="4"/>
  <c r="E8" i="4"/>
  <c r="E9" i="4"/>
  <c r="E10" i="4"/>
  <c r="E11" i="4"/>
  <c r="E12" i="4"/>
  <c r="E13" i="4"/>
  <c r="E14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2" i="4"/>
  <c r="E73" i="4"/>
  <c r="E74" i="4"/>
  <c r="E75" i="4"/>
  <c r="E76" i="4"/>
  <c r="E78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3" i="4"/>
  <c r="E194" i="4"/>
  <c r="E195" i="4"/>
  <c r="E196" i="4"/>
  <c r="E197" i="4"/>
  <c r="E3" i="4"/>
  <c r="E4" i="4"/>
  <c r="C194" i="6"/>
  <c r="C193" i="6"/>
  <c r="C192" i="6"/>
  <c r="C191" i="6"/>
  <c r="C190" i="6"/>
  <c r="C189" i="6"/>
  <c r="C188" i="6"/>
  <c r="C187" i="6"/>
  <c r="C186" i="6"/>
  <c r="C185" i="6"/>
  <c r="E185" i="6"/>
  <c r="F185" i="6"/>
  <c r="C184" i="6"/>
  <c r="C183" i="6"/>
  <c r="C182" i="6"/>
  <c r="C180" i="6"/>
  <c r="C179" i="6"/>
  <c r="C178" i="6"/>
  <c r="C167" i="6"/>
  <c r="C155" i="6"/>
  <c r="C151" i="6"/>
  <c r="C150" i="6"/>
  <c r="F150" i="6"/>
  <c r="E150" i="6"/>
  <c r="C139" i="6"/>
  <c r="C147" i="6"/>
  <c r="C138" i="6"/>
  <c r="C134" i="6"/>
  <c r="F133" i="6"/>
  <c r="F134" i="6"/>
  <c r="E132" i="6"/>
  <c r="E133" i="6"/>
  <c r="C132" i="6"/>
  <c r="C127" i="6"/>
  <c r="C119" i="6"/>
  <c r="C107" i="6"/>
  <c r="C105" i="6"/>
  <c r="C104" i="6"/>
  <c r="C15" i="6"/>
  <c r="C14" i="6"/>
  <c r="F3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E10" i="6"/>
  <c r="E11" i="6"/>
  <c r="E12" i="6"/>
  <c r="E13" i="6"/>
  <c r="E14" i="6"/>
  <c r="E15" i="6"/>
  <c r="E16" i="6"/>
  <c r="E3" i="6"/>
  <c r="E4" i="6"/>
  <c r="E5" i="6"/>
  <c r="E6" i="6"/>
  <c r="E7" i="6"/>
  <c r="E8" i="6"/>
  <c r="E9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2" i="6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2" i="3"/>
  <c r="E90" i="1"/>
  <c r="F90" i="2" s="1"/>
  <c r="E89" i="1"/>
  <c r="E91" i="1"/>
  <c r="F91" i="2" s="1"/>
  <c r="E92" i="1"/>
  <c r="F92" i="2" s="1"/>
  <c r="E93" i="1"/>
  <c r="F93" i="2" s="1"/>
  <c r="E94" i="1"/>
  <c r="F94" i="2" s="1"/>
  <c r="E95" i="1"/>
  <c r="F95" i="2" s="1"/>
  <c r="E96" i="1"/>
  <c r="F96" i="2" s="1"/>
  <c r="E97" i="1"/>
  <c r="F97" i="2" s="1"/>
  <c r="E98" i="1"/>
  <c r="F98" i="2" s="1"/>
  <c r="E99" i="1"/>
  <c r="F99" i="2" s="1"/>
  <c r="E100" i="1"/>
  <c r="F100" i="2" s="1"/>
  <c r="E101" i="1"/>
  <c r="F101" i="2" s="1"/>
  <c r="E102" i="1"/>
  <c r="F102" i="2" s="1"/>
  <c r="E103" i="1"/>
  <c r="F103" i="2" s="1"/>
  <c r="E106" i="1"/>
  <c r="F106" i="2" s="1"/>
  <c r="E107" i="1"/>
  <c r="F107" i="2" s="1"/>
  <c r="E108" i="1"/>
  <c r="F108" i="2" s="1"/>
  <c r="E109" i="1"/>
  <c r="F109" i="2" s="1"/>
  <c r="E110" i="1"/>
  <c r="F110" i="2" s="1"/>
  <c r="E111" i="1"/>
  <c r="F111" i="2" s="1"/>
  <c r="E112" i="1"/>
  <c r="F112" i="2" s="1"/>
  <c r="E113" i="1"/>
  <c r="F113" i="2" s="1"/>
  <c r="E114" i="1"/>
  <c r="F114" i="2" s="1"/>
  <c r="E115" i="1"/>
  <c r="F115" i="2" s="1"/>
  <c r="E116" i="1"/>
  <c r="F116" i="2" s="1"/>
  <c r="E117" i="1"/>
  <c r="F117" i="2" s="1"/>
  <c r="E118" i="1"/>
  <c r="F118" i="2" s="1"/>
  <c r="E119" i="1"/>
  <c r="F119" i="2" s="1"/>
  <c r="E120" i="1"/>
  <c r="F120" i="2" s="1"/>
  <c r="E121" i="1"/>
  <c r="F121" i="2" s="1"/>
  <c r="E122" i="1"/>
  <c r="F122" i="2" s="1"/>
  <c r="E123" i="1"/>
  <c r="F123" i="2" s="1"/>
  <c r="E124" i="1"/>
  <c r="F124" i="2" s="1"/>
  <c r="E125" i="1"/>
  <c r="F125" i="2" s="1"/>
  <c r="E126" i="1"/>
  <c r="F126" i="2" s="1"/>
  <c r="E127" i="1"/>
  <c r="F127" i="2" s="1"/>
  <c r="E128" i="1"/>
  <c r="F128" i="2" s="1"/>
  <c r="E129" i="1"/>
  <c r="F129" i="2" s="1"/>
  <c r="E130" i="1"/>
  <c r="F130" i="2" s="1"/>
  <c r="E131" i="1"/>
  <c r="F131" i="2" s="1"/>
  <c r="E132" i="1"/>
  <c r="F132" i="2" s="1"/>
  <c r="E133" i="1"/>
  <c r="F133" i="2" s="1"/>
  <c r="E134" i="1"/>
  <c r="F134" i="2" s="1"/>
  <c r="E135" i="1"/>
  <c r="F135" i="2" s="1"/>
  <c r="E136" i="1"/>
  <c r="F136" i="2" s="1"/>
  <c r="E137" i="1"/>
  <c r="F137" i="2" s="1"/>
  <c r="E138" i="1"/>
  <c r="F138" i="2" s="1"/>
  <c r="E139" i="1"/>
  <c r="F139" i="2" s="1"/>
  <c r="E140" i="1"/>
  <c r="F140" i="2" s="1"/>
  <c r="E141" i="1"/>
  <c r="F141" i="2" s="1"/>
  <c r="E142" i="1"/>
  <c r="F142" i="2" s="1"/>
  <c r="E143" i="1"/>
  <c r="F143" i="2" s="1"/>
  <c r="E144" i="1"/>
  <c r="F144" i="2" s="1"/>
  <c r="E145" i="1"/>
  <c r="F145" i="2" s="1"/>
  <c r="E146" i="1"/>
  <c r="F146" i="2" s="1"/>
  <c r="E147" i="1"/>
  <c r="F147" i="2" s="1"/>
  <c r="E148" i="1"/>
  <c r="F148" i="2" s="1"/>
  <c r="E149" i="1"/>
  <c r="F149" i="2" s="1"/>
  <c r="E150" i="1"/>
  <c r="F150" i="2" s="1"/>
  <c r="E151" i="1"/>
  <c r="F151" i="2" s="1"/>
  <c r="E152" i="1"/>
  <c r="F152" i="2" s="1"/>
  <c r="E153" i="1"/>
  <c r="F153" i="2" s="1"/>
  <c r="E154" i="1"/>
  <c r="F154" i="2" s="1"/>
  <c r="E155" i="1"/>
  <c r="F155" i="2" s="1"/>
  <c r="E156" i="1"/>
  <c r="F156" i="2" s="1"/>
  <c r="E157" i="1"/>
  <c r="F157" i="2" s="1"/>
  <c r="E158" i="1"/>
  <c r="F158" i="2" s="1"/>
  <c r="E159" i="1"/>
  <c r="F159" i="2" s="1"/>
  <c r="E160" i="1"/>
  <c r="F160" i="2" s="1"/>
  <c r="E161" i="1"/>
  <c r="F161" i="2" s="1"/>
  <c r="E162" i="1"/>
  <c r="F162" i="2" s="1"/>
  <c r="E163" i="1"/>
  <c r="F163" i="2" s="1"/>
  <c r="E164" i="1"/>
  <c r="F164" i="2" s="1"/>
  <c r="E165" i="1"/>
  <c r="F165" i="2" s="1"/>
  <c r="E166" i="1"/>
  <c r="F166" i="2" s="1"/>
  <c r="E167" i="1"/>
  <c r="F167" i="2" s="1"/>
  <c r="E168" i="1"/>
  <c r="F168" i="2" s="1"/>
  <c r="E169" i="1"/>
  <c r="F169" i="2" s="1"/>
  <c r="E170" i="1"/>
  <c r="F170" i="2" s="1"/>
  <c r="E171" i="1"/>
  <c r="F171" i="2" s="1"/>
  <c r="E172" i="1"/>
  <c r="F172" i="2" s="1"/>
  <c r="E173" i="1"/>
  <c r="F173" i="2" s="1"/>
  <c r="E174" i="1"/>
  <c r="F174" i="2" s="1"/>
  <c r="E175" i="1"/>
  <c r="F175" i="2" s="1"/>
  <c r="E176" i="1"/>
  <c r="F176" i="2" s="1"/>
  <c r="E177" i="1"/>
  <c r="F177" i="2" s="1"/>
  <c r="E178" i="1"/>
  <c r="F178" i="2" s="1"/>
  <c r="E179" i="1"/>
  <c r="F179" i="2" s="1"/>
  <c r="E180" i="1"/>
  <c r="E181" i="1"/>
  <c r="F181" i="2" s="1"/>
  <c r="E182" i="1"/>
  <c r="F182" i="2" s="1"/>
  <c r="E183" i="1"/>
  <c r="F183" i="2" s="1"/>
  <c r="E184" i="1"/>
  <c r="F184" i="2" s="1"/>
  <c r="E185" i="1"/>
  <c r="F185" i="2" s="1"/>
  <c r="E186" i="1"/>
  <c r="E187" i="1"/>
  <c r="E188" i="1"/>
  <c r="F188" i="2" s="1"/>
  <c r="E189" i="1"/>
  <c r="E190" i="1"/>
  <c r="F190" i="2" s="1"/>
  <c r="E191" i="1"/>
  <c r="E192" i="1"/>
  <c r="F192" i="2" s="1"/>
  <c r="E193" i="1"/>
  <c r="F193" i="2" s="1"/>
  <c r="E194" i="1"/>
  <c r="F194" i="2" s="1"/>
  <c r="E195" i="1"/>
  <c r="F195" i="2" s="1"/>
  <c r="E196" i="1"/>
  <c r="F196" i="2" s="1"/>
  <c r="E197" i="1"/>
  <c r="F197" i="2" s="1"/>
  <c r="E87" i="1"/>
  <c r="F87" i="2" s="1"/>
  <c r="E88" i="1"/>
  <c r="F88" i="2" s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C77" i="3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97" i="2"/>
  <c r="E196" i="2"/>
  <c r="E195" i="2"/>
  <c r="E194" i="2"/>
  <c r="E193" i="2"/>
  <c r="E192" i="2"/>
  <c r="C191" i="2"/>
  <c r="E190" i="2"/>
  <c r="C189" i="2"/>
  <c r="E188" i="2"/>
  <c r="C187" i="2"/>
  <c r="C186" i="2"/>
  <c r="E185" i="2"/>
  <c r="E184" i="2"/>
  <c r="E183" i="2"/>
  <c r="E182" i="2"/>
  <c r="E181" i="2"/>
  <c r="C180" i="2"/>
  <c r="E179" i="2"/>
  <c r="E178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C89" i="2"/>
  <c r="E88" i="2"/>
  <c r="E87" i="2"/>
  <c r="E86" i="2"/>
  <c r="E85" i="2"/>
  <c r="E84" i="2"/>
  <c r="E83" i="2"/>
  <c r="E82" i="2"/>
  <c r="E81" i="2"/>
  <c r="E80" i="2"/>
  <c r="E79" i="2"/>
  <c r="F79" i="6" s="1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105" i="1"/>
  <c r="E105" i="1" s="1"/>
  <c r="F105" i="2" s="1"/>
  <c r="C104" i="1"/>
  <c r="E104" i="1" s="1"/>
  <c r="F104" i="2" s="1"/>
  <c r="E86" i="1"/>
  <c r="F86" i="2" s="1"/>
  <c r="E85" i="1"/>
  <c r="F85" i="2" s="1"/>
  <c r="E84" i="1"/>
  <c r="F84" i="2" s="1"/>
  <c r="E83" i="1"/>
  <c r="F83" i="2" s="1"/>
  <c r="E82" i="1"/>
  <c r="F82" i="2" s="1"/>
  <c r="E81" i="1"/>
  <c r="F81" i="2" s="1"/>
  <c r="E80" i="1"/>
  <c r="F80" i="2" s="1"/>
  <c r="E79" i="1"/>
  <c r="F79" i="2" s="1"/>
  <c r="E78" i="1"/>
  <c r="F78" i="2" s="1"/>
  <c r="E77" i="1"/>
  <c r="F77" i="2" s="1"/>
  <c r="E76" i="1"/>
  <c r="F76" i="2" s="1"/>
  <c r="E75" i="1"/>
  <c r="F75" i="2" s="1"/>
  <c r="E74" i="1"/>
  <c r="F74" i="2" s="1"/>
  <c r="E73" i="1"/>
  <c r="F73" i="2" s="1"/>
  <c r="E72" i="1"/>
  <c r="F72" i="2" s="1"/>
  <c r="E71" i="1"/>
  <c r="F71" i="2" s="1"/>
  <c r="E70" i="1"/>
  <c r="F70" i="2" s="1"/>
  <c r="E69" i="1"/>
  <c r="F69" i="2" s="1"/>
  <c r="E68" i="1"/>
  <c r="F68" i="2" s="1"/>
  <c r="E67" i="1"/>
  <c r="F67" i="2" s="1"/>
  <c r="E66" i="1"/>
  <c r="F66" i="2" s="1"/>
  <c r="E65" i="1"/>
  <c r="F65" i="2" s="1"/>
  <c r="E64" i="1"/>
  <c r="F64" i="2" s="1"/>
  <c r="E63" i="1"/>
  <c r="F63" i="2" s="1"/>
  <c r="E62" i="1"/>
  <c r="F62" i="2" s="1"/>
  <c r="E61" i="1"/>
  <c r="F61" i="2" s="1"/>
  <c r="E60" i="1"/>
  <c r="F60" i="2" s="1"/>
  <c r="E59" i="1"/>
  <c r="F59" i="2" s="1"/>
  <c r="E58" i="1"/>
  <c r="F58" i="2" s="1"/>
  <c r="E57" i="1"/>
  <c r="F57" i="2" s="1"/>
  <c r="E56" i="1"/>
  <c r="F56" i="2" s="1"/>
  <c r="E55" i="1"/>
  <c r="F55" i="2" s="1"/>
  <c r="E54" i="1"/>
  <c r="F54" i="2" s="1"/>
  <c r="E53" i="1"/>
  <c r="F53" i="2" s="1"/>
  <c r="E52" i="1"/>
  <c r="F52" i="2" s="1"/>
  <c r="E51" i="1"/>
  <c r="F51" i="2" s="1"/>
  <c r="E50" i="1"/>
  <c r="F50" i="2" s="1"/>
  <c r="E49" i="1"/>
  <c r="F49" i="2" s="1"/>
  <c r="E48" i="1"/>
  <c r="F48" i="2" s="1"/>
  <c r="E47" i="1"/>
  <c r="F47" i="2" s="1"/>
  <c r="E46" i="1"/>
  <c r="F46" i="2" s="1"/>
  <c r="E45" i="1"/>
  <c r="F45" i="2" s="1"/>
  <c r="E44" i="1"/>
  <c r="F44" i="2" s="1"/>
  <c r="E43" i="1"/>
  <c r="F43" i="2" s="1"/>
  <c r="E42" i="1"/>
  <c r="F42" i="2" s="1"/>
  <c r="E41" i="1"/>
  <c r="F41" i="2" s="1"/>
  <c r="E40" i="1"/>
  <c r="F40" i="2" s="1"/>
  <c r="E39" i="1"/>
  <c r="F39" i="2" s="1"/>
  <c r="E38" i="1"/>
  <c r="F38" i="2" s="1"/>
  <c r="E37" i="1"/>
  <c r="F37" i="2" s="1"/>
  <c r="E36" i="1"/>
  <c r="F36" i="2" s="1"/>
  <c r="E35" i="1"/>
  <c r="F35" i="2" s="1"/>
  <c r="E34" i="1"/>
  <c r="F34" i="2" s="1"/>
  <c r="E33" i="1"/>
  <c r="F33" i="2" s="1"/>
  <c r="E32" i="1"/>
  <c r="F32" i="2" s="1"/>
  <c r="E31" i="1"/>
  <c r="F31" i="2" s="1"/>
  <c r="E30" i="1"/>
  <c r="F30" i="2" s="1"/>
  <c r="E29" i="1"/>
  <c r="F29" i="2" s="1"/>
  <c r="E28" i="1"/>
  <c r="F28" i="2" s="1"/>
  <c r="E27" i="1"/>
  <c r="F27" i="2" s="1"/>
  <c r="E26" i="1"/>
  <c r="F26" i="2" s="1"/>
  <c r="E25" i="1"/>
  <c r="F25" i="2" s="1"/>
  <c r="E24" i="1"/>
  <c r="F24" i="2" s="1"/>
  <c r="E23" i="1"/>
  <c r="F23" i="2" s="1"/>
  <c r="E22" i="1"/>
  <c r="F22" i="2" s="1"/>
  <c r="E21" i="1"/>
  <c r="F21" i="2" s="1"/>
  <c r="E20" i="1"/>
  <c r="F20" i="2" s="1"/>
  <c r="E19" i="1"/>
  <c r="F19" i="2" s="1"/>
  <c r="E18" i="1"/>
  <c r="F18" i="2" s="1"/>
  <c r="E17" i="1"/>
  <c r="F17" i="2" s="1"/>
  <c r="E16" i="1"/>
  <c r="F16" i="2" s="1"/>
  <c r="E15" i="1"/>
  <c r="F15" i="2" s="1"/>
  <c r="E14" i="1"/>
  <c r="F14" i="2" s="1"/>
  <c r="E13" i="1"/>
  <c r="F13" i="2" s="1"/>
  <c r="E12" i="1"/>
  <c r="F12" i="2" s="1"/>
  <c r="E11" i="1"/>
  <c r="F11" i="2" s="1"/>
  <c r="E10" i="1"/>
  <c r="F10" i="2" s="1"/>
  <c r="E9" i="1"/>
  <c r="F9" i="2" s="1"/>
  <c r="E8" i="1"/>
  <c r="F8" i="2" s="1"/>
  <c r="E7" i="1"/>
  <c r="F7" i="2" s="1"/>
  <c r="E6" i="1"/>
  <c r="F6" i="2" s="1"/>
  <c r="E5" i="1"/>
  <c r="F5" i="2" s="1"/>
  <c r="E4" i="1"/>
  <c r="F4" i="2" s="1"/>
  <c r="E3" i="1"/>
  <c r="F3" i="2" s="1"/>
  <c r="E2" i="1"/>
  <c r="F2" i="2" s="1"/>
  <c r="E20" i="18" l="1"/>
  <c r="D20" i="18"/>
  <c r="F124" i="16"/>
  <c r="E192" i="4"/>
  <c r="E71" i="4"/>
  <c r="E77" i="4"/>
  <c r="E79" i="4"/>
  <c r="E77" i="3"/>
  <c r="F77" i="1" s="1"/>
  <c r="E89" i="2"/>
  <c r="F89" i="2"/>
  <c r="E180" i="2"/>
  <c r="F180" i="2"/>
  <c r="E186" i="2"/>
  <c r="F186" i="2"/>
  <c r="E187" i="2"/>
  <c r="F187" i="2"/>
  <c r="E189" i="2"/>
  <c r="F189" i="2"/>
  <c r="E191" i="2"/>
  <c r="F191" i="2"/>
  <c r="F104" i="1"/>
  <c r="F105" i="1"/>
</calcChain>
</file>

<file path=xl/sharedStrings.xml><?xml version="1.0" encoding="utf-8"?>
<sst xmlns="http://schemas.openxmlformats.org/spreadsheetml/2006/main" count="7567" uniqueCount="608">
  <si>
    <t>Item Name</t>
  </si>
  <si>
    <t># on Inv Sheet</t>
  </si>
  <si>
    <t>Vendor Cat#</t>
  </si>
  <si>
    <t>Max Usage Per Month</t>
  </si>
  <si>
    <t>Average Used Per Month</t>
  </si>
  <si>
    <t>Min Usage Per Month2</t>
  </si>
  <si>
    <t xml:space="preserve">ACET2 </t>
  </si>
  <si>
    <t>08056684190</t>
  </si>
  <si>
    <t>A1-W3 (A1CX3)</t>
  </si>
  <si>
    <t>08056668190</t>
  </si>
  <si>
    <t>A1CD2(hemolyzing rgt)</t>
  </si>
  <si>
    <t>08463107190</t>
  </si>
  <si>
    <t>ALP2</t>
  </si>
  <si>
    <t>08056757190</t>
  </si>
  <si>
    <t>ALTP2</t>
  </si>
  <si>
    <t>08104697190</t>
  </si>
  <si>
    <t>AMPS2</t>
  </si>
  <si>
    <t>08056781190</t>
  </si>
  <si>
    <t>AMYL2</t>
  </si>
  <si>
    <t>08056811190</t>
  </si>
  <si>
    <t>ASTP2</t>
  </si>
  <si>
    <t>08104719190</t>
  </si>
  <si>
    <t>BARB</t>
  </si>
  <si>
    <t>08056889190</t>
  </si>
  <si>
    <t>BILD2  (DBIL)</t>
  </si>
  <si>
    <t>08056951190</t>
  </si>
  <si>
    <t>BILT3   (TBIL)</t>
  </si>
  <si>
    <t>08056960190</t>
  </si>
  <si>
    <t>BNZ2</t>
  </si>
  <si>
    <t>08056927190</t>
  </si>
  <si>
    <t>CA2</t>
  </si>
  <si>
    <t>08057427190</t>
  </si>
  <si>
    <t>CK2</t>
  </si>
  <si>
    <t>08057460190</t>
  </si>
  <si>
    <t>CO2-L</t>
  </si>
  <si>
    <t>08057494190</t>
  </si>
  <si>
    <t>COC2</t>
  </si>
  <si>
    <t>08057508190</t>
  </si>
  <si>
    <t>CHOL</t>
  </si>
  <si>
    <t>08057443190</t>
  </si>
  <si>
    <t>CRP4</t>
  </si>
  <si>
    <t>08057591190</t>
  </si>
  <si>
    <t>CREP2</t>
  </si>
  <si>
    <t>08057524190</t>
  </si>
  <si>
    <t>DIG</t>
  </si>
  <si>
    <t>08057613190</t>
  </si>
  <si>
    <t>EtOH2</t>
  </si>
  <si>
    <t>08057630190</t>
  </si>
  <si>
    <t>FENT 2</t>
  </si>
  <si>
    <t>09444360190</t>
  </si>
  <si>
    <t>GENTC</t>
  </si>
  <si>
    <t>9026924190</t>
  </si>
  <si>
    <t>GLUC3</t>
  </si>
  <si>
    <t>08057800190</t>
  </si>
  <si>
    <t>GGT2</t>
  </si>
  <si>
    <t>08057796190</t>
  </si>
  <si>
    <t>HDLC4</t>
  </si>
  <si>
    <t>08057877190</t>
  </si>
  <si>
    <t>IRON</t>
  </si>
  <si>
    <t>08057931190</t>
  </si>
  <si>
    <t>LACT2</t>
  </si>
  <si>
    <t>08057940190</t>
  </si>
  <si>
    <t>LDH2</t>
  </si>
  <si>
    <t>08057958190</t>
  </si>
  <si>
    <t>LDLC3</t>
  </si>
  <si>
    <t>08057966190</t>
  </si>
  <si>
    <t>LITH</t>
  </si>
  <si>
    <t>08057974190</t>
  </si>
  <si>
    <t>LIPC</t>
  </si>
  <si>
    <t>08057982190</t>
  </si>
  <si>
    <t>MDN2</t>
  </si>
  <si>
    <t>08058008190</t>
  </si>
  <si>
    <t>NACL 9% (Dil)</t>
  </si>
  <si>
    <t>08063494190</t>
  </si>
  <si>
    <t>NH3L2/AMM2</t>
  </si>
  <si>
    <t>08058024190</t>
  </si>
  <si>
    <t>OPI2</t>
  </si>
  <si>
    <t>08058113190</t>
  </si>
  <si>
    <t>OXY</t>
  </si>
  <si>
    <t>09026916190</t>
  </si>
  <si>
    <t>PHOS2</t>
  </si>
  <si>
    <t>08058610190</t>
  </si>
  <si>
    <t>PHNO2</t>
  </si>
  <si>
    <t>08058580190</t>
  </si>
  <si>
    <t>PHNY2</t>
  </si>
  <si>
    <t>08445567190</t>
  </si>
  <si>
    <t>PALB</t>
  </si>
  <si>
    <t>08252645190</t>
  </si>
  <si>
    <t>SALI</t>
  </si>
  <si>
    <t>08058636190</t>
  </si>
  <si>
    <t>SCCS(Special Cell Cleaning soln)</t>
  </si>
  <si>
    <t>08463093190</t>
  </si>
  <si>
    <t>SI2 (9% NaCl)</t>
  </si>
  <si>
    <t>08063516190</t>
  </si>
  <si>
    <t>THC2</t>
  </si>
  <si>
    <t>08058644190</t>
  </si>
  <si>
    <t>TOBRA</t>
  </si>
  <si>
    <t>08253161190</t>
  </si>
  <si>
    <t>TRSF2  (transferrin)</t>
  </si>
  <si>
    <t>08058733190</t>
  </si>
  <si>
    <t>TRIG</t>
  </si>
  <si>
    <t>08058687190</t>
  </si>
  <si>
    <t>URIC</t>
  </si>
  <si>
    <t>08058750190</t>
  </si>
  <si>
    <t>UIBC</t>
  </si>
  <si>
    <t>08058776190</t>
  </si>
  <si>
    <t>BUN (UREAL)</t>
  </si>
  <si>
    <t>08058806190</t>
  </si>
  <si>
    <t>VALP</t>
  </si>
  <si>
    <t>08445575190</t>
  </si>
  <si>
    <t>VANC3</t>
  </si>
  <si>
    <t>08058849190</t>
  </si>
  <si>
    <t>CARB4</t>
  </si>
  <si>
    <t>08057435190</t>
  </si>
  <si>
    <t>B12 II</t>
  </si>
  <si>
    <t>07028121190</t>
  </si>
  <si>
    <t>CORTISOL</t>
  </si>
  <si>
    <t>07027150190</t>
  </si>
  <si>
    <t>E3  (Estradiol)</t>
  </si>
  <si>
    <t>07027249190</t>
  </si>
  <si>
    <t>FERR</t>
  </si>
  <si>
    <t>07027273190</t>
  </si>
  <si>
    <t>FT4 IV</t>
  </si>
  <si>
    <t>09043284190</t>
  </si>
  <si>
    <t>FOL III</t>
  </si>
  <si>
    <t>07027290190</t>
  </si>
  <si>
    <t>FSH</t>
  </si>
  <si>
    <t>08932387190</t>
  </si>
  <si>
    <t>GENT II</t>
  </si>
  <si>
    <t>09026924190</t>
  </si>
  <si>
    <t>HCG+β</t>
  </si>
  <si>
    <t>07251025190</t>
  </si>
  <si>
    <t>HBsAG II</t>
  </si>
  <si>
    <t>08814848190</t>
  </si>
  <si>
    <t>LH</t>
  </si>
  <si>
    <t>7027575190</t>
  </si>
  <si>
    <t>PCT</t>
  </si>
  <si>
    <t>08828679190</t>
  </si>
  <si>
    <t>PTH</t>
  </si>
  <si>
    <t>07251068190</t>
  </si>
  <si>
    <t>PROG</t>
  </si>
  <si>
    <t>07027699190</t>
  </si>
  <si>
    <t>Pro-BNP II STAT</t>
  </si>
  <si>
    <t>09315284190</t>
  </si>
  <si>
    <t>PRL II</t>
  </si>
  <si>
    <t>07027737190</t>
  </si>
  <si>
    <t>RUBIGG</t>
  </si>
  <si>
    <t>07027770190</t>
  </si>
  <si>
    <t>TSH</t>
  </si>
  <si>
    <t>08443432190</t>
  </si>
  <si>
    <t>Troponin T Gen5 STAT</t>
  </si>
  <si>
    <t>08469890160</t>
  </si>
  <si>
    <t xml:space="preserve">VITDT 3 </t>
  </si>
  <si>
    <t>09038086190</t>
  </si>
  <si>
    <t>B12 II- CalSet</t>
  </si>
  <si>
    <t>07212780190</t>
  </si>
  <si>
    <t>CORT-CalSet</t>
  </si>
  <si>
    <t>06687750190</t>
  </si>
  <si>
    <t>E2- CalSet</t>
  </si>
  <si>
    <t>06656048190</t>
  </si>
  <si>
    <t>FERR Calset</t>
  </si>
  <si>
    <t>03737586190</t>
  </si>
  <si>
    <t>FT4 II- CalSet</t>
  </si>
  <si>
    <t>09043292160</t>
  </si>
  <si>
    <t>FOLATE- CalSet</t>
  </si>
  <si>
    <t>07396473190</t>
  </si>
  <si>
    <t>FSH- CalSet</t>
  </si>
  <si>
    <t>08932417190</t>
  </si>
  <si>
    <t>Cedia Tox (Gent) - CalSet</t>
  </si>
  <si>
    <t>08777934190</t>
  </si>
  <si>
    <t>HCG+β - CalSet</t>
  </si>
  <si>
    <t>03302652190</t>
  </si>
  <si>
    <t>LH- CalSet</t>
  </si>
  <si>
    <t>9557423190</t>
  </si>
  <si>
    <t>PTH- CalSet</t>
  </si>
  <si>
    <t>08243891190</t>
  </si>
  <si>
    <t>PROG- CalSet</t>
  </si>
  <si>
    <t>07092547190</t>
  </si>
  <si>
    <t>PBNP- CalSet</t>
  </si>
  <si>
    <t>09315314190</t>
  </si>
  <si>
    <t>PRL- CalSet</t>
  </si>
  <si>
    <t>03277356190</t>
  </si>
  <si>
    <t>TSH- CalSet</t>
  </si>
  <si>
    <t>08443459160</t>
  </si>
  <si>
    <t>TNT-GST- CalSet</t>
  </si>
  <si>
    <t>08250499160</t>
  </si>
  <si>
    <t xml:space="preserve">VITDT- CalSet </t>
  </si>
  <si>
    <t>09038116190</t>
  </si>
  <si>
    <t>DIL MA</t>
  </si>
  <si>
    <t>07299010190</t>
  </si>
  <si>
    <t>DIL UNI</t>
  </si>
  <si>
    <t>07299001190</t>
  </si>
  <si>
    <t>TP2</t>
  </si>
  <si>
    <t>08058652190</t>
  </si>
  <si>
    <t>SMS (D2)</t>
  </si>
  <si>
    <t>08063478190</t>
  </si>
  <si>
    <t>MG2</t>
  </si>
  <si>
    <t>08058016190</t>
  </si>
  <si>
    <t>TPUC3</t>
  </si>
  <si>
    <t>08058679190</t>
  </si>
  <si>
    <t>ALB2</t>
  </si>
  <si>
    <t>08056692190</t>
  </si>
  <si>
    <t>NAOHD</t>
  </si>
  <si>
    <t>08063451190</t>
  </si>
  <si>
    <t>CDC (Multi pack)</t>
  </si>
  <si>
    <t>ACET2 (calib)</t>
  </si>
  <si>
    <t>07007515190</t>
  </si>
  <si>
    <t>AMM/EtOH/CO2</t>
  </si>
  <si>
    <t>20751995190</t>
  </si>
  <si>
    <t>20759198122</t>
  </si>
  <si>
    <t>TDM</t>
  </si>
  <si>
    <t>03375790190</t>
  </si>
  <si>
    <t>CFAS USA</t>
  </si>
  <si>
    <t>10759350360</t>
  </si>
  <si>
    <t>CFAS A1C</t>
  </si>
  <si>
    <t>04528417190</t>
  </si>
  <si>
    <t>CFAS LIPID</t>
  </si>
  <si>
    <t>12172623160</t>
  </si>
  <si>
    <t>CFAS PAC</t>
  </si>
  <si>
    <t>03555941190</t>
  </si>
  <si>
    <t>CFAS PROTEIN</t>
  </si>
  <si>
    <t>11355279160</t>
  </si>
  <si>
    <t>CFAS PUC</t>
  </si>
  <si>
    <t>03121305122</t>
  </si>
  <si>
    <t>CFAS DAT Qual+ Clinical</t>
  </si>
  <si>
    <t>04590856190</t>
  </si>
  <si>
    <t>DRI Oxycodone Cal 100</t>
  </si>
  <si>
    <t>05178517190</t>
  </si>
  <si>
    <t>FEN Q Calib</t>
  </si>
  <si>
    <t>09330097190</t>
  </si>
  <si>
    <t>Gentamycin Cal</t>
  </si>
  <si>
    <t>8777934190</t>
  </si>
  <si>
    <t>IRON Standard US</t>
  </si>
  <si>
    <t>12146401160</t>
  </si>
  <si>
    <t>ISE STD Low</t>
  </si>
  <si>
    <t>11183974216</t>
  </si>
  <si>
    <t>ISE STD High</t>
  </si>
  <si>
    <t>11183982216</t>
  </si>
  <si>
    <t>Activator ISE</t>
  </si>
  <si>
    <t>04663632190</t>
  </si>
  <si>
    <t>SysClean/ISE cleaning soln</t>
  </si>
  <si>
    <t>11298500160</t>
  </si>
  <si>
    <t>ISE Deproteinzer</t>
  </si>
  <si>
    <t>20763071122</t>
  </si>
  <si>
    <t>ISE Internal STD</t>
  </si>
  <si>
    <t>04880455190</t>
  </si>
  <si>
    <t>ISE Diluent</t>
  </si>
  <si>
    <t>04880480190</t>
  </si>
  <si>
    <t>ISE Reference</t>
  </si>
  <si>
    <t>08392013190</t>
  </si>
  <si>
    <t>Na+ electrode</t>
  </si>
  <si>
    <t>10825468001</t>
  </si>
  <si>
    <t>K+ electrode</t>
  </si>
  <si>
    <t>10825441001</t>
  </si>
  <si>
    <t>Cl- electrode</t>
  </si>
  <si>
    <t>03246353001</t>
  </si>
  <si>
    <t>Ref electrode</t>
  </si>
  <si>
    <t>03149501001</t>
  </si>
  <si>
    <t>ISE pinch valve tubing</t>
  </si>
  <si>
    <t>04938771001</t>
  </si>
  <si>
    <t>Reaction Cells</t>
  </si>
  <si>
    <t>7700814001</t>
  </si>
  <si>
    <t>Halogen lamp</t>
  </si>
  <si>
    <t>4813707001</t>
  </si>
  <si>
    <t>Sample cups</t>
  </si>
  <si>
    <t>10394246001</t>
  </si>
  <si>
    <t>Assay Tips/Cup</t>
  </si>
  <si>
    <t>05694302001</t>
  </si>
  <si>
    <t>False Bottom Tubes</t>
  </si>
  <si>
    <t>04740955001</t>
  </si>
  <si>
    <t>False Bottom Tubes (A1C)</t>
  </si>
  <si>
    <t>07178573001</t>
  </si>
  <si>
    <t>False Bottom tube caps</t>
  </si>
  <si>
    <t>CalSet Vials</t>
  </si>
  <si>
    <t>11776576322</t>
  </si>
  <si>
    <t>ControlSet vials</t>
  </si>
  <si>
    <t>03142949122</t>
  </si>
  <si>
    <t>Reservoir Cup</t>
  </si>
  <si>
    <t>07485409001</t>
  </si>
  <si>
    <t xml:space="preserve">SysClean Cup </t>
  </si>
  <si>
    <t>08255920001</t>
  </si>
  <si>
    <t>Liq. Flow cleaning cups</t>
  </si>
  <si>
    <t>07485425001</t>
  </si>
  <si>
    <t>Opening Tool c pack</t>
  </si>
  <si>
    <t>4908856160</t>
  </si>
  <si>
    <t>Cleaning Wire</t>
  </si>
  <si>
    <t>8906238001</t>
  </si>
  <si>
    <t>PreWash Liq flow cups</t>
  </si>
  <si>
    <t>07485433001</t>
  </si>
  <si>
    <t>Plastic container - tip/cup storage</t>
  </si>
  <si>
    <t>08495092001</t>
  </si>
  <si>
    <t>Pre Clean M</t>
  </si>
  <si>
    <t>06908853190</t>
  </si>
  <si>
    <t>ProCell M</t>
  </si>
  <si>
    <t>06908799190</t>
  </si>
  <si>
    <t>CleanCell M</t>
  </si>
  <si>
    <t>04880293190</t>
  </si>
  <si>
    <t>Basic Wash  (NAOH)</t>
  </si>
  <si>
    <t>08302545190</t>
  </si>
  <si>
    <t>Acid Wash 2 (acid)</t>
  </si>
  <si>
    <t>08302723190</t>
  </si>
  <si>
    <t>Eco-D Bottles</t>
  </si>
  <si>
    <t>6544410190</t>
  </si>
  <si>
    <t>Eco-D</t>
  </si>
  <si>
    <t>08063354190</t>
  </si>
  <si>
    <t>DAT  Opiates MultiQC 1</t>
  </si>
  <si>
    <t>09330119190</t>
  </si>
  <si>
    <t>DAT Control set Clinical</t>
  </si>
  <si>
    <t>04500873190</t>
  </si>
  <si>
    <t>DRI Oxycodone Control</t>
  </si>
  <si>
    <t>05178568190</t>
  </si>
  <si>
    <t>Preci Varia 3</t>
  </si>
  <si>
    <t>05618860160</t>
  </si>
  <si>
    <t>PreciControl Universal Elecsys</t>
  </si>
  <si>
    <t>11731416160</t>
  </si>
  <si>
    <t>Preci TNT</t>
  </si>
  <si>
    <t>0509510716</t>
  </si>
  <si>
    <t>Preci HBsAG II</t>
  </si>
  <si>
    <t>04687876160</t>
  </si>
  <si>
    <t>Preci Rub IgG</t>
  </si>
  <si>
    <t>04618807160</t>
  </si>
  <si>
    <t>Precicontrol A1C norm</t>
  </si>
  <si>
    <t>05479207190</t>
  </si>
  <si>
    <t>Precicontrol A1C path</t>
  </si>
  <si>
    <t>05912504190</t>
  </si>
  <si>
    <t>Preci ClinChem Multi1</t>
  </si>
  <si>
    <t>05947626160</t>
  </si>
  <si>
    <t>Preci ClinChem Multi2</t>
  </si>
  <si>
    <t>05947774160</t>
  </si>
  <si>
    <t>Preci Cardiac G4</t>
  </si>
  <si>
    <t>04917049160</t>
  </si>
  <si>
    <t>Preci Universal</t>
  </si>
  <si>
    <t>PreciNorm Protein</t>
  </si>
  <si>
    <t>10557897160</t>
  </si>
  <si>
    <t>PreciPath Protein</t>
  </si>
  <si>
    <t>11333127160</t>
  </si>
  <si>
    <t>PreciNorm PUC</t>
  </si>
  <si>
    <t>03121313122</t>
  </si>
  <si>
    <t>PreciPath PUC</t>
  </si>
  <si>
    <t>03121291122</t>
  </si>
  <si>
    <t>PreciNorm U Plus</t>
  </si>
  <si>
    <t>12149435160</t>
  </si>
  <si>
    <t>PreciPath U Plus</t>
  </si>
  <si>
    <t>12149443160</t>
  </si>
  <si>
    <t>NH3/ETH/CO2 Control Norm</t>
  </si>
  <si>
    <t>20752401190</t>
  </si>
  <si>
    <t>NH3/ETH/CO2 Control Abnorm</t>
  </si>
  <si>
    <t>20753009190</t>
  </si>
  <si>
    <t>TSH CalCheck</t>
  </si>
  <si>
    <t>05917824160</t>
  </si>
  <si>
    <t>Vit B12 CalCheck</t>
  </si>
  <si>
    <t>04836693160</t>
  </si>
  <si>
    <t>Folate CalCheck</t>
  </si>
  <si>
    <t>05219086160</t>
  </si>
  <si>
    <t xml:space="preserve">A1-W3 </t>
  </si>
  <si>
    <t>05336163190</t>
  </si>
  <si>
    <r>
      <t>A1CD2</t>
    </r>
    <r>
      <rPr>
        <b/>
        <sz val="10"/>
        <color theme="1"/>
        <rFont val="Calibri"/>
        <scheme val="minor"/>
      </rPr>
      <t>(hemolyzing rgt)</t>
    </r>
  </si>
  <si>
    <t>04528182190</t>
  </si>
  <si>
    <t>ALP</t>
  </si>
  <si>
    <t>03333701190</t>
  </si>
  <si>
    <t xml:space="preserve">ALT </t>
  </si>
  <si>
    <t>20764957322</t>
  </si>
  <si>
    <t xml:space="preserve">AMY </t>
  </si>
  <si>
    <t>03183742122</t>
  </si>
  <si>
    <t xml:space="preserve">AST  </t>
  </si>
  <si>
    <t xml:space="preserve">TBIL </t>
  </si>
  <si>
    <t>05795397190</t>
  </si>
  <si>
    <t>CA</t>
  </si>
  <si>
    <t>05061482190</t>
  </si>
  <si>
    <t>07190794190</t>
  </si>
  <si>
    <t>CO2</t>
  </si>
  <si>
    <t>03289923190</t>
  </si>
  <si>
    <t>03039773190</t>
  </si>
  <si>
    <t>CRP</t>
  </si>
  <si>
    <t>07876033190</t>
  </si>
  <si>
    <t>CREAT</t>
  </si>
  <si>
    <t>03263991190</t>
  </si>
  <si>
    <t>20737836322</t>
  </si>
  <si>
    <t>EtOH</t>
  </si>
  <si>
    <t>03183777190</t>
  </si>
  <si>
    <t xml:space="preserve">FENT 2 </t>
  </si>
  <si>
    <t>09310002190</t>
  </si>
  <si>
    <t>FENT Cal</t>
  </si>
  <si>
    <t>04885317190</t>
  </si>
  <si>
    <t>GLUC</t>
  </si>
  <si>
    <t>04404483190</t>
  </si>
  <si>
    <t>GGT</t>
  </si>
  <si>
    <t>03002721122</t>
  </si>
  <si>
    <t>07528566190</t>
  </si>
  <si>
    <t>03183696122</t>
  </si>
  <si>
    <t>LACT</t>
  </si>
  <si>
    <t>03183700190</t>
  </si>
  <si>
    <t>LDH</t>
  </si>
  <si>
    <t>03004732122</t>
  </si>
  <si>
    <t>LDL</t>
  </si>
  <si>
    <t>07005717190</t>
  </si>
  <si>
    <t>04679598190</t>
  </si>
  <si>
    <t>03029590322</t>
  </si>
  <si>
    <t>NACL (Dil)</t>
  </si>
  <si>
    <t>04489357190</t>
  </si>
  <si>
    <t>AMM2</t>
  </si>
  <si>
    <t>07229593190</t>
  </si>
  <si>
    <t>PHOS</t>
  </si>
  <si>
    <t>03183793122</t>
  </si>
  <si>
    <t>PHENO</t>
  </si>
  <si>
    <t>04490924190</t>
  </si>
  <si>
    <t>PHENY</t>
  </si>
  <si>
    <t>04490932190</t>
  </si>
  <si>
    <t>20753580322</t>
  </si>
  <si>
    <t>SI</t>
  </si>
  <si>
    <t>04489365190</t>
  </si>
  <si>
    <t>04491033190</t>
  </si>
  <si>
    <t>20767107322</t>
  </si>
  <si>
    <t>03183807190</t>
  </si>
  <si>
    <t>04536355190</t>
  </si>
  <si>
    <t>04460715190</t>
  </si>
  <si>
    <t>04491041190</t>
  </si>
  <si>
    <t>06779336190</t>
  </si>
  <si>
    <t>CARB</t>
  </si>
  <si>
    <t>07258062190</t>
  </si>
  <si>
    <t>07212771160</t>
  </si>
  <si>
    <t>B12 II- Calib</t>
  </si>
  <si>
    <t>06687733160</t>
  </si>
  <si>
    <t>CORT-Calib</t>
  </si>
  <si>
    <t>E2</t>
  </si>
  <si>
    <t>06656021190</t>
  </si>
  <si>
    <t>E2- Calib</t>
  </si>
  <si>
    <t>FT4 II</t>
  </si>
  <si>
    <t>06437281160</t>
  </si>
  <si>
    <t>FT4 II- Calib</t>
  </si>
  <si>
    <t>06437290160</t>
  </si>
  <si>
    <t>07559992160</t>
  </si>
  <si>
    <t>FOLATE- Calib</t>
  </si>
  <si>
    <t>07560001190</t>
  </si>
  <si>
    <t>FSH- Calib</t>
  </si>
  <si>
    <t>GENT   (QMS)</t>
  </si>
  <si>
    <t>06986641001</t>
  </si>
  <si>
    <t>GENT- Calib</t>
  </si>
  <si>
    <t>06986650001</t>
  </si>
  <si>
    <t>HCG-BETA</t>
  </si>
  <si>
    <t>03271749160</t>
  </si>
  <si>
    <t>BHCG- Calib</t>
  </si>
  <si>
    <t>HBSAG</t>
  </si>
  <si>
    <t>08814856160</t>
  </si>
  <si>
    <t>11732234122</t>
  </si>
  <si>
    <t>LH- Calib</t>
  </si>
  <si>
    <t>03561097190</t>
  </si>
  <si>
    <t>08828644190</t>
  </si>
  <si>
    <t>04892470160</t>
  </si>
  <si>
    <t>PTH- Calib</t>
  </si>
  <si>
    <t>08243930190</t>
  </si>
  <si>
    <t>07092539190</t>
  </si>
  <si>
    <t>PROG- Calib</t>
  </si>
  <si>
    <t>PROBNPST</t>
  </si>
  <si>
    <t>PBNP- Calib</t>
  </si>
  <si>
    <t>PRL</t>
  </si>
  <si>
    <t>03203093190</t>
  </si>
  <si>
    <t>PRL- Calib</t>
  </si>
  <si>
    <t>04618793190</t>
  </si>
  <si>
    <t>08429324160</t>
  </si>
  <si>
    <t>TSH- Calib</t>
  </si>
  <si>
    <t>TNT-GST</t>
  </si>
  <si>
    <t>08469865160</t>
  </si>
  <si>
    <t>TNT-GST- Calib</t>
  </si>
  <si>
    <t>07398271160</t>
  </si>
  <si>
    <t>BHYB</t>
  </si>
  <si>
    <t>2440-058</t>
  </si>
  <si>
    <t>BHYB- QC</t>
  </si>
  <si>
    <t>2465-605</t>
  </si>
  <si>
    <r>
      <t>BHYB -</t>
    </r>
    <r>
      <rPr>
        <b/>
        <sz val="10"/>
        <color theme="1"/>
        <rFont val="Calibri"/>
        <scheme val="minor"/>
      </rPr>
      <t>Linearity STDS</t>
    </r>
  </si>
  <si>
    <t>2450-604</t>
  </si>
  <si>
    <t>TP</t>
  </si>
  <si>
    <t>03183734190</t>
  </si>
  <si>
    <t>SMS</t>
  </si>
  <si>
    <t>04489225190</t>
  </si>
  <si>
    <t>MG</t>
  </si>
  <si>
    <t>06481647190</t>
  </si>
  <si>
    <t>TPUC</t>
  </si>
  <si>
    <t>03333825190</t>
  </si>
  <si>
    <t>ALB</t>
  </si>
  <si>
    <t>03183688122</t>
  </si>
  <si>
    <t>04489241190</t>
  </si>
  <si>
    <t>MULTI</t>
  </si>
  <si>
    <t>04593138190</t>
  </si>
  <si>
    <t>D BIL  (350 tests)</t>
  </si>
  <si>
    <t>04924495190</t>
  </si>
  <si>
    <t>03609987190</t>
  </si>
  <si>
    <t>03183971122</t>
  </si>
  <si>
    <r>
      <t xml:space="preserve">DIL UNI2  </t>
    </r>
    <r>
      <rPr>
        <b/>
        <sz val="10"/>
        <color theme="1"/>
        <rFont val="Calibri"/>
        <scheme val="minor"/>
      </rPr>
      <t>(for cort only)</t>
    </r>
  </si>
  <si>
    <t>05192943190</t>
  </si>
  <si>
    <t>CFAS</t>
  </si>
  <si>
    <t>AMM/EtOH</t>
  </si>
  <si>
    <t>IRON STD</t>
  </si>
  <si>
    <t>Activator</t>
  </si>
  <si>
    <t>SysClean</t>
  </si>
  <si>
    <t>04522320190</t>
  </si>
  <si>
    <t>04522630190</t>
  </si>
  <si>
    <t>11360981216</t>
  </si>
  <si>
    <r>
      <t xml:space="preserve">ISE </t>
    </r>
    <r>
      <rPr>
        <b/>
        <sz val="12"/>
        <color theme="1"/>
        <rFont val="Calibri"/>
        <scheme val="minor"/>
      </rPr>
      <t>pinch valve tubing</t>
    </r>
  </si>
  <si>
    <t>ISE sipper Nozzle</t>
  </si>
  <si>
    <t>04813766001</t>
  </si>
  <si>
    <t>04854241001</t>
  </si>
  <si>
    <t>04813707001</t>
  </si>
  <si>
    <t>12102137001</t>
  </si>
  <si>
    <t>PC/CC cups</t>
  </si>
  <si>
    <t>03023141001</t>
  </si>
  <si>
    <t>E Pinch tubing   (4)</t>
  </si>
  <si>
    <t>03753379001</t>
  </si>
  <si>
    <t>Reagent Probe</t>
  </si>
  <si>
    <t>04804376001</t>
  </si>
  <si>
    <t>Sample Probe</t>
  </si>
  <si>
    <t>08245401001</t>
  </si>
  <si>
    <t>03004899190</t>
  </si>
  <si>
    <t>ProCell</t>
  </si>
  <si>
    <t>04880340190</t>
  </si>
  <si>
    <t>CleanCell</t>
  </si>
  <si>
    <t>Cell Wash 1 (NAOH)</t>
  </si>
  <si>
    <t>04880285190</t>
  </si>
  <si>
    <t>Cell Wash 2 (acid)</t>
  </si>
  <si>
    <t>04880307190</t>
  </si>
  <si>
    <t>Sample Cleaner</t>
  </si>
  <si>
    <t>04708725190</t>
  </si>
  <si>
    <t>06544410190</t>
  </si>
  <si>
    <t>Probe Wash M</t>
  </si>
  <si>
    <t>03005712190</t>
  </si>
  <si>
    <t>DAT  Opiates Multi</t>
  </si>
  <si>
    <t>Preci HBSAG II</t>
  </si>
  <si>
    <t>Blue Caps</t>
  </si>
  <si>
    <t>65-806-306</t>
  </si>
  <si>
    <t>FBT Screw Caps</t>
  </si>
  <si>
    <t>MONO II (Cardinal)</t>
  </si>
  <si>
    <t>CH1145</t>
  </si>
  <si>
    <t>HIV 1/2 STAT-PAK</t>
  </si>
  <si>
    <t>60-9505-1</t>
  </si>
  <si>
    <t>HIV QC (Chembio)</t>
  </si>
  <si>
    <t>60-9549-0</t>
  </si>
  <si>
    <t>Rapid fFN cassettes</t>
  </si>
  <si>
    <t> 01200</t>
  </si>
  <si>
    <t>fFN Control Kit</t>
  </si>
  <si>
    <t> 01166</t>
  </si>
  <si>
    <t>fFN Collection Kit</t>
  </si>
  <si>
    <t>71738-001</t>
  </si>
  <si>
    <t>Zebra Labels</t>
  </si>
  <si>
    <t xml:space="preserve">LBL-05818 </t>
  </si>
  <si>
    <t>RPR (AG and dispo)</t>
  </si>
  <si>
    <t>60C3</t>
  </si>
  <si>
    <t>RPR QC</t>
  </si>
  <si>
    <t>61C3</t>
  </si>
  <si>
    <r>
      <t>OSMO</t>
    </r>
    <r>
      <rPr>
        <b/>
        <sz val="12"/>
        <color theme="1"/>
        <rFont val="Calibri"/>
        <scheme val="minor"/>
      </rPr>
      <t xml:space="preserve"> sample tubes 30</t>
    </r>
    <r>
      <rPr>
        <b/>
        <sz val="12"/>
        <color theme="1"/>
        <rFont val="Calibri"/>
      </rPr>
      <t>µL</t>
    </r>
  </si>
  <si>
    <t>(Precision      290 STD</t>
  </si>
  <si>
    <t>Systems)      100 STD</t>
  </si>
  <si>
    <t>500 STD</t>
  </si>
  <si>
    <t>1500 STD</t>
  </si>
  <si>
    <t>Kit (100, 500, 1500)</t>
  </si>
  <si>
    <t>2263</t>
  </si>
  <si>
    <t>Absorbant paper</t>
  </si>
  <si>
    <t>NON01220P</t>
  </si>
  <si>
    <t>Graduated transfer pipettes</t>
  </si>
  <si>
    <t>CH5214-12</t>
  </si>
  <si>
    <t xml:space="preserve">EDTA K3 tube for PTH </t>
  </si>
  <si>
    <t>GR-456003B</t>
  </si>
  <si>
    <t>Pipette tips (0-200uL)</t>
  </si>
  <si>
    <t>P5048-40</t>
  </si>
  <si>
    <t>DI Can</t>
  </si>
  <si>
    <t>DI-45</t>
  </si>
  <si>
    <t>Carbon Filter</t>
  </si>
  <si>
    <t>CF-10</t>
  </si>
  <si>
    <t>Urine Chem 1 (12)</t>
  </si>
  <si>
    <t>Urine Chem 2</t>
  </si>
  <si>
    <t>EtOH/Amm 1 (6)</t>
  </si>
  <si>
    <t>EtOH/Amm 3</t>
  </si>
  <si>
    <t>Lyphochek Diabetes 1&amp;2 (3)</t>
  </si>
  <si>
    <t>CSF 1 (6)</t>
  </si>
  <si>
    <t>CSF 2</t>
  </si>
  <si>
    <t>MQ 1 (12)</t>
  </si>
  <si>
    <t>MQ 3</t>
  </si>
  <si>
    <t>TDM 1 (12)</t>
  </si>
  <si>
    <t>TDM 3</t>
  </si>
  <si>
    <t>Card 1 (6)</t>
  </si>
  <si>
    <t>Card 3</t>
  </si>
  <si>
    <t>TNT5 (6)</t>
  </si>
  <si>
    <t>Pedi Bili (6)</t>
  </si>
  <si>
    <t>Immuno 1 (CRP) (6)</t>
  </si>
  <si>
    <t>Immuno 3 (CRP)</t>
  </si>
  <si>
    <t>Imm Special 1 (SIM) (6)</t>
  </si>
  <si>
    <t>Imm Special 2 (SIM)</t>
  </si>
  <si>
    <t>Dispensing tips for QC</t>
  </si>
  <si>
    <t>On Hand</t>
  </si>
  <si>
    <t>Ordered</t>
  </si>
  <si>
    <t>Total</t>
  </si>
  <si>
    <t>Used Since Last Month</t>
  </si>
  <si>
    <t xml:space="preserve"> </t>
  </si>
  <si>
    <t>Item</t>
  </si>
  <si>
    <t>06769942190</t>
  </si>
  <si>
    <r>
      <t>A1CD2</t>
    </r>
    <r>
      <rPr>
        <b/>
        <sz val="10"/>
        <color theme="1"/>
        <rFont val="Calibri"/>
        <family val="2"/>
        <scheme val="minor"/>
      </rPr>
      <t>(hemolyzing rgt)</t>
    </r>
  </si>
  <si>
    <r>
      <t>BHYB -</t>
    </r>
    <r>
      <rPr>
        <b/>
        <sz val="10"/>
        <color theme="1"/>
        <rFont val="Calibri"/>
        <family val="2"/>
        <scheme val="minor"/>
      </rPr>
      <t>Linearity STDS</t>
    </r>
  </si>
  <si>
    <r>
      <t xml:space="preserve">DIL UNI2  </t>
    </r>
    <r>
      <rPr>
        <b/>
        <sz val="10"/>
        <color theme="1"/>
        <rFont val="Calibri"/>
        <family val="2"/>
        <scheme val="minor"/>
      </rPr>
      <t>(for cort only)</t>
    </r>
  </si>
  <si>
    <r>
      <t xml:space="preserve">ISE </t>
    </r>
    <r>
      <rPr>
        <b/>
        <sz val="12"/>
        <color theme="1"/>
        <rFont val="Calibri"/>
        <family val="2"/>
        <scheme val="minor"/>
      </rPr>
      <t>pinch valve tubing</t>
    </r>
  </si>
  <si>
    <r>
      <t>OSMO</t>
    </r>
    <r>
      <rPr>
        <b/>
        <sz val="12"/>
        <color theme="1"/>
        <rFont val="Calibri"/>
        <family val="2"/>
        <scheme val="minor"/>
      </rPr>
      <t xml:space="preserve"> sample tubes 30</t>
    </r>
    <r>
      <rPr>
        <b/>
        <sz val="12"/>
        <color theme="1"/>
        <rFont val="Calibri"/>
        <family val="2"/>
      </rPr>
      <t>µL</t>
    </r>
  </si>
  <si>
    <t>Reagents</t>
  </si>
  <si>
    <t># on Form</t>
  </si>
  <si>
    <t>Diluents</t>
  </si>
  <si>
    <t>Calibrators</t>
  </si>
  <si>
    <t>ISE</t>
  </si>
  <si>
    <t>Disposables</t>
  </si>
  <si>
    <t>Roche Controls</t>
  </si>
  <si>
    <t>Other</t>
  </si>
  <si>
    <t>BioRad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</si>
</sst>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</font>
    <font>
      <sz val="11"/>
      <color theme="1"/>
      <name val="Calibri"/>
    </font>
    <font>
      <b/>
      <sz val="10"/>
      <color theme="1"/>
      <name val="Calibri"/>
      <scheme val="minor"/>
    </font>
    <font>
      <b/>
      <sz val="12"/>
      <color theme="1"/>
      <name val="Calibri"/>
      <scheme val="minor"/>
    </font>
    <font>
      <sz val="14"/>
      <color theme="1"/>
      <name val="Calibri"/>
    </font>
    <font>
      <b/>
      <sz val="12"/>
      <color theme="1"/>
      <name val="Calibri"/>
    </font>
    <font>
      <b/>
      <sz val="14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2" fontId="0" fillId="0" borderId="0" xfId="0" applyNumberFormat="1"/>
    <xf numFmtId="2" fontId="8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30"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name val="Calibri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ont>
        <name val="Calibri"/>
      </font>
    </dxf>
    <dxf>
      <font>
        <name val="Calibri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name val="Calibri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  <alignment horizontal="right"/>
    </dxf>
    <dxf>
      <numFmt numFmtId="2" formatCode="0.00"/>
      <alignment horizontal="right"/>
    </dxf>
    <dxf>
      <alignment horizontal="right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447656-0429-40CF-A1BF-2E3534C35588}" name="Table3" displayName="Table3" ref="A1:F177" totalsRowShown="0" headerRowDxfId="29">
  <autoFilter ref="A1:F177" xr:uid="{92447656-0429-40CF-A1BF-2E3534C35588}"/>
  <sortState xmlns:xlrd2="http://schemas.microsoft.com/office/spreadsheetml/2017/richdata2" ref="A2:F177">
    <sortCondition ref="B1:B177"/>
  </sortState>
  <tableColumns count="6">
    <tableColumn id="1" xr3:uid="{E82ED322-B201-45A5-B40E-1AAFE713A7A9}" name="Item Name" dataDxfId="28"/>
    <tableColumn id="3" xr3:uid="{3CA591EA-6653-4D5F-BD93-18DC63ED17D4}" name="# on Inv Sheet" dataDxfId="27"/>
    <tableColumn id="2" xr3:uid="{1BD5DAC8-266E-4D67-A567-E84975290786}" name="Vendor Cat#" dataDxfId="26"/>
    <tableColumn id="4" xr3:uid="{8D3148FC-18FC-4D4B-A83D-A1599BB7D4A5}" name="Max Usage Per Month" dataDxfId="25">
      <calculatedColumnFormula>MAX('Feb 2025'!F2,'Jan 2025'!F2,'Dec 2024'!F2,'Nov 2024'!F2,'Oct 2024'!F2,'Sept 2024'!F2,'Aug 2024'!F2,'July 2024 '!F2)</calculatedColumnFormula>
    </tableColumn>
    <tableColumn id="5" xr3:uid="{1E7C9821-0843-41A4-8AFB-9AF3F416C68A}" name="Average Used Per Month" dataDxfId="24">
      <calculatedColumnFormula>AVERAGE('Feb 2025'!F2,'Jan 2025'!F2,'Dec 2024'!F2,'Nov 2024'!F2,'Oct 2024'!F2,'Sept 2024'!F2,'Aug 2024'!F2,'July 2024 '!F2)</calculatedColumnFormula>
    </tableColumn>
    <tableColumn id="6" xr3:uid="{B7886303-76F2-4084-897D-172DAE7BE723}" name="Min Usage Per Month2" dataDxfId="23">
      <calculatedColumnFormula>MIN('Feb 2025'!F2,'Jan 2025'!F2,'Dec 2024'!F2,'Nov 2024'!F2,'Oct 2024'!F2,'Sept 2024'!F2,'Aug 2024'!F2,'July 2024 '!F2)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AB7397B-5B50-423E-8F6C-C7D212DB3B68}" name="Table11" displayName="Table11" ref="A191:C211" totalsRowShown="0">
  <autoFilter ref="A191:C211" xr:uid="{BAB7397B-5B50-423E-8F6C-C7D212DB3B68}"/>
  <tableColumns count="3">
    <tableColumn id="1" xr3:uid="{EF42776C-D009-4219-8069-FC3350F545B7}" name="BioRad Controls" dataDxfId="1"/>
    <tableColumn id="2" xr3:uid="{E4E37656-72FA-4375-B455-EC2F575FECCC}" name="Vendor Cat#" dataDxfId="0"/>
    <tableColumn id="3" xr3:uid="{EB8FF731-EBD0-4EE9-83FD-E59F009F8B0F}" name="# on Form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D12751-94D8-49E7-8A40-0EF1CFC71944}" name="Table7" displayName="Table7" ref="A1:E197" totalsRowShown="0" headerRowDxfId="22" dataDxfId="21">
  <autoFilter ref="A1:E197" xr:uid="{27D12751-94D8-49E7-8A40-0EF1CFC71944}"/>
  <sortState xmlns:xlrd2="http://schemas.microsoft.com/office/spreadsheetml/2017/richdata2" ref="A2:E197">
    <sortCondition ref="C1:C197"/>
  </sortState>
  <tableColumns count="5">
    <tableColumn id="1" xr3:uid="{991621EA-6A45-4819-8A96-69EC6123B3DA}" name="Item Name" dataDxfId="20"/>
    <tableColumn id="2" xr3:uid="{67BD0D31-A6F7-4C69-91FD-822C9E6909B9}" name="Vendor Cat#" dataDxfId="19"/>
    <tableColumn id="3" xr3:uid="{22A6CA8F-2F24-43B2-8A70-898F786E753B}" name="# on Inv Sheet" dataDxfId="18"/>
    <tableColumn id="7" xr3:uid="{C7B12D67-2E33-42E7-9888-5FB8BED716EC}" name="Max Usage Per Month" dataDxfId="17">
      <calculatedColumnFormula>MAX('March 2024'!F2,'April 2024'!F2,'May 2024'!F2)</calculatedColumnFormula>
    </tableColumn>
    <tableColumn id="4" xr3:uid="{9B6FF168-29D2-4608-B6F4-23DEA6332748}" name="Average Used Per Month" dataDxfId="16">
      <calculatedColumnFormula>AVERAGE('March 2024'!F2,'April 2024'!F2,'May 2024'!F2)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FD0D7D-F180-438E-98D2-C607AA1E8ACA}" name="Table2" displayName="Table2" ref="A1:C89" totalsRowShown="0">
  <autoFilter ref="A1:C89" xr:uid="{41FD0D7D-F180-438E-98D2-C607AA1E8ACA}"/>
  <tableColumns count="3">
    <tableColumn id="1" xr3:uid="{0C753864-15C3-4810-973F-149A86A14660}" name="Reagents" dataDxfId="15"/>
    <tableColumn id="2" xr3:uid="{B35795A5-5F33-437E-A66C-256C6A1A3C92}" name="Vendor Cat#" dataDxfId="14"/>
    <tableColumn id="3" xr3:uid="{538F1749-F68D-42C5-80C0-54E598E29896}" name="# on Form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98F67-80CB-4070-9838-00AA03D36B83}" name="Table4" displayName="Table4" ref="A91:C94" totalsRowShown="0">
  <autoFilter ref="A91:C94" xr:uid="{E2898F67-80CB-4070-9838-00AA03D36B83}"/>
  <tableColumns count="3">
    <tableColumn id="1" xr3:uid="{29269D22-4008-4D00-A752-04F7A155B4D9}" name="Diluents" dataDxfId="13"/>
    <tableColumn id="2" xr3:uid="{A08D82B7-C767-43CF-9380-5E06E6A8BCFB}" name="Vendor Cat#" dataDxfId="12"/>
    <tableColumn id="3" xr3:uid="{93C886CB-83EF-48A5-BB72-56035215F34B}" name="# on Form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DB7118-9A2E-41F6-A60A-4F338ED442EF}" name="Table5" displayName="Table5" ref="A96:C107" totalsRowShown="0">
  <autoFilter ref="A96:C107" xr:uid="{96DB7118-9A2E-41F6-A60A-4F338ED442EF}"/>
  <tableColumns count="3">
    <tableColumn id="1" xr3:uid="{74C92D51-D1C7-4995-AA40-4E5C99F624B1}" name="Calibrators" dataDxfId="11"/>
    <tableColumn id="2" xr3:uid="{9893B3D8-AEE8-43A1-B62E-B509A3E4D491}" name="Vendor Cat#" dataDxfId="10"/>
    <tableColumn id="3" xr3:uid="{04E7A782-F5FD-4FD7-9604-18F5AA4092B8}" name="# on Form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D4D4CA-AF57-40A8-97BF-F6A6A37FD95E}" name="Table6" displayName="Table6" ref="A109:C122" totalsRowShown="0">
  <autoFilter ref="A109:C122" xr:uid="{C9D4D4CA-AF57-40A8-97BF-F6A6A37FD95E}"/>
  <tableColumns count="3">
    <tableColumn id="1" xr3:uid="{DCA978D7-1BF3-4BE1-A5D1-FCF429192075}" name="ISE" dataDxfId="9"/>
    <tableColumn id="2" xr3:uid="{F969D2D3-2C54-4709-B44D-318D6152CBFB}" name="Vendor Cat#" dataDxfId="8"/>
    <tableColumn id="3" xr3:uid="{EAA322A3-8853-4C39-BBA5-B9E7B3A11CAC}" name="# on Form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D2077C-8222-4569-8549-6F85269850FB}" name="Table8" displayName="Table8" ref="A124:C142" totalsRowShown="0">
  <autoFilter ref="A124:C142" xr:uid="{F8D2077C-8222-4569-8549-6F85269850FB}"/>
  <tableColumns count="3">
    <tableColumn id="1" xr3:uid="{FEDC4A14-AC53-4EA5-B676-866EE38BECF8}" name="Disposables" dataDxfId="7"/>
    <tableColumn id="2" xr3:uid="{079CC3FC-3683-4445-8F89-32F0CED66541}" name="Vendor Cat#" dataDxfId="6"/>
    <tableColumn id="3" xr3:uid="{316A41C1-19AA-462E-9B13-93101586CE80}" name="# on Form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357998B-7382-4247-B08B-5577F9B6EC79}" name="Table9" displayName="Table9" ref="A144:C164" totalsRowShown="0">
  <autoFilter ref="A144:C164" xr:uid="{1357998B-7382-4247-B08B-5577F9B6EC79}"/>
  <tableColumns count="3">
    <tableColumn id="1" xr3:uid="{88921E3E-7A96-40A9-97A7-59F1AE3D2E5E}" name="Roche Controls" dataDxfId="5"/>
    <tableColumn id="2" xr3:uid="{8CF34292-ADB8-45B1-AAC1-7AC5690CD325}" name="Vendor Cat#" dataDxfId="4"/>
    <tableColumn id="3" xr3:uid="{7D644018-55C6-4A8F-B464-EFB2EA7B9995}" name="# on Form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5B17816-2914-4CCF-93FD-CD3771EA9C08}" name="Table10" displayName="Table10" ref="A166:C189" totalsRowShown="0">
  <autoFilter ref="A166:C189" xr:uid="{95B17816-2914-4CCF-93FD-CD3771EA9C08}"/>
  <tableColumns count="3">
    <tableColumn id="1" xr3:uid="{7231215B-8C2A-4A1C-90F0-449D32D250EE}" name="Other" dataDxfId="3"/>
    <tableColumn id="2" xr3:uid="{1FAED2B3-D6A2-4312-B478-6C66C84A1D90}" name="Vendor Cat#" dataDxfId="2"/>
    <tableColumn id="3" xr3:uid="{3DF51705-747F-4C05-A114-1A94EC07167D}" name="# on Form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B717-CF95-42C8-BBEA-61131005F50C}">
  <dimension ref="A1:G177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5"/>
  <cols>
    <col min="1" max="1" width="31.7109375" style="2" bestFit="1" customWidth="1"/>
    <col min="2" max="2" width="15.85546875" style="15" bestFit="1" customWidth="1"/>
    <col min="3" max="3" width="14.28515625" style="15" bestFit="1" customWidth="1"/>
    <col min="4" max="4" width="22.5703125" style="16" bestFit="1" customWidth="1"/>
    <col min="5" max="5" width="25.28515625" style="16" bestFit="1" customWidth="1"/>
    <col min="6" max="6" width="22.7109375" bestFit="1" customWidth="1"/>
    <col min="7" max="7" width="20.85546875" bestFit="1" customWidth="1"/>
  </cols>
  <sheetData>
    <row r="1" spans="1:7" s="17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</row>
    <row r="2" spans="1:7">
      <c r="A2" s="2" t="s">
        <v>6</v>
      </c>
      <c r="B2" s="15">
        <v>1</v>
      </c>
      <c r="C2" s="15" t="s">
        <v>7</v>
      </c>
      <c r="D2" s="16">
        <f>MAX('Feb 2025'!F2,'Jan 2025'!F2,'Dec 2024'!F2,'Nov 2024'!F2,'Oct 2024'!F2,'Sept 2024'!F2,'Aug 2024'!F2,'July 2024 '!F2)</f>
        <v>2</v>
      </c>
      <c r="E2" s="16">
        <f>AVERAGE('Feb 2025'!F2,'Jan 2025'!F2,'Dec 2024'!F2,'Nov 2024'!F2,'Oct 2024'!F2,'Sept 2024'!F2,'Aug 2024'!F2,'July 2024 '!F2)</f>
        <v>1.3571428571428572</v>
      </c>
      <c r="F2" s="13">
        <f>MIN('Feb 2025'!F2,'Jan 2025'!F2,'Dec 2024'!F2,'Nov 2024'!F2,'Oct 2024'!F2,'Sept 2024'!F2,'Aug 2024'!F2,'July 2024 '!F2)</f>
        <v>0</v>
      </c>
    </row>
    <row r="3" spans="1:7">
      <c r="A3" s="2" t="s">
        <v>8</v>
      </c>
      <c r="B3" s="15">
        <v>2</v>
      </c>
      <c r="C3" s="15" t="s">
        <v>9</v>
      </c>
      <c r="D3" s="16">
        <f>MAX('Feb 2025'!F3,'Jan 2025'!F3,'Dec 2024'!F3,'Nov 2024'!F3,'Oct 2024'!F3,'Sept 2024'!F3,'Aug 2024'!F3,'July 2024 '!F3)</f>
        <v>4</v>
      </c>
      <c r="E3" s="16">
        <f>AVERAGE('Feb 2025'!F3,'Jan 2025'!F3,'Dec 2024'!F3,'Nov 2024'!F3,'Oct 2024'!F3,'Sept 2024'!F3,'Aug 2024'!F3,'July 2024 '!F3)</f>
        <v>2.2857142857142856</v>
      </c>
      <c r="F3" s="13">
        <f>MIN('Feb 2025'!F3,'Jan 2025'!F3,'Dec 2024'!F3,'Nov 2024'!F3,'Oct 2024'!F3,'Sept 2024'!F3,'Aug 2024'!F3,'July 2024 '!F3)</f>
        <v>1</v>
      </c>
    </row>
    <row r="4" spans="1:7">
      <c r="A4" s="2" t="s">
        <v>10</v>
      </c>
      <c r="B4" s="15">
        <v>3</v>
      </c>
      <c r="C4" s="15" t="s">
        <v>11</v>
      </c>
      <c r="D4" s="16">
        <f>MAX('Feb 2025'!F4,'Jan 2025'!F4,'Dec 2024'!F4,'Nov 2024'!F4,'Oct 2024'!F4,'Sept 2024'!F4,'Aug 2024'!F4,'July 2024 '!F4)</f>
        <v>4</v>
      </c>
      <c r="E4" s="16">
        <f>AVERAGE('Feb 2025'!F4,'Jan 2025'!F4,'Dec 2024'!F4,'Nov 2024'!F4,'Oct 2024'!F4,'Sept 2024'!F4,'Aug 2024'!F4,'July 2024 '!F4)</f>
        <v>2.5714285714285716</v>
      </c>
      <c r="F4" s="13">
        <f>MIN('Feb 2025'!F4,'Jan 2025'!F4,'Dec 2024'!F4,'Nov 2024'!F4,'Oct 2024'!F4,'Sept 2024'!F4,'Aug 2024'!F4,'July 2024 '!F4)</f>
        <v>1</v>
      </c>
    </row>
    <row r="5" spans="1:7">
      <c r="A5" s="2" t="s">
        <v>12</v>
      </c>
      <c r="B5" s="15">
        <v>4</v>
      </c>
      <c r="C5" s="15" t="s">
        <v>13</v>
      </c>
      <c r="D5" s="16">
        <f>MAX('Feb 2025'!F5,'Jan 2025'!F5,'Dec 2024'!F5,'Nov 2024'!F5,'Oct 2024'!F5,'Sept 2024'!F5,'Aug 2024'!F5,'July 2024 '!F5)</f>
        <v>7</v>
      </c>
      <c r="E5" s="16">
        <f>AVERAGE('Feb 2025'!F5,'Jan 2025'!F5,'Dec 2024'!F5,'Nov 2024'!F5,'Oct 2024'!F5,'Sept 2024'!F5,'Aug 2024'!F5,'July 2024 '!F5)</f>
        <v>5.2857142857142856</v>
      </c>
      <c r="F5" s="13">
        <f>MIN('Feb 2025'!F5,'Jan 2025'!F5,'Dec 2024'!F5,'Nov 2024'!F5,'Oct 2024'!F5,'Sept 2024'!F5,'Aug 2024'!F5,'July 2024 '!F5)</f>
        <v>4</v>
      </c>
    </row>
    <row r="6" spans="1:7">
      <c r="A6" s="2" t="s">
        <v>14</v>
      </c>
      <c r="B6" s="15">
        <v>5</v>
      </c>
      <c r="C6" s="15" t="s">
        <v>15</v>
      </c>
      <c r="D6" s="16">
        <f>MAX('Feb 2025'!F6,'Jan 2025'!F6,'Dec 2024'!F6,'Nov 2024'!F6,'Oct 2024'!F6,'Sept 2024'!F6,'Aug 2024'!F6,'July 2024 '!F6)</f>
        <v>10</v>
      </c>
      <c r="E6" s="16">
        <f>AVERAGE('Feb 2025'!F6,'Jan 2025'!F6,'Dec 2024'!F6,'Nov 2024'!F6,'Oct 2024'!F6,'Sept 2024'!F6,'Aug 2024'!F6,'July 2024 '!F6)</f>
        <v>7.4285714285714288</v>
      </c>
      <c r="F6" s="13">
        <f>MIN('Feb 2025'!F6,'Jan 2025'!F6,'Dec 2024'!F6,'Nov 2024'!F6,'Oct 2024'!F6,'Sept 2024'!F6,'Aug 2024'!F6,'July 2024 '!F6)</f>
        <v>5</v>
      </c>
    </row>
    <row r="7" spans="1:7">
      <c r="A7" s="2" t="s">
        <v>16</v>
      </c>
      <c r="B7" s="15">
        <v>6</v>
      </c>
      <c r="C7" s="15" t="s">
        <v>17</v>
      </c>
      <c r="D7" s="16">
        <f>MAX('Feb 2025'!F7,'Jan 2025'!F7,'Dec 2024'!F7,'Nov 2024'!F7,'Oct 2024'!F7,'Sept 2024'!F7,'Aug 2024'!F7,'July 2024 '!F7)</f>
        <v>1</v>
      </c>
      <c r="E7" s="16">
        <f>AVERAGE('Feb 2025'!F7,'Jan 2025'!F7,'Dec 2024'!F7,'Nov 2024'!F7,'Oct 2024'!F7,'Sept 2024'!F7,'Aug 2024'!F7,'July 2024 '!F7)</f>
        <v>0.42857142857142855</v>
      </c>
      <c r="F7" s="13">
        <f>MIN('Feb 2025'!F7,'Jan 2025'!F7,'Dec 2024'!F7,'Nov 2024'!F7,'Oct 2024'!F7,'Sept 2024'!F7,'Aug 2024'!F7,'July 2024 '!F7)</f>
        <v>0</v>
      </c>
    </row>
    <row r="8" spans="1:7">
      <c r="A8" s="2" t="s">
        <v>18</v>
      </c>
      <c r="B8" s="15">
        <v>7</v>
      </c>
      <c r="C8" s="15" t="s">
        <v>19</v>
      </c>
      <c r="D8" s="16">
        <f>MAX('Feb 2025'!F8,'Jan 2025'!F8,'Dec 2024'!F8,'Nov 2024'!F8,'Oct 2024'!F8,'Sept 2024'!F8,'Aug 2024'!F8,'July 2024 '!F8)</f>
        <v>2</v>
      </c>
      <c r="E8" s="16">
        <f>AVERAGE('Feb 2025'!F8,'Jan 2025'!F8,'Dec 2024'!F8,'Nov 2024'!F8,'Oct 2024'!F8,'Sept 2024'!F8,'Aug 2024'!F8,'July 2024 '!F8)</f>
        <v>0.2857142857142857</v>
      </c>
      <c r="F8" s="13">
        <f>MIN('Feb 2025'!F8,'Jan 2025'!F8,'Dec 2024'!F8,'Nov 2024'!F8,'Oct 2024'!F8,'Sept 2024'!F8,'Aug 2024'!F8,'July 2024 '!F8)</f>
        <v>-2</v>
      </c>
    </row>
    <row r="9" spans="1:7">
      <c r="A9" s="2" t="s">
        <v>20</v>
      </c>
      <c r="B9" s="15">
        <v>8</v>
      </c>
      <c r="C9" s="15" t="s">
        <v>21</v>
      </c>
      <c r="D9" s="16">
        <f>MAX('Feb 2025'!F9,'Jan 2025'!F9,'Dec 2024'!F9,'Nov 2024'!F9,'Oct 2024'!F9,'Sept 2024'!F9,'Aug 2024'!F9,'July 2024 '!F9)</f>
        <v>8</v>
      </c>
      <c r="E9" s="16">
        <f>AVERAGE('Feb 2025'!F9,'Jan 2025'!F9,'Dec 2024'!F9,'Nov 2024'!F9,'Oct 2024'!F9,'Sept 2024'!F9,'Aug 2024'!F9,'July 2024 '!F9)</f>
        <v>7.4285714285714288</v>
      </c>
      <c r="F9" s="13">
        <f>MIN('Feb 2025'!F9,'Jan 2025'!F9,'Dec 2024'!F9,'Nov 2024'!F9,'Oct 2024'!F9,'Sept 2024'!F9,'Aug 2024'!F9,'July 2024 '!F9)</f>
        <v>7</v>
      </c>
    </row>
    <row r="10" spans="1:7">
      <c r="A10" s="2" t="s">
        <v>22</v>
      </c>
      <c r="B10" s="15">
        <v>9</v>
      </c>
      <c r="C10" s="15" t="s">
        <v>23</v>
      </c>
      <c r="D10" s="16">
        <f>MAX('Feb 2025'!F10,'Jan 2025'!F10,'Dec 2024'!F10,'Nov 2024'!F10,'Oct 2024'!F10,'Sept 2024'!F10,'Aug 2024'!F10,'July 2024 '!F10)</f>
        <v>4</v>
      </c>
      <c r="E10" s="16">
        <f>AVERAGE('Feb 2025'!F10,'Jan 2025'!F10,'Dec 2024'!F10,'Nov 2024'!F10,'Oct 2024'!F10,'Sept 2024'!F10,'Aug 2024'!F10,'July 2024 '!F10)</f>
        <v>0.42857142857142855</v>
      </c>
      <c r="F10" s="13">
        <f>MIN('Feb 2025'!F10,'Jan 2025'!F10,'Dec 2024'!F10,'Nov 2024'!F10,'Oct 2024'!F10,'Sept 2024'!F10,'Aug 2024'!F10,'July 2024 '!F10)</f>
        <v>-3</v>
      </c>
    </row>
    <row r="11" spans="1:7">
      <c r="A11" s="2" t="s">
        <v>24</v>
      </c>
      <c r="B11" s="15">
        <v>10</v>
      </c>
      <c r="C11" s="15" t="s">
        <v>25</v>
      </c>
      <c r="D11" s="16">
        <f>MAX('Feb 2025'!F11,'Jan 2025'!F11,'Dec 2024'!F11,'Nov 2024'!F11,'Oct 2024'!F11,'Sept 2024'!F11,'Aug 2024'!F11,'July 2024 '!F11)</f>
        <v>3</v>
      </c>
      <c r="E11" s="16">
        <f>AVERAGE('Feb 2025'!F11,'Jan 2025'!F11,'Dec 2024'!F11,'Nov 2024'!F11,'Oct 2024'!F11,'Sept 2024'!F11,'Aug 2024'!F11,'July 2024 '!F11)</f>
        <v>0.7142857142857143</v>
      </c>
      <c r="F11" s="13">
        <f>MIN('Feb 2025'!F11,'Jan 2025'!F11,'Dec 2024'!F11,'Nov 2024'!F11,'Oct 2024'!F11,'Sept 2024'!F11,'Aug 2024'!F11,'July 2024 '!F11)</f>
        <v>0</v>
      </c>
    </row>
    <row r="12" spans="1:7">
      <c r="A12" s="2" t="s">
        <v>26</v>
      </c>
      <c r="B12" s="15">
        <v>11</v>
      </c>
      <c r="C12" s="15" t="s">
        <v>27</v>
      </c>
      <c r="D12" s="16">
        <f>MAX('Feb 2025'!F12,'Jan 2025'!F12,'Dec 2024'!F12,'Nov 2024'!F12,'Oct 2024'!F12,'Sept 2024'!F12,'Aug 2024'!F12,'July 2024 '!F12)</f>
        <v>7</v>
      </c>
      <c r="E12" s="16">
        <f>AVERAGE('Feb 2025'!F12,'Jan 2025'!F12,'Dec 2024'!F12,'Nov 2024'!F12,'Oct 2024'!F12,'Sept 2024'!F12,'Aug 2024'!F12,'July 2024 '!F12)</f>
        <v>6.2857142857142856</v>
      </c>
      <c r="F12" s="13">
        <f>MIN('Feb 2025'!F12,'Jan 2025'!F12,'Dec 2024'!F12,'Nov 2024'!F12,'Oct 2024'!F12,'Sept 2024'!F12,'Aug 2024'!F12,'July 2024 '!F12)</f>
        <v>5</v>
      </c>
    </row>
    <row r="13" spans="1:7">
      <c r="A13" s="2" t="s">
        <v>28</v>
      </c>
      <c r="B13" s="15">
        <v>12</v>
      </c>
      <c r="C13" s="15" t="s">
        <v>29</v>
      </c>
      <c r="D13" s="16">
        <f>MAX('Feb 2025'!F13,'Jan 2025'!F13,'Dec 2024'!F13,'Nov 2024'!F13,'Oct 2024'!F13,'Sept 2024'!F13,'Aug 2024'!F13,'July 2024 '!F13)</f>
        <v>1</v>
      </c>
      <c r="E13" s="16">
        <f>AVERAGE('Feb 2025'!F13,'Jan 2025'!F13,'Dec 2024'!F13,'Nov 2024'!F13,'Oct 2024'!F13,'Sept 2024'!F13,'Aug 2024'!F13,'July 2024 '!F13)</f>
        <v>0.42857142857142855</v>
      </c>
      <c r="F13" s="13">
        <f>MIN('Feb 2025'!F13,'Jan 2025'!F13,'Dec 2024'!F13,'Nov 2024'!F13,'Oct 2024'!F13,'Sept 2024'!F13,'Aug 2024'!F13,'July 2024 '!F13)</f>
        <v>0</v>
      </c>
    </row>
    <row r="14" spans="1:7">
      <c r="A14" s="2" t="s">
        <v>30</v>
      </c>
      <c r="B14" s="15">
        <v>13</v>
      </c>
      <c r="C14" s="15" t="s">
        <v>31</v>
      </c>
      <c r="D14" s="16">
        <f>MAX('Feb 2025'!F14,'Jan 2025'!F14,'Dec 2024'!F14,'Nov 2024'!F14,'Oct 2024'!F14,'Sept 2024'!F14,'Aug 2024'!F14,'July 2024 '!F14)</f>
        <v>9</v>
      </c>
      <c r="E14" s="16">
        <f>AVERAGE('Feb 2025'!F14,'Jan 2025'!F14,'Dec 2024'!F14,'Nov 2024'!F14,'Oct 2024'!F14,'Sept 2024'!F14,'Aug 2024'!F14,'July 2024 '!F14)</f>
        <v>7.2857142857142856</v>
      </c>
      <c r="F14" s="13">
        <f>MIN('Feb 2025'!F14,'Jan 2025'!F14,'Dec 2024'!F14,'Nov 2024'!F14,'Oct 2024'!F14,'Sept 2024'!F14,'Aug 2024'!F14,'July 2024 '!F14)</f>
        <v>2</v>
      </c>
    </row>
    <row r="15" spans="1:7">
      <c r="A15" s="2" t="s">
        <v>32</v>
      </c>
      <c r="B15" s="15">
        <v>14</v>
      </c>
      <c r="C15" s="15" t="s">
        <v>33</v>
      </c>
      <c r="D15" s="16">
        <f>MAX('Feb 2025'!F15,'Jan 2025'!F15,'Dec 2024'!F15,'Nov 2024'!F15,'Oct 2024'!F15,'Sept 2024'!F15,'Aug 2024'!F15,'July 2024 '!F15)</f>
        <v>6</v>
      </c>
      <c r="E15" s="16">
        <f>AVERAGE('Feb 2025'!F15,'Jan 2025'!F15,'Dec 2024'!F15,'Nov 2024'!F15,'Oct 2024'!F15,'Sept 2024'!F15,'Aug 2024'!F15,'July 2024 '!F15)</f>
        <v>0.8571428571428571</v>
      </c>
      <c r="F15" s="13">
        <f>MIN('Feb 2025'!F15,'Jan 2025'!F15,'Dec 2024'!F15,'Nov 2024'!F15,'Oct 2024'!F15,'Sept 2024'!F15,'Aug 2024'!F15,'July 2024 '!F15)</f>
        <v>-2</v>
      </c>
    </row>
    <row r="16" spans="1:7">
      <c r="A16" s="2" t="s">
        <v>34</v>
      </c>
      <c r="B16" s="15">
        <v>15</v>
      </c>
      <c r="C16" s="15" t="s">
        <v>35</v>
      </c>
      <c r="D16" s="16">
        <f>MAX('Feb 2025'!F16,'Jan 2025'!F16,'Dec 2024'!F16,'Nov 2024'!F16,'Oct 2024'!F16,'Sept 2024'!F16,'Aug 2024'!F16,'July 2024 '!F16)</f>
        <v>53</v>
      </c>
      <c r="E16" s="16">
        <f>AVERAGE('Feb 2025'!F16,'Jan 2025'!F16,'Dec 2024'!F16,'Nov 2024'!F16,'Oct 2024'!F16,'Sept 2024'!F16,'Aug 2024'!F16,'July 2024 '!F16)</f>
        <v>46</v>
      </c>
      <c r="F16" s="13">
        <f>MIN('Feb 2025'!F16,'Jan 2025'!F16,'Dec 2024'!F16,'Nov 2024'!F16,'Oct 2024'!F16,'Sept 2024'!F16,'Aug 2024'!F16,'July 2024 '!F16)</f>
        <v>39</v>
      </c>
    </row>
    <row r="17" spans="1:6">
      <c r="A17" s="2" t="s">
        <v>36</v>
      </c>
      <c r="B17" s="15">
        <v>16</v>
      </c>
      <c r="C17" s="15" t="s">
        <v>37</v>
      </c>
      <c r="D17" s="16">
        <f>MAX('Feb 2025'!F17,'Jan 2025'!F17,'Dec 2024'!F17,'Nov 2024'!F17,'Oct 2024'!F17,'Sept 2024'!F17,'Aug 2024'!F17,'July 2024 '!F17)</f>
        <v>2</v>
      </c>
      <c r="E17" s="16">
        <f>AVERAGE('Feb 2025'!F17,'Jan 2025'!F17,'Dec 2024'!F17,'Nov 2024'!F17,'Oct 2024'!F17,'Sept 2024'!F17,'Aug 2024'!F17,'July 2024 '!F17)</f>
        <v>0.5714285714285714</v>
      </c>
      <c r="F17" s="13">
        <f>MIN('Feb 2025'!F17,'Jan 2025'!F17,'Dec 2024'!F17,'Nov 2024'!F17,'Oct 2024'!F17,'Sept 2024'!F17,'Aug 2024'!F17,'July 2024 '!F17)</f>
        <v>-1</v>
      </c>
    </row>
    <row r="18" spans="1:6">
      <c r="A18" s="2" t="s">
        <v>38</v>
      </c>
      <c r="B18" s="15">
        <v>17</v>
      </c>
      <c r="C18" s="15" t="s">
        <v>39</v>
      </c>
      <c r="D18" s="16">
        <f>MAX('Feb 2025'!F18,'Jan 2025'!F18,'Dec 2024'!F18,'Nov 2024'!F18,'Oct 2024'!F18,'Sept 2024'!F18,'Aug 2024'!F18,'July 2024 '!F18)</f>
        <v>3</v>
      </c>
      <c r="E18" s="16">
        <f>AVERAGE('Feb 2025'!F18,'Jan 2025'!F18,'Dec 2024'!F18,'Nov 2024'!F18,'Oct 2024'!F18,'Sept 2024'!F18,'Aug 2024'!F18,'July 2024 '!F18)</f>
        <v>0.8571428571428571</v>
      </c>
      <c r="F18" s="13">
        <f>MIN('Feb 2025'!F18,'Jan 2025'!F18,'Dec 2024'!F18,'Nov 2024'!F18,'Oct 2024'!F18,'Sept 2024'!F18,'Aug 2024'!F18,'July 2024 '!F18)</f>
        <v>0</v>
      </c>
    </row>
    <row r="19" spans="1:6">
      <c r="A19" s="2" t="s">
        <v>40</v>
      </c>
      <c r="B19" s="15">
        <v>18</v>
      </c>
      <c r="C19" s="15" t="s">
        <v>41</v>
      </c>
      <c r="D19" s="16">
        <f>MAX('Feb 2025'!F19,'Jan 2025'!F19,'Dec 2024'!F19,'Nov 2024'!F19,'Oct 2024'!F19,'Sept 2024'!F19,'Aug 2024'!F19,'July 2024 '!F19)</f>
        <v>3</v>
      </c>
      <c r="E19" s="16">
        <f>AVERAGE('Feb 2025'!F19,'Jan 2025'!F19,'Dec 2024'!F19,'Nov 2024'!F19,'Oct 2024'!F19,'Sept 2024'!F19,'Aug 2024'!F19,'July 2024 '!F19)</f>
        <v>2.1428571428571428</v>
      </c>
      <c r="F19" s="13">
        <f>MIN('Feb 2025'!F19,'Jan 2025'!F19,'Dec 2024'!F19,'Nov 2024'!F19,'Oct 2024'!F19,'Sept 2024'!F19,'Aug 2024'!F19,'July 2024 '!F19)</f>
        <v>2</v>
      </c>
    </row>
    <row r="20" spans="1:6">
      <c r="A20" s="2" t="s">
        <v>42</v>
      </c>
      <c r="B20" s="15">
        <v>19</v>
      </c>
      <c r="C20" s="15" t="s">
        <v>43</v>
      </c>
      <c r="D20" s="16">
        <f>MAX('Feb 2025'!F20,'Jan 2025'!F20,'Dec 2024'!F20,'Nov 2024'!F20,'Oct 2024'!F20,'Sept 2024'!F20,'Aug 2024'!F20,'July 2024 '!F20)</f>
        <v>38</v>
      </c>
      <c r="E20" s="16">
        <f>AVERAGE('Feb 2025'!F20,'Jan 2025'!F20,'Dec 2024'!F20,'Nov 2024'!F20,'Oct 2024'!F20,'Sept 2024'!F20,'Aug 2024'!F20,'July 2024 '!F20)</f>
        <v>23.285714285714285</v>
      </c>
      <c r="F20" s="13">
        <f>MIN('Feb 2025'!F20,'Jan 2025'!F20,'Dec 2024'!F20,'Nov 2024'!F20,'Oct 2024'!F20,'Sept 2024'!F20,'Aug 2024'!F20,'July 2024 '!F20)</f>
        <v>19</v>
      </c>
    </row>
    <row r="21" spans="1:6">
      <c r="A21" s="2" t="s">
        <v>44</v>
      </c>
      <c r="B21" s="15">
        <v>20</v>
      </c>
      <c r="C21" s="15" t="s">
        <v>45</v>
      </c>
      <c r="D21" s="16">
        <f>MAX('Feb 2025'!F21,'Jan 2025'!F21,'Dec 2024'!F21,'Nov 2024'!F21,'Oct 2024'!F21,'Sept 2024'!F21,'Aug 2024'!F21,'July 2024 '!F21)</f>
        <v>2</v>
      </c>
      <c r="E21" s="16">
        <f>AVERAGE('Feb 2025'!F21,'Jan 2025'!F21,'Dec 2024'!F21,'Nov 2024'!F21,'Oct 2024'!F21,'Sept 2024'!F21,'Aug 2024'!F21,'July 2024 '!F21)</f>
        <v>0.2857142857142857</v>
      </c>
      <c r="F21" s="13">
        <f>MIN('Feb 2025'!F21,'Jan 2025'!F21,'Dec 2024'!F21,'Nov 2024'!F21,'Oct 2024'!F21,'Sept 2024'!F21,'Aug 2024'!F21,'July 2024 '!F21)</f>
        <v>-1</v>
      </c>
    </row>
    <row r="22" spans="1:6">
      <c r="A22" s="2" t="s">
        <v>46</v>
      </c>
      <c r="B22" s="15">
        <v>21</v>
      </c>
      <c r="C22" s="15" t="s">
        <v>47</v>
      </c>
      <c r="D22" s="16">
        <f>MAX('Feb 2025'!F22,'Jan 2025'!F22,'Dec 2024'!F22,'Nov 2024'!F22,'Oct 2024'!F22,'Sept 2024'!F22,'Aug 2024'!F22,'July 2024 '!F22)</f>
        <v>6</v>
      </c>
      <c r="E22" s="16">
        <f>AVERAGE('Feb 2025'!F22,'Jan 2025'!F22,'Dec 2024'!F22,'Nov 2024'!F22,'Oct 2024'!F22,'Sept 2024'!F22,'Aug 2024'!F22,'July 2024 '!F22)</f>
        <v>1.7142857142857142</v>
      </c>
      <c r="F22" s="13">
        <f>MIN('Feb 2025'!F22,'Jan 2025'!F22,'Dec 2024'!F22,'Nov 2024'!F22,'Oct 2024'!F22,'Sept 2024'!F22,'Aug 2024'!F22,'July 2024 '!F22)</f>
        <v>0</v>
      </c>
    </row>
    <row r="23" spans="1:6">
      <c r="A23" s="2" t="s">
        <v>48</v>
      </c>
      <c r="B23" s="15">
        <v>22</v>
      </c>
      <c r="C23" s="15" t="s">
        <v>49</v>
      </c>
      <c r="D23" s="16">
        <f>MAX('Feb 2025'!F23,'Jan 2025'!F23,'Dec 2024'!F23,'Nov 2024'!F23,'Oct 2024'!F23,'Sept 2024'!F23,'Aug 2024'!F23,'July 2024 '!F23)</f>
        <v>3</v>
      </c>
      <c r="E23" s="16">
        <f>AVERAGE('Feb 2025'!F23,'Jan 2025'!F23,'Dec 2024'!F23,'Nov 2024'!F23,'Oct 2024'!F23,'Sept 2024'!F23,'Aug 2024'!F23,'July 2024 '!F23)</f>
        <v>2</v>
      </c>
      <c r="F23" s="13">
        <f>MIN('Feb 2025'!F23,'Jan 2025'!F23,'Dec 2024'!F23,'Nov 2024'!F23,'Oct 2024'!F23,'Sept 2024'!F23,'Aug 2024'!F23,'July 2024 '!F23)</f>
        <v>0</v>
      </c>
    </row>
    <row r="24" spans="1:6">
      <c r="A24" s="2" t="s">
        <v>50</v>
      </c>
      <c r="B24" s="15">
        <v>23</v>
      </c>
      <c r="C24" s="15" t="s">
        <v>51</v>
      </c>
      <c r="D24" s="16">
        <f>MAX('Feb 2025'!F24,'Jan 2025'!F24,'Dec 2024'!F24,'Nov 2024'!F24,'Oct 2024'!F24,'Sept 2024'!F24,'Aug 2024'!F24,'July 2024 '!F24)</f>
        <v>1</v>
      </c>
      <c r="E24" s="16">
        <f>AVERAGE('Feb 2025'!F24,'Jan 2025'!F24,'Dec 2024'!F24,'Nov 2024'!F24,'Oct 2024'!F24,'Sept 2024'!F24,'Aug 2024'!F24,'July 2024 '!F24)</f>
        <v>1</v>
      </c>
      <c r="F24" s="13">
        <f>MIN('Feb 2025'!F24,'Jan 2025'!F24,'Dec 2024'!F24,'Nov 2024'!F24,'Oct 2024'!F24,'Sept 2024'!F24,'Aug 2024'!F24,'July 2024 '!F24)</f>
        <v>1</v>
      </c>
    </row>
    <row r="25" spans="1:6">
      <c r="A25" s="2" t="s">
        <v>52</v>
      </c>
      <c r="B25" s="15">
        <v>24</v>
      </c>
      <c r="C25" s="15" t="s">
        <v>53</v>
      </c>
      <c r="D25" s="16">
        <f>MAX('Feb 2025'!F25,'Jan 2025'!F25,'Dec 2024'!F25,'Nov 2024'!F25,'Oct 2024'!F25,'Sept 2024'!F25,'Aug 2024'!F25,'July 2024 '!F25)</f>
        <v>4</v>
      </c>
      <c r="E25" s="16">
        <f>AVERAGE('Feb 2025'!F25,'Jan 2025'!F25,'Dec 2024'!F25,'Nov 2024'!F25,'Oct 2024'!F25,'Sept 2024'!F25,'Aug 2024'!F25,'July 2024 '!F25)</f>
        <v>3.2857142857142856</v>
      </c>
      <c r="F25" s="13">
        <f>MIN('Feb 2025'!F25,'Jan 2025'!F25,'Dec 2024'!F25,'Nov 2024'!F25,'Oct 2024'!F25,'Sept 2024'!F25,'Aug 2024'!F25,'July 2024 '!F25)</f>
        <v>2</v>
      </c>
    </row>
    <row r="26" spans="1:6">
      <c r="A26" s="2" t="s">
        <v>54</v>
      </c>
      <c r="B26" s="15">
        <v>25</v>
      </c>
      <c r="C26" s="15" t="s">
        <v>55</v>
      </c>
      <c r="D26" s="16">
        <f>MAX('Feb 2025'!F26,'Jan 2025'!F26,'Dec 2024'!F26,'Nov 2024'!F26,'Oct 2024'!F26,'Sept 2024'!F26,'Aug 2024'!F26,'July 2024 '!F26)</f>
        <v>2</v>
      </c>
      <c r="E26" s="16">
        <f>AVERAGE('Feb 2025'!F26,'Jan 2025'!F26,'Dec 2024'!F26,'Nov 2024'!F26,'Oct 2024'!F26,'Sept 2024'!F26,'Aug 2024'!F26,'July 2024 '!F26)</f>
        <v>0.7142857142857143</v>
      </c>
      <c r="F26" s="13">
        <f>MIN('Feb 2025'!F26,'Jan 2025'!F26,'Dec 2024'!F26,'Nov 2024'!F26,'Oct 2024'!F26,'Sept 2024'!F26,'Aug 2024'!F26,'July 2024 '!F26)</f>
        <v>0</v>
      </c>
    </row>
    <row r="27" spans="1:6">
      <c r="A27" s="2" t="s">
        <v>56</v>
      </c>
      <c r="B27" s="15">
        <v>26</v>
      </c>
      <c r="C27" s="15" t="s">
        <v>57</v>
      </c>
      <c r="D27" s="16">
        <f>MAX('Feb 2025'!F27,'Jan 2025'!F27,'Dec 2024'!F27,'Nov 2024'!F27,'Oct 2024'!F27,'Sept 2024'!F27,'Aug 2024'!F27,'July 2024 '!F27)</f>
        <v>2</v>
      </c>
      <c r="E27" s="16">
        <f>AVERAGE('Feb 2025'!F27,'Jan 2025'!F27,'Dec 2024'!F27,'Nov 2024'!F27,'Oct 2024'!F27,'Sept 2024'!F27,'Aug 2024'!F27,'July 2024 '!F27)</f>
        <v>0.8571428571428571</v>
      </c>
      <c r="F27" s="13">
        <f>MIN('Feb 2025'!F27,'Jan 2025'!F27,'Dec 2024'!F27,'Nov 2024'!F27,'Oct 2024'!F27,'Sept 2024'!F27,'Aug 2024'!F27,'July 2024 '!F27)</f>
        <v>0</v>
      </c>
    </row>
    <row r="28" spans="1:6">
      <c r="A28" s="2" t="s">
        <v>58</v>
      </c>
      <c r="B28" s="15">
        <v>27</v>
      </c>
      <c r="C28" s="15" t="s">
        <v>59</v>
      </c>
      <c r="D28" s="16">
        <f>MAX('Feb 2025'!F28,'Jan 2025'!F28,'Dec 2024'!F28,'Nov 2024'!F28,'Oct 2024'!F28,'Sept 2024'!F28,'Aug 2024'!F28,'July 2024 '!F28)</f>
        <v>1</v>
      </c>
      <c r="E28" s="16">
        <f>AVERAGE('Feb 2025'!F28,'Jan 2025'!F28,'Dec 2024'!F28,'Nov 2024'!F28,'Oct 2024'!F28,'Sept 2024'!F28,'Aug 2024'!F28,'July 2024 '!F28)</f>
        <v>0.42857142857142855</v>
      </c>
      <c r="F28" s="13">
        <f>MIN('Feb 2025'!F28,'Jan 2025'!F28,'Dec 2024'!F28,'Nov 2024'!F28,'Oct 2024'!F28,'Sept 2024'!F28,'Aug 2024'!F28,'July 2024 '!F28)</f>
        <v>0</v>
      </c>
    </row>
    <row r="29" spans="1:6">
      <c r="A29" s="2" t="s">
        <v>60</v>
      </c>
      <c r="B29" s="15">
        <v>28</v>
      </c>
      <c r="C29" s="15" t="s">
        <v>61</v>
      </c>
      <c r="D29" s="16">
        <f>MAX('Feb 2025'!F29,'Jan 2025'!F29,'Dec 2024'!F29,'Nov 2024'!F29,'Oct 2024'!F29,'Sept 2024'!F29,'Aug 2024'!F29,'July 2024 '!F29)</f>
        <v>28</v>
      </c>
      <c r="E29" s="16">
        <f>AVERAGE('Feb 2025'!F29,'Jan 2025'!F29,'Dec 2024'!F29,'Nov 2024'!F29,'Oct 2024'!F29,'Sept 2024'!F29,'Aug 2024'!F29,'July 2024 '!F29)</f>
        <v>20.571428571428573</v>
      </c>
      <c r="F29" s="13">
        <f>MIN('Feb 2025'!F29,'Jan 2025'!F29,'Dec 2024'!F29,'Nov 2024'!F29,'Oct 2024'!F29,'Sept 2024'!F29,'Aug 2024'!F29,'July 2024 '!F29)</f>
        <v>17</v>
      </c>
    </row>
    <row r="30" spans="1:6">
      <c r="A30" s="2" t="s">
        <v>62</v>
      </c>
      <c r="B30" s="15">
        <v>29</v>
      </c>
      <c r="C30" s="15" t="s">
        <v>63</v>
      </c>
      <c r="D30" s="16">
        <f>MAX('Feb 2025'!F30,'Jan 2025'!F30,'Dec 2024'!F30,'Nov 2024'!F30,'Oct 2024'!F30,'Sept 2024'!F30,'Aug 2024'!F30,'July 2024 '!F30)</f>
        <v>1</v>
      </c>
      <c r="E30" s="16">
        <f>AVERAGE('Feb 2025'!F30,'Jan 2025'!F30,'Dec 2024'!F30,'Nov 2024'!F30,'Oct 2024'!F30,'Sept 2024'!F30,'Aug 2024'!F30,'July 2024 '!F30)</f>
        <v>0.2857142857142857</v>
      </c>
      <c r="F30" s="13">
        <f>MIN('Feb 2025'!F30,'Jan 2025'!F30,'Dec 2024'!F30,'Nov 2024'!F30,'Oct 2024'!F30,'Sept 2024'!F30,'Aug 2024'!F30,'July 2024 '!F30)</f>
        <v>0</v>
      </c>
    </row>
    <row r="31" spans="1:6">
      <c r="A31" s="2" t="s">
        <v>64</v>
      </c>
      <c r="B31" s="15">
        <v>30</v>
      </c>
      <c r="C31" s="15" t="s">
        <v>65</v>
      </c>
      <c r="D31" s="16">
        <f>MAX('Feb 2025'!F31,'Jan 2025'!F31,'Dec 2024'!F31,'Nov 2024'!F31,'Oct 2024'!F31,'Sept 2024'!F31,'Aug 2024'!F31,'July 2024 '!F31)</f>
        <v>2</v>
      </c>
      <c r="E31" s="16">
        <f>AVERAGE('Feb 2025'!F31,'Jan 2025'!F31,'Dec 2024'!F31,'Nov 2024'!F31,'Oct 2024'!F31,'Sept 2024'!F31,'Aug 2024'!F31,'July 2024 '!F31)</f>
        <v>0.42857142857142855</v>
      </c>
      <c r="F31" s="13">
        <f>MIN('Feb 2025'!F31,'Jan 2025'!F31,'Dec 2024'!F31,'Nov 2024'!F31,'Oct 2024'!F31,'Sept 2024'!F31,'Aug 2024'!F31,'July 2024 '!F31)</f>
        <v>0</v>
      </c>
    </row>
    <row r="32" spans="1:6">
      <c r="A32" s="2" t="s">
        <v>66</v>
      </c>
      <c r="B32" s="15">
        <v>31</v>
      </c>
      <c r="C32" s="15" t="s">
        <v>67</v>
      </c>
      <c r="D32" s="16">
        <f>MAX('Feb 2025'!F32,'Jan 2025'!F32,'Dec 2024'!F32,'Nov 2024'!F32,'Oct 2024'!F32,'Sept 2024'!F32,'Aug 2024'!F32,'July 2024 '!F32)</f>
        <v>1</v>
      </c>
      <c r="E32" s="16">
        <f>AVERAGE('Feb 2025'!F32,'Jan 2025'!F32,'Dec 2024'!F32,'Nov 2024'!F32,'Oct 2024'!F32,'Sept 2024'!F32,'Aug 2024'!F32,'July 2024 '!F32)</f>
        <v>-0.14285714285714285</v>
      </c>
      <c r="F32" s="13">
        <f>MIN('Feb 2025'!F32,'Jan 2025'!F32,'Dec 2024'!F32,'Nov 2024'!F32,'Oct 2024'!F32,'Sept 2024'!F32,'Aug 2024'!F32,'July 2024 '!F32)</f>
        <v>-1</v>
      </c>
    </row>
    <row r="33" spans="1:6">
      <c r="A33" s="2" t="s">
        <v>68</v>
      </c>
      <c r="B33" s="15">
        <v>32</v>
      </c>
      <c r="C33" s="15" t="s">
        <v>69</v>
      </c>
      <c r="D33" s="16">
        <f>MAX('Feb 2025'!F33,'Jan 2025'!F33,'Dec 2024'!F33,'Nov 2024'!F33,'Oct 2024'!F33,'Sept 2024'!F33,'Aug 2024'!F33,'July 2024 '!F33)</f>
        <v>8</v>
      </c>
      <c r="E33" s="16">
        <f>AVERAGE('Feb 2025'!F33,'Jan 2025'!F33,'Dec 2024'!F33,'Nov 2024'!F33,'Oct 2024'!F33,'Sept 2024'!F33,'Aug 2024'!F33,'July 2024 '!F33)</f>
        <v>7</v>
      </c>
      <c r="F33" s="13">
        <f>MIN('Feb 2025'!F33,'Jan 2025'!F33,'Dec 2024'!F33,'Nov 2024'!F33,'Oct 2024'!F33,'Sept 2024'!F33,'Aug 2024'!F33,'July 2024 '!F33)</f>
        <v>5</v>
      </c>
    </row>
    <row r="34" spans="1:6">
      <c r="A34" s="2" t="s">
        <v>70</v>
      </c>
      <c r="B34" s="15">
        <v>33</v>
      </c>
      <c r="C34" s="15" t="s">
        <v>71</v>
      </c>
      <c r="D34" s="16">
        <f>MAX('Feb 2025'!F34,'Jan 2025'!F34,'Dec 2024'!F34,'Nov 2024'!F34,'Oct 2024'!F34,'Sept 2024'!F34,'Aug 2024'!F34,'July 2024 '!F34)</f>
        <v>3</v>
      </c>
      <c r="E34" s="16">
        <f>AVERAGE('Feb 2025'!F34,'Jan 2025'!F34,'Dec 2024'!F34,'Nov 2024'!F34,'Oct 2024'!F34,'Sept 2024'!F34,'Aug 2024'!F34,'July 2024 '!F34)</f>
        <v>0.8571428571428571</v>
      </c>
      <c r="F34" s="13">
        <f>MIN('Feb 2025'!F34,'Jan 2025'!F34,'Dec 2024'!F34,'Nov 2024'!F34,'Oct 2024'!F34,'Sept 2024'!F34,'Aug 2024'!F34,'July 2024 '!F34)</f>
        <v>0</v>
      </c>
    </row>
    <row r="35" spans="1:6">
      <c r="A35" s="2" t="s">
        <v>72</v>
      </c>
      <c r="B35" s="15">
        <v>34</v>
      </c>
      <c r="C35" s="15" t="s">
        <v>73</v>
      </c>
      <c r="D35" s="16">
        <f>MAX('Feb 2025'!F35,'Jan 2025'!F35,'Dec 2024'!F35,'Nov 2024'!F35,'Oct 2024'!F35,'Sept 2024'!F35,'Aug 2024'!F35,'July 2024 '!F35)</f>
        <v>2</v>
      </c>
      <c r="E35" s="16">
        <f>AVERAGE('Feb 2025'!F35,'Jan 2025'!F35,'Dec 2024'!F35,'Nov 2024'!F35,'Oct 2024'!F35,'Sept 2024'!F35,'Aug 2024'!F35,'July 2024 '!F35)</f>
        <v>0.42857142857142855</v>
      </c>
      <c r="F35" s="13">
        <f>MIN('Feb 2025'!F35,'Jan 2025'!F35,'Dec 2024'!F35,'Nov 2024'!F35,'Oct 2024'!F35,'Sept 2024'!F35,'Aug 2024'!F35,'July 2024 '!F35)</f>
        <v>-2</v>
      </c>
    </row>
    <row r="36" spans="1:6">
      <c r="A36" s="2" t="s">
        <v>74</v>
      </c>
      <c r="B36" s="15">
        <v>35</v>
      </c>
      <c r="C36" s="15" t="s">
        <v>75</v>
      </c>
      <c r="D36" s="16">
        <f>MAX('Feb 2025'!F36,'Jan 2025'!F36,'Dec 2024'!F36,'Nov 2024'!F36,'Oct 2024'!F36,'Sept 2024'!F36,'Aug 2024'!F36,'July 2024 '!F36)</f>
        <v>2</v>
      </c>
      <c r="E36" s="16">
        <f>AVERAGE('Feb 2025'!F36,'Jan 2025'!F36,'Dec 2024'!F36,'Nov 2024'!F36,'Oct 2024'!F36,'Sept 2024'!F36,'Aug 2024'!F36,'July 2024 '!F36)</f>
        <v>0.8571428571428571</v>
      </c>
      <c r="F36" s="13">
        <f>MIN('Feb 2025'!F36,'Jan 2025'!F36,'Dec 2024'!F36,'Nov 2024'!F36,'Oct 2024'!F36,'Sept 2024'!F36,'Aug 2024'!F36,'July 2024 '!F36)</f>
        <v>-2</v>
      </c>
    </row>
    <row r="37" spans="1:6">
      <c r="A37" s="2" t="s">
        <v>76</v>
      </c>
      <c r="B37" s="15">
        <v>36</v>
      </c>
      <c r="C37" s="15" t="s">
        <v>77</v>
      </c>
      <c r="D37" s="16">
        <f>MAX('Feb 2025'!F37,'Jan 2025'!F37,'Dec 2024'!F37,'Nov 2024'!F37,'Oct 2024'!F37,'Sept 2024'!F37,'Aug 2024'!F37,'July 2024 '!F37)</f>
        <v>1</v>
      </c>
      <c r="E37" s="16">
        <f>AVERAGE('Feb 2025'!F37,'Jan 2025'!F37,'Dec 2024'!F37,'Nov 2024'!F37,'Oct 2024'!F37,'Sept 2024'!F37,'Aug 2024'!F37,'July 2024 '!F37)</f>
        <v>0.5714285714285714</v>
      </c>
      <c r="F37" s="13">
        <f>MIN('Feb 2025'!F37,'Jan 2025'!F37,'Dec 2024'!F37,'Nov 2024'!F37,'Oct 2024'!F37,'Sept 2024'!F37,'Aug 2024'!F37,'July 2024 '!F37)</f>
        <v>0</v>
      </c>
    </row>
    <row r="38" spans="1:6">
      <c r="A38" s="2" t="s">
        <v>78</v>
      </c>
      <c r="B38" s="15">
        <v>37</v>
      </c>
      <c r="C38" s="15" t="s">
        <v>79</v>
      </c>
      <c r="D38" s="16">
        <f>MAX('Feb 2025'!F38,'Jan 2025'!F38,'Dec 2024'!F38,'Nov 2024'!F38,'Oct 2024'!F38,'Sept 2024'!F38,'Aug 2024'!F38,'July 2024 '!F38)</f>
        <v>4</v>
      </c>
      <c r="E38" s="16">
        <f>AVERAGE('Feb 2025'!F38,'Jan 2025'!F38,'Dec 2024'!F38,'Nov 2024'!F38,'Oct 2024'!F38,'Sept 2024'!F38,'Aug 2024'!F38,'July 2024 '!F38)</f>
        <v>2.2857142857142856</v>
      </c>
      <c r="F38" s="13">
        <f>MIN('Feb 2025'!F38,'Jan 2025'!F38,'Dec 2024'!F38,'Nov 2024'!F38,'Oct 2024'!F38,'Sept 2024'!F38,'Aug 2024'!F38,'July 2024 '!F38)</f>
        <v>1</v>
      </c>
    </row>
    <row r="39" spans="1:6">
      <c r="A39" s="2" t="s">
        <v>80</v>
      </c>
      <c r="B39" s="15">
        <v>38</v>
      </c>
      <c r="C39" s="15" t="s">
        <v>81</v>
      </c>
      <c r="D39" s="16">
        <f>MAX('Feb 2025'!F39,'Jan 2025'!F39,'Dec 2024'!F39,'Nov 2024'!F39,'Oct 2024'!F39,'Sept 2024'!F39,'Aug 2024'!F39,'July 2024 '!F39)</f>
        <v>3</v>
      </c>
      <c r="E39" s="16">
        <f>AVERAGE('Feb 2025'!F39,'Jan 2025'!F39,'Dec 2024'!F39,'Nov 2024'!F39,'Oct 2024'!F39,'Sept 2024'!F39,'Aug 2024'!F39,'July 2024 '!F39)</f>
        <v>2.1428571428571428</v>
      </c>
      <c r="F39" s="13">
        <f>MIN('Feb 2025'!F39,'Jan 2025'!F39,'Dec 2024'!F39,'Nov 2024'!F39,'Oct 2024'!F39,'Sept 2024'!F39,'Aug 2024'!F39,'July 2024 '!F39)</f>
        <v>2</v>
      </c>
    </row>
    <row r="40" spans="1:6">
      <c r="A40" s="2" t="s">
        <v>82</v>
      </c>
      <c r="B40" s="15">
        <v>39</v>
      </c>
      <c r="C40" s="15" t="s">
        <v>83</v>
      </c>
      <c r="D40" s="16">
        <f>MAX('Feb 2025'!F40,'Jan 2025'!F40,'Dec 2024'!F40,'Nov 2024'!F40,'Oct 2024'!F40,'Sept 2024'!F40,'Aug 2024'!F40,'July 2024 '!F40)</f>
        <v>1</v>
      </c>
      <c r="E40" s="16">
        <f>AVERAGE('Feb 2025'!F40,'Jan 2025'!F40,'Dec 2024'!F40,'Nov 2024'!F40,'Oct 2024'!F40,'Sept 2024'!F40,'Aug 2024'!F40,'July 2024 '!F40)</f>
        <v>0.42857142857142855</v>
      </c>
      <c r="F40" s="13">
        <f>MIN('Feb 2025'!F40,'Jan 2025'!F40,'Dec 2024'!F40,'Nov 2024'!F40,'Oct 2024'!F40,'Sept 2024'!F40,'Aug 2024'!F40,'July 2024 '!F40)</f>
        <v>0</v>
      </c>
    </row>
    <row r="41" spans="1:6">
      <c r="A41" s="2" t="s">
        <v>84</v>
      </c>
      <c r="B41" s="15">
        <v>40</v>
      </c>
      <c r="C41" s="15" t="s">
        <v>85</v>
      </c>
      <c r="D41" s="16">
        <f>MAX('Feb 2025'!F41,'Jan 2025'!F41,'Dec 2024'!F41,'Nov 2024'!F41,'Oct 2024'!F41,'Sept 2024'!F41,'Aug 2024'!F41,'July 2024 '!F41)</f>
        <v>3</v>
      </c>
      <c r="E41" s="16">
        <f>AVERAGE('Feb 2025'!F41,'Jan 2025'!F41,'Dec 2024'!F41,'Nov 2024'!F41,'Oct 2024'!F41,'Sept 2024'!F41,'Aug 2024'!F41,'July 2024 '!F41)</f>
        <v>1</v>
      </c>
      <c r="F41" s="13">
        <f>MIN('Feb 2025'!F41,'Jan 2025'!F41,'Dec 2024'!F41,'Nov 2024'!F41,'Oct 2024'!F41,'Sept 2024'!F41,'Aug 2024'!F41,'July 2024 '!F41)</f>
        <v>0</v>
      </c>
    </row>
    <row r="42" spans="1:6">
      <c r="A42" s="2" t="s">
        <v>86</v>
      </c>
      <c r="B42" s="15">
        <v>41</v>
      </c>
      <c r="C42" s="15" t="s">
        <v>87</v>
      </c>
      <c r="D42" s="16">
        <f>MAX('Feb 2025'!F42,'Jan 2025'!F42,'Dec 2024'!F42,'Nov 2024'!F42,'Oct 2024'!F42,'Sept 2024'!F42,'Aug 2024'!F42,'July 2024 '!F42)</f>
        <v>1</v>
      </c>
      <c r="E42" s="16">
        <f>AVERAGE('Feb 2025'!F42,'Jan 2025'!F42,'Dec 2024'!F42,'Nov 2024'!F42,'Oct 2024'!F42,'Sept 2024'!F42,'Aug 2024'!F42,'July 2024 '!F42)</f>
        <v>0.7142857142857143</v>
      </c>
      <c r="F42" s="13">
        <f>MIN('Feb 2025'!F42,'Jan 2025'!F42,'Dec 2024'!F42,'Nov 2024'!F42,'Oct 2024'!F42,'Sept 2024'!F42,'Aug 2024'!F42,'July 2024 '!F42)</f>
        <v>0</v>
      </c>
    </row>
    <row r="43" spans="1:6">
      <c r="A43" s="2" t="s">
        <v>88</v>
      </c>
      <c r="B43" s="15">
        <v>42</v>
      </c>
      <c r="C43" s="15" t="s">
        <v>89</v>
      </c>
      <c r="D43" s="16">
        <f>MAX('Feb 2025'!F43,'Jan 2025'!F43,'Dec 2024'!F43,'Nov 2024'!F43,'Oct 2024'!F43,'Sept 2024'!F43,'Aug 2024'!F43,'July 2024 '!F43)</f>
        <v>2</v>
      </c>
      <c r="E43" s="16">
        <f>AVERAGE('Feb 2025'!F43,'Jan 2025'!F43,'Dec 2024'!F43,'Nov 2024'!F43,'Oct 2024'!F43,'Sept 2024'!F43,'Aug 2024'!F43,'July 2024 '!F43)</f>
        <v>0.7142857142857143</v>
      </c>
      <c r="F43" s="13">
        <f>MIN('Feb 2025'!F43,'Jan 2025'!F43,'Dec 2024'!F43,'Nov 2024'!F43,'Oct 2024'!F43,'Sept 2024'!F43,'Aug 2024'!F43,'July 2024 '!F43)</f>
        <v>0</v>
      </c>
    </row>
    <row r="44" spans="1:6">
      <c r="A44" s="2" t="s">
        <v>90</v>
      </c>
      <c r="B44" s="15">
        <v>43</v>
      </c>
      <c r="C44" s="15" t="s">
        <v>91</v>
      </c>
      <c r="D44" s="16">
        <f>MAX('Feb 2025'!F44,'Jan 2025'!F44,'Dec 2024'!F44,'Nov 2024'!F44,'Oct 2024'!F44,'Sept 2024'!F44,'Aug 2024'!F44,'July 2024 '!F44)</f>
        <v>11</v>
      </c>
      <c r="E44" s="16">
        <f>AVERAGE('Feb 2025'!F44,'Jan 2025'!F44,'Dec 2024'!F44,'Nov 2024'!F44,'Oct 2024'!F44,'Sept 2024'!F44,'Aug 2024'!F44,'July 2024 '!F44)</f>
        <v>5.5714285714285712</v>
      </c>
      <c r="F44" s="13">
        <f>MIN('Feb 2025'!F44,'Jan 2025'!F44,'Dec 2024'!F44,'Nov 2024'!F44,'Oct 2024'!F44,'Sept 2024'!F44,'Aug 2024'!F44,'July 2024 '!F44)</f>
        <v>-9</v>
      </c>
    </row>
    <row r="45" spans="1:6">
      <c r="A45" s="2" t="s">
        <v>92</v>
      </c>
      <c r="B45" s="15">
        <v>44</v>
      </c>
      <c r="C45" s="15" t="s">
        <v>93</v>
      </c>
      <c r="D45" s="16">
        <f>MAX('Feb 2025'!F45,'Jan 2025'!F45,'Dec 2024'!F45,'Nov 2024'!F45,'Oct 2024'!F45,'Sept 2024'!F45,'Aug 2024'!F45,'July 2024 '!F45)</f>
        <v>2</v>
      </c>
      <c r="E45" s="16">
        <f>AVERAGE('Feb 2025'!F45,'Jan 2025'!F45,'Dec 2024'!F45,'Nov 2024'!F45,'Oct 2024'!F45,'Sept 2024'!F45,'Aug 2024'!F45,'July 2024 '!F45)</f>
        <v>1</v>
      </c>
      <c r="F45" s="13">
        <f>MIN('Feb 2025'!F45,'Jan 2025'!F45,'Dec 2024'!F45,'Nov 2024'!F45,'Oct 2024'!F45,'Sept 2024'!F45,'Aug 2024'!F45,'July 2024 '!F45)</f>
        <v>0</v>
      </c>
    </row>
    <row r="46" spans="1:6">
      <c r="A46" s="2" t="s">
        <v>94</v>
      </c>
      <c r="B46" s="15">
        <v>45</v>
      </c>
      <c r="C46" s="15" t="s">
        <v>95</v>
      </c>
      <c r="D46" s="16">
        <f>MAX('Feb 2025'!F46,'Jan 2025'!F46,'Dec 2024'!F46,'Nov 2024'!F46,'Oct 2024'!F46,'Sept 2024'!F46,'Aug 2024'!F46,'July 2024 '!F46)</f>
        <v>2</v>
      </c>
      <c r="E46" s="16">
        <f>AVERAGE('Feb 2025'!F46,'Jan 2025'!F46,'Dec 2024'!F46,'Nov 2024'!F46,'Oct 2024'!F46,'Sept 2024'!F46,'Aug 2024'!F46,'July 2024 '!F46)</f>
        <v>1.1428571428571428</v>
      </c>
      <c r="F46" s="13">
        <f>MIN('Feb 2025'!F46,'Jan 2025'!F46,'Dec 2024'!F46,'Nov 2024'!F46,'Oct 2024'!F46,'Sept 2024'!F46,'Aug 2024'!F46,'July 2024 '!F46)</f>
        <v>0</v>
      </c>
    </row>
    <row r="47" spans="1:6">
      <c r="A47" s="2" t="s">
        <v>96</v>
      </c>
      <c r="B47" s="15">
        <v>46</v>
      </c>
      <c r="C47" s="15" t="s">
        <v>97</v>
      </c>
      <c r="D47" s="16">
        <f>MAX('Feb 2025'!F47,'Jan 2025'!F47,'Dec 2024'!F47,'Nov 2024'!F47,'Oct 2024'!F47,'Sept 2024'!F47,'Aug 2024'!F47,'July 2024 '!F47)</f>
        <v>2</v>
      </c>
      <c r="E47" s="16">
        <f>AVERAGE('Feb 2025'!F47,'Jan 2025'!F47,'Dec 2024'!F47,'Nov 2024'!F47,'Oct 2024'!F47,'Sept 2024'!F47,'Aug 2024'!F47,'July 2024 '!F47)</f>
        <v>1.2857142857142858</v>
      </c>
      <c r="F47" s="13">
        <f>MIN('Feb 2025'!F47,'Jan 2025'!F47,'Dec 2024'!F47,'Nov 2024'!F47,'Oct 2024'!F47,'Sept 2024'!F47,'Aug 2024'!F47,'July 2024 '!F47)</f>
        <v>1</v>
      </c>
    </row>
    <row r="48" spans="1:6">
      <c r="A48" s="2" t="s">
        <v>98</v>
      </c>
      <c r="B48" s="15">
        <v>47</v>
      </c>
      <c r="C48" s="15" t="s">
        <v>99</v>
      </c>
      <c r="D48" s="16">
        <f>MAX('Feb 2025'!F48,'Jan 2025'!F48,'Dec 2024'!F48,'Nov 2024'!F48,'Oct 2024'!F48,'Sept 2024'!F48,'Aug 2024'!F48,'July 2024 '!F48)</f>
        <v>1</v>
      </c>
      <c r="E48" s="16">
        <f>AVERAGE('Feb 2025'!F48,'Jan 2025'!F48,'Dec 2024'!F48,'Nov 2024'!F48,'Oct 2024'!F48,'Sept 2024'!F48,'Aug 2024'!F48,'July 2024 '!F48)</f>
        <v>0.2857142857142857</v>
      </c>
      <c r="F48" s="13">
        <f>MIN('Feb 2025'!F48,'Jan 2025'!F48,'Dec 2024'!F48,'Nov 2024'!F48,'Oct 2024'!F48,'Sept 2024'!F48,'Aug 2024'!F48,'July 2024 '!F48)</f>
        <v>0</v>
      </c>
    </row>
    <row r="49" spans="1:6">
      <c r="A49" s="2" t="s">
        <v>100</v>
      </c>
      <c r="B49" s="15">
        <v>48</v>
      </c>
      <c r="C49" s="15" t="s">
        <v>101</v>
      </c>
      <c r="D49" s="16">
        <f>MAX('Feb 2025'!F49,'Jan 2025'!F49,'Dec 2024'!F49,'Nov 2024'!F49,'Oct 2024'!F49,'Sept 2024'!F49,'Aug 2024'!F49,'July 2024 '!F49)</f>
        <v>1</v>
      </c>
      <c r="E49" s="16">
        <f>AVERAGE('Feb 2025'!F49,'Jan 2025'!F49,'Dec 2024'!F49,'Nov 2024'!F49,'Oct 2024'!F49,'Sept 2024'!F49,'Aug 2024'!F49,'July 2024 '!F49)</f>
        <v>0.2857142857142857</v>
      </c>
      <c r="F49" s="13">
        <f>MIN('Feb 2025'!F49,'Jan 2025'!F49,'Dec 2024'!F49,'Nov 2024'!F49,'Oct 2024'!F49,'Sept 2024'!F49,'Aug 2024'!F49,'July 2024 '!F49)</f>
        <v>0</v>
      </c>
    </row>
    <row r="50" spans="1:6">
      <c r="A50" s="2" t="s">
        <v>102</v>
      </c>
      <c r="B50" s="15">
        <v>49</v>
      </c>
      <c r="C50" s="15" t="s">
        <v>103</v>
      </c>
      <c r="D50" s="16">
        <f>MAX('Feb 2025'!F50,'Jan 2025'!F50,'Dec 2024'!F50,'Nov 2024'!F50,'Oct 2024'!F50,'Sept 2024'!F50,'Aug 2024'!F50,'July 2024 '!F50)</f>
        <v>3</v>
      </c>
      <c r="E50" s="16">
        <f>AVERAGE('Feb 2025'!F50,'Jan 2025'!F50,'Dec 2024'!F50,'Nov 2024'!F50,'Oct 2024'!F50,'Sept 2024'!F50,'Aug 2024'!F50,'July 2024 '!F50)</f>
        <v>0.5714285714285714</v>
      </c>
      <c r="F50" s="13">
        <f>MIN('Feb 2025'!F50,'Jan 2025'!F50,'Dec 2024'!F50,'Nov 2024'!F50,'Oct 2024'!F50,'Sept 2024'!F50,'Aug 2024'!F50,'July 2024 '!F50)</f>
        <v>0</v>
      </c>
    </row>
    <row r="51" spans="1:6">
      <c r="A51" s="2" t="s">
        <v>104</v>
      </c>
      <c r="B51" s="15">
        <v>50</v>
      </c>
      <c r="C51" s="15" t="s">
        <v>105</v>
      </c>
      <c r="D51" s="16">
        <f>MAX('Feb 2025'!F51,'Jan 2025'!F51,'Dec 2024'!F51,'Nov 2024'!F51,'Oct 2024'!F51,'Sept 2024'!F51,'Aug 2024'!F51,'July 2024 '!F51)</f>
        <v>4</v>
      </c>
      <c r="E51" s="16">
        <f>AVERAGE('Feb 2025'!F51,'Jan 2025'!F51,'Dec 2024'!F51,'Nov 2024'!F51,'Oct 2024'!F51,'Sept 2024'!F51,'Aug 2024'!F51,'July 2024 '!F51)</f>
        <v>2.7142857142857144</v>
      </c>
      <c r="F51" s="13">
        <f>MIN('Feb 2025'!F51,'Jan 2025'!F51,'Dec 2024'!F51,'Nov 2024'!F51,'Oct 2024'!F51,'Sept 2024'!F51,'Aug 2024'!F51,'July 2024 '!F51)</f>
        <v>2</v>
      </c>
    </row>
    <row r="52" spans="1:6">
      <c r="A52" s="2" t="s">
        <v>106</v>
      </c>
      <c r="B52" s="15">
        <v>51</v>
      </c>
      <c r="C52" s="15" t="s">
        <v>107</v>
      </c>
      <c r="D52" s="16">
        <f>MAX('Feb 2025'!F52,'Jan 2025'!F52,'Dec 2024'!F52,'Nov 2024'!F52,'Oct 2024'!F52,'Sept 2024'!F52,'Aug 2024'!F52,'July 2024 '!F52)</f>
        <v>23</v>
      </c>
      <c r="E52" s="16">
        <f>AVERAGE('Feb 2025'!F52,'Jan 2025'!F52,'Dec 2024'!F52,'Nov 2024'!F52,'Oct 2024'!F52,'Sept 2024'!F52,'Aug 2024'!F52,'July 2024 '!F52)</f>
        <v>19.571428571428573</v>
      </c>
      <c r="F52" s="13">
        <f>MIN('Feb 2025'!F52,'Jan 2025'!F52,'Dec 2024'!F52,'Nov 2024'!F52,'Oct 2024'!F52,'Sept 2024'!F52,'Aug 2024'!F52,'July 2024 '!F52)</f>
        <v>17</v>
      </c>
    </row>
    <row r="53" spans="1:6">
      <c r="A53" s="2" t="s">
        <v>108</v>
      </c>
      <c r="B53" s="15">
        <v>52</v>
      </c>
      <c r="C53" s="15" t="s">
        <v>109</v>
      </c>
      <c r="D53" s="16">
        <f>MAX('Feb 2025'!F53,'Jan 2025'!F53,'Dec 2024'!F53,'Nov 2024'!F53,'Oct 2024'!F53,'Sept 2024'!F53,'Aug 2024'!F53,'July 2024 '!F53)</f>
        <v>1</v>
      </c>
      <c r="E53" s="16">
        <f>AVERAGE('Feb 2025'!F53,'Jan 2025'!F53,'Dec 2024'!F53,'Nov 2024'!F53,'Oct 2024'!F53,'Sept 2024'!F53,'Aug 2024'!F53,'July 2024 '!F53)</f>
        <v>0.5714285714285714</v>
      </c>
      <c r="F53" s="13">
        <f>MIN('Feb 2025'!F53,'Jan 2025'!F53,'Dec 2024'!F53,'Nov 2024'!F53,'Oct 2024'!F53,'Sept 2024'!F53,'Aug 2024'!F53,'July 2024 '!F53)</f>
        <v>0</v>
      </c>
    </row>
    <row r="54" spans="1:6">
      <c r="A54" s="2" t="s">
        <v>110</v>
      </c>
      <c r="B54" s="15">
        <v>53</v>
      </c>
      <c r="C54" s="15" t="s">
        <v>111</v>
      </c>
      <c r="D54" s="16">
        <f>MAX('Feb 2025'!F54,'Jan 2025'!F54,'Dec 2024'!F54,'Nov 2024'!F54,'Oct 2024'!F54,'Sept 2024'!F54,'Aug 2024'!F54,'July 2024 '!F54)</f>
        <v>3</v>
      </c>
      <c r="E54" s="16">
        <f>AVERAGE('Feb 2025'!F54,'Jan 2025'!F54,'Dec 2024'!F54,'Nov 2024'!F54,'Oct 2024'!F54,'Sept 2024'!F54,'Aug 2024'!F54,'July 2024 '!F54)</f>
        <v>2</v>
      </c>
      <c r="F54" s="13">
        <f>MIN('Feb 2025'!F54,'Jan 2025'!F54,'Dec 2024'!F54,'Nov 2024'!F54,'Oct 2024'!F54,'Sept 2024'!F54,'Aug 2024'!F54,'July 2024 '!F54)</f>
        <v>1</v>
      </c>
    </row>
    <row r="55" spans="1:6">
      <c r="A55" s="2" t="s">
        <v>112</v>
      </c>
      <c r="B55" s="15">
        <v>54</v>
      </c>
      <c r="C55" s="15" t="s">
        <v>113</v>
      </c>
      <c r="D55" s="16">
        <f>MAX('Feb 2025'!F55,'Jan 2025'!F55,'Dec 2024'!F55,'Nov 2024'!F55,'Oct 2024'!F55,'Sept 2024'!F55,'Aug 2024'!F55,'July 2024 '!F55)</f>
        <v>3</v>
      </c>
      <c r="E55" s="16">
        <f>AVERAGE('Feb 2025'!F55,'Jan 2025'!F55,'Dec 2024'!F55,'Nov 2024'!F55,'Oct 2024'!F55,'Sept 2024'!F55,'Aug 2024'!F55,'July 2024 '!F55)</f>
        <v>0.42857142857142855</v>
      </c>
      <c r="F55" s="13">
        <f>MIN('Feb 2025'!F55,'Jan 2025'!F55,'Dec 2024'!F55,'Nov 2024'!F55,'Oct 2024'!F55,'Sept 2024'!F55,'Aug 2024'!F55,'July 2024 '!F55)</f>
        <v>-3</v>
      </c>
    </row>
    <row r="56" spans="1:6">
      <c r="A56" s="2" t="s">
        <v>114</v>
      </c>
      <c r="B56" s="15">
        <v>55</v>
      </c>
      <c r="C56" s="15" t="s">
        <v>115</v>
      </c>
      <c r="D56" s="16">
        <f>MAX('Feb 2025'!F56,'Jan 2025'!F56,'Dec 2024'!F56,'Nov 2024'!F56,'Oct 2024'!F56,'Sept 2024'!F56,'Aug 2024'!F56,'July 2024 '!F56)</f>
        <v>2</v>
      </c>
      <c r="E56" s="16">
        <f>AVERAGE('Feb 2025'!F56,'Jan 2025'!F56,'Dec 2024'!F56,'Nov 2024'!F56,'Oct 2024'!F56,'Sept 2024'!F56,'Aug 2024'!F56,'July 2024 '!F56)</f>
        <v>1.2857142857142858</v>
      </c>
      <c r="F56" s="13">
        <f>MIN('Feb 2025'!F56,'Jan 2025'!F56,'Dec 2024'!F56,'Nov 2024'!F56,'Oct 2024'!F56,'Sept 2024'!F56,'Aug 2024'!F56,'July 2024 '!F56)</f>
        <v>0</v>
      </c>
    </row>
    <row r="57" spans="1:6">
      <c r="A57" s="2" t="s">
        <v>116</v>
      </c>
      <c r="B57" s="15">
        <v>56</v>
      </c>
      <c r="C57" s="15" t="s">
        <v>117</v>
      </c>
      <c r="D57" s="16">
        <f>MAX('Feb 2025'!F57,'Jan 2025'!F57,'Dec 2024'!F57,'Nov 2024'!F57,'Oct 2024'!F57,'Sept 2024'!F57,'Aug 2024'!F57,'July 2024 '!F57)</f>
        <v>1</v>
      </c>
      <c r="E57" s="16">
        <f>AVERAGE('Feb 2025'!F57,'Jan 2025'!F57,'Dec 2024'!F57,'Nov 2024'!F57,'Oct 2024'!F57,'Sept 2024'!F57,'Aug 2024'!F57,'July 2024 '!F57)</f>
        <v>1</v>
      </c>
      <c r="F57" s="13">
        <f>MIN('Feb 2025'!F57,'Jan 2025'!F57,'Dec 2024'!F57,'Nov 2024'!F57,'Oct 2024'!F57,'Sept 2024'!F57,'Aug 2024'!F57,'July 2024 '!F57)</f>
        <v>1</v>
      </c>
    </row>
    <row r="58" spans="1:6">
      <c r="A58" s="2" t="s">
        <v>118</v>
      </c>
      <c r="B58" s="15">
        <v>57</v>
      </c>
      <c r="C58" s="15" t="s">
        <v>119</v>
      </c>
      <c r="D58" s="16">
        <f>MAX('Feb 2025'!F58,'Jan 2025'!F58,'Dec 2024'!F58,'Nov 2024'!F58,'Oct 2024'!F58,'Sept 2024'!F58,'Aug 2024'!F58,'July 2024 '!F58)</f>
        <v>1</v>
      </c>
      <c r="E58" s="16">
        <f>AVERAGE('Feb 2025'!F58,'Jan 2025'!F58,'Dec 2024'!F58,'Nov 2024'!F58,'Oct 2024'!F58,'Sept 2024'!F58,'Aug 2024'!F58,'July 2024 '!F58)</f>
        <v>0.5714285714285714</v>
      </c>
      <c r="F58" s="13">
        <f>MIN('Feb 2025'!F58,'Jan 2025'!F58,'Dec 2024'!F58,'Nov 2024'!F58,'Oct 2024'!F58,'Sept 2024'!F58,'Aug 2024'!F58,'July 2024 '!F58)</f>
        <v>0</v>
      </c>
    </row>
    <row r="59" spans="1:6">
      <c r="A59" s="2" t="s">
        <v>120</v>
      </c>
      <c r="B59" s="15">
        <v>58</v>
      </c>
      <c r="C59" s="15" t="s">
        <v>121</v>
      </c>
      <c r="D59" s="16">
        <f>MAX('Feb 2025'!F59,'Jan 2025'!F59,'Dec 2024'!F59,'Nov 2024'!F59,'Oct 2024'!F59,'Sept 2024'!F59,'Aug 2024'!F59,'July 2024 '!F59)</f>
        <v>2</v>
      </c>
      <c r="E59" s="16">
        <f>AVERAGE('Feb 2025'!F59,'Jan 2025'!F59,'Dec 2024'!F59,'Nov 2024'!F59,'Oct 2024'!F59,'Sept 2024'!F59,'Aug 2024'!F59,'July 2024 '!F59)</f>
        <v>1</v>
      </c>
      <c r="F59" s="13">
        <f>MIN('Feb 2025'!F59,'Jan 2025'!F59,'Dec 2024'!F59,'Nov 2024'!F59,'Oct 2024'!F59,'Sept 2024'!F59,'Aug 2024'!F59,'July 2024 '!F59)</f>
        <v>0</v>
      </c>
    </row>
    <row r="60" spans="1:6">
      <c r="A60" s="2" t="s">
        <v>122</v>
      </c>
      <c r="B60" s="15">
        <v>59</v>
      </c>
      <c r="C60" s="15" t="s">
        <v>123</v>
      </c>
      <c r="D60" s="16">
        <f>MAX('Feb 2025'!F60,'Jan 2025'!F60,'Dec 2024'!F60,'Nov 2024'!F60,'Oct 2024'!F60,'Sept 2024'!F60,'Aug 2024'!F60,'July 2024 '!F60)</f>
        <v>2</v>
      </c>
      <c r="E60" s="16">
        <f>AVERAGE('Feb 2025'!F60,'Jan 2025'!F60,'Dec 2024'!F60,'Nov 2024'!F60,'Oct 2024'!F60,'Sept 2024'!F60,'Aug 2024'!F60,'July 2024 '!F60)</f>
        <v>1</v>
      </c>
      <c r="F60" s="13">
        <f>MIN('Feb 2025'!F60,'Jan 2025'!F60,'Dec 2024'!F60,'Nov 2024'!F60,'Oct 2024'!F60,'Sept 2024'!F60,'Aug 2024'!F60,'July 2024 '!F60)</f>
        <v>0</v>
      </c>
    </row>
    <row r="61" spans="1:6">
      <c r="A61" s="2" t="s">
        <v>124</v>
      </c>
      <c r="B61" s="15">
        <v>60</v>
      </c>
      <c r="C61" s="15" t="s">
        <v>125</v>
      </c>
      <c r="D61" s="16">
        <f>MAX('Feb 2025'!F61,'Jan 2025'!F61,'Dec 2024'!F61,'Nov 2024'!F61,'Oct 2024'!F61,'Sept 2024'!F61,'Aug 2024'!F61,'July 2024 '!F61)</f>
        <v>2</v>
      </c>
      <c r="E61" s="16">
        <f>AVERAGE('Feb 2025'!F61,'Jan 2025'!F61,'Dec 2024'!F61,'Nov 2024'!F61,'Oct 2024'!F61,'Sept 2024'!F61,'Aug 2024'!F61,'July 2024 '!F61)</f>
        <v>0.8571428571428571</v>
      </c>
      <c r="F61" s="13">
        <f>MIN('Feb 2025'!F61,'Jan 2025'!F61,'Dec 2024'!F61,'Nov 2024'!F61,'Oct 2024'!F61,'Sept 2024'!F61,'Aug 2024'!F61,'July 2024 '!F61)</f>
        <v>-1</v>
      </c>
    </row>
    <row r="62" spans="1:6">
      <c r="A62" s="2" t="s">
        <v>126</v>
      </c>
      <c r="B62" s="15">
        <v>61</v>
      </c>
      <c r="C62" s="15" t="s">
        <v>127</v>
      </c>
      <c r="D62" s="16">
        <f>MAX('Feb 2025'!F62,'Jan 2025'!F62,'Dec 2024'!F62,'Nov 2024'!F62,'Oct 2024'!F62,'Sept 2024'!F62,'Aug 2024'!F62,'July 2024 '!F62)</f>
        <v>2</v>
      </c>
      <c r="E62" s="16">
        <f>AVERAGE('Feb 2025'!F62,'Jan 2025'!F62,'Dec 2024'!F62,'Nov 2024'!F62,'Oct 2024'!F62,'Sept 2024'!F62,'Aug 2024'!F62,'July 2024 '!F62)</f>
        <v>0.5714285714285714</v>
      </c>
      <c r="F62" s="13">
        <f>MIN('Feb 2025'!F62,'Jan 2025'!F62,'Dec 2024'!F62,'Nov 2024'!F62,'Oct 2024'!F62,'Sept 2024'!F62,'Aug 2024'!F62,'July 2024 '!F62)</f>
        <v>0</v>
      </c>
    </row>
    <row r="63" spans="1:6">
      <c r="A63" s="2" t="s">
        <v>128</v>
      </c>
      <c r="B63" s="15">
        <v>62</v>
      </c>
      <c r="C63" s="15" t="s">
        <v>129</v>
      </c>
      <c r="D63" s="16">
        <f>MAX('Feb 2025'!F63,'Jan 2025'!F63,'Dec 2024'!F63,'Nov 2024'!F63,'Oct 2024'!F63,'Sept 2024'!F63,'Aug 2024'!F63,'July 2024 '!F63)</f>
        <v>1</v>
      </c>
      <c r="E63" s="16">
        <f>AVERAGE('Feb 2025'!F63,'Jan 2025'!F63,'Dec 2024'!F63,'Nov 2024'!F63,'Oct 2024'!F63,'Sept 2024'!F63,'Aug 2024'!F63,'July 2024 '!F63)</f>
        <v>0.7142857142857143</v>
      </c>
      <c r="F63" s="13">
        <f>MIN('Feb 2025'!F63,'Jan 2025'!F63,'Dec 2024'!F63,'Nov 2024'!F63,'Oct 2024'!F63,'Sept 2024'!F63,'Aug 2024'!F63,'July 2024 '!F63)</f>
        <v>-1</v>
      </c>
    </row>
    <row r="64" spans="1:6">
      <c r="A64" s="2" t="s">
        <v>130</v>
      </c>
      <c r="B64" s="15">
        <v>63</v>
      </c>
      <c r="C64" s="15" t="s">
        <v>131</v>
      </c>
      <c r="D64" s="16">
        <f>MAX('Feb 2025'!F64,'Jan 2025'!F64,'Dec 2024'!F64,'Nov 2024'!F64,'Oct 2024'!F64,'Sept 2024'!F64,'Aug 2024'!F64,'July 2024 '!F64)</f>
        <v>3</v>
      </c>
      <c r="E64" s="16">
        <f>AVERAGE('Feb 2025'!F64,'Jan 2025'!F64,'Dec 2024'!F64,'Nov 2024'!F64,'Oct 2024'!F64,'Sept 2024'!F64,'Aug 2024'!F64,'July 2024 '!F64)</f>
        <v>1.8571428571428572</v>
      </c>
      <c r="F64" s="13">
        <f>MIN('Feb 2025'!F64,'Jan 2025'!F64,'Dec 2024'!F64,'Nov 2024'!F64,'Oct 2024'!F64,'Sept 2024'!F64,'Aug 2024'!F64,'July 2024 '!F64)</f>
        <v>1</v>
      </c>
    </row>
    <row r="65" spans="1:6">
      <c r="A65" s="2" t="s">
        <v>132</v>
      </c>
      <c r="B65" s="15">
        <v>64</v>
      </c>
      <c r="C65" s="15" t="s">
        <v>133</v>
      </c>
      <c r="D65" s="16">
        <f>MAX('Feb 2025'!F65,'Jan 2025'!F65,'Dec 2024'!F65,'Nov 2024'!F65,'Oct 2024'!F65,'Sept 2024'!F65,'Aug 2024'!F65,'July 2024 '!F65)</f>
        <v>3</v>
      </c>
      <c r="E65" s="16">
        <f>AVERAGE('Feb 2025'!F65,'Jan 2025'!F65,'Dec 2024'!F65,'Nov 2024'!F65,'Oct 2024'!F65,'Sept 2024'!F65,'Aug 2024'!F65,'July 2024 '!F65)</f>
        <v>1.1428571428571428</v>
      </c>
      <c r="F65" s="13">
        <f>MIN('Feb 2025'!F65,'Jan 2025'!F65,'Dec 2024'!F65,'Nov 2024'!F65,'Oct 2024'!F65,'Sept 2024'!F65,'Aug 2024'!F65,'July 2024 '!F65)</f>
        <v>0</v>
      </c>
    </row>
    <row r="66" spans="1:6">
      <c r="A66" s="2" t="s">
        <v>134</v>
      </c>
      <c r="B66" s="15">
        <v>65</v>
      </c>
      <c r="C66" s="15" t="s">
        <v>135</v>
      </c>
      <c r="D66" s="16">
        <f>MAX('Feb 2025'!F66,'Jan 2025'!F66,'Dec 2024'!F66,'Nov 2024'!F66,'Oct 2024'!F66,'Sept 2024'!F66,'Aug 2024'!F66,'July 2024 '!F66)</f>
        <v>2</v>
      </c>
      <c r="E66" s="16">
        <f>AVERAGE('Feb 2025'!F66,'Jan 2025'!F66,'Dec 2024'!F66,'Nov 2024'!F66,'Oct 2024'!F66,'Sept 2024'!F66,'Aug 2024'!F66,'July 2024 '!F66)</f>
        <v>0.8571428571428571</v>
      </c>
      <c r="F66" s="13">
        <f>MIN('Feb 2025'!F66,'Jan 2025'!F66,'Dec 2024'!F66,'Nov 2024'!F66,'Oct 2024'!F66,'Sept 2024'!F66,'Aug 2024'!F66,'July 2024 '!F66)</f>
        <v>0</v>
      </c>
    </row>
    <row r="67" spans="1:6">
      <c r="A67" s="2" t="s">
        <v>136</v>
      </c>
      <c r="B67" s="15">
        <v>66</v>
      </c>
      <c r="C67" s="15" t="s">
        <v>137</v>
      </c>
      <c r="D67" s="16">
        <f>MAX('Feb 2025'!F67,'Jan 2025'!F67,'Dec 2024'!F67,'Nov 2024'!F67,'Oct 2024'!F67,'Sept 2024'!F67,'Aug 2024'!F67,'July 2024 '!F67)</f>
        <v>5</v>
      </c>
      <c r="E67" s="16">
        <f>AVERAGE('Feb 2025'!F67,'Jan 2025'!F67,'Dec 2024'!F67,'Nov 2024'!F67,'Oct 2024'!F67,'Sept 2024'!F67,'Aug 2024'!F67,'July 2024 '!F67)</f>
        <v>2.2857142857142856</v>
      </c>
      <c r="F67" s="13">
        <f>MIN('Feb 2025'!F67,'Jan 2025'!F67,'Dec 2024'!F67,'Nov 2024'!F67,'Oct 2024'!F67,'Sept 2024'!F67,'Aug 2024'!F67,'July 2024 '!F67)</f>
        <v>-1</v>
      </c>
    </row>
    <row r="68" spans="1:6">
      <c r="A68" s="2" t="s">
        <v>138</v>
      </c>
      <c r="B68" s="15">
        <v>67</v>
      </c>
      <c r="C68" s="15" t="s">
        <v>139</v>
      </c>
      <c r="D68" s="16">
        <f>MAX('Feb 2025'!F68,'Jan 2025'!F68,'Dec 2024'!F68,'Nov 2024'!F68,'Oct 2024'!F68,'Sept 2024'!F68,'Aug 2024'!F68,'July 2024 '!F68)</f>
        <v>2</v>
      </c>
      <c r="E68" s="16">
        <f>AVERAGE('Feb 2025'!F68,'Jan 2025'!F68,'Dec 2024'!F68,'Nov 2024'!F68,'Oct 2024'!F68,'Sept 2024'!F68,'Aug 2024'!F68,'July 2024 '!F68)</f>
        <v>1</v>
      </c>
      <c r="F68" s="13">
        <f>MIN('Feb 2025'!F68,'Jan 2025'!F68,'Dec 2024'!F68,'Nov 2024'!F68,'Oct 2024'!F68,'Sept 2024'!F68,'Aug 2024'!F68,'July 2024 '!F68)</f>
        <v>0</v>
      </c>
    </row>
    <row r="69" spans="1:6">
      <c r="A69" s="2" t="s">
        <v>140</v>
      </c>
      <c r="B69" s="15">
        <v>68</v>
      </c>
      <c r="C69" s="15" t="s">
        <v>141</v>
      </c>
      <c r="D69" s="16">
        <f>MAX('Feb 2025'!F69,'Jan 2025'!F69,'Dec 2024'!F69,'Nov 2024'!F69,'Oct 2024'!F69,'Sept 2024'!F69,'Aug 2024'!F69,'July 2024 '!F69)</f>
        <v>4</v>
      </c>
      <c r="E69" s="16">
        <f>AVERAGE('Feb 2025'!F69,'Jan 2025'!F69,'Dec 2024'!F69,'Nov 2024'!F69,'Oct 2024'!F69,'Sept 2024'!F69,'Aug 2024'!F69,'July 2024 '!F69)</f>
        <v>1.1428571428571428</v>
      </c>
      <c r="F69" s="13">
        <f>MIN('Feb 2025'!F69,'Jan 2025'!F69,'Dec 2024'!F69,'Nov 2024'!F69,'Oct 2024'!F69,'Sept 2024'!F69,'Aug 2024'!F69,'July 2024 '!F69)</f>
        <v>0</v>
      </c>
    </row>
    <row r="70" spans="1:6">
      <c r="A70" s="2" t="s">
        <v>142</v>
      </c>
      <c r="B70" s="15">
        <v>69</v>
      </c>
      <c r="C70" s="15" t="s">
        <v>143</v>
      </c>
      <c r="D70" s="16">
        <f>MAX('Feb 2025'!F70,'Jan 2025'!F70,'Dec 2024'!F70,'Nov 2024'!F70,'Oct 2024'!F70,'Sept 2024'!F70,'Aug 2024'!F70,'July 2024 '!F70)</f>
        <v>4</v>
      </c>
      <c r="E70" s="16">
        <f>AVERAGE('Feb 2025'!F70,'Jan 2025'!F70,'Dec 2024'!F70,'Nov 2024'!F70,'Oct 2024'!F70,'Sept 2024'!F70,'Aug 2024'!F70,'July 2024 '!F70)</f>
        <v>3.5714285714285716</v>
      </c>
      <c r="F70" s="13">
        <f>MIN('Feb 2025'!F70,'Jan 2025'!F70,'Dec 2024'!F70,'Nov 2024'!F70,'Oct 2024'!F70,'Sept 2024'!F70,'Aug 2024'!F70,'July 2024 '!F70)</f>
        <v>2</v>
      </c>
    </row>
    <row r="71" spans="1:6">
      <c r="A71" s="2" t="s">
        <v>144</v>
      </c>
      <c r="B71" s="15">
        <v>70</v>
      </c>
      <c r="C71" s="15" t="s">
        <v>145</v>
      </c>
      <c r="D71" s="16">
        <f>MAX('Feb 2025'!F71,'Jan 2025'!F71,'Dec 2024'!F71,'Nov 2024'!F71,'Oct 2024'!F71,'Sept 2024'!F71,'Aug 2024'!F71,'July 2024 '!F71)</f>
        <v>2</v>
      </c>
      <c r="E71" s="16">
        <f>AVERAGE('Feb 2025'!F71,'Jan 2025'!F71,'Dec 2024'!F71,'Nov 2024'!F71,'Oct 2024'!F71,'Sept 2024'!F71,'Aug 2024'!F71,'July 2024 '!F71)</f>
        <v>0.5714285714285714</v>
      </c>
      <c r="F71" s="13">
        <f>MIN('Feb 2025'!F71,'Jan 2025'!F71,'Dec 2024'!F71,'Nov 2024'!F71,'Oct 2024'!F71,'Sept 2024'!F71,'Aug 2024'!F71,'July 2024 '!F71)</f>
        <v>0</v>
      </c>
    </row>
    <row r="72" spans="1:6">
      <c r="A72" s="2" t="s">
        <v>146</v>
      </c>
      <c r="B72" s="15">
        <v>71</v>
      </c>
      <c r="C72" s="15" t="s">
        <v>147</v>
      </c>
      <c r="D72" s="16">
        <f>MAX('Feb 2025'!F72,'Jan 2025'!F72,'Dec 2024'!F72,'Nov 2024'!F72,'Oct 2024'!F72,'Sept 2024'!F72,'Aug 2024'!F72,'July 2024 '!F72)</f>
        <v>2</v>
      </c>
      <c r="E72" s="16">
        <f>AVERAGE('Feb 2025'!F72,'Jan 2025'!F72,'Dec 2024'!F72,'Nov 2024'!F72,'Oct 2024'!F72,'Sept 2024'!F72,'Aug 2024'!F72,'July 2024 '!F72)</f>
        <v>0.5714285714285714</v>
      </c>
      <c r="F72" s="13">
        <f>MIN('Feb 2025'!F72,'Jan 2025'!F72,'Dec 2024'!F72,'Nov 2024'!F72,'Oct 2024'!F72,'Sept 2024'!F72,'Aug 2024'!F72,'July 2024 '!F72)</f>
        <v>0</v>
      </c>
    </row>
    <row r="73" spans="1:6">
      <c r="A73" s="2" t="s">
        <v>148</v>
      </c>
      <c r="B73" s="15">
        <v>72</v>
      </c>
      <c r="C73" s="15" t="s">
        <v>149</v>
      </c>
      <c r="D73" s="16">
        <f>MAX('Feb 2025'!F73,'Jan 2025'!F73,'Dec 2024'!F73,'Nov 2024'!F73,'Oct 2024'!F73,'Sept 2024'!F73,'Aug 2024'!F73,'July 2024 '!F73)</f>
        <v>5</v>
      </c>
      <c r="E73" s="16">
        <f>AVERAGE('Feb 2025'!F73,'Jan 2025'!F73,'Dec 2024'!F73,'Nov 2024'!F73,'Oct 2024'!F73,'Sept 2024'!F73,'Aug 2024'!F73,'July 2024 '!F73)</f>
        <v>2.7142857142857144</v>
      </c>
      <c r="F73" s="13">
        <f>MIN('Feb 2025'!F73,'Jan 2025'!F73,'Dec 2024'!F73,'Nov 2024'!F73,'Oct 2024'!F73,'Sept 2024'!F73,'Aug 2024'!F73,'July 2024 '!F73)</f>
        <v>1</v>
      </c>
    </row>
    <row r="74" spans="1:6">
      <c r="A74" s="2" t="s">
        <v>150</v>
      </c>
      <c r="B74" s="15">
        <v>73</v>
      </c>
      <c r="C74" s="15" t="s">
        <v>151</v>
      </c>
      <c r="D74" s="16">
        <f>MAX('Feb 2025'!F74,'Jan 2025'!F74,'Dec 2024'!F74,'Nov 2024'!F74,'Oct 2024'!F74,'Sept 2024'!F74,'Aug 2024'!F74,'July 2024 '!F74)</f>
        <v>11</v>
      </c>
      <c r="E74" s="16">
        <f>AVERAGE('Feb 2025'!F74,'Jan 2025'!F74,'Dec 2024'!F74,'Nov 2024'!F74,'Oct 2024'!F74,'Sept 2024'!F74,'Aug 2024'!F74,'July 2024 '!F74)</f>
        <v>10.285714285714286</v>
      </c>
      <c r="F74" s="13">
        <f>MIN('Feb 2025'!F74,'Jan 2025'!F74,'Dec 2024'!F74,'Nov 2024'!F74,'Oct 2024'!F74,'Sept 2024'!F74,'Aug 2024'!F74,'July 2024 '!F74)</f>
        <v>9</v>
      </c>
    </row>
    <row r="75" spans="1:6">
      <c r="A75" s="2" t="s">
        <v>152</v>
      </c>
      <c r="B75" s="15">
        <v>74</v>
      </c>
      <c r="C75" s="15" t="s">
        <v>153</v>
      </c>
      <c r="D75" s="16">
        <f>MAX('Feb 2025'!F75,'Jan 2025'!F75,'Dec 2024'!F75,'Nov 2024'!F75,'Oct 2024'!F75,'Sept 2024'!F75,'Aug 2024'!F75,'July 2024 '!F75)</f>
        <v>3</v>
      </c>
      <c r="E75" s="16">
        <f>AVERAGE('Feb 2025'!F75,'Jan 2025'!F75,'Dec 2024'!F75,'Nov 2024'!F75,'Oct 2024'!F75,'Sept 2024'!F75,'Aug 2024'!F75,'July 2024 '!F75)</f>
        <v>0.8571428571428571</v>
      </c>
      <c r="F75" s="13">
        <f>MIN('Feb 2025'!F75,'Jan 2025'!F75,'Dec 2024'!F75,'Nov 2024'!F75,'Oct 2024'!F75,'Sept 2024'!F75,'Aug 2024'!F75,'July 2024 '!F75)</f>
        <v>-2</v>
      </c>
    </row>
    <row r="76" spans="1:6">
      <c r="A76" s="2" t="s">
        <v>154</v>
      </c>
      <c r="B76" s="15">
        <v>75</v>
      </c>
      <c r="C76" s="15" t="s">
        <v>155</v>
      </c>
      <c r="D76" s="16">
        <f>MAX('Feb 2025'!F76,'Jan 2025'!F76,'Dec 2024'!F76,'Nov 2024'!F76,'Oct 2024'!F76,'Sept 2024'!F76,'Aug 2024'!F76,'July 2024 '!F76)</f>
        <v>3</v>
      </c>
      <c r="E76" s="16">
        <f>AVERAGE('Feb 2025'!F76,'Jan 2025'!F76,'Dec 2024'!F76,'Nov 2024'!F76,'Oct 2024'!F76,'Sept 2024'!F76,'Aug 2024'!F76,'July 2024 '!F76)</f>
        <v>0.91666666666666663</v>
      </c>
      <c r="F76" s="13">
        <f>MIN('Feb 2025'!F76,'Jan 2025'!F76,'Dec 2024'!F76,'Nov 2024'!F76,'Oct 2024'!F76,'Sept 2024'!F76,'Aug 2024'!F76,'July 2024 '!F76)</f>
        <v>-3.5</v>
      </c>
    </row>
    <row r="77" spans="1:6">
      <c r="A77" s="2" t="s">
        <v>156</v>
      </c>
      <c r="B77" s="15">
        <v>76</v>
      </c>
      <c r="C77" s="15" t="s">
        <v>157</v>
      </c>
      <c r="D77" s="16">
        <f>MAX('Feb 2025'!F77,'Jan 2025'!F77,'Dec 2024'!F77,'Nov 2024'!F77,'Oct 2024'!F77,'Sept 2024'!F77,'Aug 2024'!F77,'July 2024 '!F77)</f>
        <v>4</v>
      </c>
      <c r="E77" s="16">
        <f>AVERAGE('Feb 2025'!F77,'Jan 2025'!F77,'Dec 2024'!F77,'Nov 2024'!F77,'Oct 2024'!F77,'Sept 2024'!F77,'Aug 2024'!F77,'July 2024 '!F77)</f>
        <v>0.7142857142857143</v>
      </c>
      <c r="F77" s="13">
        <f>MIN('Feb 2025'!F77,'Jan 2025'!F77,'Dec 2024'!F77,'Nov 2024'!F77,'Oct 2024'!F77,'Sept 2024'!F77,'Aug 2024'!F77,'July 2024 '!F77)</f>
        <v>-2.5</v>
      </c>
    </row>
    <row r="78" spans="1:6">
      <c r="A78" s="2" t="s">
        <v>158</v>
      </c>
      <c r="B78" s="15">
        <v>77</v>
      </c>
      <c r="C78" s="15" t="s">
        <v>159</v>
      </c>
      <c r="D78" s="16">
        <f>MAX('Feb 2025'!F78,'Jan 2025'!F78,'Dec 2024'!F78,'Nov 2024'!F78,'Oct 2024'!F78,'Sept 2024'!F78,'Aug 2024'!F78,'July 2024 '!F78)</f>
        <v>6</v>
      </c>
      <c r="E78" s="16">
        <f>AVERAGE('Feb 2025'!F78,'Jan 2025'!F78,'Dec 2024'!F78,'Nov 2024'!F78,'Oct 2024'!F78,'Sept 2024'!F78,'Aug 2024'!F78,'July 2024 '!F78)</f>
        <v>0.6428571428571429</v>
      </c>
      <c r="F78" s="13">
        <f>MIN('Feb 2025'!F78,'Jan 2025'!F78,'Dec 2024'!F78,'Nov 2024'!F78,'Oct 2024'!F78,'Sept 2024'!F78,'Aug 2024'!F78,'July 2024 '!F78)</f>
        <v>-5</v>
      </c>
    </row>
    <row r="79" spans="1:6">
      <c r="A79" s="2" t="s">
        <v>160</v>
      </c>
      <c r="B79" s="15">
        <v>78</v>
      </c>
      <c r="C79" s="15" t="s">
        <v>161</v>
      </c>
      <c r="D79" s="16">
        <f>MAX('Feb 2025'!F79,'Jan 2025'!F79,'Dec 2024'!F79,'Nov 2024'!F79,'Oct 2024'!F79,'Sept 2024'!F79,'Aug 2024'!F79,'July 2024 '!F79)</f>
        <v>3</v>
      </c>
      <c r="E79" s="16">
        <f>AVERAGE('Feb 2025'!F79,'Jan 2025'!F79,'Dec 2024'!F79,'Nov 2024'!F79,'Oct 2024'!F79,'Sept 2024'!F79,'Aug 2024'!F79,'July 2024 '!F79)</f>
        <v>-0.14285714285714285</v>
      </c>
      <c r="F79" s="13">
        <f>MIN('Feb 2025'!F79,'Jan 2025'!F79,'Dec 2024'!F79,'Nov 2024'!F79,'Oct 2024'!F79,'Sept 2024'!F79,'Aug 2024'!F79,'July 2024 '!F79)</f>
        <v>-3.5</v>
      </c>
    </row>
    <row r="80" spans="1:6">
      <c r="A80" s="2" t="s">
        <v>162</v>
      </c>
      <c r="B80" s="15">
        <v>79</v>
      </c>
      <c r="C80" s="15" t="s">
        <v>163</v>
      </c>
      <c r="D80" s="16">
        <f>MAX('Feb 2025'!F80,'Jan 2025'!F80,'Dec 2024'!F80,'Nov 2024'!F80,'Oct 2024'!F80,'Sept 2024'!F80,'Aug 2024'!F80,'July 2024 '!F80)</f>
        <v>2</v>
      </c>
      <c r="E80" s="16">
        <f>AVERAGE('Feb 2025'!F80,'Jan 2025'!F80,'Dec 2024'!F80,'Nov 2024'!F80,'Oct 2024'!F80,'Sept 2024'!F80,'Aug 2024'!F80,'July 2024 '!F80)</f>
        <v>0.14285714285714285</v>
      </c>
      <c r="F80" s="13">
        <f>MIN('Feb 2025'!F80,'Jan 2025'!F80,'Dec 2024'!F80,'Nov 2024'!F80,'Oct 2024'!F80,'Sept 2024'!F80,'Aug 2024'!F80,'July 2024 '!F80)</f>
        <v>-5.5</v>
      </c>
    </row>
    <row r="81" spans="1:6">
      <c r="A81" s="2" t="s">
        <v>164</v>
      </c>
      <c r="B81" s="15">
        <v>80</v>
      </c>
      <c r="C81" s="15" t="s">
        <v>165</v>
      </c>
      <c r="D81" s="16">
        <f>MAX('Feb 2025'!F81,'Jan 2025'!F81,'Dec 2024'!F81,'Nov 2024'!F81,'Oct 2024'!F81,'Sept 2024'!F81,'Aug 2024'!F81,'July 2024 '!F81)</f>
        <v>3</v>
      </c>
      <c r="E81" s="16">
        <f>AVERAGE('Feb 2025'!F81,'Jan 2025'!F81,'Dec 2024'!F81,'Nov 2024'!F81,'Oct 2024'!F81,'Sept 2024'!F81,'Aug 2024'!F81,'July 2024 '!F81)</f>
        <v>0.35714285714285715</v>
      </c>
      <c r="F81" s="13">
        <f>MIN('Feb 2025'!F81,'Jan 2025'!F81,'Dec 2024'!F81,'Nov 2024'!F81,'Oct 2024'!F81,'Sept 2024'!F81,'Aug 2024'!F81,'July 2024 '!F81)</f>
        <v>-3</v>
      </c>
    </row>
    <row r="82" spans="1:6">
      <c r="A82" s="2" t="s">
        <v>166</v>
      </c>
      <c r="B82" s="15">
        <v>81</v>
      </c>
      <c r="C82" s="15" t="s">
        <v>167</v>
      </c>
      <c r="D82" s="16">
        <f>MAX('Feb 2025'!F82,'Jan 2025'!F82,'Dec 2024'!F82,'Nov 2024'!F82,'Oct 2024'!F82,'Sept 2024'!F82,'Aug 2024'!F82,'July 2024 '!F82)</f>
        <v>6</v>
      </c>
      <c r="E82" s="16">
        <f>AVERAGE('Feb 2025'!F82,'Jan 2025'!F82,'Dec 2024'!F82,'Nov 2024'!F82,'Oct 2024'!F82,'Sept 2024'!F82,'Aug 2024'!F82,'July 2024 '!F82)</f>
        <v>0.42857142857142855</v>
      </c>
      <c r="F82" s="13">
        <f>MIN('Feb 2025'!F82,'Jan 2025'!F82,'Dec 2024'!F82,'Nov 2024'!F82,'Oct 2024'!F82,'Sept 2024'!F82,'Aug 2024'!F82,'July 2024 '!F82)</f>
        <v>-2</v>
      </c>
    </row>
    <row r="83" spans="1:6">
      <c r="A83" s="2" t="s">
        <v>168</v>
      </c>
      <c r="B83" s="15">
        <v>82</v>
      </c>
      <c r="C83" s="15" t="s">
        <v>169</v>
      </c>
      <c r="D83" s="16">
        <f>MAX('Feb 2025'!F83,'Jan 2025'!F83,'Dec 2024'!F83,'Nov 2024'!F83,'Oct 2024'!F83,'Sept 2024'!F83,'Aug 2024'!F83,'July 2024 '!F83)</f>
        <v>5</v>
      </c>
      <c r="E83" s="16">
        <f>AVERAGE('Feb 2025'!F83,'Jan 2025'!F83,'Dec 2024'!F83,'Nov 2024'!F83,'Oct 2024'!F83,'Sept 2024'!F83,'Aug 2024'!F83,'July 2024 '!F83)</f>
        <v>-0.35714285714285715</v>
      </c>
      <c r="F83" s="13">
        <f>MIN('Feb 2025'!F83,'Jan 2025'!F83,'Dec 2024'!F83,'Nov 2024'!F83,'Oct 2024'!F83,'Sept 2024'!F83,'Aug 2024'!F83,'July 2024 '!F83)</f>
        <v>-3</v>
      </c>
    </row>
    <row r="84" spans="1:6">
      <c r="A84" s="2" t="s">
        <v>170</v>
      </c>
      <c r="B84" s="15">
        <v>83</v>
      </c>
      <c r="C84" s="15" t="s">
        <v>171</v>
      </c>
      <c r="D84" s="16">
        <f>MAX('Feb 2025'!F84,'Jan 2025'!F84,'Dec 2024'!F84,'Nov 2024'!F84,'Oct 2024'!F84,'Sept 2024'!F84,'Aug 2024'!F84,'July 2024 '!F84)</f>
        <v>2</v>
      </c>
      <c r="E84" s="16">
        <f>AVERAGE('Feb 2025'!F84,'Jan 2025'!F84,'Dec 2024'!F84,'Nov 2024'!F84,'Oct 2024'!F84,'Sept 2024'!F84,'Aug 2024'!F84,'July 2024 '!F84)</f>
        <v>0.5</v>
      </c>
      <c r="F84" s="13">
        <f>MIN('Feb 2025'!F84,'Jan 2025'!F84,'Dec 2024'!F84,'Nov 2024'!F84,'Oct 2024'!F84,'Sept 2024'!F84,'Aug 2024'!F84,'July 2024 '!F84)</f>
        <v>-1</v>
      </c>
    </row>
    <row r="85" spans="1:6">
      <c r="A85" s="2" t="s">
        <v>172</v>
      </c>
      <c r="B85" s="15">
        <v>84</v>
      </c>
      <c r="C85" s="15" t="s">
        <v>173</v>
      </c>
      <c r="D85" s="16">
        <f>MAX('Feb 2025'!F85,'Jan 2025'!F85,'Dec 2024'!F85,'Nov 2024'!F85,'Oct 2024'!F85,'Sept 2024'!F85,'Aug 2024'!F85,'July 2024 '!F85)</f>
        <v>3</v>
      </c>
      <c r="E85" s="16">
        <f>AVERAGE('Feb 2025'!F85,'Jan 2025'!F85,'Dec 2024'!F85,'Nov 2024'!F85,'Oct 2024'!F85,'Sept 2024'!F85,'Aug 2024'!F85,'July 2024 '!F85)</f>
        <v>0.5</v>
      </c>
      <c r="F85" s="13">
        <f>MIN('Feb 2025'!F85,'Jan 2025'!F85,'Dec 2024'!F85,'Nov 2024'!F85,'Oct 2024'!F85,'Sept 2024'!F85,'Aug 2024'!F85,'July 2024 '!F85)</f>
        <v>-3.5</v>
      </c>
    </row>
    <row r="86" spans="1:6">
      <c r="A86" s="2" t="s">
        <v>174</v>
      </c>
      <c r="B86" s="15">
        <v>85</v>
      </c>
      <c r="C86" s="15" t="s">
        <v>175</v>
      </c>
      <c r="D86" s="16">
        <f>MAX('Feb 2025'!F86,'Jan 2025'!F86,'Dec 2024'!F86,'Nov 2024'!F86,'Oct 2024'!F86,'Sept 2024'!F86,'Aug 2024'!F86,'July 2024 '!F86)</f>
        <v>4</v>
      </c>
      <c r="E86" s="16">
        <f>AVERAGE('Feb 2025'!F86,'Jan 2025'!F86,'Dec 2024'!F86,'Nov 2024'!F86,'Oct 2024'!F86,'Sept 2024'!F86,'Aug 2024'!F86,'July 2024 '!F86)</f>
        <v>0.35714285714285715</v>
      </c>
      <c r="F86" s="13">
        <f>MIN('Feb 2025'!F86,'Jan 2025'!F86,'Dec 2024'!F86,'Nov 2024'!F86,'Oct 2024'!F86,'Sept 2024'!F86,'Aug 2024'!F86,'July 2024 '!F86)</f>
        <v>-4</v>
      </c>
    </row>
    <row r="87" spans="1:6">
      <c r="A87" s="2" t="s">
        <v>176</v>
      </c>
      <c r="B87" s="15">
        <v>86</v>
      </c>
      <c r="C87" s="15" t="s">
        <v>177</v>
      </c>
      <c r="D87" s="16">
        <f>MAX('Feb 2025'!F87,'Jan 2025'!F87,'Dec 2024'!F87,'Nov 2024'!F87,'Oct 2024'!F87,'Sept 2024'!F87,'Aug 2024'!F87,'July 2024 '!F87)</f>
        <v>3</v>
      </c>
      <c r="E87" s="16">
        <f>AVERAGE('Feb 2025'!F87,'Jan 2025'!F87,'Dec 2024'!F87,'Nov 2024'!F87,'Oct 2024'!F87,'Sept 2024'!F87,'Aug 2024'!F87,'July 2024 '!F87)</f>
        <v>1</v>
      </c>
      <c r="F87" s="13">
        <f>MIN('Feb 2025'!F87,'Jan 2025'!F87,'Dec 2024'!F87,'Nov 2024'!F87,'Oct 2024'!F87,'Sept 2024'!F87,'Aug 2024'!F87,'July 2024 '!F87)</f>
        <v>-2</v>
      </c>
    </row>
    <row r="88" spans="1:6">
      <c r="A88" s="2" t="s">
        <v>178</v>
      </c>
      <c r="B88" s="15">
        <v>87</v>
      </c>
      <c r="C88" s="15" t="s">
        <v>179</v>
      </c>
      <c r="D88" s="16">
        <f>MAX('Feb 2025'!F88,'Jan 2025'!F88,'Dec 2024'!F88,'Nov 2024'!F88,'Oct 2024'!F88,'Sept 2024'!F88,'Aug 2024'!F88,'July 2024 '!F88)</f>
        <v>2</v>
      </c>
      <c r="E88" s="16">
        <f>AVERAGE('Feb 2025'!F88,'Jan 2025'!F88,'Dec 2024'!F88,'Nov 2024'!F88,'Oct 2024'!F88,'Sept 2024'!F88,'Aug 2024'!F88,'July 2024 '!F88)</f>
        <v>-7.1428571428571425E-2</v>
      </c>
      <c r="F88" s="13">
        <f>MIN('Feb 2025'!F88,'Jan 2025'!F88,'Dec 2024'!F88,'Nov 2024'!F88,'Oct 2024'!F88,'Sept 2024'!F88,'Aug 2024'!F88,'July 2024 '!F88)</f>
        <v>-4</v>
      </c>
    </row>
    <row r="89" spans="1:6">
      <c r="A89" s="2" t="s">
        <v>180</v>
      </c>
      <c r="B89" s="15">
        <v>88</v>
      </c>
      <c r="C89" s="15" t="s">
        <v>181</v>
      </c>
      <c r="D89" s="16">
        <f>MAX('Feb 2025'!F89,'Jan 2025'!F89,'Dec 2024'!F89,'Nov 2024'!F89,'Oct 2024'!F89,'Sept 2024'!F89,'Aug 2024'!F89,'July 2024 '!F89)</f>
        <v>3</v>
      </c>
      <c r="E89" s="16">
        <f>AVERAGE('Feb 2025'!F89,'Jan 2025'!F89,'Dec 2024'!F89,'Nov 2024'!F89,'Oct 2024'!F89,'Sept 2024'!F89,'Aug 2024'!F89,'July 2024 '!F89)</f>
        <v>-7.1428571428571425E-2</v>
      </c>
      <c r="F89" s="13">
        <f>MIN('Feb 2025'!F89,'Jan 2025'!F89,'Dec 2024'!F89,'Nov 2024'!F89,'Oct 2024'!F89,'Sept 2024'!F89,'Aug 2024'!F89,'July 2024 '!F89)</f>
        <v>-3.5</v>
      </c>
    </row>
    <row r="90" spans="1:6">
      <c r="A90" s="2" t="s">
        <v>182</v>
      </c>
      <c r="B90" s="15">
        <v>89</v>
      </c>
      <c r="C90" s="15" t="s">
        <v>183</v>
      </c>
      <c r="D90" s="16">
        <f>MAX('Feb 2025'!F90,'Jan 2025'!F90,'Dec 2024'!F90,'Nov 2024'!F90,'Oct 2024'!F90,'Sept 2024'!F90,'Aug 2024'!F90,'July 2024 '!F90)</f>
        <v>2</v>
      </c>
      <c r="E90" s="16">
        <f>AVERAGE('Feb 2025'!F90,'Jan 2025'!F90,'Dec 2024'!F90,'Nov 2024'!F90,'Oct 2024'!F90,'Sept 2024'!F90,'Aug 2024'!F90,'July 2024 '!F90)</f>
        <v>-7.1428571428571425E-2</v>
      </c>
      <c r="F90" s="13">
        <f>MIN('Feb 2025'!F90,'Jan 2025'!F90,'Dec 2024'!F90,'Nov 2024'!F90,'Oct 2024'!F90,'Sept 2024'!F90,'Aug 2024'!F90,'July 2024 '!F90)</f>
        <v>-2</v>
      </c>
    </row>
    <row r="91" spans="1:6">
      <c r="A91" s="2" t="s">
        <v>184</v>
      </c>
      <c r="B91" s="15">
        <v>90</v>
      </c>
      <c r="C91" s="15" t="s">
        <v>185</v>
      </c>
      <c r="D91" s="16">
        <f>MAX('Feb 2025'!F91,'Jan 2025'!F91,'Dec 2024'!F91,'Nov 2024'!F91,'Oct 2024'!F91,'Sept 2024'!F91,'Aug 2024'!F91,'July 2024 '!F91)</f>
        <v>2.5</v>
      </c>
      <c r="E91" s="16">
        <f>AVERAGE('Feb 2025'!F91,'Jan 2025'!F91,'Dec 2024'!F91,'Nov 2024'!F91,'Oct 2024'!F91,'Sept 2024'!F91,'Aug 2024'!F91,'July 2024 '!F91)</f>
        <v>0.35714285714285715</v>
      </c>
      <c r="F91" s="13">
        <f>MIN('Feb 2025'!F91,'Jan 2025'!F91,'Dec 2024'!F91,'Nov 2024'!F91,'Oct 2024'!F91,'Sept 2024'!F91,'Aug 2024'!F91,'July 2024 '!F91)</f>
        <v>-2</v>
      </c>
    </row>
    <row r="92" spans="1:6">
      <c r="A92" s="2" t="s">
        <v>186</v>
      </c>
      <c r="B92" s="15">
        <v>91</v>
      </c>
      <c r="C92" s="15" t="s">
        <v>187</v>
      </c>
      <c r="D92" s="16">
        <f>MAX('Feb 2025'!F92,'Jan 2025'!F92,'Dec 2024'!F92,'Nov 2024'!F92,'Oct 2024'!F92,'Sept 2024'!F92,'Aug 2024'!F92,'July 2024 '!F92)</f>
        <v>3.5</v>
      </c>
      <c r="E92" s="16">
        <f>AVERAGE('Feb 2025'!F92,'Jan 2025'!F92,'Dec 2024'!F92,'Nov 2024'!F92,'Oct 2024'!F92,'Sept 2024'!F92,'Aug 2024'!F92,'July 2024 '!F92)</f>
        <v>0.6428571428571429</v>
      </c>
      <c r="F92" s="13">
        <f>MIN('Feb 2025'!F92,'Jan 2025'!F92,'Dec 2024'!F92,'Nov 2024'!F92,'Oct 2024'!F92,'Sept 2024'!F92,'Aug 2024'!F92,'July 2024 '!F92)</f>
        <v>-1</v>
      </c>
    </row>
    <row r="93" spans="1:6">
      <c r="A93" s="2" t="s">
        <v>188</v>
      </c>
      <c r="B93" s="15">
        <v>92</v>
      </c>
      <c r="C93" s="15" t="s">
        <v>189</v>
      </c>
      <c r="D93" s="16">
        <f>MAX('Feb 2025'!F93,'Jan 2025'!F93,'Dec 2024'!F93,'Nov 2024'!F93,'Oct 2024'!F93,'Sept 2024'!F93,'Aug 2024'!F93,'July 2024 '!F93)</f>
        <v>1</v>
      </c>
      <c r="E93" s="16">
        <f>AVERAGE('Feb 2025'!F93,'Jan 2025'!F93,'Dec 2024'!F93,'Nov 2024'!F93,'Oct 2024'!F93,'Sept 2024'!F93,'Aug 2024'!F93,'July 2024 '!F93)</f>
        <v>0.5714285714285714</v>
      </c>
      <c r="F93" s="13">
        <f>MIN('Feb 2025'!F93,'Jan 2025'!F93,'Dec 2024'!F93,'Nov 2024'!F93,'Oct 2024'!F93,'Sept 2024'!F93,'Aug 2024'!F93,'July 2024 '!F93)</f>
        <v>0</v>
      </c>
    </row>
    <row r="94" spans="1:6">
      <c r="A94" s="2" t="s">
        <v>190</v>
      </c>
      <c r="B94" s="15">
        <v>93</v>
      </c>
      <c r="C94" s="15" t="s">
        <v>191</v>
      </c>
      <c r="D94" s="16">
        <f>MAX('Feb 2025'!F94,'Jan 2025'!F94,'Dec 2024'!F94,'Nov 2024'!F94,'Oct 2024'!F94,'Sept 2024'!F94,'Aug 2024'!F94,'July 2024 '!F94)</f>
        <v>6</v>
      </c>
      <c r="E94" s="16">
        <f>AVERAGE('Feb 2025'!F94,'Jan 2025'!F94,'Dec 2024'!F94,'Nov 2024'!F94,'Oct 2024'!F94,'Sept 2024'!F94,'Aug 2024'!F94,'July 2024 '!F94)</f>
        <v>1</v>
      </c>
      <c r="F94" s="13">
        <f>MIN('Feb 2025'!F94,'Jan 2025'!F94,'Dec 2024'!F94,'Nov 2024'!F94,'Oct 2024'!F94,'Sept 2024'!F94,'Aug 2024'!F94,'July 2024 '!F94)</f>
        <v>-2</v>
      </c>
    </row>
    <row r="95" spans="1:6">
      <c r="A95" s="2" t="s">
        <v>192</v>
      </c>
      <c r="B95" s="15">
        <v>94</v>
      </c>
      <c r="C95" s="15" t="s">
        <v>193</v>
      </c>
      <c r="D95" s="16">
        <f>MAX('Feb 2025'!F95,'Jan 2025'!F95,'Dec 2024'!F95,'Nov 2024'!F95,'Oct 2024'!F95,'Sept 2024'!F95,'Aug 2024'!F95,'July 2024 '!F95)</f>
        <v>6</v>
      </c>
      <c r="E95" s="16">
        <f>AVERAGE('Feb 2025'!F95,'Jan 2025'!F95,'Dec 2024'!F95,'Nov 2024'!F95,'Oct 2024'!F95,'Sept 2024'!F95,'Aug 2024'!F95,'July 2024 '!F95)</f>
        <v>5.5714285714285712</v>
      </c>
      <c r="F95" s="13">
        <f>MIN('Feb 2025'!F95,'Jan 2025'!F95,'Dec 2024'!F95,'Nov 2024'!F95,'Oct 2024'!F95,'Sept 2024'!F95,'Aug 2024'!F95,'July 2024 '!F95)</f>
        <v>5</v>
      </c>
    </row>
    <row r="96" spans="1:6">
      <c r="A96" s="2" t="s">
        <v>194</v>
      </c>
      <c r="B96" s="15">
        <v>95</v>
      </c>
      <c r="C96" s="15" t="s">
        <v>195</v>
      </c>
      <c r="D96" s="16">
        <f>MAX('Feb 2025'!F96,'Jan 2025'!F96,'Dec 2024'!F96,'Nov 2024'!F96,'Oct 2024'!F96,'Sept 2024'!F96,'Aug 2024'!F96,'July 2024 '!F96)</f>
        <v>2</v>
      </c>
      <c r="E96" s="16">
        <f>AVERAGE('Feb 2025'!F96,'Jan 2025'!F96,'Dec 2024'!F96,'Nov 2024'!F96,'Oct 2024'!F96,'Sept 2024'!F96,'Aug 2024'!F96,'July 2024 '!F96)</f>
        <v>0.8571428571428571</v>
      </c>
      <c r="F96" s="13">
        <f>MIN('Feb 2025'!F96,'Jan 2025'!F96,'Dec 2024'!F96,'Nov 2024'!F96,'Oct 2024'!F96,'Sept 2024'!F96,'Aug 2024'!F96,'July 2024 '!F96)</f>
        <v>0</v>
      </c>
    </row>
    <row r="97" spans="1:6">
      <c r="A97" s="2" t="s">
        <v>196</v>
      </c>
      <c r="B97" s="15">
        <v>96</v>
      </c>
      <c r="C97" s="15" t="s">
        <v>197</v>
      </c>
      <c r="D97" s="16">
        <f>MAX('Feb 2025'!F97,'Jan 2025'!F97,'Dec 2024'!F97,'Nov 2024'!F97,'Oct 2024'!F97,'Sept 2024'!F97,'Aug 2024'!F97,'July 2024 '!F97)</f>
        <v>7</v>
      </c>
      <c r="E97" s="16">
        <f>AVERAGE('Feb 2025'!F97,'Jan 2025'!F97,'Dec 2024'!F97,'Nov 2024'!F97,'Oct 2024'!F97,'Sept 2024'!F97,'Aug 2024'!F97,'July 2024 '!F97)</f>
        <v>4.8571428571428568</v>
      </c>
      <c r="F97" s="13">
        <f>MIN('Feb 2025'!F97,'Jan 2025'!F97,'Dec 2024'!F97,'Nov 2024'!F97,'Oct 2024'!F97,'Sept 2024'!F97,'Aug 2024'!F97,'July 2024 '!F97)</f>
        <v>4</v>
      </c>
    </row>
    <row r="98" spans="1:6">
      <c r="A98" s="2" t="s">
        <v>198</v>
      </c>
      <c r="B98" s="15">
        <v>97</v>
      </c>
      <c r="C98" s="15" t="s">
        <v>199</v>
      </c>
      <c r="D98" s="16">
        <f>MAX('Feb 2025'!F98,'Jan 2025'!F98,'Dec 2024'!F98,'Nov 2024'!F98,'Oct 2024'!F98,'Sept 2024'!F98,'Aug 2024'!F98,'July 2024 '!F98)</f>
        <v>3</v>
      </c>
      <c r="E98" s="16">
        <f>AVERAGE('Feb 2025'!F98,'Jan 2025'!F98,'Dec 2024'!F98,'Nov 2024'!F98,'Oct 2024'!F98,'Sept 2024'!F98,'Aug 2024'!F98,'July 2024 '!F98)</f>
        <v>0.5714285714285714</v>
      </c>
      <c r="F98" s="13">
        <f>MIN('Feb 2025'!F98,'Jan 2025'!F98,'Dec 2024'!F98,'Nov 2024'!F98,'Oct 2024'!F98,'Sept 2024'!F98,'Aug 2024'!F98,'July 2024 '!F98)</f>
        <v>-1</v>
      </c>
    </row>
    <row r="99" spans="1:6">
      <c r="A99" s="2" t="s">
        <v>200</v>
      </c>
      <c r="B99" s="15">
        <v>98</v>
      </c>
      <c r="C99" s="15" t="s">
        <v>201</v>
      </c>
      <c r="D99" s="16">
        <f>MAX('Feb 2025'!F99,'Jan 2025'!F99,'Dec 2024'!F99,'Nov 2024'!F99,'Oct 2024'!F99,'Sept 2024'!F99,'Aug 2024'!F99,'July 2024 '!F99)</f>
        <v>9</v>
      </c>
      <c r="E99" s="16">
        <f>AVERAGE('Feb 2025'!F99,'Jan 2025'!F99,'Dec 2024'!F99,'Nov 2024'!F99,'Oct 2024'!F99,'Sept 2024'!F99,'Aug 2024'!F99,'July 2024 '!F99)</f>
        <v>7.8571428571428568</v>
      </c>
      <c r="F99" s="13">
        <f>MIN('Feb 2025'!F99,'Jan 2025'!F99,'Dec 2024'!F99,'Nov 2024'!F99,'Oct 2024'!F99,'Sept 2024'!F99,'Aug 2024'!F99,'July 2024 '!F99)</f>
        <v>7</v>
      </c>
    </row>
    <row r="100" spans="1:6">
      <c r="A100" s="2" t="s">
        <v>202</v>
      </c>
      <c r="B100" s="15">
        <v>99</v>
      </c>
      <c r="C100" s="15" t="s">
        <v>203</v>
      </c>
      <c r="D100" s="16">
        <f>MAX('Feb 2025'!F100,'Jan 2025'!F100,'Dec 2024'!F100,'Nov 2024'!F100,'Oct 2024'!F100,'Sept 2024'!F100,'Aug 2024'!F100,'July 2024 '!F100)</f>
        <v>17</v>
      </c>
      <c r="E100" s="16">
        <f>AVERAGE('Feb 2025'!F100,'Jan 2025'!F100,'Dec 2024'!F100,'Nov 2024'!F100,'Oct 2024'!F100,'Sept 2024'!F100,'Aug 2024'!F100,'July 2024 '!F100)</f>
        <v>12.428571428571429</v>
      </c>
      <c r="F100" s="13">
        <f>MIN('Feb 2025'!F100,'Jan 2025'!F100,'Dec 2024'!F100,'Nov 2024'!F100,'Oct 2024'!F100,'Sept 2024'!F100,'Aug 2024'!F100,'July 2024 '!F100)</f>
        <v>6</v>
      </c>
    </row>
    <row r="101" spans="1:6">
      <c r="A101" s="2" t="s">
        <v>204</v>
      </c>
      <c r="B101" s="15">
        <v>100</v>
      </c>
      <c r="C101" s="15">
        <v>8463115190</v>
      </c>
      <c r="D101" s="16">
        <f>MAX('Feb 2025'!F101,'Jan 2025'!F101,'Dec 2024'!F101,'Nov 2024'!F101,'Oct 2024'!F101,'Sept 2024'!F101,'Aug 2024'!F101,'July 2024 '!F101)</f>
        <v>10</v>
      </c>
      <c r="E101" s="16">
        <f>AVERAGE('Feb 2025'!F101,'Jan 2025'!F101,'Dec 2024'!F101,'Nov 2024'!F101,'Oct 2024'!F101,'Sept 2024'!F101,'Aug 2024'!F101,'July 2024 '!F101)</f>
        <v>4.8571428571428568</v>
      </c>
      <c r="F101" s="13">
        <f>MIN('Feb 2025'!F101,'Jan 2025'!F101,'Dec 2024'!F101,'Nov 2024'!F101,'Oct 2024'!F101,'Sept 2024'!F101,'Aug 2024'!F101,'July 2024 '!F101)</f>
        <v>2</v>
      </c>
    </row>
    <row r="102" spans="1:6">
      <c r="A102" s="2" t="s">
        <v>205</v>
      </c>
      <c r="B102" s="15">
        <v>101</v>
      </c>
      <c r="C102" s="15" t="s">
        <v>206</v>
      </c>
      <c r="D102" s="16">
        <f>MAX('Feb 2025'!F102,'Jan 2025'!F102,'Dec 2024'!F102,'Nov 2024'!F102,'Oct 2024'!F102,'Sept 2024'!F102,'Aug 2024'!F102,'July 2024 '!F102)</f>
        <v>3</v>
      </c>
      <c r="E102" s="16">
        <f>AVERAGE('Feb 2025'!F102,'Jan 2025'!F102,'Dec 2024'!F102,'Nov 2024'!F102,'Oct 2024'!F102,'Sept 2024'!F102,'Aug 2024'!F102,'July 2024 '!F102)</f>
        <v>1.4285714285714286</v>
      </c>
      <c r="F102" s="13">
        <f>MIN('Feb 2025'!F102,'Jan 2025'!F102,'Dec 2024'!F102,'Nov 2024'!F102,'Oct 2024'!F102,'Sept 2024'!F102,'Aug 2024'!F102,'July 2024 '!F102)</f>
        <v>-1.5</v>
      </c>
    </row>
    <row r="103" spans="1:6">
      <c r="A103" s="2" t="s">
        <v>207</v>
      </c>
      <c r="B103" s="15">
        <v>102</v>
      </c>
      <c r="C103" s="15" t="s">
        <v>208</v>
      </c>
      <c r="D103" s="16">
        <f>MAX('Feb 2025'!F103,'Jan 2025'!F103,'Dec 2024'!F103,'Nov 2024'!F103,'Oct 2024'!F103,'Sept 2024'!F103,'Aug 2024'!F103,'July 2024 '!F103)</f>
        <v>3</v>
      </c>
      <c r="E103" s="16">
        <f>AVERAGE('Feb 2025'!F103,'Jan 2025'!F103,'Dec 2024'!F103,'Nov 2024'!F103,'Oct 2024'!F103,'Sept 2024'!F103,'Aug 2024'!F103,'July 2024 '!F103)</f>
        <v>0.5714285714285714</v>
      </c>
      <c r="F103" s="13">
        <f>MIN('Feb 2025'!F103,'Jan 2025'!F103,'Dec 2024'!F103,'Nov 2024'!F103,'Oct 2024'!F103,'Sept 2024'!F103,'Aug 2024'!F103,'July 2024 '!F103)</f>
        <v>-0.5</v>
      </c>
    </row>
    <row r="104" spans="1:6">
      <c r="A104" s="2" t="s">
        <v>88</v>
      </c>
      <c r="B104" s="15">
        <v>103</v>
      </c>
      <c r="C104" s="15" t="s">
        <v>209</v>
      </c>
      <c r="D104" s="16">
        <f>MAX('Feb 2025'!F104,'Jan 2025'!F104,'Dec 2024'!F104,'Nov 2024'!F104,'Oct 2024'!F104,'Sept 2024'!F104,'Aug 2024'!F104,'July 2024 '!F104)</f>
        <v>0.5</v>
      </c>
      <c r="E104" s="16">
        <f>AVERAGE('Feb 2025'!F104,'Jan 2025'!F104,'Dec 2024'!F104,'Nov 2024'!F104,'Oct 2024'!F104,'Sept 2024'!F104,'Aug 2024'!F104,'July 2024 '!F104)</f>
        <v>0.14285714285714285</v>
      </c>
      <c r="F104" s="13">
        <f>MIN('Feb 2025'!F104,'Jan 2025'!F104,'Dec 2024'!F104,'Nov 2024'!F104,'Oct 2024'!F104,'Sept 2024'!F104,'Aug 2024'!F104,'July 2024 '!F104)</f>
        <v>0</v>
      </c>
    </row>
    <row r="105" spans="1:6">
      <c r="A105" s="2" t="s">
        <v>210</v>
      </c>
      <c r="B105" s="15">
        <v>104</v>
      </c>
      <c r="C105" s="15" t="s">
        <v>211</v>
      </c>
      <c r="D105" s="16">
        <f>MAX('Feb 2025'!F105,'Jan 2025'!F105,'Dec 2024'!F105,'Nov 2024'!F105,'Oct 2024'!F105,'Sept 2024'!F105,'Aug 2024'!F105,'July 2024 '!F105)</f>
        <v>3</v>
      </c>
      <c r="E105" s="16">
        <f>AVERAGE('Feb 2025'!F105,'Jan 2025'!F105,'Dec 2024'!F105,'Nov 2024'!F105,'Oct 2024'!F105,'Sept 2024'!F105,'Aug 2024'!F105,'July 2024 '!F105)</f>
        <v>0.7142857142857143</v>
      </c>
      <c r="F105" s="13">
        <f>MIN('Feb 2025'!F105,'Jan 2025'!F105,'Dec 2024'!F105,'Nov 2024'!F105,'Oct 2024'!F105,'Sept 2024'!F105,'Aug 2024'!F105,'July 2024 '!F105)</f>
        <v>-1.5</v>
      </c>
    </row>
    <row r="106" spans="1:6">
      <c r="A106" s="2" t="s">
        <v>212</v>
      </c>
      <c r="B106" s="15">
        <v>105</v>
      </c>
      <c r="C106" s="15" t="s">
        <v>213</v>
      </c>
      <c r="D106" s="16">
        <f>MAX('Feb 2025'!F106,'Jan 2025'!F106,'Dec 2024'!F106,'Nov 2024'!F106,'Oct 2024'!F106,'Sept 2024'!F106,'Aug 2024'!F106,'July 2024 '!F106)</f>
        <v>1.1666666666666665</v>
      </c>
      <c r="E106" s="16">
        <f>AVERAGE('Feb 2025'!F106,'Jan 2025'!F106,'Dec 2024'!F106,'Nov 2024'!F106,'Oct 2024'!F106,'Sept 2024'!F106,'Aug 2024'!F106,'July 2024 '!F106)</f>
        <v>0.5</v>
      </c>
      <c r="F106" s="13">
        <f>MIN('Feb 2025'!F106,'Jan 2025'!F106,'Dec 2024'!F106,'Nov 2024'!F106,'Oct 2024'!F106,'Sept 2024'!F106,'Aug 2024'!F106,'July 2024 '!F106)</f>
        <v>-0.91666666666666652</v>
      </c>
    </row>
    <row r="107" spans="1:6">
      <c r="A107" s="2" t="s">
        <v>214</v>
      </c>
      <c r="B107" s="15">
        <v>106</v>
      </c>
      <c r="C107" s="15" t="s">
        <v>215</v>
      </c>
      <c r="D107" s="16">
        <f>MAX('Feb 2025'!F107,'Jan 2025'!F107,'Dec 2024'!F107,'Nov 2024'!F107,'Oct 2024'!F107,'Sept 2024'!F107,'Aug 2024'!F107,'July 2024 '!F107)</f>
        <v>2</v>
      </c>
      <c r="E107" s="16">
        <f>AVERAGE('Feb 2025'!F107,'Jan 2025'!F107,'Dec 2024'!F107,'Nov 2024'!F107,'Oct 2024'!F107,'Sept 2024'!F107,'Aug 2024'!F107,'July 2024 '!F107)</f>
        <v>0.8571428571428571</v>
      </c>
      <c r="F107" s="13">
        <f>MIN('Feb 2025'!F107,'Jan 2025'!F107,'Dec 2024'!F107,'Nov 2024'!F107,'Oct 2024'!F107,'Sept 2024'!F107,'Aug 2024'!F107,'July 2024 '!F107)</f>
        <v>0</v>
      </c>
    </row>
    <row r="108" spans="1:6">
      <c r="A108" s="2" t="s">
        <v>216</v>
      </c>
      <c r="B108" s="15">
        <v>107</v>
      </c>
      <c r="C108" s="15" t="s">
        <v>217</v>
      </c>
      <c r="D108" s="16">
        <f>MAX('Feb 2025'!F108,'Jan 2025'!F108,'Dec 2024'!F108,'Nov 2024'!F108,'Oct 2024'!F108,'Sept 2024'!F108,'Aug 2024'!F108,'July 2024 '!F108)</f>
        <v>1.3399999999999999</v>
      </c>
      <c r="E108" s="16">
        <f>AVERAGE('Feb 2025'!F108,'Jan 2025'!F108,'Dec 2024'!F108,'Nov 2024'!F108,'Oct 2024'!F108,'Sept 2024'!F108,'Aug 2024'!F108,'July 2024 '!F108)</f>
        <v>0</v>
      </c>
      <c r="F108" s="13">
        <f>MIN('Feb 2025'!F108,'Jan 2025'!F108,'Dec 2024'!F108,'Nov 2024'!F108,'Oct 2024'!F108,'Sept 2024'!F108,'Aug 2024'!F108,'July 2024 '!F108)</f>
        <v>-3</v>
      </c>
    </row>
    <row r="109" spans="1:6">
      <c r="A109" s="2" t="s">
        <v>218</v>
      </c>
      <c r="B109" s="15">
        <v>108</v>
      </c>
      <c r="C109" s="15" t="s">
        <v>219</v>
      </c>
      <c r="D109" s="16">
        <f>MAX('Feb 2025'!F109,'Jan 2025'!F109,'Dec 2024'!F109,'Nov 2024'!F109,'Oct 2024'!F109,'Sept 2024'!F109,'Aug 2024'!F109,'July 2024 '!F109)</f>
        <v>2</v>
      </c>
      <c r="E109" s="16">
        <f>AVERAGE('Feb 2025'!F109,'Jan 2025'!F109,'Dec 2024'!F109,'Nov 2024'!F109,'Oct 2024'!F109,'Sept 2024'!F109,'Aug 2024'!F109,'July 2024 '!F109)</f>
        <v>0.2857142857142857</v>
      </c>
      <c r="F109" s="13">
        <f>MIN('Feb 2025'!F109,'Jan 2025'!F109,'Dec 2024'!F109,'Nov 2024'!F109,'Oct 2024'!F109,'Sept 2024'!F109,'Aug 2024'!F109,'July 2024 '!F109)</f>
        <v>-1</v>
      </c>
    </row>
    <row r="110" spans="1:6">
      <c r="A110" s="2" t="s">
        <v>220</v>
      </c>
      <c r="B110" s="15">
        <v>109</v>
      </c>
      <c r="C110" s="15" t="s">
        <v>221</v>
      </c>
      <c r="D110" s="16">
        <f>MAX('Feb 2025'!F110,'Jan 2025'!F110,'Dec 2024'!F110,'Nov 2024'!F110,'Oct 2024'!F110,'Sept 2024'!F110,'Aug 2024'!F110,'July 2024 '!F110)</f>
        <v>3</v>
      </c>
      <c r="E110" s="16">
        <f>AVERAGE('Feb 2025'!F110,'Jan 2025'!F110,'Dec 2024'!F110,'Nov 2024'!F110,'Oct 2024'!F110,'Sept 2024'!F110,'Aug 2024'!F110,'July 2024 '!F110)</f>
        <v>0.2857142857142857</v>
      </c>
      <c r="F110" s="13">
        <f>MIN('Feb 2025'!F110,'Jan 2025'!F110,'Dec 2024'!F110,'Nov 2024'!F110,'Oct 2024'!F110,'Sept 2024'!F110,'Aug 2024'!F110,'July 2024 '!F110)</f>
        <v>-3</v>
      </c>
    </row>
    <row r="111" spans="1:6">
      <c r="A111" s="2" t="s">
        <v>222</v>
      </c>
      <c r="B111" s="15">
        <v>110</v>
      </c>
      <c r="C111" s="15" t="s">
        <v>223</v>
      </c>
      <c r="D111" s="16">
        <f>MAX('Feb 2025'!F111,'Jan 2025'!F111,'Dec 2024'!F111,'Nov 2024'!F111,'Oct 2024'!F111,'Sept 2024'!F111,'Aug 2024'!F111,'July 2024 '!F111)</f>
        <v>1</v>
      </c>
      <c r="E111" s="16">
        <f>AVERAGE('Feb 2025'!F111,'Jan 2025'!F111,'Dec 2024'!F111,'Nov 2024'!F111,'Oct 2024'!F111,'Sept 2024'!F111,'Aug 2024'!F111,'July 2024 '!F111)</f>
        <v>-0.14285714285714285</v>
      </c>
      <c r="F111" s="13">
        <f>MIN('Feb 2025'!F111,'Jan 2025'!F111,'Dec 2024'!F111,'Nov 2024'!F111,'Oct 2024'!F111,'Sept 2024'!F111,'Aug 2024'!F111,'July 2024 '!F111)</f>
        <v>-1.2000000000000002</v>
      </c>
    </row>
    <row r="112" spans="1:6">
      <c r="A112" s="2" t="s">
        <v>224</v>
      </c>
      <c r="B112" s="15">
        <v>111</v>
      </c>
      <c r="C112" s="15" t="s">
        <v>225</v>
      </c>
      <c r="D112" s="16">
        <f>MAX('Feb 2025'!F112,'Jan 2025'!F112,'Dec 2024'!F112,'Nov 2024'!F112,'Oct 2024'!F112,'Sept 2024'!F112,'Aug 2024'!F112,'July 2024 '!F112)</f>
        <v>3</v>
      </c>
      <c r="E112" s="16">
        <f>AVERAGE('Feb 2025'!F112,'Jan 2025'!F112,'Dec 2024'!F112,'Nov 2024'!F112,'Oct 2024'!F112,'Sept 2024'!F112,'Aug 2024'!F112,'July 2024 '!F112)</f>
        <v>0.7142857142857143</v>
      </c>
      <c r="F112" s="13">
        <f>MIN('Feb 2025'!F112,'Jan 2025'!F112,'Dec 2024'!F112,'Nov 2024'!F112,'Oct 2024'!F112,'Sept 2024'!F112,'Aug 2024'!F112,'July 2024 '!F112)</f>
        <v>-3</v>
      </c>
    </row>
    <row r="113" spans="1:6">
      <c r="A113" s="2" t="s">
        <v>226</v>
      </c>
      <c r="B113" s="15">
        <v>112</v>
      </c>
      <c r="C113" s="15" t="s">
        <v>227</v>
      </c>
      <c r="D113" s="16">
        <f>MAX('Feb 2025'!F113,'Jan 2025'!F113,'Dec 2024'!F113,'Nov 2024'!F113,'Oct 2024'!F113,'Sept 2024'!F113,'Aug 2024'!F113,'July 2024 '!F113)</f>
        <v>2</v>
      </c>
      <c r="E113" s="16">
        <f>AVERAGE('Feb 2025'!F113,'Jan 2025'!F113,'Dec 2024'!F113,'Nov 2024'!F113,'Oct 2024'!F113,'Sept 2024'!F113,'Aug 2024'!F113,'July 2024 '!F113)</f>
        <v>0.14285714285714285</v>
      </c>
      <c r="F113" s="13">
        <f>MIN('Feb 2025'!F113,'Jan 2025'!F113,'Dec 2024'!F113,'Nov 2024'!F113,'Oct 2024'!F113,'Sept 2024'!F113,'Aug 2024'!F113,'July 2024 '!F113)</f>
        <v>-2</v>
      </c>
    </row>
    <row r="114" spans="1:6">
      <c r="A114" s="2" t="s">
        <v>228</v>
      </c>
      <c r="B114" s="15">
        <v>113</v>
      </c>
      <c r="C114" s="15" t="s">
        <v>229</v>
      </c>
      <c r="D114" s="16">
        <f>MAX('Feb 2025'!F114,'Jan 2025'!F114,'Dec 2024'!F114,'Nov 2024'!F114,'Oct 2024'!F114,'Sept 2024'!F114,'Aug 2024'!F114,'July 2024 '!F114)</f>
        <v>1</v>
      </c>
      <c r="E114" s="16">
        <f>AVERAGE('Feb 2025'!F114,'Jan 2025'!F114,'Dec 2024'!F114,'Nov 2024'!F114,'Oct 2024'!F114,'Sept 2024'!F114,'Aug 2024'!F114,'July 2024 '!F114)</f>
        <v>0</v>
      </c>
      <c r="F114" s="13">
        <f>MIN('Feb 2025'!F114,'Jan 2025'!F114,'Dec 2024'!F114,'Nov 2024'!F114,'Oct 2024'!F114,'Sept 2024'!F114,'Aug 2024'!F114,'July 2024 '!F114)</f>
        <v>-1</v>
      </c>
    </row>
    <row r="115" spans="1:6">
      <c r="A115" s="2" t="s">
        <v>230</v>
      </c>
      <c r="B115" s="15">
        <v>114</v>
      </c>
      <c r="C115" s="15" t="s">
        <v>231</v>
      </c>
      <c r="D115" s="16">
        <f>MAX('Feb 2025'!F115,'Jan 2025'!F115,'Dec 2024'!F115,'Nov 2024'!F115,'Oct 2024'!F115,'Sept 2024'!F115,'Aug 2024'!F115,'July 2024 '!F115)</f>
        <v>2</v>
      </c>
      <c r="E115" s="16">
        <f>AVERAGE('Feb 2025'!F115,'Jan 2025'!F115,'Dec 2024'!F115,'Nov 2024'!F115,'Oct 2024'!F115,'Sept 2024'!F115,'Aug 2024'!F115,'July 2024 '!F115)</f>
        <v>-0.5</v>
      </c>
      <c r="F115" s="13">
        <f>MIN('Feb 2025'!F115,'Jan 2025'!F115,'Dec 2024'!F115,'Nov 2024'!F115,'Oct 2024'!F115,'Sept 2024'!F115,'Aug 2024'!F115,'July 2024 '!F115)</f>
        <v>-6</v>
      </c>
    </row>
    <row r="116" spans="1:6">
      <c r="A116" s="2" t="s">
        <v>232</v>
      </c>
      <c r="B116" s="15">
        <v>115</v>
      </c>
      <c r="C116" s="15" t="s">
        <v>233</v>
      </c>
      <c r="D116" s="16">
        <f>MAX('Feb 2025'!F116,'Jan 2025'!F116,'Dec 2024'!F116,'Nov 2024'!F116,'Oct 2024'!F116,'Sept 2024'!F116,'Aug 2024'!F116,'July 2024 '!F116)</f>
        <v>1</v>
      </c>
      <c r="E116" s="16">
        <f>AVERAGE('Feb 2025'!F116,'Jan 2025'!F116,'Dec 2024'!F116,'Nov 2024'!F116,'Oct 2024'!F116,'Sept 2024'!F116,'Aug 2024'!F116,'July 2024 '!F116)</f>
        <v>0.14285714285714285</v>
      </c>
      <c r="F116" s="13">
        <f>MIN('Feb 2025'!F116,'Jan 2025'!F116,'Dec 2024'!F116,'Nov 2024'!F116,'Oct 2024'!F116,'Sept 2024'!F116,'Aug 2024'!F116,'July 2024 '!F116)</f>
        <v>0</v>
      </c>
    </row>
    <row r="117" spans="1:6">
      <c r="A117" s="2" t="s">
        <v>234</v>
      </c>
      <c r="B117" s="15">
        <v>116</v>
      </c>
      <c r="C117" s="15" t="s">
        <v>235</v>
      </c>
      <c r="D117" s="16">
        <f>MAX('Feb 2025'!F117,'Jan 2025'!F117,'Dec 2024'!F117,'Nov 2024'!F117,'Oct 2024'!F117,'Sept 2024'!F117,'Aug 2024'!F117,'July 2024 '!F117)</f>
        <v>8</v>
      </c>
      <c r="E117" s="16">
        <f>AVERAGE('Feb 2025'!F117,'Jan 2025'!F117,'Dec 2024'!F117,'Nov 2024'!F117,'Oct 2024'!F117,'Sept 2024'!F117,'Aug 2024'!F117,'July 2024 '!F117)</f>
        <v>6.4285714285714288</v>
      </c>
      <c r="F117" s="13">
        <f>MIN('Feb 2025'!F117,'Jan 2025'!F117,'Dec 2024'!F117,'Nov 2024'!F117,'Oct 2024'!F117,'Sept 2024'!F117,'Aug 2024'!F117,'July 2024 '!F117)</f>
        <v>5</v>
      </c>
    </row>
    <row r="118" spans="1:6">
      <c r="A118" s="2" t="s">
        <v>236</v>
      </c>
      <c r="B118" s="15">
        <v>117</v>
      </c>
      <c r="C118" s="15" t="s">
        <v>237</v>
      </c>
      <c r="D118" s="16">
        <f>MAX('Feb 2025'!F118,'Jan 2025'!F118,'Dec 2024'!F118,'Nov 2024'!F118,'Oct 2024'!F118,'Sept 2024'!F118,'Aug 2024'!F118,'July 2024 '!F118)</f>
        <v>8</v>
      </c>
      <c r="E118" s="16">
        <f>AVERAGE('Feb 2025'!F118,'Jan 2025'!F118,'Dec 2024'!F118,'Nov 2024'!F118,'Oct 2024'!F118,'Sept 2024'!F118,'Aug 2024'!F118,'July 2024 '!F118)</f>
        <v>6.8571428571428568</v>
      </c>
      <c r="F118" s="13">
        <f>MIN('Feb 2025'!F118,'Jan 2025'!F118,'Dec 2024'!F118,'Nov 2024'!F118,'Oct 2024'!F118,'Sept 2024'!F118,'Aug 2024'!F118,'July 2024 '!F118)</f>
        <v>6</v>
      </c>
    </row>
    <row r="119" spans="1:6">
      <c r="A119" s="2" t="s">
        <v>238</v>
      </c>
      <c r="B119" s="15">
        <v>118</v>
      </c>
      <c r="C119" s="15" t="s">
        <v>239</v>
      </c>
      <c r="D119" s="16">
        <f>MAX('Feb 2025'!F119,'Jan 2025'!F119,'Dec 2024'!F119,'Nov 2024'!F119,'Oct 2024'!F119,'Sept 2024'!F119,'Aug 2024'!F119,'July 2024 '!F119)</f>
        <v>1.666666666666667</v>
      </c>
      <c r="E119" s="16">
        <f>AVERAGE('Feb 2025'!F119,'Jan 2025'!F119,'Dec 2024'!F119,'Nov 2024'!F119,'Oct 2024'!F119,'Sept 2024'!F119,'Aug 2024'!F119,'July 2024 '!F119)</f>
        <v>0.7142857142857143</v>
      </c>
      <c r="F119" s="13">
        <f>MIN('Feb 2025'!F119,'Jan 2025'!F119,'Dec 2024'!F119,'Nov 2024'!F119,'Oct 2024'!F119,'Sept 2024'!F119,'Aug 2024'!F119,'July 2024 '!F119)</f>
        <v>0</v>
      </c>
    </row>
    <row r="120" spans="1:6">
      <c r="A120" s="2" t="s">
        <v>240</v>
      </c>
      <c r="B120" s="15">
        <v>119</v>
      </c>
      <c r="C120" s="15" t="s">
        <v>241</v>
      </c>
      <c r="D120" s="16">
        <f>MAX('Feb 2025'!F120,'Jan 2025'!F120,'Dec 2024'!F120,'Nov 2024'!F120,'Oct 2024'!F120,'Sept 2024'!F120,'Aug 2024'!F120,'July 2024 '!F120)</f>
        <v>1</v>
      </c>
      <c r="E120" s="16">
        <f>AVERAGE('Feb 2025'!F120,'Jan 2025'!F120,'Dec 2024'!F120,'Nov 2024'!F120,'Oct 2024'!F120,'Sept 2024'!F120,'Aug 2024'!F120,'July 2024 '!F120)</f>
        <v>0.2857142857142857</v>
      </c>
      <c r="F120" s="13">
        <f>MIN('Feb 2025'!F120,'Jan 2025'!F120,'Dec 2024'!F120,'Nov 2024'!F120,'Oct 2024'!F120,'Sept 2024'!F120,'Aug 2024'!F120,'July 2024 '!F120)</f>
        <v>-1</v>
      </c>
    </row>
    <row r="121" spans="1:6">
      <c r="A121" s="2" t="s">
        <v>242</v>
      </c>
      <c r="B121" s="15">
        <v>120</v>
      </c>
      <c r="C121" s="15" t="s">
        <v>243</v>
      </c>
      <c r="D121" s="16">
        <f>MAX('Feb 2025'!F121,'Jan 2025'!F121,'Dec 2024'!F121,'Nov 2024'!F121,'Oct 2024'!F121,'Sept 2024'!F121,'Aug 2024'!F121,'July 2024 '!F121)</f>
        <v>1</v>
      </c>
      <c r="E121" s="16">
        <f>AVERAGE('Feb 2025'!F121,'Jan 2025'!F121,'Dec 2024'!F121,'Nov 2024'!F121,'Oct 2024'!F121,'Sept 2024'!F121,'Aug 2024'!F121,'July 2024 '!F121)</f>
        <v>0.2857142857142857</v>
      </c>
      <c r="F121" s="13">
        <f>MIN('Feb 2025'!F121,'Jan 2025'!F121,'Dec 2024'!F121,'Nov 2024'!F121,'Oct 2024'!F121,'Sept 2024'!F121,'Aug 2024'!F121,'July 2024 '!F121)</f>
        <v>0</v>
      </c>
    </row>
    <row r="122" spans="1:6">
      <c r="A122" s="2" t="s">
        <v>244</v>
      </c>
      <c r="B122" s="15">
        <v>121</v>
      </c>
      <c r="C122" s="15" t="s">
        <v>245</v>
      </c>
      <c r="D122" s="16">
        <f>MAX('Feb 2025'!F122,'Jan 2025'!F122,'Dec 2024'!F122,'Nov 2024'!F122,'Oct 2024'!F122,'Sept 2024'!F122,'Aug 2024'!F122,'July 2024 '!F122)</f>
        <v>15.5</v>
      </c>
      <c r="E122" s="16">
        <f>AVERAGE('Feb 2025'!F122,'Jan 2025'!F122,'Dec 2024'!F122,'Nov 2024'!F122,'Oct 2024'!F122,'Sept 2024'!F122,'Aug 2024'!F122,'July 2024 '!F122)</f>
        <v>6.2142857142857144</v>
      </c>
      <c r="F122" s="13">
        <f>MIN('Feb 2025'!F122,'Jan 2025'!F122,'Dec 2024'!F122,'Nov 2024'!F122,'Oct 2024'!F122,'Sept 2024'!F122,'Aug 2024'!F122,'July 2024 '!F122)</f>
        <v>-3.5</v>
      </c>
    </row>
    <row r="123" spans="1:6">
      <c r="A123" s="2" t="s">
        <v>246</v>
      </c>
      <c r="B123" s="15">
        <v>122</v>
      </c>
      <c r="C123" s="15" t="s">
        <v>247</v>
      </c>
      <c r="D123" s="16">
        <f>MAX('Feb 2025'!F123,'Jan 2025'!F123,'Dec 2024'!F123,'Nov 2024'!F123,'Oct 2024'!F123,'Sept 2024'!F123,'Aug 2024'!F123,'July 2024 '!F123)</f>
        <v>9.5</v>
      </c>
      <c r="E123" s="16">
        <f>AVERAGE('Feb 2025'!F123,'Jan 2025'!F123,'Dec 2024'!F123,'Nov 2024'!F123,'Oct 2024'!F123,'Sept 2024'!F123,'Aug 2024'!F123,'July 2024 '!F123)</f>
        <v>6</v>
      </c>
      <c r="F123" s="13">
        <f>MIN('Feb 2025'!F123,'Jan 2025'!F123,'Dec 2024'!F123,'Nov 2024'!F123,'Oct 2024'!F123,'Sept 2024'!F123,'Aug 2024'!F123,'July 2024 '!F123)</f>
        <v>0.5</v>
      </c>
    </row>
    <row r="124" spans="1:6">
      <c r="A124" s="2" t="s">
        <v>248</v>
      </c>
      <c r="B124" s="15">
        <v>123</v>
      </c>
      <c r="C124" s="15" t="s">
        <v>249</v>
      </c>
      <c r="D124" s="16">
        <f>MAX('Feb 2025'!F124,'Jan 2025'!F124,'Dec 2024'!F124,'Nov 2024'!F124,'Oct 2024'!F124,'Sept 2024'!F124,'Aug 2024'!F124,'July 2024 '!F124)</f>
        <v>2.5</v>
      </c>
      <c r="E124" s="16">
        <f>AVERAGE('Feb 2025'!F124,'Jan 2025'!F124,'Dec 2024'!F124,'Nov 2024'!F124,'Oct 2024'!F124,'Sept 2024'!F124,'Aug 2024'!F124,'July 2024 '!F124)</f>
        <v>0.2857142857142857</v>
      </c>
      <c r="F124" s="13">
        <f>MIN('Feb 2025'!F124,'Jan 2025'!F124,'Dec 2024'!F124,'Nov 2024'!F124,'Oct 2024'!F124,'Sept 2024'!F124,'Aug 2024'!F124,'July 2024 '!F124)</f>
        <v>-5.5</v>
      </c>
    </row>
    <row r="125" spans="1:6">
      <c r="A125" s="2" t="s">
        <v>250</v>
      </c>
      <c r="B125" s="15">
        <v>124</v>
      </c>
      <c r="C125" s="15" t="s">
        <v>251</v>
      </c>
      <c r="D125" s="16">
        <f>MAX('Feb 2025'!F125,'Jan 2025'!F125,'Dec 2024'!F125,'Nov 2024'!F125,'Oct 2024'!F125,'Sept 2024'!F125,'Aug 2024'!F125,'July 2024 '!F125)</f>
        <v>2</v>
      </c>
      <c r="E125" s="16">
        <f>AVERAGE('Feb 2025'!F125,'Jan 2025'!F125,'Dec 2024'!F125,'Nov 2024'!F125,'Oct 2024'!F125,'Sept 2024'!F125,'Aug 2024'!F125,'July 2024 '!F125)</f>
        <v>1.1428571428571428</v>
      </c>
      <c r="F125" s="13">
        <f>MIN('Feb 2025'!F125,'Jan 2025'!F125,'Dec 2024'!F125,'Nov 2024'!F125,'Oct 2024'!F125,'Sept 2024'!F125,'Aug 2024'!F125,'July 2024 '!F125)</f>
        <v>0</v>
      </c>
    </row>
    <row r="126" spans="1:6">
      <c r="A126" s="2" t="s">
        <v>252</v>
      </c>
      <c r="B126" s="15">
        <v>125</v>
      </c>
      <c r="C126" s="15" t="s">
        <v>253</v>
      </c>
      <c r="D126" s="16">
        <f>MAX('Feb 2025'!F126,'Jan 2025'!F126,'Dec 2024'!F126,'Nov 2024'!F126,'Oct 2024'!F126,'Sept 2024'!F126,'Aug 2024'!F126,'July 2024 '!F126)</f>
        <v>2</v>
      </c>
      <c r="E126" s="16">
        <f>AVERAGE('Feb 2025'!F126,'Jan 2025'!F126,'Dec 2024'!F126,'Nov 2024'!F126,'Oct 2024'!F126,'Sept 2024'!F126,'Aug 2024'!F126,'July 2024 '!F126)</f>
        <v>1.1428571428571428</v>
      </c>
      <c r="F126" s="13">
        <f>MIN('Feb 2025'!F126,'Jan 2025'!F126,'Dec 2024'!F126,'Nov 2024'!F126,'Oct 2024'!F126,'Sept 2024'!F126,'Aug 2024'!F126,'July 2024 '!F126)</f>
        <v>0</v>
      </c>
    </row>
    <row r="127" spans="1:6">
      <c r="A127" s="2" t="s">
        <v>254</v>
      </c>
      <c r="B127" s="15">
        <v>126</v>
      </c>
      <c r="C127" s="15" t="s">
        <v>255</v>
      </c>
      <c r="D127" s="16">
        <f>MAX('Feb 2025'!F127,'Jan 2025'!F127,'Dec 2024'!F127,'Nov 2024'!F127,'Oct 2024'!F127,'Sept 2024'!F127,'Aug 2024'!F127,'July 2024 '!F127)</f>
        <v>2</v>
      </c>
      <c r="E127" s="16">
        <f>AVERAGE('Feb 2025'!F127,'Jan 2025'!F127,'Dec 2024'!F127,'Nov 2024'!F127,'Oct 2024'!F127,'Sept 2024'!F127,'Aug 2024'!F127,'July 2024 '!F127)</f>
        <v>1.1428571428571428</v>
      </c>
      <c r="F127" s="13">
        <f>MIN('Feb 2025'!F127,'Jan 2025'!F127,'Dec 2024'!F127,'Nov 2024'!F127,'Oct 2024'!F127,'Sept 2024'!F127,'Aug 2024'!F127,'July 2024 '!F127)</f>
        <v>0</v>
      </c>
    </row>
    <row r="128" spans="1:6">
      <c r="A128" s="2" t="s">
        <v>256</v>
      </c>
      <c r="B128" s="15">
        <v>127</v>
      </c>
      <c r="C128" s="15" t="s">
        <v>257</v>
      </c>
      <c r="D128" s="16">
        <f>MAX('Feb 2025'!F128,'Jan 2025'!F128,'Dec 2024'!F128,'Nov 2024'!F128,'Oct 2024'!F128,'Sept 2024'!F128,'Aug 2024'!F128,'July 2024 '!F128)</f>
        <v>5</v>
      </c>
      <c r="E128" s="16">
        <f>AVERAGE('Feb 2025'!F128,'Jan 2025'!F128,'Dec 2024'!F128,'Nov 2024'!F128,'Oct 2024'!F128,'Sept 2024'!F128,'Aug 2024'!F128,'July 2024 '!F128)</f>
        <v>1.2857142857142858</v>
      </c>
      <c r="F128" s="13">
        <f>MIN('Feb 2025'!F128,'Jan 2025'!F128,'Dec 2024'!F128,'Nov 2024'!F128,'Oct 2024'!F128,'Sept 2024'!F128,'Aug 2024'!F128,'July 2024 '!F128)</f>
        <v>0</v>
      </c>
    </row>
    <row r="129" spans="1:6">
      <c r="A129" s="2" t="s">
        <v>258</v>
      </c>
      <c r="B129" s="15">
        <v>128</v>
      </c>
      <c r="C129" s="15" t="s">
        <v>259</v>
      </c>
      <c r="D129" s="16">
        <f>MAX('Feb 2025'!F129,'Jan 2025'!F129,'Dec 2024'!F129,'Nov 2024'!F129,'Oct 2024'!F129,'Sept 2024'!F129,'Aug 2024'!F129,'July 2024 '!F129)</f>
        <v>1</v>
      </c>
      <c r="E129" s="16">
        <f>AVERAGE('Feb 2025'!F129,'Jan 2025'!F129,'Dec 2024'!F129,'Nov 2024'!F129,'Oct 2024'!F129,'Sept 2024'!F129,'Aug 2024'!F129,'July 2024 '!F129)</f>
        <v>0.14285714285714285</v>
      </c>
      <c r="F129" s="13">
        <f>MIN('Feb 2025'!F129,'Jan 2025'!F129,'Dec 2024'!F129,'Nov 2024'!F129,'Oct 2024'!F129,'Sept 2024'!F129,'Aug 2024'!F129,'July 2024 '!F129)</f>
        <v>0</v>
      </c>
    </row>
    <row r="130" spans="1:6">
      <c r="A130" s="2" t="s">
        <v>260</v>
      </c>
      <c r="B130" s="15">
        <v>129</v>
      </c>
      <c r="C130" s="15" t="s">
        <v>261</v>
      </c>
      <c r="D130" s="16">
        <f>MAX('Feb 2025'!F130,'Jan 2025'!F130,'Dec 2024'!F130,'Nov 2024'!F130,'Oct 2024'!F130,'Sept 2024'!F130,'Aug 2024'!F130,'July 2024 '!F130)</f>
        <v>1.5</v>
      </c>
      <c r="E130" s="16">
        <f>AVERAGE('Feb 2025'!F130,'Jan 2025'!F130,'Dec 2024'!F130,'Nov 2024'!F130,'Oct 2024'!F130,'Sept 2024'!F130,'Aug 2024'!F130,'July 2024 '!F130)</f>
        <v>0.8571428571428571</v>
      </c>
      <c r="F130" s="13">
        <f>MIN('Feb 2025'!F130,'Jan 2025'!F130,'Dec 2024'!F130,'Nov 2024'!F130,'Oct 2024'!F130,'Sept 2024'!F130,'Aug 2024'!F130,'July 2024 '!F130)</f>
        <v>0</v>
      </c>
    </row>
    <row r="131" spans="1:6">
      <c r="A131" s="2" t="s">
        <v>262</v>
      </c>
      <c r="B131" s="15">
        <v>130</v>
      </c>
      <c r="C131" s="15" t="s">
        <v>263</v>
      </c>
      <c r="D131" s="16">
        <f>MAX('Feb 2025'!F131,'Jan 2025'!F131,'Dec 2024'!F131,'Nov 2024'!F131,'Oct 2024'!F131,'Sept 2024'!F131,'Aug 2024'!F131,'July 2024 '!F131)</f>
        <v>3</v>
      </c>
      <c r="E131" s="16">
        <f>AVERAGE('Feb 2025'!F131,'Jan 2025'!F131,'Dec 2024'!F131,'Nov 2024'!F131,'Oct 2024'!F131,'Sept 2024'!F131,'Aug 2024'!F131,'July 2024 '!F131)</f>
        <v>1.7142857142857142</v>
      </c>
      <c r="F131" s="13">
        <f>MIN('Feb 2025'!F131,'Jan 2025'!F131,'Dec 2024'!F131,'Nov 2024'!F131,'Oct 2024'!F131,'Sept 2024'!F131,'Aug 2024'!F131,'July 2024 '!F131)</f>
        <v>-1</v>
      </c>
    </row>
    <row r="132" spans="1:6">
      <c r="A132" s="2" t="s">
        <v>264</v>
      </c>
      <c r="B132" s="15">
        <v>131</v>
      </c>
      <c r="C132" s="15" t="s">
        <v>265</v>
      </c>
      <c r="D132" s="16">
        <f>MAX('Feb 2025'!F132,'Jan 2025'!F132,'Dec 2024'!F132,'Nov 2024'!F132,'Oct 2024'!F132,'Sept 2024'!F132,'Aug 2024'!F132,'July 2024 '!F132)</f>
        <v>1.5</v>
      </c>
      <c r="E132" s="16">
        <f>AVERAGE('Feb 2025'!F132,'Jan 2025'!F132,'Dec 2024'!F132,'Nov 2024'!F132,'Oct 2024'!F132,'Sept 2024'!F132,'Aug 2024'!F132,'July 2024 '!F132)</f>
        <v>0.5714285714285714</v>
      </c>
      <c r="F132" s="13">
        <f>MIN('Feb 2025'!F132,'Jan 2025'!F132,'Dec 2024'!F132,'Nov 2024'!F132,'Oct 2024'!F132,'Sept 2024'!F132,'Aug 2024'!F132,'July 2024 '!F132)</f>
        <v>-0.5</v>
      </c>
    </row>
    <row r="133" spans="1:6">
      <c r="A133" s="2" t="s">
        <v>266</v>
      </c>
      <c r="B133" s="15">
        <v>132</v>
      </c>
      <c r="C133" s="15" t="s">
        <v>267</v>
      </c>
      <c r="D133" s="16">
        <f>MAX('Feb 2025'!F133,'Jan 2025'!F133,'Dec 2024'!F133,'Nov 2024'!F133,'Oct 2024'!F133,'Sept 2024'!F133,'Aug 2024'!F133,'July 2024 '!F133)</f>
        <v>3</v>
      </c>
      <c r="E133" s="16">
        <f>AVERAGE('Feb 2025'!F133,'Jan 2025'!F133,'Dec 2024'!F133,'Nov 2024'!F133,'Oct 2024'!F133,'Sept 2024'!F133,'Aug 2024'!F133,'July 2024 '!F133)</f>
        <v>2.4285714285714284</v>
      </c>
      <c r="F133" s="13">
        <f>MIN('Feb 2025'!F133,'Jan 2025'!F133,'Dec 2024'!F133,'Nov 2024'!F133,'Oct 2024'!F133,'Sept 2024'!F133,'Aug 2024'!F133,'July 2024 '!F133)</f>
        <v>2</v>
      </c>
    </row>
    <row r="134" spans="1:6">
      <c r="A134" s="2" t="s">
        <v>268</v>
      </c>
      <c r="B134" s="15">
        <v>133</v>
      </c>
      <c r="C134" s="15" t="s">
        <v>269</v>
      </c>
      <c r="D134" s="16">
        <f>MAX('Feb 2025'!F134,'Jan 2025'!F134,'Dec 2024'!F134,'Nov 2024'!F134,'Oct 2024'!F134,'Sept 2024'!F134,'Aug 2024'!F134,'July 2024 '!F134)</f>
        <v>1.5</v>
      </c>
      <c r="E134" s="16">
        <f>AVERAGE('Feb 2025'!F134,'Jan 2025'!F134,'Dec 2024'!F134,'Nov 2024'!F134,'Oct 2024'!F134,'Sept 2024'!F134,'Aug 2024'!F134,'July 2024 '!F134)</f>
        <v>0.9285714285714286</v>
      </c>
      <c r="F134" s="13">
        <f>MIN('Feb 2025'!F134,'Jan 2025'!F134,'Dec 2024'!F134,'Nov 2024'!F134,'Oct 2024'!F134,'Sept 2024'!F134,'Aug 2024'!F134,'July 2024 '!F134)</f>
        <v>0.5</v>
      </c>
    </row>
    <row r="135" spans="1:6">
      <c r="A135" s="2" t="s">
        <v>270</v>
      </c>
      <c r="B135" s="15">
        <v>134</v>
      </c>
      <c r="C135" s="15" t="s">
        <v>271</v>
      </c>
      <c r="D135" s="16">
        <f>MAX('Feb 2025'!F135,'Jan 2025'!F135,'Dec 2024'!F135,'Nov 2024'!F135,'Oct 2024'!F135,'Sept 2024'!F135,'Aug 2024'!F135,'July 2024 '!F135)</f>
        <v>0.5</v>
      </c>
      <c r="E135" s="16">
        <f>AVERAGE('Feb 2025'!F135,'Jan 2025'!F135,'Dec 2024'!F135,'Nov 2024'!F135,'Oct 2024'!F135,'Sept 2024'!F135,'Aug 2024'!F135,'July 2024 '!F135)</f>
        <v>0</v>
      </c>
      <c r="F135" s="13">
        <f>MIN('Feb 2025'!F135,'Jan 2025'!F135,'Dec 2024'!F135,'Nov 2024'!F135,'Oct 2024'!F135,'Sept 2024'!F135,'Aug 2024'!F135,'July 2024 '!F135)</f>
        <v>-0.5</v>
      </c>
    </row>
    <row r="136" spans="1:6">
      <c r="A136" s="2" t="s">
        <v>272</v>
      </c>
      <c r="B136" s="15">
        <v>135</v>
      </c>
      <c r="C136" s="15">
        <v>4789369001</v>
      </c>
      <c r="D136" s="16">
        <f>MAX('Feb 2025'!F136,'Jan 2025'!F136,'Dec 2024'!F136,'Nov 2024'!F136,'Oct 2024'!F136,'Sept 2024'!F136,'Aug 2024'!F136,'July 2024 '!F136)</f>
        <v>1.5</v>
      </c>
      <c r="E136" s="16">
        <f>AVERAGE('Feb 2025'!F136,'Jan 2025'!F136,'Dec 2024'!F136,'Nov 2024'!F136,'Oct 2024'!F136,'Sept 2024'!F136,'Aug 2024'!F136,'July 2024 '!F136)</f>
        <v>-0.42857142857142855</v>
      </c>
      <c r="F136" s="13">
        <f>MIN('Feb 2025'!F136,'Jan 2025'!F136,'Dec 2024'!F136,'Nov 2024'!F136,'Oct 2024'!F136,'Sept 2024'!F136,'Aug 2024'!F136,'July 2024 '!F136)</f>
        <v>-5</v>
      </c>
    </row>
    <row r="137" spans="1:6">
      <c r="A137" s="2" t="s">
        <v>273</v>
      </c>
      <c r="B137" s="15">
        <v>136</v>
      </c>
      <c r="C137" s="15" t="s">
        <v>274</v>
      </c>
      <c r="D137" s="16">
        <f>MAX('Feb 2025'!F137,'Jan 2025'!F137,'Dec 2024'!F137,'Nov 2024'!F137,'Oct 2024'!F137,'Sept 2024'!F137,'Aug 2024'!F137,'July 2024 '!F137)</f>
        <v>5</v>
      </c>
      <c r="E137" s="16">
        <f>AVERAGE('Feb 2025'!F137,'Jan 2025'!F137,'Dec 2024'!F137,'Nov 2024'!F137,'Oct 2024'!F137,'Sept 2024'!F137,'Aug 2024'!F137,'July 2024 '!F137)</f>
        <v>0.2857142857142857</v>
      </c>
      <c r="F137" s="13">
        <f>MIN('Feb 2025'!F137,'Jan 2025'!F137,'Dec 2024'!F137,'Nov 2024'!F137,'Oct 2024'!F137,'Sept 2024'!F137,'Aug 2024'!F137,'July 2024 '!F137)</f>
        <v>-4</v>
      </c>
    </row>
    <row r="138" spans="1:6">
      <c r="A138" s="2" t="s">
        <v>275</v>
      </c>
      <c r="B138" s="15">
        <v>137</v>
      </c>
      <c r="C138" s="15" t="s">
        <v>276</v>
      </c>
      <c r="D138" s="16">
        <f>MAX('Feb 2025'!F138,'Jan 2025'!F138,'Dec 2024'!F138,'Nov 2024'!F138,'Oct 2024'!F138,'Sept 2024'!F138,'Aug 2024'!F138,'July 2024 '!F138)</f>
        <v>6</v>
      </c>
      <c r="E138" s="16">
        <f>AVERAGE('Feb 2025'!F138,'Jan 2025'!F138,'Dec 2024'!F138,'Nov 2024'!F138,'Oct 2024'!F138,'Sept 2024'!F138,'Aug 2024'!F138,'July 2024 '!F138)</f>
        <v>0</v>
      </c>
      <c r="F138" s="13">
        <f>MIN('Feb 2025'!F138,'Jan 2025'!F138,'Dec 2024'!F138,'Nov 2024'!F138,'Oct 2024'!F138,'Sept 2024'!F138,'Aug 2024'!F138,'July 2024 '!F138)</f>
        <v>-6</v>
      </c>
    </row>
    <row r="139" spans="1:6">
      <c r="A139" s="2" t="s">
        <v>277</v>
      </c>
      <c r="B139" s="15">
        <v>138</v>
      </c>
      <c r="C139" s="15" t="s">
        <v>278</v>
      </c>
      <c r="D139" s="16">
        <f>MAX('Feb 2025'!F139,'Jan 2025'!F139,'Dec 2024'!F139,'Nov 2024'!F139,'Oct 2024'!F139,'Sept 2024'!F139,'Aug 2024'!F139,'July 2024 '!F139)</f>
        <v>3.625</v>
      </c>
      <c r="E139" s="16">
        <f>AVERAGE('Feb 2025'!F139,'Jan 2025'!F139,'Dec 2024'!F139,'Nov 2024'!F139,'Oct 2024'!F139,'Sept 2024'!F139,'Aug 2024'!F139,'July 2024 '!F139)</f>
        <v>0</v>
      </c>
      <c r="F139" s="13">
        <f>MIN('Feb 2025'!F139,'Jan 2025'!F139,'Dec 2024'!F139,'Nov 2024'!F139,'Oct 2024'!F139,'Sept 2024'!F139,'Aug 2024'!F139,'July 2024 '!F139)</f>
        <v>-2</v>
      </c>
    </row>
    <row r="140" spans="1:6">
      <c r="A140" s="2" t="s">
        <v>279</v>
      </c>
      <c r="B140" s="15">
        <v>139</v>
      </c>
      <c r="C140" s="15" t="s">
        <v>280</v>
      </c>
      <c r="D140" s="16">
        <f>MAX('Feb 2025'!F140,'Jan 2025'!F140,'Dec 2024'!F140,'Nov 2024'!F140,'Oct 2024'!F140,'Sept 2024'!F140,'Aug 2024'!F140,'July 2024 '!F140)</f>
        <v>3</v>
      </c>
      <c r="E140" s="16">
        <f>AVERAGE('Feb 2025'!F140,'Jan 2025'!F140,'Dec 2024'!F140,'Nov 2024'!F140,'Oct 2024'!F140,'Sept 2024'!F140,'Aug 2024'!F140,'July 2024 '!F140)</f>
        <v>0</v>
      </c>
      <c r="F140" s="13">
        <f>MIN('Feb 2025'!F140,'Jan 2025'!F140,'Dec 2024'!F140,'Nov 2024'!F140,'Oct 2024'!F140,'Sept 2024'!F140,'Aug 2024'!F140,'July 2024 '!F140)</f>
        <v>-2</v>
      </c>
    </row>
    <row r="141" spans="1:6">
      <c r="A141" s="2" t="s">
        <v>281</v>
      </c>
      <c r="B141" s="15">
        <v>140</v>
      </c>
      <c r="C141" s="15" t="s">
        <v>282</v>
      </c>
      <c r="D141" s="16">
        <f>MAX('Feb 2025'!F141,'Jan 2025'!F141,'Dec 2024'!F141,'Nov 2024'!F141,'Oct 2024'!F141,'Sept 2024'!F141,'Aug 2024'!F141,'July 2024 '!F141)</f>
        <v>3.5</v>
      </c>
      <c r="E141" s="16">
        <f>AVERAGE('Feb 2025'!F141,'Jan 2025'!F141,'Dec 2024'!F141,'Nov 2024'!F141,'Oct 2024'!F141,'Sept 2024'!F141,'Aug 2024'!F141,'July 2024 '!F141)</f>
        <v>0</v>
      </c>
      <c r="F141" s="13">
        <f>MIN('Feb 2025'!F141,'Jan 2025'!F141,'Dec 2024'!F141,'Nov 2024'!F141,'Oct 2024'!F141,'Sept 2024'!F141,'Aug 2024'!F141,'July 2024 '!F141)</f>
        <v>-2</v>
      </c>
    </row>
    <row r="142" spans="1:6">
      <c r="A142" s="2" t="s">
        <v>283</v>
      </c>
      <c r="B142" s="15">
        <v>141</v>
      </c>
      <c r="C142" s="15" t="s">
        <v>284</v>
      </c>
      <c r="D142" s="16">
        <f>MAX('Feb 2025'!F142,'Jan 2025'!F142,'Dec 2024'!F142,'Nov 2024'!F142,'Oct 2024'!F142,'Sept 2024'!F142,'Aug 2024'!F142,'July 2024 '!F142)</f>
        <v>1</v>
      </c>
      <c r="E142" s="16">
        <f>AVERAGE('Feb 2025'!F142,'Jan 2025'!F142,'Dec 2024'!F142,'Nov 2024'!F142,'Oct 2024'!F142,'Sept 2024'!F142,'Aug 2024'!F142,'July 2024 '!F142)</f>
        <v>0</v>
      </c>
      <c r="F142" s="13">
        <f>MIN('Feb 2025'!F142,'Jan 2025'!F142,'Dec 2024'!F142,'Nov 2024'!F142,'Oct 2024'!F142,'Sept 2024'!F142,'Aug 2024'!F142,'July 2024 '!F142)</f>
        <v>-2</v>
      </c>
    </row>
    <row r="143" spans="1:6">
      <c r="A143" s="2" t="s">
        <v>285</v>
      </c>
      <c r="B143" s="15">
        <v>142</v>
      </c>
      <c r="C143" s="15" t="s">
        <v>286</v>
      </c>
      <c r="D143" s="16">
        <f>MAX('Feb 2025'!F143,'Jan 2025'!F143,'Dec 2024'!F143,'Nov 2024'!F143,'Oct 2024'!F143,'Sept 2024'!F143,'Aug 2024'!F143,'July 2024 '!F143)</f>
        <v>2.5</v>
      </c>
      <c r="E143" s="16">
        <f>AVERAGE('Feb 2025'!F143,'Jan 2025'!F143,'Dec 2024'!F143,'Nov 2024'!F143,'Oct 2024'!F143,'Sept 2024'!F143,'Aug 2024'!F143,'July 2024 '!F143)</f>
        <v>-0.14285714285714285</v>
      </c>
      <c r="F143" s="13">
        <f>MIN('Feb 2025'!F143,'Jan 2025'!F143,'Dec 2024'!F143,'Nov 2024'!F143,'Oct 2024'!F143,'Sept 2024'!F143,'Aug 2024'!F143,'July 2024 '!F143)</f>
        <v>-2.5</v>
      </c>
    </row>
    <row r="144" spans="1:6">
      <c r="A144" s="2" t="s">
        <v>287</v>
      </c>
      <c r="B144" s="15">
        <v>143</v>
      </c>
      <c r="C144" s="15" t="s">
        <v>288</v>
      </c>
      <c r="D144" s="16">
        <f>MAX('Feb 2025'!F144,'Jan 2025'!F144,'Dec 2024'!F144,'Nov 2024'!F144,'Oct 2024'!F144,'Sept 2024'!F144,'Aug 2024'!F144,'July 2024 '!F144)</f>
        <v>2</v>
      </c>
      <c r="E144" s="16">
        <f>AVERAGE('Feb 2025'!F144,'Jan 2025'!F144,'Dec 2024'!F144,'Nov 2024'!F144,'Oct 2024'!F144,'Sept 2024'!F144,'Aug 2024'!F144,'July 2024 '!F144)</f>
        <v>0</v>
      </c>
      <c r="F144" s="13">
        <f>MIN('Feb 2025'!F144,'Jan 2025'!F144,'Dec 2024'!F144,'Nov 2024'!F144,'Oct 2024'!F144,'Sept 2024'!F144,'Aug 2024'!F144,'July 2024 '!F144)</f>
        <v>-2</v>
      </c>
    </row>
    <row r="145" spans="1:6">
      <c r="A145" s="2" t="s">
        <v>289</v>
      </c>
      <c r="B145" s="15">
        <v>144</v>
      </c>
      <c r="C145" s="15" t="s">
        <v>290</v>
      </c>
      <c r="D145" s="16">
        <f>MAX('Feb 2025'!F145,'Jan 2025'!F145,'Dec 2024'!F145,'Nov 2024'!F145,'Oct 2024'!F145,'Sept 2024'!F145,'Aug 2024'!F145,'July 2024 '!F145)</f>
        <v>0</v>
      </c>
      <c r="E145" s="16">
        <f>AVERAGE('Feb 2025'!F145,'Jan 2025'!F145,'Dec 2024'!F145,'Nov 2024'!F145,'Oct 2024'!F145,'Sept 2024'!F145,'Aug 2024'!F145,'July 2024 '!F145)</f>
        <v>0</v>
      </c>
      <c r="F145" s="13">
        <f>MIN('Feb 2025'!F145,'Jan 2025'!F145,'Dec 2024'!F145,'Nov 2024'!F145,'Oct 2024'!F145,'Sept 2024'!F145,'Aug 2024'!F145,'July 2024 '!F145)</f>
        <v>0</v>
      </c>
    </row>
    <row r="146" spans="1:6">
      <c r="A146" s="2" t="s">
        <v>291</v>
      </c>
      <c r="B146" s="15">
        <v>145</v>
      </c>
      <c r="C146" s="15" t="s">
        <v>292</v>
      </c>
      <c r="D146" s="16">
        <f>MAX('Feb 2025'!F146,'Jan 2025'!F146,'Dec 2024'!F146,'Nov 2024'!F146,'Oct 2024'!F146,'Sept 2024'!F146,'Aug 2024'!F146,'July 2024 '!F146)</f>
        <v>30</v>
      </c>
      <c r="E146" s="16">
        <f>AVERAGE('Feb 2025'!F146,'Jan 2025'!F146,'Dec 2024'!F146,'Nov 2024'!F146,'Oct 2024'!F146,'Sept 2024'!F146,'Aug 2024'!F146,'July 2024 '!F146)</f>
        <v>24.571428571428573</v>
      </c>
      <c r="F146" s="13">
        <f>MIN('Feb 2025'!F146,'Jan 2025'!F146,'Dec 2024'!F146,'Nov 2024'!F146,'Oct 2024'!F146,'Sept 2024'!F146,'Aug 2024'!F146,'July 2024 '!F146)</f>
        <v>14.5</v>
      </c>
    </row>
    <row r="147" spans="1:6">
      <c r="A147" s="2" t="s">
        <v>293</v>
      </c>
      <c r="B147" s="15">
        <v>146</v>
      </c>
      <c r="C147" s="15" t="s">
        <v>294</v>
      </c>
      <c r="D147" s="16">
        <f>MAX('Feb 2025'!F147,'Jan 2025'!F147,'Dec 2024'!F147,'Nov 2024'!F147,'Oct 2024'!F147,'Sept 2024'!F147,'Aug 2024'!F147,'July 2024 '!F147)</f>
        <v>16</v>
      </c>
      <c r="E147" s="16">
        <f>AVERAGE('Feb 2025'!F147,'Jan 2025'!F147,'Dec 2024'!F147,'Nov 2024'!F147,'Oct 2024'!F147,'Sept 2024'!F147,'Aug 2024'!F147,'July 2024 '!F147)</f>
        <v>14.428571428571429</v>
      </c>
      <c r="F147" s="13">
        <f>MIN('Feb 2025'!F147,'Jan 2025'!F147,'Dec 2024'!F147,'Nov 2024'!F147,'Oct 2024'!F147,'Sept 2024'!F147,'Aug 2024'!F147,'July 2024 '!F147)</f>
        <v>12</v>
      </c>
    </row>
    <row r="148" spans="1:6">
      <c r="A148" s="2" t="s">
        <v>295</v>
      </c>
      <c r="B148" s="15">
        <v>147</v>
      </c>
      <c r="C148" s="15" t="s">
        <v>296</v>
      </c>
      <c r="D148" s="16">
        <f>MAX('Feb 2025'!F148,'Jan 2025'!F148,'Dec 2024'!F148,'Nov 2024'!F148,'Oct 2024'!F148,'Sept 2024'!F148,'Aug 2024'!F148,'July 2024 '!F148)</f>
        <v>22</v>
      </c>
      <c r="E148" s="16">
        <f>AVERAGE('Feb 2025'!F148,'Jan 2025'!F148,'Dec 2024'!F148,'Nov 2024'!F148,'Oct 2024'!F148,'Sept 2024'!F148,'Aug 2024'!F148,'July 2024 '!F148)</f>
        <v>19.071428571428573</v>
      </c>
      <c r="F148" s="13">
        <f>MIN('Feb 2025'!F148,'Jan 2025'!F148,'Dec 2024'!F148,'Nov 2024'!F148,'Oct 2024'!F148,'Sept 2024'!F148,'Aug 2024'!F148,'July 2024 '!F148)</f>
        <v>17</v>
      </c>
    </row>
    <row r="149" spans="1:6">
      <c r="A149" s="2" t="s">
        <v>297</v>
      </c>
      <c r="B149" s="15">
        <v>148</v>
      </c>
      <c r="C149" s="15" t="s">
        <v>298</v>
      </c>
      <c r="D149" s="16">
        <f>MAX('Feb 2025'!F149,'Jan 2025'!F149,'Dec 2024'!F149,'Nov 2024'!F149,'Oct 2024'!F149,'Sept 2024'!F149,'Aug 2024'!F149,'July 2024 '!F149)</f>
        <v>7</v>
      </c>
      <c r="E149" s="16">
        <f>AVERAGE('Feb 2025'!F149,'Jan 2025'!F149,'Dec 2024'!F149,'Nov 2024'!F149,'Oct 2024'!F149,'Sept 2024'!F149,'Aug 2024'!F149,'July 2024 '!F149)</f>
        <v>4.4285714285714288</v>
      </c>
      <c r="F149" s="13">
        <f>MIN('Feb 2025'!F149,'Jan 2025'!F149,'Dec 2024'!F149,'Nov 2024'!F149,'Oct 2024'!F149,'Sept 2024'!F149,'Aug 2024'!F149,'July 2024 '!F149)</f>
        <v>-2.5</v>
      </c>
    </row>
    <row r="150" spans="1:6">
      <c r="A150" s="2" t="s">
        <v>299</v>
      </c>
      <c r="B150" s="15">
        <v>149</v>
      </c>
      <c r="C150" s="15" t="s">
        <v>300</v>
      </c>
      <c r="D150" s="16">
        <f>MAX('Feb 2025'!F150,'Jan 2025'!F150,'Dec 2024'!F150,'Nov 2024'!F150,'Oct 2024'!F150,'Sept 2024'!F150,'Aug 2024'!F150,'July 2024 '!F150)</f>
        <v>1</v>
      </c>
      <c r="E150" s="16">
        <f>AVERAGE('Feb 2025'!F150,'Jan 2025'!F150,'Dec 2024'!F150,'Nov 2024'!F150,'Oct 2024'!F150,'Sept 2024'!F150,'Aug 2024'!F150,'July 2024 '!F150)</f>
        <v>0.35714285714285715</v>
      </c>
      <c r="F150" s="13">
        <f>MIN('Feb 2025'!F150,'Jan 2025'!F150,'Dec 2024'!F150,'Nov 2024'!F150,'Oct 2024'!F150,'Sept 2024'!F150,'Aug 2024'!F150,'July 2024 '!F150)</f>
        <v>0</v>
      </c>
    </row>
    <row r="151" spans="1:6">
      <c r="A151" s="2" t="s">
        <v>301</v>
      </c>
      <c r="B151" s="15">
        <v>150</v>
      </c>
      <c r="C151" s="15" t="s">
        <v>302</v>
      </c>
      <c r="D151" s="16">
        <f>MAX('Feb 2025'!F151,'Jan 2025'!F151,'Dec 2024'!F151,'Nov 2024'!F151,'Oct 2024'!F151,'Sept 2024'!F151,'Aug 2024'!F151,'July 2024 '!F151)</f>
        <v>2</v>
      </c>
      <c r="E151" s="16">
        <f>AVERAGE('Feb 2025'!F151,'Jan 2025'!F151,'Dec 2024'!F151,'Nov 2024'!F151,'Oct 2024'!F151,'Sept 2024'!F151,'Aug 2024'!F151,'July 2024 '!F151)</f>
        <v>0.2857142857142857</v>
      </c>
      <c r="F151" s="13">
        <f>MIN('Feb 2025'!F151,'Jan 2025'!F151,'Dec 2024'!F151,'Nov 2024'!F151,'Oct 2024'!F151,'Sept 2024'!F151,'Aug 2024'!F151,'July 2024 '!F151)</f>
        <v>-1</v>
      </c>
    </row>
    <row r="152" spans="1:6">
      <c r="A152" s="2" t="s">
        <v>303</v>
      </c>
      <c r="B152" s="15">
        <v>151</v>
      </c>
      <c r="C152" s="15" t="s">
        <v>304</v>
      </c>
      <c r="D152" s="16">
        <f>MAX('Feb 2025'!F152,'Jan 2025'!F152,'Dec 2024'!F152,'Nov 2024'!F152,'Oct 2024'!F152,'Sept 2024'!F152,'Aug 2024'!F152,'July 2024 '!F152)</f>
        <v>6</v>
      </c>
      <c r="E152" s="16">
        <f>AVERAGE('Feb 2025'!F152,'Jan 2025'!F152,'Dec 2024'!F152,'Nov 2024'!F152,'Oct 2024'!F152,'Sept 2024'!F152,'Aug 2024'!F152,'July 2024 '!F152)</f>
        <v>2.5714285714285716</v>
      </c>
      <c r="F152" s="13">
        <f>MIN('Feb 2025'!F152,'Jan 2025'!F152,'Dec 2024'!F152,'Nov 2024'!F152,'Oct 2024'!F152,'Sept 2024'!F152,'Aug 2024'!F152,'July 2024 '!F152)</f>
        <v>-3</v>
      </c>
    </row>
    <row r="153" spans="1:6">
      <c r="A153" s="2" t="s">
        <v>305</v>
      </c>
      <c r="B153" s="15">
        <v>152</v>
      </c>
      <c r="C153" s="15" t="s">
        <v>306</v>
      </c>
      <c r="D153" s="16">
        <f>MAX('Feb 2025'!F153,'Jan 2025'!F153,'Dec 2024'!F153,'Nov 2024'!F153,'Oct 2024'!F153,'Sept 2024'!F153,'Aug 2024'!F153,'July 2024 '!F153)</f>
        <v>9.5</v>
      </c>
      <c r="E153" s="16">
        <f>AVERAGE('Feb 2025'!F153,'Jan 2025'!F153,'Dec 2024'!F153,'Nov 2024'!F153,'Oct 2024'!F153,'Sept 2024'!F153,'Aug 2024'!F153,'July 2024 '!F153)</f>
        <v>1</v>
      </c>
      <c r="F153" s="13">
        <f>MIN('Feb 2025'!F153,'Jan 2025'!F153,'Dec 2024'!F153,'Nov 2024'!F153,'Oct 2024'!F153,'Sept 2024'!F153,'Aug 2024'!F153,'July 2024 '!F153)</f>
        <v>-7</v>
      </c>
    </row>
    <row r="154" spans="1:6">
      <c r="A154" s="2" t="s">
        <v>307</v>
      </c>
      <c r="B154" s="15">
        <v>153</v>
      </c>
      <c r="C154" s="15" t="s">
        <v>308</v>
      </c>
      <c r="D154" s="16">
        <f>MAX('Feb 2025'!F154,'Jan 2025'!F154,'Dec 2024'!F154,'Nov 2024'!F154,'Oct 2024'!F154,'Sept 2024'!F154,'Aug 2024'!F154,'July 2024 '!F154)</f>
        <v>6</v>
      </c>
      <c r="E154" s="16">
        <f>AVERAGE('Feb 2025'!F154,'Jan 2025'!F154,'Dec 2024'!F154,'Nov 2024'!F154,'Oct 2024'!F154,'Sept 2024'!F154,'Aug 2024'!F154,'July 2024 '!F154)</f>
        <v>2.1428571428571428</v>
      </c>
      <c r="F154" s="13">
        <f>MIN('Feb 2025'!F154,'Jan 2025'!F154,'Dec 2024'!F154,'Nov 2024'!F154,'Oct 2024'!F154,'Sept 2024'!F154,'Aug 2024'!F154,'July 2024 '!F154)</f>
        <v>-1</v>
      </c>
    </row>
    <row r="155" spans="1:6">
      <c r="A155" s="2" t="s">
        <v>309</v>
      </c>
      <c r="B155" s="15">
        <v>154</v>
      </c>
      <c r="C155" s="15" t="s">
        <v>310</v>
      </c>
      <c r="D155" s="16">
        <f>MAX('Feb 2025'!F155,'Jan 2025'!F155,'Dec 2024'!F155,'Nov 2024'!F155,'Oct 2024'!F155,'Sept 2024'!F155,'Aug 2024'!F155,'July 2024 '!F155)</f>
        <v>3</v>
      </c>
      <c r="E155" s="16">
        <f>AVERAGE('Feb 2025'!F155,'Jan 2025'!F155,'Dec 2024'!F155,'Nov 2024'!F155,'Oct 2024'!F155,'Sept 2024'!F155,'Aug 2024'!F155,'July 2024 '!F155)</f>
        <v>1.5714285714285714</v>
      </c>
      <c r="F155" s="13">
        <f>MIN('Feb 2025'!F155,'Jan 2025'!F155,'Dec 2024'!F155,'Nov 2024'!F155,'Oct 2024'!F155,'Sept 2024'!F155,'Aug 2024'!F155,'July 2024 '!F155)</f>
        <v>0</v>
      </c>
    </row>
    <row r="156" spans="1:6">
      <c r="A156" s="2" t="s">
        <v>311</v>
      </c>
      <c r="B156" s="15">
        <v>155</v>
      </c>
      <c r="C156" s="15" t="s">
        <v>312</v>
      </c>
      <c r="D156" s="16">
        <f>MAX('Feb 2025'!F156,'Jan 2025'!F156,'Dec 2024'!F156,'Nov 2024'!F156,'Oct 2024'!F156,'Sept 2024'!F156,'Aug 2024'!F156,'July 2024 '!F156)</f>
        <v>2</v>
      </c>
      <c r="E156" s="16">
        <f>AVERAGE('Feb 2025'!F156,'Jan 2025'!F156,'Dec 2024'!F156,'Nov 2024'!F156,'Oct 2024'!F156,'Sept 2024'!F156,'Aug 2024'!F156,'July 2024 '!F156)</f>
        <v>0</v>
      </c>
      <c r="F156" s="13">
        <f>MIN('Feb 2025'!F156,'Jan 2025'!F156,'Dec 2024'!F156,'Nov 2024'!F156,'Oct 2024'!F156,'Sept 2024'!F156,'Aug 2024'!F156,'July 2024 '!F156)</f>
        <v>-3</v>
      </c>
    </row>
    <row r="157" spans="1:6">
      <c r="A157" s="2" t="s">
        <v>313</v>
      </c>
      <c r="B157" s="15">
        <v>156</v>
      </c>
      <c r="C157" s="15" t="s">
        <v>314</v>
      </c>
      <c r="D157" s="16">
        <f>MAX('Feb 2025'!F157,'Jan 2025'!F157,'Dec 2024'!F157,'Nov 2024'!F157,'Oct 2024'!F157,'Sept 2024'!F157,'Aug 2024'!F157,'July 2024 '!F157)</f>
        <v>5</v>
      </c>
      <c r="E157" s="16">
        <f>AVERAGE('Feb 2025'!F157,'Jan 2025'!F157,'Dec 2024'!F157,'Nov 2024'!F157,'Oct 2024'!F157,'Sept 2024'!F157,'Aug 2024'!F157,'July 2024 '!F157)</f>
        <v>-0.14285714285714285</v>
      </c>
      <c r="F157" s="13">
        <f>MIN('Feb 2025'!F157,'Jan 2025'!F157,'Dec 2024'!F157,'Nov 2024'!F157,'Oct 2024'!F157,'Sept 2024'!F157,'Aug 2024'!F157,'July 2024 '!F157)</f>
        <v>-4</v>
      </c>
    </row>
    <row r="158" spans="1:6">
      <c r="A158" s="2" t="s">
        <v>315</v>
      </c>
      <c r="B158" s="15">
        <v>157</v>
      </c>
      <c r="C158" s="15" t="s">
        <v>316</v>
      </c>
      <c r="D158" s="16">
        <f>MAX('Feb 2025'!F158,'Jan 2025'!F158,'Dec 2024'!F158,'Nov 2024'!F158,'Oct 2024'!F158,'Sept 2024'!F158,'Aug 2024'!F158,'July 2024 '!F158)</f>
        <v>2</v>
      </c>
      <c r="E158" s="16">
        <f>AVERAGE('Feb 2025'!F158,'Jan 2025'!F158,'Dec 2024'!F158,'Nov 2024'!F158,'Oct 2024'!F158,'Sept 2024'!F158,'Aug 2024'!F158,'July 2024 '!F158)</f>
        <v>0.14285714285714285</v>
      </c>
      <c r="F158" s="13">
        <f>MIN('Feb 2025'!F158,'Jan 2025'!F158,'Dec 2024'!F158,'Nov 2024'!F158,'Oct 2024'!F158,'Sept 2024'!F158,'Aug 2024'!F158,'July 2024 '!F158)</f>
        <v>-3</v>
      </c>
    </row>
    <row r="159" spans="1:6">
      <c r="A159" s="2" t="s">
        <v>317</v>
      </c>
      <c r="B159" s="15">
        <v>158</v>
      </c>
      <c r="C159" s="15" t="s">
        <v>318</v>
      </c>
      <c r="D159" s="16">
        <f>MAX('Feb 2025'!F159,'Jan 2025'!F159,'Dec 2024'!F159,'Nov 2024'!F159,'Oct 2024'!F159,'Sept 2024'!F159,'Aug 2024'!F159,'July 2024 '!F159)</f>
        <v>6.5</v>
      </c>
      <c r="E159" s="16">
        <f>AVERAGE('Feb 2025'!F159,'Jan 2025'!F159,'Dec 2024'!F159,'Nov 2024'!F159,'Oct 2024'!F159,'Sept 2024'!F159,'Aug 2024'!F159,'July 2024 '!F159)</f>
        <v>1.0892857142857142</v>
      </c>
      <c r="F159" s="13">
        <f>MIN('Feb 2025'!F159,'Jan 2025'!F159,'Dec 2024'!F159,'Nov 2024'!F159,'Oct 2024'!F159,'Sept 2024'!F159,'Aug 2024'!F159,'July 2024 '!F159)</f>
        <v>-3</v>
      </c>
    </row>
    <row r="160" spans="1:6">
      <c r="A160" s="2" t="s">
        <v>319</v>
      </c>
      <c r="B160" s="15">
        <v>159</v>
      </c>
      <c r="C160" s="15" t="s">
        <v>320</v>
      </c>
      <c r="D160" s="16">
        <f>MAX('Feb 2025'!F160,'Jan 2025'!F160,'Dec 2024'!F160,'Nov 2024'!F160,'Oct 2024'!F160,'Sept 2024'!F160,'Aug 2024'!F160,'July 2024 '!F160)</f>
        <v>8</v>
      </c>
      <c r="E160" s="16">
        <f>AVERAGE('Feb 2025'!F160,'Jan 2025'!F160,'Dec 2024'!F160,'Nov 2024'!F160,'Oct 2024'!F160,'Sept 2024'!F160,'Aug 2024'!F160,'July 2024 '!F160)</f>
        <v>1.8928571428571428</v>
      </c>
      <c r="F160" s="13">
        <f>MIN('Feb 2025'!F160,'Jan 2025'!F160,'Dec 2024'!F160,'Nov 2024'!F160,'Oct 2024'!F160,'Sept 2024'!F160,'Aug 2024'!F160,'July 2024 '!F160)</f>
        <v>-4.125</v>
      </c>
    </row>
    <row r="161" spans="1:6">
      <c r="A161" s="2" t="s">
        <v>321</v>
      </c>
      <c r="B161" s="15">
        <v>160</v>
      </c>
      <c r="C161" s="15" t="s">
        <v>322</v>
      </c>
      <c r="D161" s="16">
        <f>MAX('Feb 2025'!F161,'Jan 2025'!F161,'Dec 2024'!F161,'Nov 2024'!F161,'Oct 2024'!F161,'Sept 2024'!F161,'Aug 2024'!F161,'July 2024 '!F161)</f>
        <v>1</v>
      </c>
      <c r="E161" s="16">
        <f>AVERAGE('Feb 2025'!F161,'Jan 2025'!F161,'Dec 2024'!F161,'Nov 2024'!F161,'Oct 2024'!F161,'Sept 2024'!F161,'Aug 2024'!F161,'July 2024 '!F161)</f>
        <v>0.14285714285714285</v>
      </c>
      <c r="F161" s="13">
        <f>MIN('Feb 2025'!F161,'Jan 2025'!F161,'Dec 2024'!F161,'Nov 2024'!F161,'Oct 2024'!F161,'Sept 2024'!F161,'Aug 2024'!F161,'July 2024 '!F161)</f>
        <v>-1.75</v>
      </c>
    </row>
    <row r="162" spans="1:6">
      <c r="A162" s="2" t="s">
        <v>323</v>
      </c>
      <c r="B162" s="15">
        <v>161</v>
      </c>
      <c r="C162" s="15" t="s">
        <v>324</v>
      </c>
      <c r="D162" s="16">
        <f>MAX('Feb 2025'!F162,'Jan 2025'!F162,'Dec 2024'!F162,'Nov 2024'!F162,'Oct 2024'!F162,'Sept 2024'!F162,'Aug 2024'!F162,'July 2024 '!F162)</f>
        <v>1</v>
      </c>
      <c r="E162" s="16">
        <f>AVERAGE('Feb 2025'!F162,'Jan 2025'!F162,'Dec 2024'!F162,'Nov 2024'!F162,'Oct 2024'!F162,'Sept 2024'!F162,'Aug 2024'!F162,'July 2024 '!F162)</f>
        <v>0.14285714285714285</v>
      </c>
      <c r="F162" s="13">
        <f>MIN('Feb 2025'!F162,'Jan 2025'!F162,'Dec 2024'!F162,'Nov 2024'!F162,'Oct 2024'!F162,'Sept 2024'!F162,'Aug 2024'!F162,'July 2024 '!F162)</f>
        <v>-1.75</v>
      </c>
    </row>
    <row r="163" spans="1:6">
      <c r="A163" s="2" t="s">
        <v>325</v>
      </c>
      <c r="B163" s="15">
        <v>162</v>
      </c>
      <c r="C163" s="15" t="s">
        <v>326</v>
      </c>
      <c r="D163" s="16">
        <f>MAX('Feb 2025'!F163,'Jan 2025'!F163,'Dec 2024'!F163,'Nov 2024'!F163,'Oct 2024'!F163,'Sept 2024'!F163,'Aug 2024'!F163,'July 2024 '!F163)</f>
        <v>3</v>
      </c>
      <c r="E163" s="16">
        <f>AVERAGE('Feb 2025'!F163,'Jan 2025'!F163,'Dec 2024'!F163,'Nov 2024'!F163,'Oct 2024'!F163,'Sept 2024'!F163,'Aug 2024'!F163,'July 2024 '!F163)</f>
        <v>0.2857142857142857</v>
      </c>
      <c r="F163" s="13">
        <f>MIN('Feb 2025'!F163,'Jan 2025'!F163,'Dec 2024'!F163,'Nov 2024'!F163,'Oct 2024'!F163,'Sept 2024'!F163,'Aug 2024'!F163,'July 2024 '!F163)</f>
        <v>-4.25</v>
      </c>
    </row>
    <row r="164" spans="1:6">
      <c r="A164" s="2" t="s">
        <v>327</v>
      </c>
      <c r="B164" s="15">
        <v>163</v>
      </c>
      <c r="C164" s="15" t="s">
        <v>328</v>
      </c>
      <c r="D164" s="16">
        <f>MAX('Feb 2025'!F164,'Jan 2025'!F164,'Dec 2024'!F164,'Nov 2024'!F164,'Oct 2024'!F164,'Sept 2024'!F164,'Aug 2024'!F164,'July 2024 '!F164)</f>
        <v>2</v>
      </c>
      <c r="E164" s="16">
        <f>AVERAGE('Feb 2025'!F164,'Jan 2025'!F164,'Dec 2024'!F164,'Nov 2024'!F164,'Oct 2024'!F164,'Sept 2024'!F164,'Aug 2024'!F164,'July 2024 '!F164)</f>
        <v>0.2857142857142857</v>
      </c>
      <c r="F164" s="13">
        <f>MIN('Feb 2025'!F164,'Jan 2025'!F164,'Dec 2024'!F164,'Nov 2024'!F164,'Oct 2024'!F164,'Sept 2024'!F164,'Aug 2024'!F164,'July 2024 '!F164)</f>
        <v>-4.25</v>
      </c>
    </row>
    <row r="165" spans="1:6">
      <c r="A165" s="2" t="s">
        <v>329</v>
      </c>
      <c r="B165" s="15">
        <v>164</v>
      </c>
      <c r="C165" s="15" t="s">
        <v>330</v>
      </c>
      <c r="D165" s="16">
        <f>MAX('Feb 2025'!F165,'Jan 2025'!F165,'Dec 2024'!F165,'Nov 2024'!F165,'Oct 2024'!F165,'Sept 2024'!F165,'Aug 2024'!F165,'July 2024 '!F165)</f>
        <v>1</v>
      </c>
      <c r="E165" s="16">
        <f>AVERAGE('Feb 2025'!F165,'Jan 2025'!F165,'Dec 2024'!F165,'Nov 2024'!F165,'Oct 2024'!F165,'Sept 2024'!F165,'Aug 2024'!F165,'July 2024 '!F165)</f>
        <v>0.2857142857142857</v>
      </c>
      <c r="F165" s="13">
        <f>MIN('Feb 2025'!F165,'Jan 2025'!F165,'Dec 2024'!F165,'Nov 2024'!F165,'Oct 2024'!F165,'Sept 2024'!F165,'Aug 2024'!F165,'July 2024 '!F165)</f>
        <v>0</v>
      </c>
    </row>
    <row r="166" spans="1:6">
      <c r="A166" s="2" t="s">
        <v>331</v>
      </c>
      <c r="B166" s="15">
        <v>165</v>
      </c>
      <c r="C166" s="15" t="s">
        <v>314</v>
      </c>
      <c r="D166" s="16">
        <f>MAX('Feb 2025'!F166,'Jan 2025'!F166,'Dec 2024'!F166,'Nov 2024'!F166,'Oct 2024'!F166,'Sept 2024'!F166,'Aug 2024'!F166,'July 2024 '!F166)</f>
        <v>5</v>
      </c>
      <c r="E166" s="16">
        <f>AVERAGE('Feb 2025'!F166,'Jan 2025'!F166,'Dec 2024'!F166,'Nov 2024'!F166,'Oct 2024'!F166,'Sept 2024'!F166,'Aug 2024'!F166,'July 2024 '!F166)</f>
        <v>0.14285714285714285</v>
      </c>
      <c r="F166" s="13">
        <f>MIN('Feb 2025'!F166,'Jan 2025'!F166,'Dec 2024'!F166,'Nov 2024'!F166,'Oct 2024'!F166,'Sept 2024'!F166,'Aug 2024'!F166,'July 2024 '!F166)</f>
        <v>-4.5</v>
      </c>
    </row>
    <row r="167" spans="1:6">
      <c r="A167" s="2" t="s">
        <v>332</v>
      </c>
      <c r="B167" s="15">
        <v>166</v>
      </c>
      <c r="C167" s="15" t="s">
        <v>333</v>
      </c>
      <c r="D167" s="16">
        <f>MAX('Feb 2025'!F167,'Jan 2025'!F167,'Dec 2024'!F167,'Nov 2024'!F167,'Oct 2024'!F167,'Sept 2024'!F167,'Aug 2024'!F167,'July 2024 '!F167)</f>
        <v>1</v>
      </c>
      <c r="E167" s="16">
        <f>AVERAGE('Feb 2025'!F167,'Jan 2025'!F167,'Dec 2024'!F167,'Nov 2024'!F167,'Oct 2024'!F167,'Sept 2024'!F167,'Aug 2024'!F167,'July 2024 '!F167)</f>
        <v>0.14285714285714285</v>
      </c>
      <c r="F167" s="13">
        <f>MIN('Feb 2025'!F167,'Jan 2025'!F167,'Dec 2024'!F167,'Nov 2024'!F167,'Oct 2024'!F167,'Sept 2024'!F167,'Aug 2024'!F167,'July 2024 '!F167)</f>
        <v>0</v>
      </c>
    </row>
    <row r="168" spans="1:6">
      <c r="A168" s="2" t="s">
        <v>334</v>
      </c>
      <c r="B168" s="15">
        <v>167</v>
      </c>
      <c r="C168" s="15" t="s">
        <v>335</v>
      </c>
      <c r="D168" s="16">
        <f>MAX('Feb 2025'!F168,'Jan 2025'!F168,'Dec 2024'!F168,'Nov 2024'!F168,'Oct 2024'!F168,'Sept 2024'!F168,'Aug 2024'!F168,'July 2024 '!F168)</f>
        <v>1</v>
      </c>
      <c r="E168" s="16">
        <f>AVERAGE('Feb 2025'!F168,'Jan 2025'!F168,'Dec 2024'!F168,'Nov 2024'!F168,'Oct 2024'!F168,'Sept 2024'!F168,'Aug 2024'!F168,'July 2024 '!F168)</f>
        <v>0.14285714285714285</v>
      </c>
      <c r="F168" s="13">
        <f>MIN('Feb 2025'!F168,'Jan 2025'!F168,'Dec 2024'!F168,'Nov 2024'!F168,'Oct 2024'!F168,'Sept 2024'!F168,'Aug 2024'!F168,'July 2024 '!F168)</f>
        <v>0</v>
      </c>
    </row>
    <row r="169" spans="1:6">
      <c r="A169" s="2" t="s">
        <v>336</v>
      </c>
      <c r="B169" s="15">
        <v>168</v>
      </c>
      <c r="C169" s="15" t="s">
        <v>337</v>
      </c>
      <c r="D169" s="16">
        <f>MAX('Feb 2025'!F169,'Jan 2025'!F169,'Dec 2024'!F169,'Nov 2024'!F169,'Oct 2024'!F169,'Sept 2024'!F169,'Aug 2024'!F169,'July 2024 '!F169)</f>
        <v>1.75</v>
      </c>
      <c r="E169" s="16">
        <f>AVERAGE('Feb 2025'!F169,'Jan 2025'!F169,'Dec 2024'!F169,'Nov 2024'!F169,'Oct 2024'!F169,'Sept 2024'!F169,'Aug 2024'!F169,'July 2024 '!F169)</f>
        <v>0.2857142857142857</v>
      </c>
      <c r="F169" s="13">
        <f>MIN('Feb 2025'!F169,'Jan 2025'!F169,'Dec 2024'!F169,'Nov 2024'!F169,'Oct 2024'!F169,'Sept 2024'!F169,'Aug 2024'!F169,'July 2024 '!F169)</f>
        <v>-1.75</v>
      </c>
    </row>
    <row r="170" spans="1:6">
      <c r="A170" s="2" t="s">
        <v>338</v>
      </c>
      <c r="B170" s="15">
        <v>169</v>
      </c>
      <c r="C170" s="15" t="s">
        <v>339</v>
      </c>
      <c r="D170" s="16">
        <f>MAX('Feb 2025'!F170,'Jan 2025'!F170,'Dec 2024'!F170,'Nov 2024'!F170,'Oct 2024'!F170,'Sept 2024'!F170,'Aug 2024'!F170,'July 2024 '!F170)</f>
        <v>1</v>
      </c>
      <c r="E170" s="16">
        <f>AVERAGE('Feb 2025'!F170,'Jan 2025'!F170,'Dec 2024'!F170,'Nov 2024'!F170,'Oct 2024'!F170,'Sept 2024'!F170,'Aug 2024'!F170,'July 2024 '!F170)</f>
        <v>0.14285714285714285</v>
      </c>
      <c r="F170" s="13">
        <f>MIN('Feb 2025'!F170,'Jan 2025'!F170,'Dec 2024'!F170,'Nov 2024'!F170,'Oct 2024'!F170,'Sept 2024'!F170,'Aug 2024'!F170,'July 2024 '!F170)</f>
        <v>-2</v>
      </c>
    </row>
    <row r="171" spans="1:6">
      <c r="A171" s="2" t="s">
        <v>340</v>
      </c>
      <c r="B171" s="15">
        <v>170</v>
      </c>
      <c r="C171" s="15" t="s">
        <v>341</v>
      </c>
      <c r="D171" s="16">
        <f>MAX('Feb 2025'!F171,'Jan 2025'!F171,'Dec 2024'!F171,'Nov 2024'!F171,'Oct 2024'!F171,'Sept 2024'!F171,'Aug 2024'!F171,'July 2024 '!F171)</f>
        <v>1</v>
      </c>
      <c r="E171" s="16">
        <f>AVERAGE('Feb 2025'!F171,'Jan 2025'!F171,'Dec 2024'!F171,'Nov 2024'!F171,'Oct 2024'!F171,'Sept 2024'!F171,'Aug 2024'!F171,'July 2024 '!F171)</f>
        <v>0.14285714285714285</v>
      </c>
      <c r="F171" s="13">
        <f>MIN('Feb 2025'!F171,'Jan 2025'!F171,'Dec 2024'!F171,'Nov 2024'!F171,'Oct 2024'!F171,'Sept 2024'!F171,'Aug 2024'!F171,'July 2024 '!F171)</f>
        <v>-1</v>
      </c>
    </row>
    <row r="172" spans="1:6">
      <c r="A172" s="2" t="s">
        <v>342</v>
      </c>
      <c r="B172" s="15">
        <v>171</v>
      </c>
      <c r="C172" s="15" t="s">
        <v>343</v>
      </c>
      <c r="D172" s="16">
        <f>MAX('Feb 2025'!F172,'Jan 2025'!F172,'Dec 2024'!F172,'Nov 2024'!F172,'Oct 2024'!F172,'Sept 2024'!F172,'Aug 2024'!F172,'July 2024 '!F172)</f>
        <v>1</v>
      </c>
      <c r="E172" s="16">
        <f>AVERAGE('Feb 2025'!F172,'Jan 2025'!F172,'Dec 2024'!F172,'Nov 2024'!F172,'Oct 2024'!F172,'Sept 2024'!F172,'Aug 2024'!F172,'July 2024 '!F172)</f>
        <v>0.14285714285714285</v>
      </c>
      <c r="F172" s="13">
        <f>MIN('Feb 2025'!F172,'Jan 2025'!F172,'Dec 2024'!F172,'Nov 2024'!F172,'Oct 2024'!F172,'Sept 2024'!F172,'Aug 2024'!F172,'July 2024 '!F172)</f>
        <v>-1</v>
      </c>
    </row>
    <row r="173" spans="1:6">
      <c r="A173" s="2" t="s">
        <v>344</v>
      </c>
      <c r="B173" s="15">
        <v>172</v>
      </c>
      <c r="C173" s="15" t="s">
        <v>345</v>
      </c>
      <c r="D173" s="16">
        <f>MAX('Feb 2025'!F173,'Jan 2025'!F173,'Dec 2024'!F173,'Nov 2024'!F173,'Oct 2024'!F173,'Sept 2024'!F173,'Aug 2024'!F173,'July 2024 '!F173)</f>
        <v>1</v>
      </c>
      <c r="E173" s="16">
        <f>AVERAGE('Feb 2025'!F173,'Jan 2025'!F173,'Dec 2024'!F173,'Nov 2024'!F173,'Oct 2024'!F173,'Sept 2024'!F173,'Aug 2024'!F173,'July 2024 '!F173)</f>
        <v>0.14285714285714285</v>
      </c>
      <c r="F173" s="13">
        <f>MIN('Feb 2025'!F173,'Jan 2025'!F173,'Dec 2024'!F173,'Nov 2024'!F173,'Oct 2024'!F173,'Sept 2024'!F173,'Aug 2024'!F173,'July 2024 '!F173)</f>
        <v>-1</v>
      </c>
    </row>
    <row r="174" spans="1:6">
      <c r="A174" s="2" t="s">
        <v>346</v>
      </c>
      <c r="B174" s="15">
        <v>173</v>
      </c>
      <c r="C174" s="15" t="s">
        <v>347</v>
      </c>
      <c r="D174" s="16">
        <f>MAX('Feb 2025'!F174,'Jan 2025'!F174,'Dec 2024'!F174,'Nov 2024'!F174,'Oct 2024'!F174,'Sept 2024'!F174,'Aug 2024'!F174,'July 2024 '!F174)</f>
        <v>1</v>
      </c>
      <c r="E174" s="16">
        <f>AVERAGE('Feb 2025'!F174,'Jan 2025'!F174,'Dec 2024'!F174,'Nov 2024'!F174,'Oct 2024'!F174,'Sept 2024'!F174,'Aug 2024'!F174,'July 2024 '!F174)</f>
        <v>0.14285714285714285</v>
      </c>
      <c r="F174" s="13">
        <f>MIN('Feb 2025'!F174,'Jan 2025'!F174,'Dec 2024'!F174,'Nov 2024'!F174,'Oct 2024'!F174,'Sept 2024'!F174,'Aug 2024'!F174,'July 2024 '!F174)</f>
        <v>-1</v>
      </c>
    </row>
    <row r="175" spans="1:6">
      <c r="A175" s="2" t="s">
        <v>348</v>
      </c>
      <c r="B175" s="15">
        <v>174</v>
      </c>
      <c r="C175" s="15" t="s">
        <v>349</v>
      </c>
      <c r="D175" s="16">
        <f>MAX('Feb 2025'!F175,'Jan 2025'!F175,'Dec 2024'!F175,'Nov 2024'!F175,'Oct 2024'!F175,'Sept 2024'!F175,'Aug 2024'!F175,'July 2024 '!F175)</f>
        <v>0</v>
      </c>
      <c r="E175" s="16">
        <f>AVERAGE('Feb 2025'!F175,'Jan 2025'!F175,'Dec 2024'!F175,'Nov 2024'!F175,'Oct 2024'!F175,'Sept 2024'!F175,'Aug 2024'!F175,'July 2024 '!F175)</f>
        <v>0</v>
      </c>
      <c r="F175" s="13">
        <f>MIN('Feb 2025'!F175,'Jan 2025'!F175,'Dec 2024'!F175,'Nov 2024'!F175,'Oct 2024'!F175,'Sept 2024'!F175,'Aug 2024'!F175,'July 2024 '!F175)</f>
        <v>0</v>
      </c>
    </row>
    <row r="176" spans="1:6">
      <c r="A176" s="2" t="s">
        <v>350</v>
      </c>
      <c r="B176" s="15">
        <v>175</v>
      </c>
      <c r="C176" s="15" t="s">
        <v>351</v>
      </c>
      <c r="D176" s="16">
        <f>MAX('Feb 2025'!F176,'Jan 2025'!F176,'Dec 2024'!F176,'Nov 2024'!F176,'Oct 2024'!F176,'Sept 2024'!F176,'Aug 2024'!F176,'July 2024 '!F176)</f>
        <v>0</v>
      </c>
      <c r="E176" s="16">
        <f>AVERAGE('Feb 2025'!F176,'Jan 2025'!F176,'Dec 2024'!F176,'Nov 2024'!F176,'Oct 2024'!F176,'Sept 2024'!F176,'Aug 2024'!F176,'July 2024 '!F176)</f>
        <v>0</v>
      </c>
      <c r="F176" s="13">
        <f>MIN('Feb 2025'!F176,'Jan 2025'!F176,'Dec 2024'!F176,'Nov 2024'!F176,'Oct 2024'!F176,'Sept 2024'!F176,'Aug 2024'!F176,'July 2024 '!F176)</f>
        <v>0</v>
      </c>
    </row>
    <row r="177" spans="1:6">
      <c r="A177" s="2" t="s">
        <v>352</v>
      </c>
      <c r="B177" s="15">
        <v>176</v>
      </c>
      <c r="C177" s="15" t="s">
        <v>353</v>
      </c>
      <c r="D177" s="16">
        <f>MAX('Feb 2025'!F177,'Jan 2025'!F177,'Dec 2024'!F177,'Nov 2024'!F177,'Oct 2024'!F177,'Sept 2024'!F177,'Aug 2024'!F177,'July 2024 '!F177)</f>
        <v>0</v>
      </c>
      <c r="E177" s="16">
        <f>AVERAGE('Feb 2025'!F177,'Jan 2025'!F177,'Dec 2024'!F177,'Nov 2024'!F177,'Oct 2024'!F177,'Sept 2024'!F177,'Aug 2024'!F177,'July 2024 '!F177)</f>
        <v>0</v>
      </c>
      <c r="F177" s="13">
        <f>MIN('Feb 2025'!F177,'Jan 2025'!F177,'Dec 2024'!F177,'Nov 2024'!F177,'Oct 2024'!F177,'Sept 2024'!F177,'Aug 2024'!F177,'July 2024 '!F177)</f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1E98-4E04-4CFC-8EC0-48EE7F3A3E7B}">
  <dimension ref="A1:G256"/>
  <sheetViews>
    <sheetView workbookViewId="0">
      <pane ySplit="1" topLeftCell="A2" activePane="bottomLeft" state="frozen"/>
      <selection pane="bottomLeft" activeCell="E2" sqref="E2:E5"/>
    </sheetView>
  </sheetViews>
  <sheetFormatPr defaultRowHeight="15"/>
  <cols>
    <col min="1" max="1" width="31.7109375" bestFit="1" customWidth="1"/>
    <col min="2" max="2" width="13.28515625" bestFit="1" customWidth="1"/>
    <col min="3" max="3" width="8.85546875" bestFit="1" customWidth="1"/>
    <col min="4" max="4" width="8.42578125" bestFit="1" customWidth="1"/>
    <col min="5" max="5" width="8.5703125" bestFit="1" customWidth="1"/>
    <col min="6" max="6" width="21.5703125" bestFit="1" customWidth="1"/>
  </cols>
  <sheetData>
    <row r="1" spans="1:7">
      <c r="A1" s="2" t="s">
        <v>0</v>
      </c>
      <c r="B1" s="2" t="s">
        <v>2</v>
      </c>
      <c r="C1" s="2" t="s">
        <v>587</v>
      </c>
      <c r="D1" s="2" t="s">
        <v>588</v>
      </c>
      <c r="E1" s="2" t="s">
        <v>589</v>
      </c>
      <c r="F1" s="2" t="s">
        <v>590</v>
      </c>
    </row>
    <row r="2" spans="1:7">
      <c r="A2" s="2" t="s">
        <v>6</v>
      </c>
      <c r="B2" t="s">
        <v>7</v>
      </c>
      <c r="C2" s="13">
        <v>3</v>
      </c>
      <c r="D2" s="13"/>
      <c r="E2" s="13">
        <f>C2+D2</f>
        <v>3</v>
      </c>
      <c r="F2" s="13">
        <f>'July 2024 '!E2-C2</f>
        <v>1.5</v>
      </c>
      <c r="G2" s="13"/>
    </row>
    <row r="3" spans="1:7">
      <c r="A3" s="2" t="s">
        <v>8</v>
      </c>
      <c r="B3" t="s">
        <v>9</v>
      </c>
      <c r="C3" s="13">
        <v>6</v>
      </c>
      <c r="D3" s="13"/>
      <c r="E3" s="13">
        <f t="shared" ref="E3:E66" si="0">C3+D3</f>
        <v>6</v>
      </c>
      <c r="F3" s="13">
        <f>'July 2024 '!E3-C3</f>
        <v>2</v>
      </c>
      <c r="G3" s="13"/>
    </row>
    <row r="4" spans="1:7">
      <c r="A4" s="2" t="s">
        <v>10</v>
      </c>
      <c r="B4" t="s">
        <v>11</v>
      </c>
      <c r="C4" s="13">
        <v>5</v>
      </c>
      <c r="D4" s="13"/>
      <c r="E4" s="13">
        <f t="shared" si="0"/>
        <v>5</v>
      </c>
      <c r="F4" s="13">
        <f>'July 2024 '!E4-C4</f>
        <v>3</v>
      </c>
      <c r="G4" s="13"/>
    </row>
    <row r="5" spans="1:7">
      <c r="A5" s="2" t="s">
        <v>12</v>
      </c>
      <c r="B5" t="s">
        <v>13</v>
      </c>
      <c r="C5" s="13">
        <v>8</v>
      </c>
      <c r="D5" s="13">
        <v>4</v>
      </c>
      <c r="E5" s="13">
        <f t="shared" si="0"/>
        <v>12</v>
      </c>
      <c r="F5" s="13">
        <f>'July 2024 '!E5-C5</f>
        <v>5</v>
      </c>
      <c r="G5" s="13"/>
    </row>
    <row r="6" spans="1:7">
      <c r="A6" s="2" t="s">
        <v>14</v>
      </c>
      <c r="B6" t="s">
        <v>15</v>
      </c>
      <c r="C6" s="13">
        <v>9</v>
      </c>
      <c r="D6" s="13">
        <v>7</v>
      </c>
      <c r="E6" s="13">
        <f t="shared" si="0"/>
        <v>16</v>
      </c>
      <c r="F6" s="13">
        <f>'July 2024 '!E6-C6</f>
        <v>8</v>
      </c>
    </row>
    <row r="7" spans="1:7">
      <c r="A7" s="2" t="s">
        <v>16</v>
      </c>
      <c r="B7" t="s">
        <v>17</v>
      </c>
      <c r="C7" s="13">
        <v>4</v>
      </c>
      <c r="D7" s="13"/>
      <c r="E7" s="13">
        <f t="shared" si="0"/>
        <v>4</v>
      </c>
      <c r="F7" s="13">
        <f>'July 2024 '!E7-C7</f>
        <v>0</v>
      </c>
    </row>
    <row r="8" spans="1:7">
      <c r="A8" s="2" t="s">
        <v>18</v>
      </c>
      <c r="B8" t="s">
        <v>19</v>
      </c>
      <c r="C8" s="13">
        <v>4</v>
      </c>
      <c r="D8" s="13"/>
      <c r="E8" s="13">
        <f t="shared" si="0"/>
        <v>4</v>
      </c>
      <c r="F8" s="13">
        <f>'July 2024 '!E8-C8</f>
        <v>0</v>
      </c>
    </row>
    <row r="9" spans="1:7">
      <c r="A9" s="2" t="s">
        <v>20</v>
      </c>
      <c r="B9" t="s">
        <v>21</v>
      </c>
      <c r="C9" s="13">
        <v>9</v>
      </c>
      <c r="D9" s="13">
        <v>8</v>
      </c>
      <c r="E9" s="13">
        <f t="shared" si="0"/>
        <v>17</v>
      </c>
      <c r="F9" s="13">
        <f>'July 2024 '!E9-C9</f>
        <v>8</v>
      </c>
    </row>
    <row r="10" spans="1:7">
      <c r="A10" s="2" t="s">
        <v>22</v>
      </c>
      <c r="B10" t="s">
        <v>23</v>
      </c>
      <c r="C10" s="13">
        <v>4</v>
      </c>
      <c r="D10" s="13"/>
      <c r="E10" s="13">
        <f t="shared" si="0"/>
        <v>4</v>
      </c>
      <c r="F10" s="13">
        <f>'July 2024 '!E10-C10</f>
        <v>0</v>
      </c>
    </row>
    <row r="11" spans="1:7">
      <c r="A11" s="2" t="s">
        <v>24</v>
      </c>
      <c r="B11" t="s">
        <v>25</v>
      </c>
      <c r="C11" s="13">
        <v>4</v>
      </c>
      <c r="D11" s="13"/>
      <c r="E11" s="13">
        <f t="shared" si="0"/>
        <v>4</v>
      </c>
      <c r="F11" s="13">
        <f>'July 2024 '!E11-C11</f>
        <v>0</v>
      </c>
    </row>
    <row r="12" spans="1:7">
      <c r="A12" s="2" t="s">
        <v>26</v>
      </c>
      <c r="B12" t="s">
        <v>27</v>
      </c>
      <c r="C12" s="13">
        <v>7</v>
      </c>
      <c r="D12" s="13">
        <v>6</v>
      </c>
      <c r="E12" s="13">
        <f t="shared" si="0"/>
        <v>13</v>
      </c>
      <c r="F12" s="13">
        <f>'July 2024 '!E12-C12</f>
        <v>7</v>
      </c>
    </row>
    <row r="13" spans="1:7">
      <c r="A13" s="2" t="s">
        <v>28</v>
      </c>
      <c r="B13" t="s">
        <v>29</v>
      </c>
      <c r="C13" s="13">
        <v>4</v>
      </c>
      <c r="D13" s="13"/>
      <c r="E13" s="13">
        <f t="shared" si="0"/>
        <v>4</v>
      </c>
      <c r="F13" s="13">
        <f>'July 2024 '!E13-C13</f>
        <v>0</v>
      </c>
    </row>
    <row r="14" spans="1:7">
      <c r="A14" s="2" t="s">
        <v>30</v>
      </c>
      <c r="B14" t="s">
        <v>31</v>
      </c>
      <c r="C14" s="13">
        <v>9</v>
      </c>
      <c r="D14" s="13">
        <v>7</v>
      </c>
      <c r="E14" s="13">
        <f t="shared" si="0"/>
        <v>16</v>
      </c>
      <c r="F14" s="13">
        <f>'July 2024 '!E14-C14</f>
        <v>8</v>
      </c>
    </row>
    <row r="15" spans="1:7">
      <c r="A15" s="2" t="s">
        <v>32</v>
      </c>
      <c r="B15" t="s">
        <v>33</v>
      </c>
      <c r="C15" s="13">
        <v>6</v>
      </c>
      <c r="D15" s="13"/>
      <c r="E15" s="13">
        <f t="shared" si="0"/>
        <v>6</v>
      </c>
      <c r="F15" s="13">
        <f>'July 2024 '!E15-C15</f>
        <v>0</v>
      </c>
    </row>
    <row r="16" spans="1:7">
      <c r="A16" s="2" t="s">
        <v>34</v>
      </c>
      <c r="B16" t="s">
        <v>35</v>
      </c>
      <c r="C16" s="13">
        <v>38</v>
      </c>
      <c r="D16" s="13">
        <v>32</v>
      </c>
      <c r="E16" s="13">
        <f t="shared" si="0"/>
        <v>70</v>
      </c>
      <c r="F16" s="13">
        <f>'July 2024 '!E16-C16</f>
        <v>48</v>
      </c>
    </row>
    <row r="17" spans="1:6">
      <c r="A17" s="2" t="s">
        <v>36</v>
      </c>
      <c r="B17" t="s">
        <v>37</v>
      </c>
      <c r="C17" s="13">
        <v>5</v>
      </c>
      <c r="D17" s="13"/>
      <c r="E17" s="13">
        <f t="shared" si="0"/>
        <v>5</v>
      </c>
      <c r="F17" s="13">
        <f>'July 2024 '!E17-C17</f>
        <v>-1</v>
      </c>
    </row>
    <row r="18" spans="1:6">
      <c r="A18" s="2" t="s">
        <v>38</v>
      </c>
      <c r="B18" t="s">
        <v>39</v>
      </c>
      <c r="C18" s="13">
        <v>4</v>
      </c>
      <c r="D18" s="13"/>
      <c r="E18" s="13">
        <f t="shared" si="0"/>
        <v>4</v>
      </c>
      <c r="F18" s="13">
        <f>'July 2024 '!E18-C18</f>
        <v>0</v>
      </c>
    </row>
    <row r="19" spans="1:6">
      <c r="A19" s="2" t="s">
        <v>40</v>
      </c>
      <c r="B19" t="s">
        <v>41</v>
      </c>
      <c r="C19" s="13">
        <v>4</v>
      </c>
      <c r="D19" s="13">
        <v>4</v>
      </c>
      <c r="E19" s="13">
        <f t="shared" si="0"/>
        <v>8</v>
      </c>
      <c r="F19" s="13">
        <f>'July 2024 '!E19-C19</f>
        <v>2</v>
      </c>
    </row>
    <row r="20" spans="1:6">
      <c r="A20" s="2" t="s">
        <v>42</v>
      </c>
      <c r="B20" t="s">
        <v>43</v>
      </c>
      <c r="C20" s="13">
        <v>19</v>
      </c>
      <c r="D20" s="13">
        <v>20</v>
      </c>
      <c r="E20" s="13">
        <f t="shared" si="0"/>
        <v>39</v>
      </c>
      <c r="F20" s="13">
        <f>'July 2024 '!E20-C20</f>
        <v>22</v>
      </c>
    </row>
    <row r="21" spans="1:6">
      <c r="A21" s="2" t="s">
        <v>44</v>
      </c>
      <c r="B21" t="s">
        <v>45</v>
      </c>
      <c r="C21" s="13">
        <v>3</v>
      </c>
      <c r="D21" s="13"/>
      <c r="E21" s="13">
        <f t="shared" si="0"/>
        <v>3</v>
      </c>
      <c r="F21" s="13">
        <f>'July 2024 '!E21-C21</f>
        <v>1</v>
      </c>
    </row>
    <row r="22" spans="1:6">
      <c r="A22" s="2" t="s">
        <v>46</v>
      </c>
      <c r="B22" t="s">
        <v>47</v>
      </c>
      <c r="C22" s="13">
        <v>6</v>
      </c>
      <c r="D22" s="13">
        <v>4</v>
      </c>
      <c r="E22" s="13">
        <f t="shared" si="0"/>
        <v>10</v>
      </c>
      <c r="F22" s="13">
        <f>'July 2024 '!E22-C22</f>
        <v>2</v>
      </c>
    </row>
    <row r="23" spans="1:6">
      <c r="A23" s="2" t="s">
        <v>48</v>
      </c>
      <c r="B23" t="s">
        <v>49</v>
      </c>
      <c r="C23" s="13">
        <v>6</v>
      </c>
      <c r="D23" s="13"/>
      <c r="E23" s="13">
        <f t="shared" si="0"/>
        <v>6</v>
      </c>
      <c r="F23" s="13">
        <f>'July 2024 '!E23-C23</f>
        <v>2</v>
      </c>
    </row>
    <row r="24" spans="1:6">
      <c r="A24" s="2" t="s">
        <v>50</v>
      </c>
      <c r="B24" t="s">
        <v>51</v>
      </c>
      <c r="C24" s="13">
        <v>6</v>
      </c>
      <c r="D24" s="13"/>
      <c r="E24" s="13">
        <f t="shared" si="0"/>
        <v>6</v>
      </c>
      <c r="F24" s="13">
        <f>'July 2024 '!E24-C24</f>
        <v>1</v>
      </c>
    </row>
    <row r="25" spans="1:6">
      <c r="A25" s="2" t="s">
        <v>52</v>
      </c>
      <c r="B25" t="s">
        <v>53</v>
      </c>
      <c r="C25" s="13">
        <v>36</v>
      </c>
      <c r="D25" s="13"/>
      <c r="E25" s="13">
        <f t="shared" si="0"/>
        <v>36</v>
      </c>
      <c r="F25" s="13">
        <f>'July 2024 '!E25-C25</f>
        <v>4</v>
      </c>
    </row>
    <row r="26" spans="1:6">
      <c r="A26" s="2" t="s">
        <v>54</v>
      </c>
      <c r="B26" t="s">
        <v>55</v>
      </c>
      <c r="C26" s="13">
        <v>3</v>
      </c>
      <c r="D26" s="13"/>
      <c r="E26" s="13">
        <f t="shared" si="0"/>
        <v>3</v>
      </c>
      <c r="F26" s="13">
        <f>'July 2024 '!E26-C26</f>
        <v>1</v>
      </c>
    </row>
    <row r="27" spans="1:6">
      <c r="A27" s="2" t="s">
        <v>56</v>
      </c>
      <c r="B27" t="s">
        <v>57</v>
      </c>
      <c r="C27" s="13">
        <v>2</v>
      </c>
      <c r="D27" s="13">
        <v>2</v>
      </c>
      <c r="E27" s="13">
        <f t="shared" si="0"/>
        <v>4</v>
      </c>
      <c r="F27" s="13">
        <f>'July 2024 '!E27-C27</f>
        <v>2</v>
      </c>
    </row>
    <row r="28" spans="1:6">
      <c r="A28" s="2" t="s">
        <v>58</v>
      </c>
      <c r="B28" t="s">
        <v>59</v>
      </c>
      <c r="C28" s="13">
        <v>3</v>
      </c>
      <c r="D28" s="13"/>
      <c r="E28" s="13">
        <f t="shared" si="0"/>
        <v>3</v>
      </c>
      <c r="F28" s="13">
        <f>'July 2024 '!E28-C28</f>
        <v>1</v>
      </c>
    </row>
    <row r="29" spans="1:6">
      <c r="A29" s="2" t="s">
        <v>60</v>
      </c>
      <c r="B29" t="s">
        <v>61</v>
      </c>
      <c r="C29" s="13">
        <v>16</v>
      </c>
      <c r="D29" s="13">
        <v>24</v>
      </c>
      <c r="E29" s="13">
        <f t="shared" si="0"/>
        <v>40</v>
      </c>
      <c r="F29" s="13">
        <f>'July 2024 '!E29-C29</f>
        <v>21</v>
      </c>
    </row>
    <row r="30" spans="1:6">
      <c r="A30" s="2" t="s">
        <v>62</v>
      </c>
      <c r="B30" t="s">
        <v>63</v>
      </c>
      <c r="C30" s="13">
        <v>5</v>
      </c>
      <c r="D30" s="13"/>
      <c r="E30" s="13">
        <f t="shared" si="0"/>
        <v>5</v>
      </c>
      <c r="F30" s="13">
        <f>'July 2024 '!E30-C30</f>
        <v>0</v>
      </c>
    </row>
    <row r="31" spans="1:6">
      <c r="A31" s="2" t="s">
        <v>64</v>
      </c>
      <c r="B31" t="s">
        <v>65</v>
      </c>
      <c r="C31" s="13">
        <v>4</v>
      </c>
      <c r="D31" s="13"/>
      <c r="E31" s="13">
        <f t="shared" si="0"/>
        <v>4</v>
      </c>
      <c r="F31" s="13">
        <f>'July 2024 '!E31-C31</f>
        <v>0</v>
      </c>
    </row>
    <row r="32" spans="1:6">
      <c r="A32" s="2" t="s">
        <v>66</v>
      </c>
      <c r="B32" t="s">
        <v>67</v>
      </c>
      <c r="C32" s="13">
        <v>4</v>
      </c>
      <c r="D32" s="13"/>
      <c r="E32" s="13">
        <f t="shared" si="0"/>
        <v>4</v>
      </c>
      <c r="F32" s="13">
        <f>'July 2024 '!E32-C32</f>
        <v>-1</v>
      </c>
    </row>
    <row r="33" spans="1:6">
      <c r="A33" s="2" t="s">
        <v>68</v>
      </c>
      <c r="B33" t="s">
        <v>69</v>
      </c>
      <c r="C33" s="13">
        <v>4</v>
      </c>
      <c r="D33" s="13">
        <v>8</v>
      </c>
      <c r="E33" s="13">
        <f t="shared" si="0"/>
        <v>12</v>
      </c>
      <c r="F33" s="13">
        <f>'July 2024 '!E33-C33</f>
        <v>8</v>
      </c>
    </row>
    <row r="34" spans="1:6">
      <c r="A34" s="2" t="s">
        <v>70</v>
      </c>
      <c r="B34" t="s">
        <v>71</v>
      </c>
      <c r="C34" s="13">
        <v>4</v>
      </c>
      <c r="D34" s="13"/>
      <c r="E34" s="13">
        <f t="shared" si="0"/>
        <v>4</v>
      </c>
      <c r="F34" s="13">
        <f>'July 2024 '!E34-C34</f>
        <v>0</v>
      </c>
    </row>
    <row r="35" spans="1:6">
      <c r="A35" s="2" t="s">
        <v>72</v>
      </c>
      <c r="B35" t="s">
        <v>73</v>
      </c>
      <c r="C35" s="13">
        <v>18</v>
      </c>
      <c r="D35" s="13"/>
      <c r="E35" s="13">
        <f t="shared" si="0"/>
        <v>18</v>
      </c>
      <c r="F35" s="13">
        <f>'July 2024 '!E35-C35</f>
        <v>1</v>
      </c>
    </row>
    <row r="36" spans="1:6">
      <c r="A36" s="2" t="s">
        <v>74</v>
      </c>
      <c r="B36" t="s">
        <v>75</v>
      </c>
      <c r="C36" s="13">
        <v>2</v>
      </c>
      <c r="D36" s="13">
        <v>4</v>
      </c>
      <c r="E36" s="13">
        <f t="shared" si="0"/>
        <v>6</v>
      </c>
      <c r="F36" s="13">
        <f>'July 2024 '!E36-C36</f>
        <v>2</v>
      </c>
    </row>
    <row r="37" spans="1:6">
      <c r="A37" s="2" t="s">
        <v>76</v>
      </c>
      <c r="B37" t="s">
        <v>77</v>
      </c>
      <c r="C37" s="13">
        <v>4</v>
      </c>
      <c r="D37" s="13"/>
      <c r="E37" s="13">
        <f t="shared" si="0"/>
        <v>4</v>
      </c>
      <c r="F37" s="13">
        <f>'July 2024 '!E37-C37</f>
        <v>0</v>
      </c>
    </row>
    <row r="38" spans="1:6">
      <c r="A38" s="2" t="s">
        <v>78</v>
      </c>
      <c r="B38" t="s">
        <v>79</v>
      </c>
      <c r="C38" s="13">
        <v>4</v>
      </c>
      <c r="D38" s="13"/>
      <c r="E38" s="13">
        <f t="shared" si="0"/>
        <v>4</v>
      </c>
      <c r="F38" s="13">
        <f>'July 2024 '!E38-C38</f>
        <v>2</v>
      </c>
    </row>
    <row r="39" spans="1:6">
      <c r="A39" s="2" t="s">
        <v>80</v>
      </c>
      <c r="B39" t="s">
        <v>81</v>
      </c>
      <c r="C39" s="13">
        <v>4</v>
      </c>
      <c r="D39" s="13"/>
      <c r="E39" s="13">
        <f t="shared" si="0"/>
        <v>4</v>
      </c>
      <c r="F39" s="13">
        <f>'July 2024 '!E39-C39</f>
        <v>2</v>
      </c>
    </row>
    <row r="40" spans="1:6">
      <c r="A40" s="2" t="s">
        <v>82</v>
      </c>
      <c r="B40" t="s">
        <v>83</v>
      </c>
      <c r="C40" s="13">
        <v>3</v>
      </c>
      <c r="D40" s="13"/>
      <c r="E40" s="13">
        <f t="shared" si="0"/>
        <v>3</v>
      </c>
      <c r="F40" s="13">
        <f>'July 2024 '!E40-C40</f>
        <v>1</v>
      </c>
    </row>
    <row r="41" spans="1:6">
      <c r="A41" s="2" t="s">
        <v>84</v>
      </c>
      <c r="B41" t="s">
        <v>85</v>
      </c>
      <c r="C41" s="13">
        <v>4</v>
      </c>
      <c r="D41" s="13"/>
      <c r="E41" s="13">
        <f t="shared" si="0"/>
        <v>4</v>
      </c>
      <c r="F41" s="13">
        <f>'July 2024 '!E41-C41</f>
        <v>1</v>
      </c>
    </row>
    <row r="42" spans="1:6">
      <c r="A42" s="2" t="s">
        <v>86</v>
      </c>
      <c r="B42" t="s">
        <v>87</v>
      </c>
      <c r="C42" s="13">
        <v>3</v>
      </c>
      <c r="D42" s="13"/>
      <c r="E42" s="13">
        <f t="shared" si="0"/>
        <v>3</v>
      </c>
      <c r="F42" s="13">
        <f>'July 2024 '!E42-C42</f>
        <v>0</v>
      </c>
    </row>
    <row r="43" spans="1:6">
      <c r="A43" s="2" t="s">
        <v>88</v>
      </c>
      <c r="B43" t="s">
        <v>89</v>
      </c>
      <c r="C43" s="13">
        <v>4</v>
      </c>
      <c r="D43" s="13"/>
      <c r="E43" s="13">
        <f t="shared" si="0"/>
        <v>4</v>
      </c>
      <c r="F43" s="13">
        <f>'July 2024 '!E43-C43</f>
        <v>0</v>
      </c>
    </row>
    <row r="44" spans="1:6">
      <c r="A44" s="2" t="s">
        <v>90</v>
      </c>
      <c r="B44" t="s">
        <v>91</v>
      </c>
      <c r="C44" s="13">
        <v>18</v>
      </c>
      <c r="D44" s="13"/>
      <c r="E44" s="13">
        <f t="shared" si="0"/>
        <v>18</v>
      </c>
      <c r="F44" s="13">
        <f>'July 2024 '!E44-C44</f>
        <v>-9</v>
      </c>
    </row>
    <row r="45" spans="1:6">
      <c r="A45" s="2" t="s">
        <v>92</v>
      </c>
      <c r="B45" t="s">
        <v>93</v>
      </c>
      <c r="C45" s="13">
        <v>4</v>
      </c>
      <c r="D45" s="13"/>
      <c r="E45" s="13">
        <f t="shared" si="0"/>
        <v>4</v>
      </c>
      <c r="F45" s="13">
        <f>'July 2024 '!E45-C45</f>
        <v>0</v>
      </c>
    </row>
    <row r="46" spans="1:6">
      <c r="A46" s="2" t="s">
        <v>94</v>
      </c>
      <c r="B46" t="s">
        <v>95</v>
      </c>
      <c r="C46" s="13">
        <v>6</v>
      </c>
      <c r="D46" s="13"/>
      <c r="E46" s="13">
        <f t="shared" si="0"/>
        <v>6</v>
      </c>
      <c r="F46" s="13">
        <f>'July 2024 '!E46-C46</f>
        <v>0</v>
      </c>
    </row>
    <row r="47" spans="1:6">
      <c r="A47" s="2" t="s">
        <v>96</v>
      </c>
      <c r="B47" t="s">
        <v>97</v>
      </c>
      <c r="C47" s="13">
        <v>4</v>
      </c>
      <c r="D47" s="13"/>
      <c r="E47" s="13">
        <f t="shared" si="0"/>
        <v>4</v>
      </c>
      <c r="F47" s="13">
        <f>'July 2024 '!E47-C47</f>
        <v>1</v>
      </c>
    </row>
    <row r="48" spans="1:6">
      <c r="A48" s="2" t="s">
        <v>98</v>
      </c>
      <c r="B48" t="s">
        <v>99</v>
      </c>
      <c r="C48" s="13">
        <v>4</v>
      </c>
      <c r="D48" s="13"/>
      <c r="E48" s="13">
        <f t="shared" si="0"/>
        <v>4</v>
      </c>
      <c r="F48" s="13">
        <f>'July 2024 '!E48-C48</f>
        <v>0</v>
      </c>
    </row>
    <row r="49" spans="1:6">
      <c r="A49" s="2" t="s">
        <v>100</v>
      </c>
      <c r="B49" t="s">
        <v>101</v>
      </c>
      <c r="C49" s="13">
        <v>4</v>
      </c>
      <c r="D49" s="13"/>
      <c r="E49" s="13">
        <f t="shared" si="0"/>
        <v>4</v>
      </c>
      <c r="F49" s="13">
        <f>'July 2024 '!E49-C49</f>
        <v>0</v>
      </c>
    </row>
    <row r="50" spans="1:6">
      <c r="A50" s="2" t="s">
        <v>102</v>
      </c>
      <c r="B50" t="s">
        <v>103</v>
      </c>
      <c r="C50" s="13">
        <v>4</v>
      </c>
      <c r="D50" s="13"/>
      <c r="E50" s="13">
        <f t="shared" si="0"/>
        <v>4</v>
      </c>
      <c r="F50" s="13">
        <f>'July 2024 '!E50-C50</f>
        <v>0</v>
      </c>
    </row>
    <row r="51" spans="1:6">
      <c r="A51" s="2" t="s">
        <v>104</v>
      </c>
      <c r="B51" t="s">
        <v>105</v>
      </c>
      <c r="C51" s="13">
        <v>3</v>
      </c>
      <c r="D51" s="13">
        <v>4</v>
      </c>
      <c r="E51" s="13">
        <f t="shared" si="0"/>
        <v>7</v>
      </c>
      <c r="F51" s="13">
        <f>'July 2024 '!E51-C51</f>
        <v>3</v>
      </c>
    </row>
    <row r="52" spans="1:6">
      <c r="A52" s="2" t="s">
        <v>106</v>
      </c>
      <c r="B52" t="s">
        <v>107</v>
      </c>
      <c r="C52" s="13">
        <v>20</v>
      </c>
      <c r="D52" s="13">
        <v>20</v>
      </c>
      <c r="E52" s="13">
        <f t="shared" si="0"/>
        <v>40</v>
      </c>
      <c r="F52" s="13">
        <f>'July 2024 '!E52-C52</f>
        <v>21</v>
      </c>
    </row>
    <row r="53" spans="1:6">
      <c r="A53" s="2" t="s">
        <v>108</v>
      </c>
      <c r="B53" t="s">
        <v>109</v>
      </c>
      <c r="C53" s="13">
        <v>3</v>
      </c>
      <c r="D53" s="13"/>
      <c r="E53" s="13">
        <f t="shared" si="0"/>
        <v>3</v>
      </c>
      <c r="F53" s="13">
        <f>'July 2024 '!E53-C53</f>
        <v>1</v>
      </c>
    </row>
    <row r="54" spans="1:6">
      <c r="A54" s="2" t="s">
        <v>110</v>
      </c>
      <c r="B54" t="s">
        <v>111</v>
      </c>
      <c r="C54" s="13">
        <v>2</v>
      </c>
      <c r="D54" s="13">
        <v>4</v>
      </c>
      <c r="E54" s="13">
        <f t="shared" si="0"/>
        <v>6</v>
      </c>
      <c r="F54" s="13">
        <f>'July 2024 '!E54-C54</f>
        <v>3</v>
      </c>
    </row>
    <row r="55" spans="1:6">
      <c r="A55" s="2" t="s">
        <v>112</v>
      </c>
      <c r="B55" t="s">
        <v>113</v>
      </c>
      <c r="C55" s="13">
        <v>2</v>
      </c>
      <c r="D55" s="13">
        <v>2</v>
      </c>
      <c r="E55" s="13">
        <f t="shared" si="0"/>
        <v>4</v>
      </c>
      <c r="F55" s="13">
        <f>'July 2024 '!E55-C55</f>
        <v>2</v>
      </c>
    </row>
    <row r="56" spans="1:6">
      <c r="A56" s="2" t="s">
        <v>114</v>
      </c>
      <c r="B56" t="s">
        <v>115</v>
      </c>
      <c r="C56" s="13">
        <v>2</v>
      </c>
      <c r="D56" s="13">
        <v>2</v>
      </c>
      <c r="E56" s="13">
        <f t="shared" si="0"/>
        <v>4</v>
      </c>
      <c r="F56" s="13">
        <f>'July 2024 '!E56-C56</f>
        <v>2</v>
      </c>
    </row>
    <row r="57" spans="1:6">
      <c r="A57" s="2" t="s">
        <v>116</v>
      </c>
      <c r="B57" t="s">
        <v>117</v>
      </c>
      <c r="C57" s="13">
        <v>3</v>
      </c>
      <c r="D57" s="13"/>
      <c r="E57" s="13">
        <f t="shared" si="0"/>
        <v>3</v>
      </c>
      <c r="F57" s="13">
        <f>'July 2024 '!E57-C57</f>
        <v>1</v>
      </c>
    </row>
    <row r="58" spans="1:6">
      <c r="A58" s="2" t="s">
        <v>118</v>
      </c>
      <c r="B58" t="s">
        <v>119</v>
      </c>
      <c r="C58" s="13">
        <v>3</v>
      </c>
      <c r="D58" s="13"/>
      <c r="E58" s="13">
        <f t="shared" si="0"/>
        <v>3</v>
      </c>
      <c r="F58" s="13">
        <f>'July 2024 '!E58-C58</f>
        <v>1</v>
      </c>
    </row>
    <row r="59" spans="1:6">
      <c r="A59" s="2" t="s">
        <v>120</v>
      </c>
      <c r="B59" t="s">
        <v>121</v>
      </c>
      <c r="C59" s="13">
        <v>3</v>
      </c>
      <c r="D59" s="13"/>
      <c r="E59" s="13">
        <f t="shared" si="0"/>
        <v>3</v>
      </c>
      <c r="F59" s="13">
        <f>'July 2024 '!E59-C59</f>
        <v>1</v>
      </c>
    </row>
    <row r="60" spans="1:6">
      <c r="A60" s="2" t="s">
        <v>122</v>
      </c>
      <c r="B60" t="s">
        <v>123</v>
      </c>
      <c r="C60" s="13">
        <v>2</v>
      </c>
      <c r="D60" s="13">
        <v>2</v>
      </c>
      <c r="E60" s="13">
        <f t="shared" si="0"/>
        <v>4</v>
      </c>
      <c r="F60" s="13">
        <f>'July 2024 '!E60-C60</f>
        <v>2</v>
      </c>
    </row>
    <row r="61" spans="1:6">
      <c r="A61" s="2" t="s">
        <v>124</v>
      </c>
      <c r="B61" t="s">
        <v>125</v>
      </c>
      <c r="C61" s="13">
        <v>2</v>
      </c>
      <c r="D61" s="13">
        <v>2</v>
      </c>
      <c r="E61" s="13">
        <f t="shared" si="0"/>
        <v>4</v>
      </c>
      <c r="F61" s="13">
        <f>'July 2024 '!E61-C61</f>
        <v>2</v>
      </c>
    </row>
    <row r="62" spans="1:6">
      <c r="A62" s="2" t="s">
        <v>126</v>
      </c>
      <c r="B62" t="s">
        <v>127</v>
      </c>
      <c r="C62" s="13">
        <v>4</v>
      </c>
      <c r="D62" s="13"/>
      <c r="E62" s="13">
        <f t="shared" si="0"/>
        <v>4</v>
      </c>
      <c r="F62" s="13">
        <f>'July 2024 '!E62-C62</f>
        <v>0</v>
      </c>
    </row>
    <row r="63" spans="1:6">
      <c r="A63" s="2" t="s">
        <v>128</v>
      </c>
      <c r="B63" t="s">
        <v>129</v>
      </c>
      <c r="C63" s="13">
        <v>6</v>
      </c>
      <c r="D63" s="13"/>
      <c r="E63" s="13">
        <f t="shared" si="0"/>
        <v>6</v>
      </c>
      <c r="F63" s="13">
        <f>'July 2024 '!E63-C63</f>
        <v>1</v>
      </c>
    </row>
    <row r="64" spans="1:6">
      <c r="A64" s="2" t="s">
        <v>130</v>
      </c>
      <c r="B64" t="s">
        <v>131</v>
      </c>
      <c r="C64" s="13">
        <v>2</v>
      </c>
      <c r="D64" s="13">
        <v>2</v>
      </c>
      <c r="E64" s="13">
        <f t="shared" si="0"/>
        <v>4</v>
      </c>
      <c r="F64" s="13">
        <f>'July 2024 '!E64-C64</f>
        <v>2</v>
      </c>
    </row>
    <row r="65" spans="1:6">
      <c r="A65" s="2" t="s">
        <v>132</v>
      </c>
      <c r="B65" t="s">
        <v>133</v>
      </c>
      <c r="C65" s="13">
        <v>2</v>
      </c>
      <c r="D65" s="13">
        <v>2</v>
      </c>
      <c r="E65" s="13">
        <f t="shared" si="0"/>
        <v>4</v>
      </c>
      <c r="F65" s="13">
        <f>'July 2024 '!E65-C65</f>
        <v>2</v>
      </c>
    </row>
    <row r="66" spans="1:6">
      <c r="A66" s="2" t="s">
        <v>134</v>
      </c>
      <c r="B66" t="s">
        <v>135</v>
      </c>
      <c r="C66" s="13">
        <v>3</v>
      </c>
      <c r="D66" s="13"/>
      <c r="E66" s="13">
        <f t="shared" si="0"/>
        <v>3</v>
      </c>
      <c r="F66" s="13">
        <f>'July 2024 '!E66-C66</f>
        <v>1</v>
      </c>
    </row>
    <row r="67" spans="1:6">
      <c r="A67" s="2" t="s">
        <v>136</v>
      </c>
      <c r="B67" t="s">
        <v>137</v>
      </c>
      <c r="C67" s="13">
        <v>3</v>
      </c>
      <c r="D67" s="13">
        <v>4</v>
      </c>
      <c r="E67" s="13">
        <f t="shared" ref="E67:E130" si="1">C67+D67</f>
        <v>7</v>
      </c>
      <c r="F67" s="13">
        <f>'July 2024 '!E67-C67</f>
        <v>3</v>
      </c>
    </row>
    <row r="68" spans="1:6">
      <c r="A68" s="2" t="s">
        <v>138</v>
      </c>
      <c r="B68" t="s">
        <v>139</v>
      </c>
      <c r="C68" s="13">
        <v>3</v>
      </c>
      <c r="D68" s="13"/>
      <c r="E68" s="13">
        <f t="shared" si="1"/>
        <v>3</v>
      </c>
      <c r="F68" s="13">
        <f>'July 2024 '!E68-C68</f>
        <v>1</v>
      </c>
    </row>
    <row r="69" spans="1:6">
      <c r="A69" s="2" t="s">
        <v>140</v>
      </c>
      <c r="B69" t="s">
        <v>141</v>
      </c>
      <c r="C69" s="13">
        <v>3</v>
      </c>
      <c r="D69" s="13"/>
      <c r="E69" s="13">
        <f t="shared" si="1"/>
        <v>3</v>
      </c>
      <c r="F69" s="13">
        <f>'July 2024 '!E69-C69</f>
        <v>1</v>
      </c>
    </row>
    <row r="70" spans="1:6">
      <c r="A70" s="2" t="s">
        <v>142</v>
      </c>
      <c r="B70" t="s">
        <v>143</v>
      </c>
      <c r="C70" s="13">
        <v>3</v>
      </c>
      <c r="D70" s="13">
        <v>6</v>
      </c>
      <c r="E70" s="13">
        <f t="shared" si="1"/>
        <v>9</v>
      </c>
      <c r="F70" s="13">
        <f>'July 2024 '!E70-C70</f>
        <v>4</v>
      </c>
    </row>
    <row r="71" spans="1:6">
      <c r="A71" s="2" t="s">
        <v>144</v>
      </c>
      <c r="B71" t="s">
        <v>145</v>
      </c>
      <c r="C71" s="13">
        <v>3</v>
      </c>
      <c r="D71" s="13"/>
      <c r="E71" s="13">
        <f t="shared" si="1"/>
        <v>3</v>
      </c>
      <c r="F71" s="13">
        <f>'July 2024 '!E71-C71</f>
        <v>1</v>
      </c>
    </row>
    <row r="72" spans="1:6">
      <c r="A72" s="2" t="s">
        <v>146</v>
      </c>
      <c r="B72" t="s">
        <v>147</v>
      </c>
      <c r="C72" s="13">
        <v>3</v>
      </c>
      <c r="D72" s="13"/>
      <c r="E72" s="13">
        <f t="shared" si="1"/>
        <v>3</v>
      </c>
      <c r="F72" s="13">
        <f>'July 2024 '!E72-C72</f>
        <v>1</v>
      </c>
    </row>
    <row r="73" spans="1:6">
      <c r="A73" s="2" t="s">
        <v>148</v>
      </c>
      <c r="B73" t="s">
        <v>149</v>
      </c>
      <c r="C73" s="13">
        <v>2</v>
      </c>
      <c r="D73" s="13">
        <v>6</v>
      </c>
      <c r="E73" s="13">
        <f t="shared" si="1"/>
        <v>8</v>
      </c>
      <c r="F73" s="13">
        <f>'July 2024 '!E73-C73</f>
        <v>2</v>
      </c>
    </row>
    <row r="74" spans="1:6">
      <c r="A74" s="2" t="s">
        <v>150</v>
      </c>
      <c r="B74" t="s">
        <v>151</v>
      </c>
      <c r="C74" s="13">
        <v>12</v>
      </c>
      <c r="D74" s="13">
        <v>10</v>
      </c>
      <c r="E74" s="13">
        <f t="shared" si="1"/>
        <v>22</v>
      </c>
      <c r="F74" s="13">
        <f>'July 2024 '!E74-C74</f>
        <v>11</v>
      </c>
    </row>
    <row r="75" spans="1:6">
      <c r="A75" s="2" t="s">
        <v>152</v>
      </c>
      <c r="B75" t="s">
        <v>153</v>
      </c>
      <c r="C75" s="13">
        <v>1</v>
      </c>
      <c r="D75" s="13">
        <v>4</v>
      </c>
      <c r="E75" s="13">
        <f t="shared" si="1"/>
        <v>5</v>
      </c>
      <c r="F75" s="13">
        <f>'July 2024 '!E75-C75</f>
        <v>3</v>
      </c>
    </row>
    <row r="76" spans="1:6">
      <c r="A76" s="2" t="s">
        <v>154</v>
      </c>
      <c r="B76" t="s">
        <v>155</v>
      </c>
      <c r="C76" s="13">
        <v>2</v>
      </c>
      <c r="D76" s="13">
        <v>2</v>
      </c>
      <c r="E76" s="13">
        <f t="shared" si="1"/>
        <v>4</v>
      </c>
      <c r="F76" s="13">
        <f>'July 2024 '!E76-C76</f>
        <v>1.5</v>
      </c>
    </row>
    <row r="77" spans="1:6">
      <c r="A77" s="2" t="s">
        <v>156</v>
      </c>
      <c r="B77" t="s">
        <v>157</v>
      </c>
      <c r="C77" s="13">
        <v>4</v>
      </c>
      <c r="D77" s="13"/>
      <c r="E77" s="13">
        <f t="shared" si="1"/>
        <v>4</v>
      </c>
      <c r="F77" s="13">
        <f>'July 2024 '!E77-C77</f>
        <v>-1</v>
      </c>
    </row>
    <row r="78" spans="1:6">
      <c r="A78" s="2" t="s">
        <v>158</v>
      </c>
      <c r="B78" t="s">
        <v>159</v>
      </c>
      <c r="C78" s="13">
        <v>3</v>
      </c>
      <c r="D78" s="13"/>
      <c r="E78" s="13">
        <f t="shared" si="1"/>
        <v>3</v>
      </c>
      <c r="F78" s="13">
        <f>'July 2024 '!E78-C78</f>
        <v>0.5</v>
      </c>
    </row>
    <row r="79" spans="1:6">
      <c r="A79" s="2" t="s">
        <v>160</v>
      </c>
      <c r="B79" t="s">
        <v>161</v>
      </c>
      <c r="C79" s="13">
        <v>3</v>
      </c>
      <c r="D79" s="13"/>
      <c r="E79" s="13">
        <f t="shared" si="1"/>
        <v>3</v>
      </c>
      <c r="F79" s="13">
        <f>'July 2024 '!E79-C79</f>
        <v>1</v>
      </c>
    </row>
    <row r="80" spans="1:6">
      <c r="A80" s="2" t="s">
        <v>162</v>
      </c>
      <c r="B80" t="s">
        <v>163</v>
      </c>
      <c r="C80" s="13">
        <v>3</v>
      </c>
      <c r="D80" s="13"/>
      <c r="E80" s="13">
        <f t="shared" si="1"/>
        <v>3</v>
      </c>
      <c r="F80" s="13">
        <f>'July 2024 '!E80-C80</f>
        <v>1</v>
      </c>
    </row>
    <row r="81" spans="1:6">
      <c r="A81" s="2" t="s">
        <v>164</v>
      </c>
      <c r="B81" t="s">
        <v>165</v>
      </c>
      <c r="C81" s="13">
        <v>3</v>
      </c>
      <c r="D81" s="13"/>
      <c r="E81" s="13">
        <f t="shared" si="1"/>
        <v>3</v>
      </c>
      <c r="F81" s="13">
        <f>'July 2024 '!E81-C81</f>
        <v>0.5</v>
      </c>
    </row>
    <row r="82" spans="1:6">
      <c r="A82" s="2" t="s">
        <v>166</v>
      </c>
      <c r="B82" t="s">
        <v>167</v>
      </c>
      <c r="C82" s="13">
        <v>3</v>
      </c>
      <c r="D82" s="13"/>
      <c r="E82" s="13">
        <f t="shared" si="1"/>
        <v>3</v>
      </c>
      <c r="F82" s="13">
        <f>'July 2024 '!E82-C82</f>
        <v>0</v>
      </c>
    </row>
    <row r="83" spans="1:6">
      <c r="A83" s="2" t="s">
        <v>168</v>
      </c>
      <c r="B83" t="s">
        <v>169</v>
      </c>
      <c r="C83" s="13">
        <v>6</v>
      </c>
      <c r="D83" s="13"/>
      <c r="E83" s="13">
        <f t="shared" si="1"/>
        <v>6</v>
      </c>
      <c r="F83" s="13">
        <f>'July 2024 '!E83-C83</f>
        <v>-1.5</v>
      </c>
    </row>
    <row r="84" spans="1:6">
      <c r="A84" s="2" t="s">
        <v>170</v>
      </c>
      <c r="B84" t="s">
        <v>171</v>
      </c>
      <c r="C84" s="13">
        <v>3</v>
      </c>
      <c r="D84" s="13"/>
      <c r="E84" s="13">
        <f t="shared" si="1"/>
        <v>3</v>
      </c>
      <c r="F84" s="13">
        <f>'July 2024 '!E84-C84</f>
        <v>0.5</v>
      </c>
    </row>
    <row r="85" spans="1:6">
      <c r="A85" s="2" t="s">
        <v>172</v>
      </c>
      <c r="B85" t="s">
        <v>173</v>
      </c>
      <c r="C85" s="13">
        <v>2</v>
      </c>
      <c r="D85" s="13">
        <v>2</v>
      </c>
      <c r="E85" s="13">
        <f t="shared" si="1"/>
        <v>4</v>
      </c>
      <c r="F85" s="13">
        <f>'July 2024 '!E85-C85</f>
        <v>1.5</v>
      </c>
    </row>
    <row r="86" spans="1:6">
      <c r="A86" s="2" t="s">
        <v>174</v>
      </c>
      <c r="B86" t="s">
        <v>175</v>
      </c>
      <c r="C86" s="13">
        <v>3</v>
      </c>
      <c r="D86" s="13"/>
      <c r="E86" s="13">
        <f t="shared" si="1"/>
        <v>3</v>
      </c>
      <c r="F86" s="13">
        <f>'July 2024 '!E86-C86</f>
        <v>1.5</v>
      </c>
    </row>
    <row r="87" spans="1:6">
      <c r="A87" s="2" t="s">
        <v>176</v>
      </c>
      <c r="B87" t="s">
        <v>177</v>
      </c>
      <c r="C87" s="13">
        <v>2</v>
      </c>
      <c r="D87" s="13">
        <v>2</v>
      </c>
      <c r="E87" s="13">
        <f t="shared" si="1"/>
        <v>4</v>
      </c>
      <c r="F87" s="13">
        <f>'July 2024 '!E87-C87</f>
        <v>1</v>
      </c>
    </row>
    <row r="88" spans="1:6">
      <c r="A88" s="2" t="s">
        <v>178</v>
      </c>
      <c r="B88" t="s">
        <v>179</v>
      </c>
      <c r="C88" s="13">
        <v>3</v>
      </c>
      <c r="D88" s="13"/>
      <c r="E88" s="13">
        <f t="shared" si="1"/>
        <v>3</v>
      </c>
      <c r="F88" s="13">
        <f>'July 2024 '!E88-C88</f>
        <v>0.5</v>
      </c>
    </row>
    <row r="89" spans="1:6">
      <c r="A89" s="2" t="s">
        <v>180</v>
      </c>
      <c r="B89" t="s">
        <v>181</v>
      </c>
      <c r="C89" s="13">
        <v>3</v>
      </c>
      <c r="D89" s="13"/>
      <c r="E89" s="13">
        <f t="shared" si="1"/>
        <v>3</v>
      </c>
      <c r="F89" s="13">
        <f>'July 2024 '!E89-C89</f>
        <v>0.5</v>
      </c>
    </row>
    <row r="90" spans="1:6">
      <c r="A90" s="2" t="s">
        <v>182</v>
      </c>
      <c r="B90" t="s">
        <v>183</v>
      </c>
      <c r="C90" s="13">
        <v>3</v>
      </c>
      <c r="D90" s="13"/>
      <c r="E90" s="13">
        <f t="shared" si="1"/>
        <v>3</v>
      </c>
      <c r="F90" s="13">
        <f>'July 2024 '!E90-C90</f>
        <v>0.5</v>
      </c>
    </row>
    <row r="91" spans="1:6">
      <c r="A91" s="2" t="s">
        <v>184</v>
      </c>
      <c r="B91" t="s">
        <v>185</v>
      </c>
      <c r="C91" s="13">
        <v>2</v>
      </c>
      <c r="D91" s="13">
        <v>2</v>
      </c>
      <c r="E91" s="13">
        <f t="shared" si="1"/>
        <v>4</v>
      </c>
      <c r="F91" s="13">
        <f>'July 2024 '!E91-C91</f>
        <v>2.5</v>
      </c>
    </row>
    <row r="92" spans="1:6">
      <c r="A92" s="2" t="s">
        <v>186</v>
      </c>
      <c r="B92" t="s">
        <v>187</v>
      </c>
      <c r="C92" s="13">
        <v>2</v>
      </c>
      <c r="D92" s="13">
        <v>2</v>
      </c>
      <c r="E92" s="13">
        <f t="shared" si="1"/>
        <v>4</v>
      </c>
      <c r="F92" s="13">
        <f>'July 2024 '!E92-C92</f>
        <v>3.5</v>
      </c>
    </row>
    <row r="93" spans="1:6">
      <c r="A93" s="2" t="s">
        <v>188</v>
      </c>
      <c r="B93" t="s">
        <v>189</v>
      </c>
      <c r="C93" s="13">
        <v>1</v>
      </c>
      <c r="D93" s="13">
        <v>4</v>
      </c>
      <c r="E93" s="13">
        <f t="shared" si="1"/>
        <v>5</v>
      </c>
      <c r="F93" s="13">
        <f>'July 2024 '!E93-C93</f>
        <v>1</v>
      </c>
    </row>
    <row r="94" spans="1:6">
      <c r="A94" s="2" t="s">
        <v>190</v>
      </c>
      <c r="B94" t="s">
        <v>191</v>
      </c>
      <c r="C94" s="13">
        <v>7</v>
      </c>
      <c r="D94" s="13"/>
      <c r="E94" s="13">
        <f t="shared" si="1"/>
        <v>7</v>
      </c>
      <c r="F94" s="13">
        <f>'July 2024 '!E94-C94</f>
        <v>-2</v>
      </c>
    </row>
    <row r="95" spans="1:6">
      <c r="A95" s="2" t="s">
        <v>192</v>
      </c>
      <c r="B95" t="s">
        <v>193</v>
      </c>
      <c r="C95" s="13">
        <v>5</v>
      </c>
      <c r="D95" s="13">
        <v>8</v>
      </c>
      <c r="E95" s="13">
        <f t="shared" si="1"/>
        <v>13</v>
      </c>
      <c r="F95" s="13">
        <f>'July 2024 '!E95-C95</f>
        <v>5</v>
      </c>
    </row>
    <row r="96" spans="1:6">
      <c r="A96" s="2" t="s">
        <v>194</v>
      </c>
      <c r="B96" t="s">
        <v>195</v>
      </c>
      <c r="C96" s="13">
        <v>11</v>
      </c>
      <c r="D96" s="13"/>
      <c r="E96" s="13">
        <f t="shared" si="1"/>
        <v>11</v>
      </c>
      <c r="F96" s="13">
        <f>'July 2024 '!E96-C96</f>
        <v>2</v>
      </c>
    </row>
    <row r="97" spans="1:6">
      <c r="A97" s="2" t="s">
        <v>196</v>
      </c>
      <c r="B97" t="s">
        <v>197</v>
      </c>
      <c r="C97" s="13">
        <v>5</v>
      </c>
      <c r="D97" s="13">
        <v>6</v>
      </c>
      <c r="E97" s="13">
        <f t="shared" si="1"/>
        <v>11</v>
      </c>
      <c r="F97" s="13">
        <f>'July 2024 '!E97-C97</f>
        <v>4</v>
      </c>
    </row>
    <row r="98" spans="1:6">
      <c r="A98" s="2" t="s">
        <v>198</v>
      </c>
      <c r="B98" t="s">
        <v>199</v>
      </c>
      <c r="C98" s="13">
        <v>4</v>
      </c>
      <c r="D98" s="13"/>
      <c r="E98" s="13">
        <f t="shared" si="1"/>
        <v>4</v>
      </c>
      <c r="F98" s="13">
        <f>'July 2024 '!E98-C98</f>
        <v>0</v>
      </c>
    </row>
    <row r="99" spans="1:6">
      <c r="A99" s="2" t="s">
        <v>200</v>
      </c>
      <c r="B99" t="s">
        <v>201</v>
      </c>
      <c r="C99" s="13">
        <v>11</v>
      </c>
      <c r="D99" s="13">
        <v>6</v>
      </c>
      <c r="E99" s="13">
        <f t="shared" si="1"/>
        <v>17</v>
      </c>
      <c r="F99" s="13">
        <f>'July 2024 '!E99-C99</f>
        <v>8</v>
      </c>
    </row>
    <row r="100" spans="1:6">
      <c r="A100" s="2" t="s">
        <v>202</v>
      </c>
      <c r="B100" t="s">
        <v>203</v>
      </c>
      <c r="C100" s="13">
        <v>66</v>
      </c>
      <c r="D100" s="13"/>
      <c r="E100" s="13">
        <f t="shared" si="1"/>
        <v>66</v>
      </c>
      <c r="F100" s="13">
        <f>'July 2024 '!E100-C100</f>
        <v>15</v>
      </c>
    </row>
    <row r="101" spans="1:6">
      <c r="A101" s="2" t="s">
        <v>204</v>
      </c>
      <c r="B101">
        <v>8463115190</v>
      </c>
      <c r="C101" s="13">
        <v>11</v>
      </c>
      <c r="D101" s="13"/>
      <c r="E101" s="13">
        <f t="shared" si="1"/>
        <v>11</v>
      </c>
      <c r="F101" s="13">
        <f>'July 2024 '!E101-C101</f>
        <v>5</v>
      </c>
    </row>
    <row r="102" spans="1:6">
      <c r="A102" s="2" t="s">
        <v>6</v>
      </c>
      <c r="B102" t="s">
        <v>206</v>
      </c>
      <c r="C102" s="13">
        <v>2</v>
      </c>
      <c r="D102" s="13"/>
      <c r="E102" s="13">
        <f t="shared" si="1"/>
        <v>2</v>
      </c>
      <c r="F102" s="13">
        <f>'July 2024 '!E102-C102</f>
        <v>2</v>
      </c>
    </row>
    <row r="103" spans="1:6">
      <c r="A103" s="2" t="s">
        <v>207</v>
      </c>
      <c r="B103" t="s">
        <v>208</v>
      </c>
      <c r="C103" s="13">
        <v>4.5</v>
      </c>
      <c r="D103" s="13"/>
      <c r="E103" s="13">
        <f t="shared" si="1"/>
        <v>4.5</v>
      </c>
      <c r="F103" s="13">
        <f>'July 2024 '!E103-C103</f>
        <v>-0.5</v>
      </c>
    </row>
    <row r="104" spans="1:6">
      <c r="A104" s="2" t="s">
        <v>88</v>
      </c>
      <c r="B104" t="s">
        <v>209</v>
      </c>
      <c r="C104" s="13">
        <v>5</v>
      </c>
      <c r="D104" s="13"/>
      <c r="E104" s="13">
        <f t="shared" si="1"/>
        <v>5</v>
      </c>
      <c r="F104" s="13">
        <f>'July 2024 '!E104-C104</f>
        <v>0</v>
      </c>
    </row>
    <row r="105" spans="1:6">
      <c r="A105" s="2" t="s">
        <v>210</v>
      </c>
      <c r="B105" t="s">
        <v>211</v>
      </c>
      <c r="C105" s="13">
        <v>2</v>
      </c>
      <c r="D105" s="13"/>
      <c r="E105" s="13">
        <f t="shared" si="1"/>
        <v>2</v>
      </c>
      <c r="F105" s="13">
        <f>'July 2024 '!E105-C105</f>
        <v>0</v>
      </c>
    </row>
    <row r="106" spans="1:6">
      <c r="A106" s="2" t="s">
        <v>212</v>
      </c>
      <c r="B106" t="s">
        <v>213</v>
      </c>
      <c r="C106" s="13">
        <f>2+(7/12)</f>
        <v>2.5833333333333335</v>
      </c>
      <c r="D106" s="13"/>
      <c r="E106" s="13">
        <f t="shared" si="1"/>
        <v>2.5833333333333335</v>
      </c>
      <c r="F106" s="13">
        <f>'July 2024 '!E106-C106</f>
        <v>0.41666666666666652</v>
      </c>
    </row>
    <row r="107" spans="1:6">
      <c r="A107" s="2" t="s">
        <v>214</v>
      </c>
      <c r="B107" t="s">
        <v>215</v>
      </c>
      <c r="C107" s="13">
        <v>5</v>
      </c>
      <c r="D107" s="13"/>
      <c r="E107" s="13">
        <f t="shared" si="1"/>
        <v>5</v>
      </c>
      <c r="F107" s="13">
        <f>'July 2024 '!E107-C107</f>
        <v>1</v>
      </c>
    </row>
    <row r="108" spans="1:6">
      <c r="A108" s="2" t="s">
        <v>216</v>
      </c>
      <c r="B108" t="s">
        <v>217</v>
      </c>
      <c r="C108" s="13">
        <v>5</v>
      </c>
      <c r="D108" s="13"/>
      <c r="E108" s="13">
        <f t="shared" si="1"/>
        <v>5</v>
      </c>
      <c r="F108" s="13">
        <f>'July 2024 '!E108-C108</f>
        <v>-3</v>
      </c>
    </row>
    <row r="109" spans="1:6">
      <c r="A109" s="2" t="s">
        <v>218</v>
      </c>
      <c r="B109" t="s">
        <v>219</v>
      </c>
      <c r="C109" s="13">
        <v>3</v>
      </c>
      <c r="D109" s="13"/>
      <c r="E109" s="13">
        <f t="shared" si="1"/>
        <v>3</v>
      </c>
      <c r="F109" s="13">
        <f>'July 2024 '!E109-C109</f>
        <v>0</v>
      </c>
    </row>
    <row r="110" spans="1:6">
      <c r="A110" s="2" t="s">
        <v>220</v>
      </c>
      <c r="B110" t="s">
        <v>221</v>
      </c>
      <c r="C110" s="13">
        <v>7</v>
      </c>
      <c r="D110" s="13"/>
      <c r="E110" s="13">
        <f t="shared" si="1"/>
        <v>7</v>
      </c>
      <c r="F110" s="13">
        <f>'July 2024 '!E110-C110</f>
        <v>-3</v>
      </c>
    </row>
    <row r="111" spans="1:6">
      <c r="A111" s="2" t="s">
        <v>222</v>
      </c>
      <c r="B111" t="s">
        <v>223</v>
      </c>
      <c r="C111" s="13">
        <v>4</v>
      </c>
      <c r="D111" s="13"/>
      <c r="E111" s="13">
        <f t="shared" si="1"/>
        <v>4</v>
      </c>
      <c r="F111" s="13">
        <f>'July 2024 '!E111-C111</f>
        <v>0</v>
      </c>
    </row>
    <row r="112" spans="1:6">
      <c r="A112" s="2" t="s">
        <v>224</v>
      </c>
      <c r="B112" t="s">
        <v>225</v>
      </c>
      <c r="C112" s="13">
        <v>1</v>
      </c>
      <c r="D112" s="13">
        <v>1</v>
      </c>
      <c r="E112" s="13">
        <f t="shared" si="1"/>
        <v>2</v>
      </c>
      <c r="F112" s="13">
        <f>'July 2024 '!E112-C112</f>
        <v>1</v>
      </c>
    </row>
    <row r="113" spans="1:6">
      <c r="A113" s="2" t="s">
        <v>226</v>
      </c>
      <c r="B113" t="s">
        <v>227</v>
      </c>
      <c r="C113" s="13"/>
      <c r="D113" s="13"/>
      <c r="E113" s="13">
        <f t="shared" si="1"/>
        <v>0</v>
      </c>
      <c r="F113" s="13">
        <f>'July 2024 '!E113-C113</f>
        <v>2</v>
      </c>
    </row>
    <row r="114" spans="1:6">
      <c r="A114" s="2" t="s">
        <v>228</v>
      </c>
      <c r="B114" t="s">
        <v>229</v>
      </c>
      <c r="C114" s="13">
        <v>6</v>
      </c>
      <c r="D114" s="13"/>
      <c r="E114" s="13">
        <f t="shared" si="1"/>
        <v>6</v>
      </c>
      <c r="F114" s="13">
        <f>'July 2024 '!E114-C114</f>
        <v>-1</v>
      </c>
    </row>
    <row r="115" spans="1:6">
      <c r="A115" s="2" t="s">
        <v>230</v>
      </c>
      <c r="B115" t="s">
        <v>231</v>
      </c>
      <c r="C115" s="13">
        <v>6</v>
      </c>
      <c r="D115" s="13"/>
      <c r="E115" s="13">
        <f t="shared" si="1"/>
        <v>6</v>
      </c>
      <c r="F115" s="13">
        <f>'July 2024 '!E115-C115</f>
        <v>-6</v>
      </c>
    </row>
    <row r="116" spans="1:6">
      <c r="A116" s="2" t="s">
        <v>232</v>
      </c>
      <c r="B116" t="s">
        <v>233</v>
      </c>
      <c r="C116" s="13">
        <v>5</v>
      </c>
      <c r="D116" s="13"/>
      <c r="E116" s="13">
        <f t="shared" si="1"/>
        <v>5</v>
      </c>
      <c r="F116" s="13">
        <f>'July 2024 '!E116-C116</f>
        <v>0</v>
      </c>
    </row>
    <row r="117" spans="1:6">
      <c r="A117" s="2" t="s">
        <v>234</v>
      </c>
      <c r="B117" t="s">
        <v>235</v>
      </c>
      <c r="C117" s="13">
        <v>6</v>
      </c>
      <c r="D117" s="13">
        <v>14</v>
      </c>
      <c r="E117" s="13">
        <f t="shared" si="1"/>
        <v>20</v>
      </c>
      <c r="F117" s="13">
        <f>'July 2024 '!E117-C117</f>
        <v>6</v>
      </c>
    </row>
    <row r="118" spans="1:6">
      <c r="A118" s="2" t="s">
        <v>236</v>
      </c>
      <c r="B118" t="s">
        <v>237</v>
      </c>
      <c r="C118" s="13">
        <v>4</v>
      </c>
      <c r="D118" s="13">
        <v>16</v>
      </c>
      <c r="E118" s="13">
        <f t="shared" si="1"/>
        <v>20</v>
      </c>
      <c r="F118" s="13">
        <f>'July 2024 '!E118-C118</f>
        <v>8</v>
      </c>
    </row>
    <row r="119" spans="1:6">
      <c r="A119" s="2" t="s">
        <v>238</v>
      </c>
      <c r="B119" t="s">
        <v>239</v>
      </c>
      <c r="C119" s="13">
        <v>6</v>
      </c>
      <c r="D119" s="13"/>
      <c r="E119" s="13">
        <f t="shared" si="1"/>
        <v>6</v>
      </c>
      <c r="F119" s="13">
        <f>'July 2024 '!E119-C119</f>
        <v>1</v>
      </c>
    </row>
    <row r="120" spans="1:6">
      <c r="A120" s="2" t="s">
        <v>240</v>
      </c>
      <c r="B120" t="s">
        <v>241</v>
      </c>
      <c r="C120" s="13">
        <v>11</v>
      </c>
      <c r="D120" s="13"/>
      <c r="E120" s="13">
        <f t="shared" si="1"/>
        <v>11</v>
      </c>
      <c r="F120" s="13">
        <f>'July 2024 '!E120-C120</f>
        <v>-1</v>
      </c>
    </row>
    <row r="121" spans="1:6">
      <c r="A121" s="2" t="s">
        <v>242</v>
      </c>
      <c r="B121" t="s">
        <v>243</v>
      </c>
      <c r="C121" s="13">
        <v>2</v>
      </c>
      <c r="D121" s="13"/>
      <c r="E121" s="13">
        <f t="shared" si="1"/>
        <v>2</v>
      </c>
      <c r="F121" s="13">
        <f>'July 2024 '!E121-C121</f>
        <v>0</v>
      </c>
    </row>
    <row r="122" spans="1:6">
      <c r="A122" s="2" t="s">
        <v>244</v>
      </c>
      <c r="B122" t="s">
        <v>245</v>
      </c>
      <c r="C122" s="13">
        <v>13</v>
      </c>
      <c r="D122" s="13">
        <v>5</v>
      </c>
      <c r="E122" s="13">
        <f t="shared" si="1"/>
        <v>18</v>
      </c>
      <c r="F122" s="13">
        <f>'July 2024 '!E122-C122</f>
        <v>2.5</v>
      </c>
    </row>
    <row r="123" spans="1:6">
      <c r="A123" s="2" t="s">
        <v>246</v>
      </c>
      <c r="B123" t="s">
        <v>247</v>
      </c>
      <c r="C123" s="13">
        <v>12</v>
      </c>
      <c r="D123" s="13">
        <v>3</v>
      </c>
      <c r="E123" s="13">
        <f t="shared" si="1"/>
        <v>15</v>
      </c>
      <c r="F123" s="13">
        <f>'July 2024 '!E123-C123</f>
        <v>0.5</v>
      </c>
    </row>
    <row r="124" spans="1:6">
      <c r="A124" s="2" t="s">
        <v>248</v>
      </c>
      <c r="B124" t="s">
        <v>249</v>
      </c>
      <c r="C124" s="13">
        <v>24</v>
      </c>
      <c r="D124" s="13"/>
      <c r="E124" s="13">
        <f t="shared" si="1"/>
        <v>24</v>
      </c>
      <c r="F124" s="13">
        <f>'July 2024 '!E124-C124</f>
        <v>-5.5</v>
      </c>
    </row>
    <row r="125" spans="1:6">
      <c r="A125" s="2" t="s">
        <v>250</v>
      </c>
      <c r="B125" t="s">
        <v>251</v>
      </c>
      <c r="C125" s="13">
        <v>5</v>
      </c>
      <c r="D125" s="13"/>
      <c r="E125" s="13">
        <f t="shared" si="1"/>
        <v>5</v>
      </c>
      <c r="F125" s="13">
        <f>'July 2024 '!E125-C125</f>
        <v>0</v>
      </c>
    </row>
    <row r="126" spans="1:6">
      <c r="A126" s="2" t="s">
        <v>252</v>
      </c>
      <c r="B126" t="s">
        <v>253</v>
      </c>
      <c r="C126" s="13">
        <v>5</v>
      </c>
      <c r="D126" s="13"/>
      <c r="E126" s="13">
        <f t="shared" si="1"/>
        <v>5</v>
      </c>
      <c r="F126" s="13">
        <f>'July 2024 '!E126-C126</f>
        <v>0</v>
      </c>
    </row>
    <row r="127" spans="1:6">
      <c r="A127" s="2" t="s">
        <v>254</v>
      </c>
      <c r="B127" t="s">
        <v>255</v>
      </c>
      <c r="C127" s="13">
        <v>5</v>
      </c>
      <c r="D127" s="13"/>
      <c r="E127" s="13">
        <f t="shared" si="1"/>
        <v>5</v>
      </c>
      <c r="F127" s="13">
        <f>'July 2024 '!E127-C127</f>
        <v>0</v>
      </c>
    </row>
    <row r="128" spans="1:6">
      <c r="A128" s="2" t="s">
        <v>256</v>
      </c>
      <c r="B128" t="s">
        <v>257</v>
      </c>
      <c r="C128" s="13">
        <v>5</v>
      </c>
      <c r="D128" s="13"/>
      <c r="E128" s="13">
        <f t="shared" si="1"/>
        <v>5</v>
      </c>
      <c r="F128" s="13">
        <f>'July 2024 '!E128-C128</f>
        <v>0</v>
      </c>
    </row>
    <row r="129" spans="1:6">
      <c r="A129" s="2" t="s">
        <v>258</v>
      </c>
      <c r="B129" t="s">
        <v>259</v>
      </c>
      <c r="C129" s="13"/>
      <c r="D129" s="13"/>
      <c r="E129" s="13">
        <f t="shared" si="1"/>
        <v>0</v>
      </c>
      <c r="F129" s="13">
        <f>'July 2024 '!E129-C129</f>
        <v>1</v>
      </c>
    </row>
    <row r="130" spans="1:6">
      <c r="A130" s="2" t="s">
        <v>260</v>
      </c>
      <c r="B130" t="s">
        <v>261</v>
      </c>
      <c r="C130" s="13">
        <v>3</v>
      </c>
      <c r="D130" s="13">
        <v>1</v>
      </c>
      <c r="E130" s="13">
        <f t="shared" si="1"/>
        <v>4</v>
      </c>
      <c r="F130" s="13">
        <f>'July 2024 '!E130-C130</f>
        <v>1</v>
      </c>
    </row>
    <row r="131" spans="1:6">
      <c r="A131" s="2" t="s">
        <v>262</v>
      </c>
      <c r="B131" t="s">
        <v>263</v>
      </c>
      <c r="C131" s="13">
        <v>5</v>
      </c>
      <c r="D131" s="13"/>
      <c r="E131" s="13">
        <f t="shared" ref="E131:E177" si="2">C131+D131</f>
        <v>5</v>
      </c>
      <c r="F131" s="13">
        <f>'July 2024 '!E131-C131</f>
        <v>3</v>
      </c>
    </row>
    <row r="132" spans="1:6">
      <c r="A132" s="2" t="s">
        <v>264</v>
      </c>
      <c r="B132" t="s">
        <v>265</v>
      </c>
      <c r="C132" s="13">
        <v>0.5</v>
      </c>
      <c r="D132" s="13">
        <v>1</v>
      </c>
      <c r="E132" s="13">
        <f t="shared" si="2"/>
        <v>1.5</v>
      </c>
      <c r="F132" s="13">
        <f>'July 2024 '!E132-C132</f>
        <v>1.5</v>
      </c>
    </row>
    <row r="133" spans="1:6">
      <c r="A133" s="2" t="s">
        <v>266</v>
      </c>
      <c r="B133" t="s">
        <v>267</v>
      </c>
      <c r="C133" s="13">
        <v>2</v>
      </c>
      <c r="D133" s="13">
        <v>2</v>
      </c>
      <c r="E133" s="13">
        <f t="shared" si="2"/>
        <v>4</v>
      </c>
      <c r="F133" s="13">
        <f>'July 2024 '!E133-C133</f>
        <v>2</v>
      </c>
    </row>
    <row r="134" spans="1:6">
      <c r="A134" s="2" t="s">
        <v>268</v>
      </c>
      <c r="B134" t="s">
        <v>269</v>
      </c>
      <c r="C134" s="13">
        <v>1</v>
      </c>
      <c r="D134" s="13">
        <v>1</v>
      </c>
      <c r="E134" s="13">
        <f t="shared" si="2"/>
        <v>2</v>
      </c>
      <c r="F134" s="13">
        <f>'July 2024 '!E134-C134</f>
        <v>1</v>
      </c>
    </row>
    <row r="135" spans="1:6">
      <c r="A135" s="2" t="s">
        <v>270</v>
      </c>
      <c r="B135" t="s">
        <v>271</v>
      </c>
      <c r="C135" s="13">
        <v>1</v>
      </c>
      <c r="D135" s="13"/>
      <c r="E135" s="13">
        <f t="shared" si="2"/>
        <v>1</v>
      </c>
      <c r="F135" s="13">
        <f>'July 2024 '!E135-C135</f>
        <v>0</v>
      </c>
    </row>
    <row r="136" spans="1:6">
      <c r="A136" s="2" t="s">
        <v>272</v>
      </c>
      <c r="B136">
        <v>4789369001</v>
      </c>
      <c r="C136" s="13">
        <v>2</v>
      </c>
      <c r="D136" s="13"/>
      <c r="E136" s="13">
        <f t="shared" si="2"/>
        <v>2</v>
      </c>
      <c r="F136" s="13">
        <f>'July 2024 '!E136-C136</f>
        <v>0</v>
      </c>
    </row>
    <row r="137" spans="1:6">
      <c r="A137" s="2" t="s">
        <v>273</v>
      </c>
      <c r="B137" t="s">
        <v>274</v>
      </c>
      <c r="C137" s="13">
        <v>6</v>
      </c>
      <c r="D137" s="13"/>
      <c r="E137" s="13">
        <f t="shared" si="2"/>
        <v>6</v>
      </c>
      <c r="F137" s="13">
        <f>'July 2024 '!E137-C137</f>
        <v>0</v>
      </c>
    </row>
    <row r="138" spans="1:6">
      <c r="A138" s="2" t="s">
        <v>275</v>
      </c>
      <c r="B138" t="s">
        <v>276</v>
      </c>
      <c r="C138" s="13">
        <v>6</v>
      </c>
      <c r="D138" s="13"/>
      <c r="E138" s="13">
        <f t="shared" si="2"/>
        <v>6</v>
      </c>
      <c r="F138" s="13">
        <f>'July 2024 '!E138-C138</f>
        <v>0</v>
      </c>
    </row>
    <row r="139" spans="1:6">
      <c r="A139" s="2" t="s">
        <v>277</v>
      </c>
      <c r="B139" t="s">
        <v>278</v>
      </c>
      <c r="C139" s="13"/>
      <c r="D139" s="13"/>
      <c r="E139" s="13">
        <f t="shared" si="2"/>
        <v>0</v>
      </c>
      <c r="F139" s="13">
        <f>'July 2024 '!E139-C139</f>
        <v>0</v>
      </c>
    </row>
    <row r="140" spans="1:6">
      <c r="A140" s="2" t="s">
        <v>279</v>
      </c>
      <c r="B140" t="s">
        <v>280</v>
      </c>
      <c r="C140" s="13"/>
      <c r="D140" s="13"/>
      <c r="E140" s="13">
        <f t="shared" si="2"/>
        <v>0</v>
      </c>
      <c r="F140" s="13">
        <f>'July 2024 '!E140-C140</f>
        <v>0</v>
      </c>
    </row>
    <row r="141" spans="1:6">
      <c r="A141" s="2" t="s">
        <v>281</v>
      </c>
      <c r="B141" t="s">
        <v>282</v>
      </c>
      <c r="C141" s="13"/>
      <c r="D141" s="13"/>
      <c r="E141" s="13">
        <f t="shared" si="2"/>
        <v>0</v>
      </c>
      <c r="F141" s="13">
        <f>'July 2024 '!E141-C141</f>
        <v>0</v>
      </c>
    </row>
    <row r="142" spans="1:6">
      <c r="A142" s="2" t="s">
        <v>283</v>
      </c>
      <c r="B142" t="s">
        <v>284</v>
      </c>
      <c r="C142" s="13"/>
      <c r="D142" s="13"/>
      <c r="E142" s="13">
        <f t="shared" si="2"/>
        <v>0</v>
      </c>
      <c r="F142" s="13">
        <f>'July 2024 '!E142-C142</f>
        <v>1</v>
      </c>
    </row>
    <row r="143" spans="1:6">
      <c r="A143" s="2" t="s">
        <v>285</v>
      </c>
      <c r="B143" t="s">
        <v>286</v>
      </c>
      <c r="C143" s="13"/>
      <c r="D143" s="13"/>
      <c r="E143" s="13">
        <f t="shared" si="2"/>
        <v>0</v>
      </c>
      <c r="F143" s="13">
        <f>'July 2024 '!E143-C143</f>
        <v>0</v>
      </c>
    </row>
    <row r="144" spans="1:6">
      <c r="A144" s="2" t="s">
        <v>287</v>
      </c>
      <c r="B144" t="s">
        <v>288</v>
      </c>
      <c r="C144" s="13"/>
      <c r="D144" s="13"/>
      <c r="E144" s="13">
        <f t="shared" si="2"/>
        <v>0</v>
      </c>
      <c r="F144" s="13">
        <f>'July 2024 '!E144-C144</f>
        <v>0</v>
      </c>
    </row>
    <row r="145" spans="1:6">
      <c r="A145" s="2" t="s">
        <v>289</v>
      </c>
      <c r="B145" t="s">
        <v>290</v>
      </c>
      <c r="C145" s="13"/>
      <c r="D145" s="13"/>
      <c r="E145" s="13">
        <f t="shared" si="2"/>
        <v>0</v>
      </c>
      <c r="F145" s="13">
        <f>'July 2024 '!E145-C145</f>
        <v>0</v>
      </c>
    </row>
    <row r="146" spans="1:6">
      <c r="A146" s="2" t="s">
        <v>291</v>
      </c>
      <c r="B146" t="s">
        <v>292</v>
      </c>
      <c r="C146" s="13">
        <v>9.5</v>
      </c>
      <c r="D146" s="13">
        <v>41</v>
      </c>
      <c r="E146" s="13">
        <f t="shared" si="2"/>
        <v>50.5</v>
      </c>
      <c r="F146" s="13">
        <f>'July 2024 '!E146-C146</f>
        <v>14.5</v>
      </c>
    </row>
    <row r="147" spans="1:6">
      <c r="A147" s="2" t="s">
        <v>293</v>
      </c>
      <c r="B147" t="s">
        <v>294</v>
      </c>
      <c r="C147" s="13">
        <v>8</v>
      </c>
      <c r="D147" s="13">
        <v>17</v>
      </c>
      <c r="E147" s="13">
        <f t="shared" si="2"/>
        <v>25</v>
      </c>
      <c r="F147" s="13">
        <f>'July 2024 '!E147-C147</f>
        <v>16</v>
      </c>
    </row>
    <row r="148" spans="1:6">
      <c r="A148" s="2" t="s">
        <v>295</v>
      </c>
      <c r="B148" t="s">
        <v>296</v>
      </c>
      <c r="C148" s="13">
        <v>5.5</v>
      </c>
      <c r="D148" s="13">
        <v>20</v>
      </c>
      <c r="E148" s="13">
        <f t="shared" si="2"/>
        <v>25.5</v>
      </c>
      <c r="F148" s="13">
        <f>'July 2024 '!E148-C148</f>
        <v>18.5</v>
      </c>
    </row>
    <row r="149" spans="1:6">
      <c r="A149" s="2" t="s">
        <v>297</v>
      </c>
      <c r="B149" t="s">
        <v>298</v>
      </c>
      <c r="C149" s="13">
        <v>21</v>
      </c>
      <c r="D149" s="13">
        <v>4</v>
      </c>
      <c r="E149" s="13">
        <f t="shared" si="2"/>
        <v>25</v>
      </c>
      <c r="F149" s="13">
        <f>'July 2024 '!E149-C149</f>
        <v>-2.5</v>
      </c>
    </row>
    <row r="150" spans="1:6">
      <c r="A150" s="2" t="s">
        <v>299</v>
      </c>
      <c r="B150" t="s">
        <v>300</v>
      </c>
      <c r="C150" s="13">
        <v>1.5</v>
      </c>
      <c r="D150" s="13">
        <v>1</v>
      </c>
      <c r="E150" s="13">
        <f t="shared" si="2"/>
        <v>2.5</v>
      </c>
      <c r="F150" s="13">
        <f>'July 2024 '!E150-C150</f>
        <v>0.5</v>
      </c>
    </row>
    <row r="151" spans="1:6">
      <c r="A151" s="2" t="s">
        <v>301</v>
      </c>
      <c r="B151" t="s">
        <v>302</v>
      </c>
      <c r="C151" s="13">
        <v>3</v>
      </c>
      <c r="D151" s="13"/>
      <c r="E151" s="13">
        <f t="shared" si="2"/>
        <v>3</v>
      </c>
      <c r="F151" s="13">
        <f>'July 2024 '!E151-C151</f>
        <v>-1</v>
      </c>
    </row>
    <row r="152" spans="1:6">
      <c r="A152" s="2" t="s">
        <v>303</v>
      </c>
      <c r="B152" t="s">
        <v>304</v>
      </c>
      <c r="C152" s="13">
        <v>8</v>
      </c>
      <c r="D152" s="13">
        <v>8</v>
      </c>
      <c r="E152" s="13">
        <f t="shared" si="2"/>
        <v>16</v>
      </c>
      <c r="F152" s="13">
        <f>'July 2024 '!E152-C152</f>
        <v>-3</v>
      </c>
    </row>
    <row r="153" spans="1:6">
      <c r="A153" s="2" t="s">
        <v>305</v>
      </c>
      <c r="B153" t="s">
        <v>306</v>
      </c>
      <c r="C153" s="13">
        <v>4</v>
      </c>
      <c r="D153" s="13"/>
      <c r="E153" s="13">
        <f t="shared" si="2"/>
        <v>4</v>
      </c>
      <c r="F153" s="13">
        <f>'July 2024 '!E153-C153</f>
        <v>1</v>
      </c>
    </row>
    <row r="154" spans="1:6">
      <c r="A154" s="2" t="s">
        <v>307</v>
      </c>
      <c r="B154" t="s">
        <v>308</v>
      </c>
      <c r="C154" s="13">
        <v>9</v>
      </c>
      <c r="D154" s="13"/>
      <c r="E154" s="13">
        <f t="shared" si="2"/>
        <v>9</v>
      </c>
      <c r="F154" s="13">
        <f>'July 2024 '!E154-C154</f>
        <v>1</v>
      </c>
    </row>
    <row r="155" spans="1:6">
      <c r="A155" s="2" t="s">
        <v>309</v>
      </c>
      <c r="B155" t="s">
        <v>310</v>
      </c>
      <c r="C155" s="13">
        <v>8</v>
      </c>
      <c r="D155" s="13"/>
      <c r="E155" s="13">
        <f t="shared" si="2"/>
        <v>8</v>
      </c>
      <c r="F155" s="13">
        <f>'July 2024 '!E155-C155</f>
        <v>2</v>
      </c>
    </row>
    <row r="156" spans="1:6">
      <c r="A156" s="2" t="s">
        <v>311</v>
      </c>
      <c r="B156" t="s">
        <v>312</v>
      </c>
      <c r="C156" s="13"/>
      <c r="D156" s="13"/>
      <c r="E156" s="13">
        <f t="shared" si="2"/>
        <v>0</v>
      </c>
      <c r="F156" s="13">
        <f>'July 2024 '!E156-C156</f>
        <v>2</v>
      </c>
    </row>
    <row r="157" spans="1:6">
      <c r="A157" s="2" t="s">
        <v>313</v>
      </c>
      <c r="B157" t="s">
        <v>314</v>
      </c>
      <c r="C157" s="13"/>
      <c r="D157" s="13"/>
      <c r="E157" s="13">
        <f t="shared" si="2"/>
        <v>0</v>
      </c>
      <c r="F157" s="13">
        <f>'July 2024 '!E157-C157</f>
        <v>0</v>
      </c>
    </row>
    <row r="158" spans="1:6">
      <c r="A158" s="2" t="s">
        <v>315</v>
      </c>
      <c r="B158" t="s">
        <v>316</v>
      </c>
      <c r="C158" s="13"/>
      <c r="D158" s="13"/>
      <c r="E158" s="13">
        <f t="shared" si="2"/>
        <v>0</v>
      </c>
      <c r="F158" s="13">
        <f>'July 2024 '!E158-C158</f>
        <v>1</v>
      </c>
    </row>
    <row r="159" spans="1:6">
      <c r="A159" s="2" t="s">
        <v>317</v>
      </c>
      <c r="B159" t="s">
        <v>318</v>
      </c>
      <c r="C159" s="13"/>
      <c r="D159" s="13"/>
      <c r="E159" s="13">
        <f t="shared" si="2"/>
        <v>0</v>
      </c>
      <c r="F159" s="13">
        <f>'July 2024 '!E159-C159</f>
        <v>3</v>
      </c>
    </row>
    <row r="160" spans="1:6">
      <c r="A160" s="2" t="s">
        <v>319</v>
      </c>
      <c r="B160" t="s">
        <v>320</v>
      </c>
      <c r="C160" s="13"/>
      <c r="D160" s="13"/>
      <c r="E160" s="13">
        <f t="shared" si="2"/>
        <v>0</v>
      </c>
      <c r="F160" s="13">
        <f>'July 2024 '!E160-C160</f>
        <v>8</v>
      </c>
    </row>
    <row r="161" spans="1:6">
      <c r="A161" s="2" t="s">
        <v>321</v>
      </c>
      <c r="B161" t="s">
        <v>322</v>
      </c>
      <c r="C161" s="13"/>
      <c r="D161" s="13"/>
      <c r="E161" s="13">
        <f t="shared" si="2"/>
        <v>0</v>
      </c>
      <c r="F161" s="13">
        <f>'July 2024 '!E161-C161</f>
        <v>1</v>
      </c>
    </row>
    <row r="162" spans="1:6">
      <c r="A162" s="2" t="s">
        <v>323</v>
      </c>
      <c r="B162" t="s">
        <v>324</v>
      </c>
      <c r="C162" s="13"/>
      <c r="D162" s="13"/>
      <c r="E162" s="13">
        <f t="shared" si="2"/>
        <v>0</v>
      </c>
      <c r="F162" s="13">
        <f>'July 2024 '!E162-C162</f>
        <v>1</v>
      </c>
    </row>
    <row r="163" spans="1:6">
      <c r="A163" s="2" t="s">
        <v>325</v>
      </c>
      <c r="B163" t="s">
        <v>326</v>
      </c>
      <c r="C163" s="13"/>
      <c r="D163" s="13"/>
      <c r="E163" s="13">
        <f t="shared" si="2"/>
        <v>0</v>
      </c>
      <c r="F163" s="13">
        <f>'July 2024 '!E163-C163</f>
        <v>2</v>
      </c>
    </row>
    <row r="164" spans="1:6">
      <c r="A164" s="2" t="s">
        <v>327</v>
      </c>
      <c r="B164" t="s">
        <v>328</v>
      </c>
      <c r="C164" s="13"/>
      <c r="D164" s="13"/>
      <c r="E164" s="13">
        <f t="shared" si="2"/>
        <v>0</v>
      </c>
      <c r="F164" s="13">
        <f>'July 2024 '!E164-C164</f>
        <v>2</v>
      </c>
    </row>
    <row r="165" spans="1:6">
      <c r="A165" s="2" t="s">
        <v>329</v>
      </c>
      <c r="B165" t="s">
        <v>330</v>
      </c>
      <c r="C165" s="13"/>
      <c r="D165" s="13"/>
      <c r="E165" s="13">
        <f t="shared" si="2"/>
        <v>0</v>
      </c>
      <c r="F165" s="13">
        <f>'July 2024 '!E165-C165</f>
        <v>1</v>
      </c>
    </row>
    <row r="166" spans="1:6">
      <c r="A166" s="2" t="s">
        <v>331</v>
      </c>
      <c r="B166" t="s">
        <v>314</v>
      </c>
      <c r="C166" s="13"/>
      <c r="D166" s="13"/>
      <c r="E166" s="13">
        <f t="shared" si="2"/>
        <v>0</v>
      </c>
      <c r="F166" s="13">
        <f>'July 2024 '!E166-C166</f>
        <v>1</v>
      </c>
    </row>
    <row r="167" spans="1:6">
      <c r="A167" s="2" t="s">
        <v>332</v>
      </c>
      <c r="B167" t="s">
        <v>333</v>
      </c>
      <c r="C167" s="13"/>
      <c r="D167" s="13"/>
      <c r="E167" s="13">
        <f t="shared" si="2"/>
        <v>0</v>
      </c>
      <c r="F167" s="13">
        <f>'July 2024 '!E167-C167</f>
        <v>0</v>
      </c>
    </row>
    <row r="168" spans="1:6">
      <c r="A168" s="2" t="s">
        <v>334</v>
      </c>
      <c r="B168" t="s">
        <v>335</v>
      </c>
      <c r="C168" s="13"/>
      <c r="D168" s="13"/>
      <c r="E168" s="13">
        <f t="shared" si="2"/>
        <v>0</v>
      </c>
      <c r="F168" s="13">
        <f>'July 2024 '!E168-C168</f>
        <v>0</v>
      </c>
    </row>
    <row r="169" spans="1:6">
      <c r="A169" s="2" t="s">
        <v>336</v>
      </c>
      <c r="B169" t="s">
        <v>337</v>
      </c>
      <c r="C169" s="13"/>
      <c r="D169" s="13"/>
      <c r="E169" s="13">
        <f t="shared" si="2"/>
        <v>0</v>
      </c>
      <c r="F169" s="13">
        <f>'July 2024 '!E169-C169</f>
        <v>1</v>
      </c>
    </row>
    <row r="170" spans="1:6">
      <c r="A170" s="2" t="s">
        <v>338</v>
      </c>
      <c r="B170" t="s">
        <v>339</v>
      </c>
      <c r="C170" s="13"/>
      <c r="D170" s="13"/>
      <c r="E170" s="13">
        <f t="shared" si="2"/>
        <v>0</v>
      </c>
      <c r="F170" s="13">
        <f>'July 2024 '!E170-C170</f>
        <v>1</v>
      </c>
    </row>
    <row r="171" spans="1:6">
      <c r="A171" s="2" t="s">
        <v>340</v>
      </c>
      <c r="B171" t="s">
        <v>341</v>
      </c>
      <c r="C171" s="13"/>
      <c r="D171" s="13"/>
      <c r="E171" s="13">
        <f t="shared" si="2"/>
        <v>0</v>
      </c>
      <c r="F171" s="13">
        <f>'July 2024 '!E171-C171</f>
        <v>1</v>
      </c>
    </row>
    <row r="172" spans="1:6">
      <c r="A172" s="2" t="s">
        <v>342</v>
      </c>
      <c r="B172" t="s">
        <v>343</v>
      </c>
      <c r="C172" s="13"/>
      <c r="D172" s="13"/>
      <c r="E172" s="13">
        <f t="shared" si="2"/>
        <v>0</v>
      </c>
      <c r="F172" s="13">
        <f>'July 2024 '!E172-C172</f>
        <v>1</v>
      </c>
    </row>
    <row r="173" spans="1:6">
      <c r="A173" s="2" t="s">
        <v>344</v>
      </c>
      <c r="B173" t="s">
        <v>345</v>
      </c>
      <c r="C173" s="13"/>
      <c r="D173" s="13"/>
      <c r="E173" s="13">
        <f t="shared" si="2"/>
        <v>0</v>
      </c>
      <c r="F173" s="13">
        <f>'July 2024 '!E173-C173</f>
        <v>1</v>
      </c>
    </row>
    <row r="174" spans="1:6">
      <c r="A174" s="2" t="s">
        <v>346</v>
      </c>
      <c r="B174" t="s">
        <v>347</v>
      </c>
      <c r="C174" s="13"/>
      <c r="D174" s="13"/>
      <c r="E174" s="13">
        <f t="shared" si="2"/>
        <v>0</v>
      </c>
      <c r="F174" s="13">
        <f>'July 2024 '!E174-C174</f>
        <v>1</v>
      </c>
    </row>
    <row r="175" spans="1:6">
      <c r="A175" s="2" t="s">
        <v>348</v>
      </c>
      <c r="B175" t="s">
        <v>349</v>
      </c>
      <c r="C175" s="13"/>
      <c r="D175" s="13"/>
      <c r="E175" s="13">
        <f t="shared" si="2"/>
        <v>0</v>
      </c>
      <c r="F175" s="13">
        <f>'July 2024 '!E175-C175</f>
        <v>0</v>
      </c>
    </row>
    <row r="176" spans="1:6">
      <c r="A176" s="2" t="s">
        <v>350</v>
      </c>
      <c r="B176" t="s">
        <v>351</v>
      </c>
      <c r="C176" s="13"/>
      <c r="D176" s="13"/>
      <c r="E176" s="13">
        <f t="shared" si="2"/>
        <v>0</v>
      </c>
      <c r="F176" s="13">
        <f>'July 2024 '!E176-C176</f>
        <v>0</v>
      </c>
    </row>
    <row r="177" spans="1:6">
      <c r="A177" s="2" t="s">
        <v>352</v>
      </c>
      <c r="B177" t="s">
        <v>353</v>
      </c>
      <c r="C177" s="13"/>
      <c r="D177" s="13"/>
      <c r="E177" s="13">
        <f t="shared" si="2"/>
        <v>0</v>
      </c>
      <c r="F177" s="13">
        <f>'July 2024 '!E177-C177</f>
        <v>0</v>
      </c>
    </row>
    <row r="178" spans="1:6">
      <c r="A178" s="2"/>
      <c r="E178" s="13"/>
    </row>
    <row r="179" spans="1:6">
      <c r="A179" s="2"/>
      <c r="E179" s="13"/>
    </row>
    <row r="180" spans="1:6">
      <c r="A180" s="2"/>
      <c r="E180" s="13"/>
    </row>
    <row r="181" spans="1:6">
      <c r="A181" s="2"/>
      <c r="E181" s="13"/>
    </row>
    <row r="182" spans="1:6">
      <c r="A182" s="2"/>
      <c r="E182" s="13"/>
    </row>
    <row r="183" spans="1:6">
      <c r="A183" s="2"/>
      <c r="E183" s="13"/>
    </row>
    <row r="184" spans="1:6">
      <c r="A184" s="2"/>
      <c r="E184" s="13"/>
    </row>
    <row r="185" spans="1:6">
      <c r="A185" s="2"/>
      <c r="E185" s="13"/>
    </row>
    <row r="186" spans="1:6">
      <c r="A186" s="2"/>
      <c r="E186" s="13"/>
    </row>
    <row r="187" spans="1:6">
      <c r="A187" s="2"/>
      <c r="E187" s="13"/>
    </row>
    <row r="188" spans="1:6">
      <c r="A188" s="2"/>
      <c r="E188" s="13"/>
    </row>
    <row r="189" spans="1:6">
      <c r="A189" s="2"/>
      <c r="E189" s="13"/>
    </row>
    <row r="190" spans="1:6">
      <c r="A190" s="2"/>
      <c r="E190" s="13"/>
    </row>
    <row r="191" spans="1:6">
      <c r="A191" s="2"/>
      <c r="E191" s="13"/>
    </row>
    <row r="192" spans="1:6">
      <c r="A192" s="2"/>
      <c r="E192" s="13"/>
    </row>
    <row r="193" spans="1:5">
      <c r="A193" s="2"/>
      <c r="E193" s="13"/>
    </row>
    <row r="194" spans="1:5">
      <c r="A194" s="2"/>
      <c r="E194" s="13"/>
    </row>
    <row r="195" spans="1:5">
      <c r="A195" s="2"/>
      <c r="E195" s="13"/>
    </row>
    <row r="196" spans="1:5">
      <c r="A196" s="2"/>
      <c r="E196" s="13"/>
    </row>
    <row r="197" spans="1:5">
      <c r="A197" s="2"/>
      <c r="E197" s="13"/>
    </row>
    <row r="198" spans="1:5">
      <c r="A198" s="2"/>
    </row>
    <row r="199" spans="1:5">
      <c r="A199" s="2"/>
    </row>
    <row r="200" spans="1:5">
      <c r="A200" s="2"/>
    </row>
    <row r="201" spans="1:5">
      <c r="B201" s="5"/>
    </row>
    <row r="202" spans="1:5">
      <c r="B202" s="5"/>
    </row>
    <row r="203" spans="1:5">
      <c r="B203" s="5"/>
    </row>
    <row r="204" spans="1:5">
      <c r="B204" s="5"/>
    </row>
    <row r="205" spans="1:5">
      <c r="B205" s="5"/>
    </row>
    <row r="206" spans="1:5">
      <c r="B206" s="5"/>
    </row>
    <row r="207" spans="1:5">
      <c r="B207" s="5"/>
    </row>
    <row r="208" spans="1:5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F424-5193-462E-A861-6EC9CFD34D7C}">
  <dimension ref="A1:F256"/>
  <sheetViews>
    <sheetView workbookViewId="0">
      <pane ySplit="1" topLeftCell="A2" activePane="bottomLeft" state="frozen"/>
      <selection pane="bottomLeft" activeCell="F7" sqref="F7"/>
    </sheetView>
  </sheetViews>
  <sheetFormatPr defaultRowHeight="15"/>
  <cols>
    <col min="1" max="1" width="31.7109375" bestFit="1" customWidth="1"/>
    <col min="2" max="2" width="13.28515625" bestFit="1" customWidth="1"/>
    <col min="3" max="3" width="8.85546875" bestFit="1" customWidth="1"/>
    <col min="4" max="4" width="8.42578125" bestFit="1" customWidth="1"/>
    <col min="5" max="5" width="5.5703125" bestFit="1" customWidth="1"/>
    <col min="6" max="6" width="21.5703125" bestFit="1" customWidth="1"/>
  </cols>
  <sheetData>
    <row r="1" spans="1:6">
      <c r="A1" s="2" t="s">
        <v>0</v>
      </c>
      <c r="B1" s="2" t="s">
        <v>2</v>
      </c>
      <c r="C1" s="2" t="s">
        <v>587</v>
      </c>
      <c r="D1" s="2" t="s">
        <v>588</v>
      </c>
      <c r="E1" s="2" t="s">
        <v>589</v>
      </c>
      <c r="F1" s="2" t="s">
        <v>590</v>
      </c>
    </row>
    <row r="2" spans="1:6">
      <c r="A2" s="2" t="s">
        <v>6</v>
      </c>
      <c r="B2" t="s">
        <v>7</v>
      </c>
      <c r="C2">
        <v>2.5</v>
      </c>
      <c r="D2">
        <v>2</v>
      </c>
      <c r="E2">
        <f>C2+D2</f>
        <v>4.5</v>
      </c>
    </row>
    <row r="3" spans="1:6">
      <c r="A3" s="2" t="s">
        <v>8</v>
      </c>
      <c r="B3" t="s">
        <v>9</v>
      </c>
      <c r="C3">
        <v>4</v>
      </c>
      <c r="D3">
        <v>4</v>
      </c>
      <c r="E3">
        <f t="shared" ref="E3:E66" si="0">C3+D3</f>
        <v>8</v>
      </c>
    </row>
    <row r="4" spans="1:6">
      <c r="A4" s="2" t="s">
        <v>10</v>
      </c>
      <c r="B4" t="s">
        <v>11</v>
      </c>
      <c r="C4">
        <v>4</v>
      </c>
      <c r="D4">
        <v>4</v>
      </c>
      <c r="E4">
        <f t="shared" si="0"/>
        <v>8</v>
      </c>
    </row>
    <row r="5" spans="1:6">
      <c r="A5" s="2" t="s">
        <v>12</v>
      </c>
      <c r="B5" t="s">
        <v>13</v>
      </c>
      <c r="C5">
        <v>9</v>
      </c>
      <c r="D5">
        <v>4</v>
      </c>
      <c r="E5">
        <f t="shared" si="0"/>
        <v>13</v>
      </c>
    </row>
    <row r="6" spans="1:6">
      <c r="A6" s="2" t="s">
        <v>14</v>
      </c>
      <c r="B6" t="s">
        <v>15</v>
      </c>
      <c r="C6">
        <v>13</v>
      </c>
      <c r="D6">
        <v>4</v>
      </c>
      <c r="E6">
        <f t="shared" si="0"/>
        <v>17</v>
      </c>
    </row>
    <row r="7" spans="1:6">
      <c r="A7" s="2" t="s">
        <v>16</v>
      </c>
      <c r="B7" t="s">
        <v>17</v>
      </c>
      <c r="C7">
        <v>4</v>
      </c>
      <c r="E7">
        <f t="shared" si="0"/>
        <v>4</v>
      </c>
    </row>
    <row r="8" spans="1:6">
      <c r="A8" s="2" t="s">
        <v>18</v>
      </c>
      <c r="B8" t="s">
        <v>19</v>
      </c>
      <c r="C8">
        <v>4</v>
      </c>
      <c r="E8">
        <f t="shared" si="0"/>
        <v>4</v>
      </c>
    </row>
    <row r="9" spans="1:6">
      <c r="A9" s="2" t="s">
        <v>20</v>
      </c>
      <c r="B9" t="s">
        <v>21</v>
      </c>
      <c r="C9">
        <v>13</v>
      </c>
      <c r="D9">
        <v>4</v>
      </c>
      <c r="E9">
        <f t="shared" si="0"/>
        <v>17</v>
      </c>
    </row>
    <row r="10" spans="1:6">
      <c r="A10" s="2" t="s">
        <v>22</v>
      </c>
      <c r="B10" t="s">
        <v>23</v>
      </c>
      <c r="C10">
        <v>4</v>
      </c>
      <c r="E10">
        <f t="shared" si="0"/>
        <v>4</v>
      </c>
    </row>
    <row r="11" spans="1:6">
      <c r="A11" s="2" t="s">
        <v>24</v>
      </c>
      <c r="B11" t="s">
        <v>25</v>
      </c>
      <c r="C11">
        <v>4</v>
      </c>
      <c r="E11">
        <f t="shared" si="0"/>
        <v>4</v>
      </c>
    </row>
    <row r="12" spans="1:6">
      <c r="A12" s="2" t="s">
        <v>26</v>
      </c>
      <c r="B12" t="s">
        <v>27</v>
      </c>
      <c r="C12">
        <v>10</v>
      </c>
      <c r="D12">
        <v>4</v>
      </c>
      <c r="E12">
        <f t="shared" si="0"/>
        <v>14</v>
      </c>
    </row>
    <row r="13" spans="1:6">
      <c r="A13" s="2" t="s">
        <v>28</v>
      </c>
      <c r="B13" t="s">
        <v>29</v>
      </c>
      <c r="C13">
        <v>4</v>
      </c>
      <c r="E13">
        <f t="shared" si="0"/>
        <v>4</v>
      </c>
    </row>
    <row r="14" spans="1:6">
      <c r="A14" s="2" t="s">
        <v>30</v>
      </c>
      <c r="B14" t="s">
        <v>31</v>
      </c>
      <c r="C14">
        <v>13</v>
      </c>
      <c r="D14">
        <v>4</v>
      </c>
      <c r="E14">
        <f t="shared" si="0"/>
        <v>17</v>
      </c>
    </row>
    <row r="15" spans="1:6">
      <c r="A15" s="2" t="s">
        <v>32</v>
      </c>
      <c r="B15" t="s">
        <v>33</v>
      </c>
      <c r="C15">
        <v>2</v>
      </c>
      <c r="D15">
        <v>4</v>
      </c>
      <c r="E15">
        <f t="shared" si="0"/>
        <v>6</v>
      </c>
    </row>
    <row r="16" spans="1:6">
      <c r="A16" s="2" t="s">
        <v>34</v>
      </c>
      <c r="B16" t="s">
        <v>35</v>
      </c>
      <c r="C16">
        <v>66</v>
      </c>
      <c r="D16">
        <v>20</v>
      </c>
      <c r="E16">
        <f t="shared" si="0"/>
        <v>86</v>
      </c>
    </row>
    <row r="17" spans="1:5">
      <c r="A17" s="2" t="s">
        <v>36</v>
      </c>
      <c r="B17" t="s">
        <v>37</v>
      </c>
      <c r="C17">
        <v>4</v>
      </c>
      <c r="E17">
        <f t="shared" si="0"/>
        <v>4</v>
      </c>
    </row>
    <row r="18" spans="1:5">
      <c r="A18" s="2" t="s">
        <v>38</v>
      </c>
      <c r="B18" t="s">
        <v>39</v>
      </c>
      <c r="C18">
        <v>4</v>
      </c>
      <c r="E18">
        <f t="shared" si="0"/>
        <v>4</v>
      </c>
    </row>
    <row r="19" spans="1:5">
      <c r="A19" s="2" t="s">
        <v>40</v>
      </c>
      <c r="B19" t="s">
        <v>41</v>
      </c>
      <c r="C19">
        <v>6</v>
      </c>
      <c r="E19">
        <f t="shared" si="0"/>
        <v>6</v>
      </c>
    </row>
    <row r="20" spans="1:5">
      <c r="A20" s="2" t="s">
        <v>42</v>
      </c>
      <c r="B20" t="s">
        <v>43</v>
      </c>
      <c r="C20">
        <v>31</v>
      </c>
      <c r="D20">
        <v>10</v>
      </c>
      <c r="E20">
        <f t="shared" si="0"/>
        <v>41</v>
      </c>
    </row>
    <row r="21" spans="1:5">
      <c r="A21" s="2" t="s">
        <v>44</v>
      </c>
      <c r="B21" t="s">
        <v>45</v>
      </c>
      <c r="C21">
        <v>4</v>
      </c>
      <c r="E21">
        <f t="shared" si="0"/>
        <v>4</v>
      </c>
    </row>
    <row r="22" spans="1:5">
      <c r="A22" s="2" t="s">
        <v>46</v>
      </c>
      <c r="B22" t="s">
        <v>47</v>
      </c>
      <c r="C22">
        <v>8</v>
      </c>
      <c r="E22">
        <f t="shared" si="0"/>
        <v>8</v>
      </c>
    </row>
    <row r="23" spans="1:5">
      <c r="A23" s="2" t="s">
        <v>48</v>
      </c>
      <c r="B23" t="s">
        <v>49</v>
      </c>
      <c r="C23">
        <v>8</v>
      </c>
      <c r="E23">
        <f t="shared" si="0"/>
        <v>8</v>
      </c>
    </row>
    <row r="24" spans="1:5">
      <c r="A24" s="2" t="s">
        <v>50</v>
      </c>
      <c r="B24" t="s">
        <v>51</v>
      </c>
      <c r="C24">
        <v>7</v>
      </c>
      <c r="E24">
        <f t="shared" si="0"/>
        <v>7</v>
      </c>
    </row>
    <row r="25" spans="1:5">
      <c r="A25" s="2" t="s">
        <v>52</v>
      </c>
      <c r="B25" t="s">
        <v>53</v>
      </c>
      <c r="C25">
        <v>40</v>
      </c>
      <c r="E25">
        <f t="shared" si="0"/>
        <v>40</v>
      </c>
    </row>
    <row r="26" spans="1:5">
      <c r="A26" s="2" t="s">
        <v>54</v>
      </c>
      <c r="B26" t="s">
        <v>55</v>
      </c>
      <c r="C26">
        <v>4</v>
      </c>
      <c r="E26">
        <f t="shared" si="0"/>
        <v>4</v>
      </c>
    </row>
    <row r="27" spans="1:5">
      <c r="A27" s="2" t="s">
        <v>56</v>
      </c>
      <c r="B27" t="s">
        <v>57</v>
      </c>
      <c r="C27">
        <v>4</v>
      </c>
      <c r="E27">
        <f t="shared" si="0"/>
        <v>4</v>
      </c>
    </row>
    <row r="28" spans="1:5">
      <c r="A28" s="2" t="s">
        <v>58</v>
      </c>
      <c r="B28" t="s">
        <v>59</v>
      </c>
      <c r="C28">
        <v>4</v>
      </c>
      <c r="E28">
        <f t="shared" si="0"/>
        <v>4</v>
      </c>
    </row>
    <row r="29" spans="1:5">
      <c r="A29" s="2" t="s">
        <v>60</v>
      </c>
      <c r="B29" t="s">
        <v>61</v>
      </c>
      <c r="C29">
        <v>29</v>
      </c>
      <c r="D29">
        <v>8</v>
      </c>
      <c r="E29">
        <f t="shared" si="0"/>
        <v>37</v>
      </c>
    </row>
    <row r="30" spans="1:5">
      <c r="A30" s="2" t="s">
        <v>62</v>
      </c>
      <c r="B30" t="s">
        <v>63</v>
      </c>
      <c r="C30">
        <v>1</v>
      </c>
      <c r="D30">
        <v>4</v>
      </c>
      <c r="E30">
        <f t="shared" si="0"/>
        <v>5</v>
      </c>
    </row>
    <row r="31" spans="1:5">
      <c r="A31" s="2" t="s">
        <v>64</v>
      </c>
      <c r="B31" t="s">
        <v>65</v>
      </c>
      <c r="C31">
        <v>4</v>
      </c>
      <c r="E31">
        <f t="shared" si="0"/>
        <v>4</v>
      </c>
    </row>
    <row r="32" spans="1:5">
      <c r="A32" s="2" t="s">
        <v>66</v>
      </c>
      <c r="B32" t="s">
        <v>67</v>
      </c>
      <c r="C32">
        <v>3</v>
      </c>
      <c r="E32">
        <f t="shared" si="0"/>
        <v>3</v>
      </c>
    </row>
    <row r="33" spans="1:5">
      <c r="A33" s="2" t="s">
        <v>68</v>
      </c>
      <c r="B33" t="s">
        <v>69</v>
      </c>
      <c r="C33">
        <v>12</v>
      </c>
      <c r="E33">
        <f t="shared" si="0"/>
        <v>12</v>
      </c>
    </row>
    <row r="34" spans="1:5">
      <c r="A34" s="2" t="s">
        <v>70</v>
      </c>
      <c r="B34" t="s">
        <v>71</v>
      </c>
      <c r="C34">
        <v>4</v>
      </c>
      <c r="E34">
        <f t="shared" si="0"/>
        <v>4</v>
      </c>
    </row>
    <row r="35" spans="1:5">
      <c r="A35" s="2" t="s">
        <v>72</v>
      </c>
      <c r="B35" t="s">
        <v>73</v>
      </c>
      <c r="C35">
        <v>19</v>
      </c>
      <c r="E35">
        <f t="shared" si="0"/>
        <v>19</v>
      </c>
    </row>
    <row r="36" spans="1:5">
      <c r="A36" s="2" t="s">
        <v>74</v>
      </c>
      <c r="B36" t="s">
        <v>75</v>
      </c>
      <c r="C36">
        <v>4</v>
      </c>
      <c r="E36">
        <f t="shared" si="0"/>
        <v>4</v>
      </c>
    </row>
    <row r="37" spans="1:5">
      <c r="A37" s="2" t="s">
        <v>76</v>
      </c>
      <c r="B37" t="s">
        <v>77</v>
      </c>
      <c r="C37">
        <v>4</v>
      </c>
      <c r="E37">
        <f t="shared" si="0"/>
        <v>4</v>
      </c>
    </row>
    <row r="38" spans="1:5">
      <c r="A38" s="2" t="s">
        <v>78</v>
      </c>
      <c r="B38" t="s">
        <v>79</v>
      </c>
      <c r="C38">
        <v>2</v>
      </c>
      <c r="D38">
        <v>4</v>
      </c>
      <c r="E38">
        <f t="shared" si="0"/>
        <v>6</v>
      </c>
    </row>
    <row r="39" spans="1:5">
      <c r="A39" s="2" t="s">
        <v>80</v>
      </c>
      <c r="B39" t="s">
        <v>81</v>
      </c>
      <c r="C39">
        <v>6</v>
      </c>
      <c r="E39">
        <f t="shared" si="0"/>
        <v>6</v>
      </c>
    </row>
    <row r="40" spans="1:5">
      <c r="A40" s="2" t="s">
        <v>82</v>
      </c>
      <c r="B40" t="s">
        <v>83</v>
      </c>
      <c r="C40">
        <v>4</v>
      </c>
      <c r="E40">
        <f t="shared" si="0"/>
        <v>4</v>
      </c>
    </row>
    <row r="41" spans="1:5">
      <c r="A41" s="2" t="s">
        <v>84</v>
      </c>
      <c r="B41" t="s">
        <v>85</v>
      </c>
      <c r="C41">
        <v>5</v>
      </c>
      <c r="E41">
        <f t="shared" si="0"/>
        <v>5</v>
      </c>
    </row>
    <row r="42" spans="1:5">
      <c r="A42" s="2" t="s">
        <v>86</v>
      </c>
      <c r="B42" t="s">
        <v>87</v>
      </c>
      <c r="C42">
        <v>3</v>
      </c>
      <c r="E42">
        <f t="shared" si="0"/>
        <v>3</v>
      </c>
    </row>
    <row r="43" spans="1:5">
      <c r="A43" s="2" t="s">
        <v>88</v>
      </c>
      <c r="B43" t="s">
        <v>89</v>
      </c>
      <c r="C43">
        <v>4</v>
      </c>
      <c r="E43">
        <f t="shared" si="0"/>
        <v>4</v>
      </c>
    </row>
    <row r="44" spans="1:5">
      <c r="A44" s="2" t="s">
        <v>90</v>
      </c>
      <c r="B44" t="s">
        <v>91</v>
      </c>
      <c r="C44">
        <v>9</v>
      </c>
      <c r="E44">
        <f t="shared" si="0"/>
        <v>9</v>
      </c>
    </row>
    <row r="45" spans="1:5">
      <c r="A45" s="2" t="s">
        <v>92</v>
      </c>
      <c r="B45" t="s">
        <v>93</v>
      </c>
      <c r="C45">
        <v>4</v>
      </c>
      <c r="E45">
        <f t="shared" si="0"/>
        <v>4</v>
      </c>
    </row>
    <row r="46" spans="1:5">
      <c r="A46" s="2" t="s">
        <v>94</v>
      </c>
      <c r="B46" t="s">
        <v>95</v>
      </c>
      <c r="C46">
        <v>2</v>
      </c>
      <c r="D46">
        <v>4</v>
      </c>
      <c r="E46">
        <f t="shared" si="0"/>
        <v>6</v>
      </c>
    </row>
    <row r="47" spans="1:5">
      <c r="A47" s="2" t="s">
        <v>96</v>
      </c>
      <c r="B47" t="s">
        <v>97</v>
      </c>
      <c r="C47">
        <v>5</v>
      </c>
      <c r="E47">
        <f t="shared" si="0"/>
        <v>5</v>
      </c>
    </row>
    <row r="48" spans="1:5">
      <c r="A48" s="2" t="s">
        <v>98</v>
      </c>
      <c r="B48" t="s">
        <v>99</v>
      </c>
      <c r="C48">
        <v>4</v>
      </c>
      <c r="E48">
        <f t="shared" si="0"/>
        <v>4</v>
      </c>
    </row>
    <row r="49" spans="1:5">
      <c r="A49" s="2" t="s">
        <v>100</v>
      </c>
      <c r="B49" t="s">
        <v>101</v>
      </c>
      <c r="C49">
        <v>4</v>
      </c>
      <c r="E49">
        <f t="shared" si="0"/>
        <v>4</v>
      </c>
    </row>
    <row r="50" spans="1:5">
      <c r="A50" s="2" t="s">
        <v>102</v>
      </c>
      <c r="B50" t="s">
        <v>103</v>
      </c>
      <c r="C50">
        <v>4</v>
      </c>
      <c r="E50">
        <f t="shared" si="0"/>
        <v>4</v>
      </c>
    </row>
    <row r="51" spans="1:5">
      <c r="A51" s="2" t="s">
        <v>104</v>
      </c>
      <c r="B51" t="s">
        <v>105</v>
      </c>
      <c r="C51">
        <v>6</v>
      </c>
      <c r="E51">
        <f t="shared" si="0"/>
        <v>6</v>
      </c>
    </row>
    <row r="52" spans="1:5">
      <c r="A52" s="2" t="s">
        <v>106</v>
      </c>
      <c r="B52" t="s">
        <v>107</v>
      </c>
      <c r="C52">
        <v>31</v>
      </c>
      <c r="D52">
        <v>10</v>
      </c>
      <c r="E52">
        <f t="shared" si="0"/>
        <v>41</v>
      </c>
    </row>
    <row r="53" spans="1:5">
      <c r="A53" s="2" t="s">
        <v>108</v>
      </c>
      <c r="B53" t="s">
        <v>109</v>
      </c>
      <c r="C53">
        <v>4</v>
      </c>
      <c r="E53">
        <f t="shared" si="0"/>
        <v>4</v>
      </c>
    </row>
    <row r="54" spans="1:5">
      <c r="A54" s="2" t="s">
        <v>110</v>
      </c>
      <c r="B54" t="s">
        <v>111</v>
      </c>
      <c r="C54">
        <v>3</v>
      </c>
      <c r="D54">
        <v>2</v>
      </c>
      <c r="E54">
        <f t="shared" si="0"/>
        <v>5</v>
      </c>
    </row>
    <row r="55" spans="1:5">
      <c r="A55" s="2" t="s">
        <v>112</v>
      </c>
      <c r="B55" t="s">
        <v>113</v>
      </c>
      <c r="C55">
        <v>4</v>
      </c>
      <c r="E55">
        <f t="shared" si="0"/>
        <v>4</v>
      </c>
    </row>
    <row r="56" spans="1:5">
      <c r="A56" s="2" t="s">
        <v>114</v>
      </c>
      <c r="B56" t="s">
        <v>115</v>
      </c>
      <c r="C56">
        <v>4</v>
      </c>
      <c r="E56">
        <f t="shared" si="0"/>
        <v>4</v>
      </c>
    </row>
    <row r="57" spans="1:5">
      <c r="A57" s="2" t="s">
        <v>116</v>
      </c>
      <c r="B57" t="s">
        <v>117</v>
      </c>
      <c r="C57">
        <v>4</v>
      </c>
      <c r="E57">
        <f t="shared" si="0"/>
        <v>4</v>
      </c>
    </row>
    <row r="58" spans="1:5">
      <c r="A58" s="2" t="s">
        <v>118</v>
      </c>
      <c r="B58" t="s">
        <v>119</v>
      </c>
      <c r="C58">
        <v>4</v>
      </c>
      <c r="E58">
        <f t="shared" si="0"/>
        <v>4</v>
      </c>
    </row>
    <row r="59" spans="1:5">
      <c r="A59" s="2" t="s">
        <v>120</v>
      </c>
      <c r="B59" t="s">
        <v>121</v>
      </c>
      <c r="C59">
        <v>4</v>
      </c>
      <c r="E59">
        <f t="shared" si="0"/>
        <v>4</v>
      </c>
    </row>
    <row r="60" spans="1:5">
      <c r="A60" s="2" t="s">
        <v>122</v>
      </c>
      <c r="B60" t="s">
        <v>123</v>
      </c>
      <c r="C60">
        <v>4</v>
      </c>
      <c r="E60">
        <f t="shared" si="0"/>
        <v>4</v>
      </c>
    </row>
    <row r="61" spans="1:5">
      <c r="A61" s="2" t="s">
        <v>124</v>
      </c>
      <c r="B61" t="s">
        <v>125</v>
      </c>
      <c r="C61">
        <v>4</v>
      </c>
      <c r="E61">
        <f t="shared" si="0"/>
        <v>4</v>
      </c>
    </row>
    <row r="62" spans="1:5">
      <c r="A62" s="2" t="s">
        <v>126</v>
      </c>
      <c r="B62" t="s">
        <v>127</v>
      </c>
      <c r="C62">
        <v>4</v>
      </c>
      <c r="E62">
        <f t="shared" si="0"/>
        <v>4</v>
      </c>
    </row>
    <row r="63" spans="1:5">
      <c r="A63" s="2" t="s">
        <v>128</v>
      </c>
      <c r="B63" t="s">
        <v>129</v>
      </c>
      <c r="C63">
        <v>7</v>
      </c>
      <c r="E63">
        <f t="shared" si="0"/>
        <v>7</v>
      </c>
    </row>
    <row r="64" spans="1:5">
      <c r="A64" s="2" t="s">
        <v>130</v>
      </c>
      <c r="B64" t="s">
        <v>131</v>
      </c>
      <c r="C64">
        <v>4</v>
      </c>
      <c r="E64">
        <f t="shared" si="0"/>
        <v>4</v>
      </c>
    </row>
    <row r="65" spans="1:5">
      <c r="A65" s="2" t="s">
        <v>132</v>
      </c>
      <c r="B65" t="s">
        <v>133</v>
      </c>
      <c r="C65">
        <v>4</v>
      </c>
      <c r="E65">
        <f t="shared" si="0"/>
        <v>4</v>
      </c>
    </row>
    <row r="66" spans="1:5">
      <c r="A66" s="2" t="s">
        <v>134</v>
      </c>
      <c r="B66" t="s">
        <v>135</v>
      </c>
      <c r="C66">
        <v>4</v>
      </c>
      <c r="E66">
        <f t="shared" si="0"/>
        <v>4</v>
      </c>
    </row>
    <row r="67" spans="1:5">
      <c r="A67" s="2" t="s">
        <v>136</v>
      </c>
      <c r="B67" t="s">
        <v>137</v>
      </c>
      <c r="C67">
        <v>6</v>
      </c>
      <c r="E67">
        <f t="shared" ref="E67:E130" si="1">C67+D67</f>
        <v>6</v>
      </c>
    </row>
    <row r="68" spans="1:5">
      <c r="A68" s="2" t="s">
        <v>138</v>
      </c>
      <c r="B68" t="s">
        <v>139</v>
      </c>
      <c r="C68">
        <v>4</v>
      </c>
      <c r="E68">
        <f t="shared" si="1"/>
        <v>4</v>
      </c>
    </row>
    <row r="69" spans="1:5">
      <c r="A69" s="2" t="s">
        <v>140</v>
      </c>
      <c r="B69" t="s">
        <v>141</v>
      </c>
      <c r="C69">
        <v>4</v>
      </c>
      <c r="E69">
        <f t="shared" si="1"/>
        <v>4</v>
      </c>
    </row>
    <row r="70" spans="1:5">
      <c r="A70" s="2" t="s">
        <v>142</v>
      </c>
      <c r="B70" t="s">
        <v>143</v>
      </c>
      <c r="C70">
        <v>7</v>
      </c>
      <c r="E70">
        <f t="shared" si="1"/>
        <v>7</v>
      </c>
    </row>
    <row r="71" spans="1:5">
      <c r="A71" s="2" t="s">
        <v>144</v>
      </c>
      <c r="B71" t="s">
        <v>145</v>
      </c>
      <c r="C71">
        <v>4</v>
      </c>
      <c r="E71">
        <f t="shared" si="1"/>
        <v>4</v>
      </c>
    </row>
    <row r="72" spans="1:5">
      <c r="A72" s="2" t="s">
        <v>146</v>
      </c>
      <c r="B72" t="s">
        <v>147</v>
      </c>
      <c r="C72">
        <v>4</v>
      </c>
      <c r="E72">
        <f t="shared" si="1"/>
        <v>4</v>
      </c>
    </row>
    <row r="73" spans="1:5">
      <c r="A73" s="2" t="s">
        <v>148</v>
      </c>
      <c r="B73" t="s">
        <v>149</v>
      </c>
      <c r="C73">
        <v>4</v>
      </c>
      <c r="E73">
        <f t="shared" si="1"/>
        <v>4</v>
      </c>
    </row>
    <row r="74" spans="1:5">
      <c r="A74" s="2" t="s">
        <v>150</v>
      </c>
      <c r="B74" t="s">
        <v>151</v>
      </c>
      <c r="C74">
        <v>17</v>
      </c>
      <c r="D74">
        <v>6</v>
      </c>
      <c r="E74">
        <f t="shared" si="1"/>
        <v>23</v>
      </c>
    </row>
    <row r="75" spans="1:5">
      <c r="A75" s="2" t="s">
        <v>152</v>
      </c>
      <c r="B75" t="s">
        <v>153</v>
      </c>
      <c r="C75">
        <v>4</v>
      </c>
      <c r="E75">
        <f t="shared" si="1"/>
        <v>4</v>
      </c>
    </row>
    <row r="76" spans="1:5">
      <c r="A76" s="2" t="s">
        <v>154</v>
      </c>
      <c r="B76" t="s">
        <v>155</v>
      </c>
      <c r="C76">
        <v>3.5</v>
      </c>
      <c r="E76">
        <f t="shared" si="1"/>
        <v>3.5</v>
      </c>
    </row>
    <row r="77" spans="1:5">
      <c r="A77" s="2" t="s">
        <v>156</v>
      </c>
      <c r="B77" t="s">
        <v>157</v>
      </c>
      <c r="C77">
        <v>3</v>
      </c>
      <c r="E77">
        <f t="shared" si="1"/>
        <v>3</v>
      </c>
    </row>
    <row r="78" spans="1:5">
      <c r="A78" s="2" t="s">
        <v>158</v>
      </c>
      <c r="B78" t="s">
        <v>159</v>
      </c>
      <c r="C78">
        <v>3.5</v>
      </c>
      <c r="E78">
        <f t="shared" si="1"/>
        <v>3.5</v>
      </c>
    </row>
    <row r="79" spans="1:5">
      <c r="A79" s="2" t="s">
        <v>160</v>
      </c>
      <c r="B79" t="s">
        <v>161</v>
      </c>
      <c r="C79">
        <v>4</v>
      </c>
      <c r="E79">
        <f t="shared" si="1"/>
        <v>4</v>
      </c>
    </row>
    <row r="80" spans="1:5">
      <c r="A80" s="2" t="s">
        <v>162</v>
      </c>
      <c r="B80" t="s">
        <v>163</v>
      </c>
      <c r="C80">
        <v>4</v>
      </c>
      <c r="E80">
        <f t="shared" si="1"/>
        <v>4</v>
      </c>
    </row>
    <row r="81" spans="1:5">
      <c r="A81" s="2" t="s">
        <v>164</v>
      </c>
      <c r="B81" t="s">
        <v>165</v>
      </c>
      <c r="C81">
        <v>3.5</v>
      </c>
      <c r="E81">
        <f t="shared" si="1"/>
        <v>3.5</v>
      </c>
    </row>
    <row r="82" spans="1:5">
      <c r="A82" s="2" t="s">
        <v>166</v>
      </c>
      <c r="B82" t="s">
        <v>167</v>
      </c>
      <c r="C82">
        <v>3</v>
      </c>
      <c r="E82">
        <f t="shared" si="1"/>
        <v>3</v>
      </c>
    </row>
    <row r="83" spans="1:5">
      <c r="A83" s="2" t="s">
        <v>168</v>
      </c>
      <c r="B83" t="s">
        <v>169</v>
      </c>
      <c r="C83">
        <v>4.5</v>
      </c>
      <c r="E83">
        <f t="shared" si="1"/>
        <v>4.5</v>
      </c>
    </row>
    <row r="84" spans="1:5">
      <c r="A84" s="2" t="s">
        <v>170</v>
      </c>
      <c r="B84" t="s">
        <v>171</v>
      </c>
      <c r="C84">
        <v>3.5</v>
      </c>
      <c r="E84">
        <f t="shared" si="1"/>
        <v>3.5</v>
      </c>
    </row>
    <row r="85" spans="1:5">
      <c r="A85" s="2" t="s">
        <v>172</v>
      </c>
      <c r="B85" t="s">
        <v>173</v>
      </c>
      <c r="C85">
        <v>3.5</v>
      </c>
      <c r="E85">
        <f t="shared" si="1"/>
        <v>3.5</v>
      </c>
    </row>
    <row r="86" spans="1:5">
      <c r="A86" s="2" t="s">
        <v>174</v>
      </c>
      <c r="B86" t="s">
        <v>175</v>
      </c>
      <c r="C86">
        <v>4.5</v>
      </c>
      <c r="E86">
        <f t="shared" si="1"/>
        <v>4.5</v>
      </c>
    </row>
    <row r="87" spans="1:5">
      <c r="A87" s="2" t="s">
        <v>176</v>
      </c>
      <c r="B87" t="s">
        <v>177</v>
      </c>
      <c r="C87">
        <v>3</v>
      </c>
      <c r="E87">
        <f t="shared" si="1"/>
        <v>3</v>
      </c>
    </row>
    <row r="88" spans="1:5">
      <c r="A88" s="2" t="s">
        <v>178</v>
      </c>
      <c r="B88" t="s">
        <v>179</v>
      </c>
      <c r="C88">
        <v>3.5</v>
      </c>
      <c r="E88">
        <f t="shared" si="1"/>
        <v>3.5</v>
      </c>
    </row>
    <row r="89" spans="1:5">
      <c r="A89" s="2" t="s">
        <v>180</v>
      </c>
      <c r="B89" t="s">
        <v>181</v>
      </c>
      <c r="C89">
        <v>3.5</v>
      </c>
      <c r="E89">
        <f t="shared" si="1"/>
        <v>3.5</v>
      </c>
    </row>
    <row r="90" spans="1:5">
      <c r="A90" s="2" t="s">
        <v>182</v>
      </c>
      <c r="B90" t="s">
        <v>183</v>
      </c>
      <c r="C90">
        <v>3.5</v>
      </c>
      <c r="E90">
        <f t="shared" si="1"/>
        <v>3.5</v>
      </c>
    </row>
    <row r="91" spans="1:5">
      <c r="A91" s="2" t="s">
        <v>184</v>
      </c>
      <c r="B91" t="s">
        <v>185</v>
      </c>
      <c r="C91">
        <v>4.5</v>
      </c>
      <c r="E91">
        <f t="shared" si="1"/>
        <v>4.5</v>
      </c>
    </row>
    <row r="92" spans="1:5">
      <c r="A92" s="2" t="s">
        <v>186</v>
      </c>
      <c r="B92" t="s">
        <v>187</v>
      </c>
      <c r="C92">
        <v>5.5</v>
      </c>
      <c r="E92">
        <f t="shared" si="1"/>
        <v>5.5</v>
      </c>
    </row>
    <row r="93" spans="1:5">
      <c r="A93" s="2" t="s">
        <v>188</v>
      </c>
      <c r="B93" t="s">
        <v>189</v>
      </c>
      <c r="C93">
        <v>2</v>
      </c>
      <c r="E93">
        <f t="shared" si="1"/>
        <v>2</v>
      </c>
    </row>
    <row r="94" spans="1:5">
      <c r="A94" s="2" t="s">
        <v>190</v>
      </c>
      <c r="B94" t="s">
        <v>191</v>
      </c>
      <c r="C94">
        <v>5</v>
      </c>
      <c r="E94">
        <f t="shared" si="1"/>
        <v>5</v>
      </c>
    </row>
    <row r="95" spans="1:5">
      <c r="A95" s="2" t="s">
        <v>192</v>
      </c>
      <c r="B95" t="s">
        <v>193</v>
      </c>
      <c r="C95">
        <v>10</v>
      </c>
      <c r="E95">
        <f t="shared" si="1"/>
        <v>10</v>
      </c>
    </row>
    <row r="96" spans="1:5">
      <c r="A96" s="2" t="s">
        <v>194</v>
      </c>
      <c r="B96" t="s">
        <v>195</v>
      </c>
      <c r="C96">
        <v>13</v>
      </c>
      <c r="E96">
        <f t="shared" si="1"/>
        <v>13</v>
      </c>
    </row>
    <row r="97" spans="1:5">
      <c r="A97" s="2" t="s">
        <v>196</v>
      </c>
      <c r="B97" t="s">
        <v>197</v>
      </c>
      <c r="C97">
        <v>9</v>
      </c>
      <c r="E97">
        <f t="shared" si="1"/>
        <v>9</v>
      </c>
    </row>
    <row r="98" spans="1:5">
      <c r="A98" s="2" t="s">
        <v>198</v>
      </c>
      <c r="B98" t="s">
        <v>199</v>
      </c>
      <c r="C98">
        <v>4</v>
      </c>
      <c r="E98">
        <f t="shared" si="1"/>
        <v>4</v>
      </c>
    </row>
    <row r="99" spans="1:5">
      <c r="A99" s="2" t="s">
        <v>200</v>
      </c>
      <c r="B99" t="s">
        <v>201</v>
      </c>
      <c r="C99">
        <v>13</v>
      </c>
      <c r="D99">
        <v>6</v>
      </c>
      <c r="E99">
        <f t="shared" si="1"/>
        <v>19</v>
      </c>
    </row>
    <row r="100" spans="1:5">
      <c r="A100" s="2" t="s">
        <v>202</v>
      </c>
      <c r="B100" t="s">
        <v>203</v>
      </c>
      <c r="C100">
        <v>81</v>
      </c>
      <c r="E100">
        <f t="shared" si="1"/>
        <v>81</v>
      </c>
    </row>
    <row r="101" spans="1:5">
      <c r="A101" s="2" t="s">
        <v>204</v>
      </c>
      <c r="B101">
        <v>8463115190</v>
      </c>
      <c r="C101">
        <v>16</v>
      </c>
      <c r="E101">
        <f t="shared" si="1"/>
        <v>16</v>
      </c>
    </row>
    <row r="102" spans="1:5">
      <c r="A102" s="2" t="s">
        <v>6</v>
      </c>
      <c r="B102" t="s">
        <v>206</v>
      </c>
      <c r="C102">
        <v>4</v>
      </c>
      <c r="E102">
        <f t="shared" si="1"/>
        <v>4</v>
      </c>
    </row>
    <row r="103" spans="1:5">
      <c r="A103" s="2" t="s">
        <v>207</v>
      </c>
      <c r="B103" t="s">
        <v>208</v>
      </c>
      <c r="C103">
        <v>4</v>
      </c>
      <c r="E103">
        <f t="shared" si="1"/>
        <v>4</v>
      </c>
    </row>
    <row r="104" spans="1:5">
      <c r="A104" s="2" t="s">
        <v>88</v>
      </c>
      <c r="B104" t="s">
        <v>209</v>
      </c>
      <c r="C104">
        <v>5</v>
      </c>
      <c r="E104">
        <f t="shared" si="1"/>
        <v>5</v>
      </c>
    </row>
    <row r="105" spans="1:5">
      <c r="A105" s="2" t="s">
        <v>210</v>
      </c>
      <c r="B105" t="s">
        <v>211</v>
      </c>
      <c r="C105">
        <v>2</v>
      </c>
      <c r="E105">
        <f t="shared" si="1"/>
        <v>2</v>
      </c>
    </row>
    <row r="106" spans="1:5">
      <c r="A106" s="2" t="s">
        <v>212</v>
      </c>
      <c r="B106" t="s">
        <v>213</v>
      </c>
      <c r="C106">
        <v>3</v>
      </c>
      <c r="E106">
        <f t="shared" si="1"/>
        <v>3</v>
      </c>
    </row>
    <row r="107" spans="1:5">
      <c r="A107" s="2" t="s">
        <v>214</v>
      </c>
      <c r="B107" t="s">
        <v>215</v>
      </c>
      <c r="C107">
        <v>6</v>
      </c>
      <c r="E107">
        <f t="shared" si="1"/>
        <v>6</v>
      </c>
    </row>
    <row r="108" spans="1:5">
      <c r="A108" s="2" t="s">
        <v>216</v>
      </c>
      <c r="B108" t="s">
        <v>217</v>
      </c>
      <c r="C108">
        <v>2</v>
      </c>
      <c r="E108">
        <f t="shared" si="1"/>
        <v>2</v>
      </c>
    </row>
    <row r="109" spans="1:5">
      <c r="A109" s="2" t="s">
        <v>218</v>
      </c>
      <c r="B109" t="s">
        <v>219</v>
      </c>
      <c r="C109">
        <v>3</v>
      </c>
      <c r="E109">
        <f t="shared" si="1"/>
        <v>3</v>
      </c>
    </row>
    <row r="110" spans="1:5">
      <c r="A110" s="2" t="s">
        <v>220</v>
      </c>
      <c r="B110" t="s">
        <v>221</v>
      </c>
      <c r="C110">
        <v>4</v>
      </c>
      <c r="E110">
        <f t="shared" si="1"/>
        <v>4</v>
      </c>
    </row>
    <row r="111" spans="1:5">
      <c r="A111" s="2" t="s">
        <v>222</v>
      </c>
      <c r="B111" t="s">
        <v>223</v>
      </c>
      <c r="C111">
        <v>4</v>
      </c>
      <c r="E111">
        <f t="shared" si="1"/>
        <v>4</v>
      </c>
    </row>
    <row r="112" spans="1:5">
      <c r="A112" s="2" t="s">
        <v>224</v>
      </c>
      <c r="B112" t="s">
        <v>225</v>
      </c>
      <c r="C112">
        <v>2</v>
      </c>
      <c r="E112">
        <f t="shared" si="1"/>
        <v>2</v>
      </c>
    </row>
    <row r="113" spans="1:5">
      <c r="A113" s="2" t="s">
        <v>226</v>
      </c>
      <c r="B113" t="s">
        <v>227</v>
      </c>
      <c r="C113">
        <v>2</v>
      </c>
      <c r="E113">
        <f t="shared" si="1"/>
        <v>2</v>
      </c>
    </row>
    <row r="114" spans="1:5">
      <c r="A114" s="2" t="s">
        <v>228</v>
      </c>
      <c r="B114" t="s">
        <v>229</v>
      </c>
      <c r="C114">
        <v>5</v>
      </c>
      <c r="E114">
        <f t="shared" si="1"/>
        <v>5</v>
      </c>
    </row>
    <row r="115" spans="1:5">
      <c r="A115" s="2" t="s">
        <v>230</v>
      </c>
      <c r="B115" t="s">
        <v>231</v>
      </c>
      <c r="E115">
        <f t="shared" si="1"/>
        <v>0</v>
      </c>
    </row>
    <row r="116" spans="1:5">
      <c r="A116" s="2" t="s">
        <v>232</v>
      </c>
      <c r="B116" t="s">
        <v>233</v>
      </c>
      <c r="C116">
        <v>5</v>
      </c>
      <c r="E116">
        <f t="shared" si="1"/>
        <v>5</v>
      </c>
    </row>
    <row r="117" spans="1:5">
      <c r="A117" s="2" t="s">
        <v>234</v>
      </c>
      <c r="B117" t="s">
        <v>235</v>
      </c>
      <c r="C117">
        <v>12</v>
      </c>
      <c r="E117">
        <f t="shared" si="1"/>
        <v>12</v>
      </c>
    </row>
    <row r="118" spans="1:5">
      <c r="A118" s="2" t="s">
        <v>236</v>
      </c>
      <c r="B118" t="s">
        <v>237</v>
      </c>
      <c r="C118">
        <v>12</v>
      </c>
      <c r="E118">
        <f t="shared" si="1"/>
        <v>12</v>
      </c>
    </row>
    <row r="119" spans="1:5">
      <c r="A119" s="2" t="s">
        <v>238</v>
      </c>
      <c r="B119" t="s">
        <v>239</v>
      </c>
      <c r="C119">
        <v>7</v>
      </c>
      <c r="E119">
        <f t="shared" si="1"/>
        <v>7</v>
      </c>
    </row>
    <row r="120" spans="1:5">
      <c r="A120" s="2" t="s">
        <v>240</v>
      </c>
      <c r="B120" t="s">
        <v>241</v>
      </c>
      <c r="C120">
        <v>10</v>
      </c>
      <c r="E120">
        <f t="shared" si="1"/>
        <v>10</v>
      </c>
    </row>
    <row r="121" spans="1:5">
      <c r="A121" s="2" t="s">
        <v>242</v>
      </c>
      <c r="B121" t="s">
        <v>243</v>
      </c>
      <c r="C121">
        <v>2</v>
      </c>
      <c r="E121">
        <f t="shared" si="1"/>
        <v>2</v>
      </c>
    </row>
    <row r="122" spans="1:5">
      <c r="A122" s="2" t="s">
        <v>244</v>
      </c>
      <c r="B122" t="s">
        <v>245</v>
      </c>
      <c r="C122">
        <v>5.5</v>
      </c>
      <c r="D122">
        <v>10</v>
      </c>
      <c r="E122">
        <f t="shared" si="1"/>
        <v>15.5</v>
      </c>
    </row>
    <row r="123" spans="1:5">
      <c r="A123" s="2" t="s">
        <v>246</v>
      </c>
      <c r="B123" t="s">
        <v>247</v>
      </c>
      <c r="C123">
        <v>6.5</v>
      </c>
      <c r="D123">
        <v>6</v>
      </c>
      <c r="E123">
        <f t="shared" si="1"/>
        <v>12.5</v>
      </c>
    </row>
    <row r="124" spans="1:5">
      <c r="A124" s="2" t="s">
        <v>248</v>
      </c>
      <c r="B124" t="s">
        <v>249</v>
      </c>
      <c r="C124">
        <v>9.5</v>
      </c>
      <c r="D124">
        <v>9</v>
      </c>
      <c r="E124">
        <f t="shared" si="1"/>
        <v>18.5</v>
      </c>
    </row>
    <row r="125" spans="1:5">
      <c r="A125" s="2" t="s">
        <v>250</v>
      </c>
      <c r="B125" t="s">
        <v>251</v>
      </c>
      <c r="C125">
        <v>5</v>
      </c>
      <c r="E125">
        <f t="shared" si="1"/>
        <v>5</v>
      </c>
    </row>
    <row r="126" spans="1:5">
      <c r="A126" s="2" t="s">
        <v>252</v>
      </c>
      <c r="B126" t="s">
        <v>253</v>
      </c>
      <c r="C126">
        <v>5</v>
      </c>
      <c r="E126">
        <f t="shared" si="1"/>
        <v>5</v>
      </c>
    </row>
    <row r="127" spans="1:5">
      <c r="A127" s="2" t="s">
        <v>254</v>
      </c>
      <c r="B127" t="s">
        <v>255</v>
      </c>
      <c r="C127">
        <v>5</v>
      </c>
      <c r="E127">
        <f t="shared" si="1"/>
        <v>5</v>
      </c>
    </row>
    <row r="128" spans="1:5">
      <c r="A128" s="2" t="s">
        <v>256</v>
      </c>
      <c r="B128" t="s">
        <v>257</v>
      </c>
      <c r="C128">
        <v>5</v>
      </c>
      <c r="E128">
        <f t="shared" si="1"/>
        <v>5</v>
      </c>
    </row>
    <row r="129" spans="1:5">
      <c r="A129" s="2" t="s">
        <v>258</v>
      </c>
      <c r="B129" t="s">
        <v>259</v>
      </c>
      <c r="C129">
        <v>1</v>
      </c>
      <c r="E129">
        <f t="shared" si="1"/>
        <v>1</v>
      </c>
    </row>
    <row r="130" spans="1:5">
      <c r="A130" s="2" t="s">
        <v>260</v>
      </c>
      <c r="B130" t="s">
        <v>261</v>
      </c>
      <c r="C130">
        <v>4</v>
      </c>
      <c r="E130">
        <f t="shared" si="1"/>
        <v>4</v>
      </c>
    </row>
    <row r="131" spans="1:5">
      <c r="A131" s="2" t="s">
        <v>262</v>
      </c>
      <c r="B131" t="s">
        <v>263</v>
      </c>
      <c r="C131">
        <v>8</v>
      </c>
      <c r="E131">
        <f t="shared" ref="E131:E194" si="2">C131+D131</f>
        <v>8</v>
      </c>
    </row>
    <row r="132" spans="1:5">
      <c r="A132" s="2" t="s">
        <v>264</v>
      </c>
      <c r="B132" t="s">
        <v>265</v>
      </c>
      <c r="C132">
        <v>2</v>
      </c>
      <c r="E132">
        <f t="shared" si="2"/>
        <v>2</v>
      </c>
    </row>
    <row r="133" spans="1:5">
      <c r="A133" s="2" t="s">
        <v>266</v>
      </c>
      <c r="B133" t="s">
        <v>267</v>
      </c>
      <c r="C133">
        <v>4</v>
      </c>
      <c r="E133">
        <f t="shared" si="2"/>
        <v>4</v>
      </c>
    </row>
    <row r="134" spans="1:5">
      <c r="A134" s="2" t="s">
        <v>268</v>
      </c>
      <c r="B134" t="s">
        <v>269</v>
      </c>
      <c r="C134">
        <v>2</v>
      </c>
      <c r="E134">
        <f t="shared" si="2"/>
        <v>2</v>
      </c>
    </row>
    <row r="135" spans="1:5">
      <c r="A135" s="2" t="s">
        <v>270</v>
      </c>
      <c r="B135" t="s">
        <v>271</v>
      </c>
      <c r="C135">
        <v>1</v>
      </c>
      <c r="E135">
        <f t="shared" si="2"/>
        <v>1</v>
      </c>
    </row>
    <row r="136" spans="1:5">
      <c r="A136" s="2" t="s">
        <v>272</v>
      </c>
      <c r="B136">
        <v>4789369001</v>
      </c>
      <c r="C136">
        <v>2</v>
      </c>
      <c r="E136">
        <f t="shared" si="2"/>
        <v>2</v>
      </c>
    </row>
    <row r="137" spans="1:5">
      <c r="A137" s="2" t="s">
        <v>273</v>
      </c>
      <c r="B137" t="s">
        <v>274</v>
      </c>
      <c r="C137">
        <v>6</v>
      </c>
      <c r="E137">
        <f t="shared" si="2"/>
        <v>6</v>
      </c>
    </row>
    <row r="138" spans="1:5">
      <c r="A138" s="2" t="s">
        <v>275</v>
      </c>
      <c r="B138" t="s">
        <v>276</v>
      </c>
      <c r="C138">
        <v>6</v>
      </c>
      <c r="E138">
        <f t="shared" si="2"/>
        <v>6</v>
      </c>
    </row>
    <row r="139" spans="1:5">
      <c r="A139" s="2" t="s">
        <v>277</v>
      </c>
      <c r="B139" t="s">
        <v>278</v>
      </c>
      <c r="E139">
        <f t="shared" si="2"/>
        <v>0</v>
      </c>
    </row>
    <row r="140" spans="1:5">
      <c r="A140" s="2" t="s">
        <v>279</v>
      </c>
      <c r="B140" t="s">
        <v>280</v>
      </c>
      <c r="E140">
        <f t="shared" si="2"/>
        <v>0</v>
      </c>
    </row>
    <row r="141" spans="1:5">
      <c r="A141" s="2" t="s">
        <v>281</v>
      </c>
      <c r="B141" t="s">
        <v>282</v>
      </c>
      <c r="E141">
        <f t="shared" si="2"/>
        <v>0</v>
      </c>
    </row>
    <row r="142" spans="1:5">
      <c r="A142" s="2" t="s">
        <v>283</v>
      </c>
      <c r="B142" t="s">
        <v>284</v>
      </c>
      <c r="C142">
        <v>1</v>
      </c>
      <c r="E142">
        <f t="shared" si="2"/>
        <v>1</v>
      </c>
    </row>
    <row r="143" spans="1:5">
      <c r="A143" s="2" t="s">
        <v>285</v>
      </c>
      <c r="B143" t="s">
        <v>286</v>
      </c>
      <c r="E143">
        <f t="shared" si="2"/>
        <v>0</v>
      </c>
    </row>
    <row r="144" spans="1:5">
      <c r="A144" s="2" t="s">
        <v>287</v>
      </c>
      <c r="B144" t="s">
        <v>288</v>
      </c>
      <c r="E144">
        <f t="shared" si="2"/>
        <v>0</v>
      </c>
    </row>
    <row r="145" spans="1:5">
      <c r="A145" s="2" t="s">
        <v>289</v>
      </c>
      <c r="B145" t="s">
        <v>290</v>
      </c>
      <c r="E145">
        <f t="shared" si="2"/>
        <v>0</v>
      </c>
    </row>
    <row r="146" spans="1:5">
      <c r="A146" s="2" t="s">
        <v>291</v>
      </c>
      <c r="B146" t="s">
        <v>292</v>
      </c>
      <c r="C146">
        <v>5</v>
      </c>
      <c r="D146">
        <v>19</v>
      </c>
      <c r="E146">
        <f t="shared" si="2"/>
        <v>24</v>
      </c>
    </row>
    <row r="147" spans="1:5">
      <c r="A147" s="2" t="s">
        <v>293</v>
      </c>
      <c r="B147" t="s">
        <v>294</v>
      </c>
      <c r="C147">
        <v>10</v>
      </c>
      <c r="D147">
        <v>14</v>
      </c>
      <c r="E147">
        <f t="shared" si="2"/>
        <v>24</v>
      </c>
    </row>
    <row r="148" spans="1:5">
      <c r="A148" s="2" t="s">
        <v>295</v>
      </c>
      <c r="B148" t="s">
        <v>296</v>
      </c>
      <c r="C148">
        <v>20</v>
      </c>
      <c r="D148">
        <v>4</v>
      </c>
      <c r="E148">
        <f t="shared" si="2"/>
        <v>24</v>
      </c>
    </row>
    <row r="149" spans="1:5">
      <c r="A149" s="2" t="s">
        <v>297</v>
      </c>
      <c r="B149" t="s">
        <v>298</v>
      </c>
      <c r="C149">
        <v>12.5</v>
      </c>
      <c r="D149">
        <v>6</v>
      </c>
      <c r="E149">
        <f t="shared" si="2"/>
        <v>18.5</v>
      </c>
    </row>
    <row r="150" spans="1:5">
      <c r="A150" s="2" t="s">
        <v>299</v>
      </c>
      <c r="B150" t="s">
        <v>300</v>
      </c>
      <c r="C150">
        <v>2</v>
      </c>
      <c r="E150">
        <f t="shared" si="2"/>
        <v>2</v>
      </c>
    </row>
    <row r="151" spans="1:5">
      <c r="A151" s="2" t="s">
        <v>301</v>
      </c>
      <c r="B151" t="s">
        <v>302</v>
      </c>
      <c r="C151">
        <v>2</v>
      </c>
      <c r="E151">
        <f t="shared" si="2"/>
        <v>2</v>
      </c>
    </row>
    <row r="152" spans="1:5">
      <c r="A152" s="2" t="s">
        <v>303</v>
      </c>
      <c r="B152" t="s">
        <v>304</v>
      </c>
      <c r="C152">
        <v>5</v>
      </c>
      <c r="E152">
        <f t="shared" si="2"/>
        <v>5</v>
      </c>
    </row>
    <row r="153" spans="1:5">
      <c r="A153" s="2" t="s">
        <v>305</v>
      </c>
      <c r="B153" t="s">
        <v>306</v>
      </c>
      <c r="C153">
        <v>5</v>
      </c>
      <c r="E153">
        <f t="shared" si="2"/>
        <v>5</v>
      </c>
    </row>
    <row r="154" spans="1:5">
      <c r="A154" s="2" t="s">
        <v>307</v>
      </c>
      <c r="B154" t="s">
        <v>308</v>
      </c>
      <c r="D154">
        <v>10</v>
      </c>
      <c r="E154">
        <f t="shared" si="2"/>
        <v>10</v>
      </c>
    </row>
    <row r="155" spans="1:5">
      <c r="A155" s="2" t="s">
        <v>309</v>
      </c>
      <c r="B155" t="s">
        <v>310</v>
      </c>
      <c r="D155">
        <v>10</v>
      </c>
      <c r="E155">
        <f t="shared" si="2"/>
        <v>10</v>
      </c>
    </row>
    <row r="156" spans="1:5">
      <c r="A156" s="2" t="s">
        <v>311</v>
      </c>
      <c r="B156" t="s">
        <v>312</v>
      </c>
      <c r="C156">
        <v>2</v>
      </c>
      <c r="E156">
        <f t="shared" si="2"/>
        <v>2</v>
      </c>
    </row>
    <row r="157" spans="1:5">
      <c r="A157" s="2" t="s">
        <v>313</v>
      </c>
      <c r="B157" t="s">
        <v>314</v>
      </c>
      <c r="E157">
        <f t="shared" si="2"/>
        <v>0</v>
      </c>
    </row>
    <row r="158" spans="1:5">
      <c r="A158" s="2" t="s">
        <v>315</v>
      </c>
      <c r="B158" t="s">
        <v>316</v>
      </c>
      <c r="C158">
        <v>1</v>
      </c>
      <c r="E158">
        <f t="shared" si="2"/>
        <v>1</v>
      </c>
    </row>
    <row r="159" spans="1:5">
      <c r="A159" s="2" t="s">
        <v>317</v>
      </c>
      <c r="B159" t="s">
        <v>318</v>
      </c>
      <c r="C159">
        <v>3</v>
      </c>
      <c r="E159">
        <f t="shared" si="2"/>
        <v>3</v>
      </c>
    </row>
    <row r="160" spans="1:5">
      <c r="A160" s="2" t="s">
        <v>319</v>
      </c>
      <c r="B160" t="s">
        <v>320</v>
      </c>
      <c r="C160">
        <v>8</v>
      </c>
      <c r="E160">
        <f t="shared" si="2"/>
        <v>8</v>
      </c>
    </row>
    <row r="161" spans="1:5">
      <c r="A161" s="2" t="s">
        <v>321</v>
      </c>
      <c r="B161" t="s">
        <v>322</v>
      </c>
      <c r="C161">
        <v>1</v>
      </c>
      <c r="E161">
        <f t="shared" si="2"/>
        <v>1</v>
      </c>
    </row>
    <row r="162" spans="1:5">
      <c r="A162" s="2" t="s">
        <v>323</v>
      </c>
      <c r="B162" t="s">
        <v>324</v>
      </c>
      <c r="C162">
        <v>1</v>
      </c>
      <c r="E162">
        <f t="shared" si="2"/>
        <v>1</v>
      </c>
    </row>
    <row r="163" spans="1:5">
      <c r="A163" s="2" t="s">
        <v>325</v>
      </c>
      <c r="B163" t="s">
        <v>326</v>
      </c>
      <c r="C163">
        <v>2</v>
      </c>
      <c r="E163">
        <f t="shared" si="2"/>
        <v>2</v>
      </c>
    </row>
    <row r="164" spans="1:5">
      <c r="A164" s="2" t="s">
        <v>327</v>
      </c>
      <c r="B164" t="s">
        <v>328</v>
      </c>
      <c r="C164">
        <v>2</v>
      </c>
      <c r="E164">
        <f t="shared" si="2"/>
        <v>2</v>
      </c>
    </row>
    <row r="165" spans="1:5">
      <c r="A165" s="2" t="s">
        <v>329</v>
      </c>
      <c r="B165" t="s">
        <v>330</v>
      </c>
      <c r="C165">
        <v>1</v>
      </c>
      <c r="E165">
        <f t="shared" si="2"/>
        <v>1</v>
      </c>
    </row>
    <row r="166" spans="1:5">
      <c r="A166" s="2" t="s">
        <v>331</v>
      </c>
      <c r="B166" t="s">
        <v>314</v>
      </c>
      <c r="C166">
        <v>1</v>
      </c>
      <c r="E166">
        <f t="shared" si="2"/>
        <v>1</v>
      </c>
    </row>
    <row r="167" spans="1:5">
      <c r="A167" s="2" t="s">
        <v>332</v>
      </c>
      <c r="B167" t="s">
        <v>333</v>
      </c>
      <c r="E167">
        <f t="shared" si="2"/>
        <v>0</v>
      </c>
    </row>
    <row r="168" spans="1:5">
      <c r="A168" s="2" t="s">
        <v>334</v>
      </c>
      <c r="B168" t="s">
        <v>335</v>
      </c>
      <c r="E168">
        <f t="shared" si="2"/>
        <v>0</v>
      </c>
    </row>
    <row r="169" spans="1:5">
      <c r="A169" s="2" t="s">
        <v>336</v>
      </c>
      <c r="B169" t="s">
        <v>337</v>
      </c>
      <c r="C169">
        <v>1</v>
      </c>
      <c r="E169">
        <f t="shared" si="2"/>
        <v>1</v>
      </c>
    </row>
    <row r="170" spans="1:5">
      <c r="A170" s="2" t="s">
        <v>338</v>
      </c>
      <c r="B170" t="s">
        <v>339</v>
      </c>
      <c r="C170">
        <v>1</v>
      </c>
      <c r="E170">
        <f t="shared" si="2"/>
        <v>1</v>
      </c>
    </row>
    <row r="171" spans="1:5">
      <c r="A171" s="2" t="s">
        <v>340</v>
      </c>
      <c r="B171" t="s">
        <v>341</v>
      </c>
      <c r="C171">
        <v>1</v>
      </c>
      <c r="E171">
        <f t="shared" si="2"/>
        <v>1</v>
      </c>
    </row>
    <row r="172" spans="1:5">
      <c r="A172" s="2" t="s">
        <v>342</v>
      </c>
      <c r="B172" t="s">
        <v>343</v>
      </c>
      <c r="C172">
        <v>1</v>
      </c>
      <c r="E172">
        <f t="shared" si="2"/>
        <v>1</v>
      </c>
    </row>
    <row r="173" spans="1:5">
      <c r="A173" s="2" t="s">
        <v>344</v>
      </c>
      <c r="B173" t="s">
        <v>345</v>
      </c>
      <c r="C173">
        <v>1</v>
      </c>
      <c r="E173">
        <f t="shared" si="2"/>
        <v>1</v>
      </c>
    </row>
    <row r="174" spans="1:5">
      <c r="A174" s="2" t="s">
        <v>346</v>
      </c>
      <c r="B174" t="s">
        <v>347</v>
      </c>
      <c r="C174">
        <v>1</v>
      </c>
      <c r="E174">
        <f t="shared" si="2"/>
        <v>1</v>
      </c>
    </row>
    <row r="175" spans="1:5">
      <c r="A175" s="2" t="s">
        <v>348</v>
      </c>
      <c r="B175" t="s">
        <v>349</v>
      </c>
      <c r="E175">
        <f t="shared" si="2"/>
        <v>0</v>
      </c>
    </row>
    <row r="176" spans="1:5">
      <c r="A176" s="2" t="s">
        <v>350</v>
      </c>
      <c r="B176" t="s">
        <v>351</v>
      </c>
      <c r="E176">
        <f t="shared" si="2"/>
        <v>0</v>
      </c>
    </row>
    <row r="177" spans="1:5">
      <c r="A177" s="2" t="s">
        <v>352</v>
      </c>
      <c r="B177" t="s">
        <v>353</v>
      </c>
      <c r="E177">
        <f t="shared" si="2"/>
        <v>0</v>
      </c>
    </row>
    <row r="178" spans="1:5">
      <c r="A178" s="2"/>
      <c r="E178">
        <f t="shared" si="2"/>
        <v>0</v>
      </c>
    </row>
    <row r="179" spans="1:5">
      <c r="A179" s="2"/>
      <c r="E179">
        <f t="shared" si="2"/>
        <v>0</v>
      </c>
    </row>
    <row r="180" spans="1:5">
      <c r="A180" s="2"/>
      <c r="E180">
        <f t="shared" si="2"/>
        <v>0</v>
      </c>
    </row>
    <row r="181" spans="1:5">
      <c r="A181" s="2"/>
      <c r="E181">
        <f t="shared" si="2"/>
        <v>0</v>
      </c>
    </row>
    <row r="182" spans="1:5">
      <c r="A182" s="2"/>
      <c r="E182">
        <f t="shared" si="2"/>
        <v>0</v>
      </c>
    </row>
    <row r="183" spans="1:5">
      <c r="A183" s="2"/>
      <c r="E183">
        <f t="shared" si="2"/>
        <v>0</v>
      </c>
    </row>
    <row r="184" spans="1:5">
      <c r="A184" s="2"/>
      <c r="E184">
        <f t="shared" si="2"/>
        <v>0</v>
      </c>
    </row>
    <row r="185" spans="1:5">
      <c r="A185" s="2"/>
      <c r="E185">
        <f t="shared" si="2"/>
        <v>0</v>
      </c>
    </row>
    <row r="186" spans="1:5">
      <c r="A186" s="2"/>
      <c r="E186">
        <f t="shared" si="2"/>
        <v>0</v>
      </c>
    </row>
    <row r="187" spans="1:5">
      <c r="A187" s="2"/>
      <c r="E187">
        <f t="shared" si="2"/>
        <v>0</v>
      </c>
    </row>
    <row r="188" spans="1:5">
      <c r="A188" s="2"/>
      <c r="E188">
        <f t="shared" si="2"/>
        <v>0</v>
      </c>
    </row>
    <row r="189" spans="1:5">
      <c r="A189" s="2"/>
      <c r="E189">
        <f t="shared" si="2"/>
        <v>0</v>
      </c>
    </row>
    <row r="190" spans="1:5">
      <c r="A190" s="2"/>
      <c r="E190">
        <f t="shared" si="2"/>
        <v>0</v>
      </c>
    </row>
    <row r="191" spans="1:5">
      <c r="A191" s="2"/>
      <c r="E191">
        <f t="shared" si="2"/>
        <v>0</v>
      </c>
    </row>
    <row r="192" spans="1:5">
      <c r="A192" s="2"/>
      <c r="E192">
        <f t="shared" si="2"/>
        <v>0</v>
      </c>
    </row>
    <row r="193" spans="1:5">
      <c r="A193" s="2"/>
      <c r="E193">
        <f t="shared" si="2"/>
        <v>0</v>
      </c>
    </row>
    <row r="194" spans="1:5">
      <c r="A194" s="2"/>
      <c r="E194">
        <f t="shared" si="2"/>
        <v>0</v>
      </c>
    </row>
    <row r="195" spans="1:5">
      <c r="A195" s="2"/>
      <c r="E195">
        <f t="shared" ref="E195:E197" si="3">C195+D195</f>
        <v>0</v>
      </c>
    </row>
    <row r="196" spans="1:5">
      <c r="A196" s="2"/>
      <c r="E196">
        <f t="shared" si="3"/>
        <v>0</v>
      </c>
    </row>
    <row r="197" spans="1:5">
      <c r="A197" s="2"/>
      <c r="E197">
        <f t="shared" si="3"/>
        <v>0</v>
      </c>
    </row>
    <row r="198" spans="1:5">
      <c r="A198" s="2"/>
    </row>
    <row r="199" spans="1:5">
      <c r="A199" s="2"/>
    </row>
    <row r="200" spans="1:5">
      <c r="A200" s="2"/>
    </row>
    <row r="201" spans="1:5">
      <c r="B201" s="5"/>
    </row>
    <row r="202" spans="1:5">
      <c r="B202" s="5"/>
    </row>
    <row r="203" spans="1:5">
      <c r="B203" s="5"/>
    </row>
    <row r="204" spans="1:5">
      <c r="B204" s="5"/>
    </row>
    <row r="205" spans="1:5">
      <c r="B205" s="5"/>
    </row>
    <row r="206" spans="1:5">
      <c r="B206" s="5"/>
    </row>
    <row r="207" spans="1:5">
      <c r="B207" s="5"/>
    </row>
    <row r="208" spans="1:5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153E-4448-439D-97FD-E94BCBFEA0A2}">
  <dimension ref="A1:F256"/>
  <sheetViews>
    <sheetView workbookViewId="0">
      <pane ySplit="1" topLeftCell="A2" activePane="bottomLeft" state="frozen"/>
      <selection pane="bottomLeft" activeCell="D165" sqref="D165"/>
    </sheetView>
  </sheetViews>
  <sheetFormatPr defaultRowHeight="15"/>
  <cols>
    <col min="1" max="1" width="26.28515625" bestFit="1" customWidth="1"/>
    <col min="2" max="2" width="13.28515625" bestFit="1" customWidth="1"/>
    <col min="3" max="3" width="8.85546875" bestFit="1" customWidth="1"/>
    <col min="4" max="4" width="8.42578125" bestFit="1" customWidth="1"/>
    <col min="5" max="5" width="5.5703125" bestFit="1" customWidth="1"/>
    <col min="6" max="6" width="21.5703125" bestFit="1" customWidth="1"/>
  </cols>
  <sheetData>
    <row r="1" spans="1:6">
      <c r="A1" s="2" t="s">
        <v>0</v>
      </c>
      <c r="B1" s="2" t="s">
        <v>2</v>
      </c>
      <c r="C1" s="2" t="s">
        <v>587</v>
      </c>
      <c r="D1" s="2" t="s">
        <v>588</v>
      </c>
      <c r="E1" s="2" t="s">
        <v>589</v>
      </c>
      <c r="F1" s="2" t="s">
        <v>590</v>
      </c>
    </row>
    <row r="2" spans="1:6">
      <c r="A2" s="2" t="s">
        <v>6</v>
      </c>
      <c r="B2" t="s">
        <v>7</v>
      </c>
      <c r="D2">
        <v>2</v>
      </c>
      <c r="E2">
        <f>C2+D2</f>
        <v>2</v>
      </c>
    </row>
    <row r="3" spans="1:6">
      <c r="A3" s="2" t="s">
        <v>8</v>
      </c>
      <c r="B3" t="s">
        <v>9</v>
      </c>
      <c r="D3">
        <v>4</v>
      </c>
      <c r="E3">
        <f>C3+D3</f>
        <v>4</v>
      </c>
    </row>
    <row r="4" spans="1:6">
      <c r="A4" s="2" t="s">
        <v>10</v>
      </c>
      <c r="B4" t="s">
        <v>11</v>
      </c>
      <c r="D4">
        <v>4</v>
      </c>
      <c r="E4">
        <f>C4+D4</f>
        <v>4</v>
      </c>
    </row>
    <row r="5" spans="1:6">
      <c r="A5" s="2" t="s">
        <v>12</v>
      </c>
      <c r="B5" t="s">
        <v>13</v>
      </c>
      <c r="D5">
        <v>12</v>
      </c>
      <c r="E5">
        <f>C5+D5</f>
        <v>12</v>
      </c>
    </row>
    <row r="6" spans="1:6">
      <c r="A6" s="2" t="s">
        <v>14</v>
      </c>
      <c r="B6" t="s">
        <v>15</v>
      </c>
      <c r="D6">
        <v>16</v>
      </c>
      <c r="E6">
        <f>C6+D6</f>
        <v>16</v>
      </c>
    </row>
    <row r="7" spans="1:6">
      <c r="A7" s="2" t="s">
        <v>16</v>
      </c>
      <c r="B7" t="s">
        <v>17</v>
      </c>
      <c r="D7">
        <v>4</v>
      </c>
      <c r="E7">
        <f>C7+D7</f>
        <v>4</v>
      </c>
    </row>
    <row r="8" spans="1:6">
      <c r="A8" s="2" t="s">
        <v>18</v>
      </c>
      <c r="B8" t="s">
        <v>19</v>
      </c>
      <c r="D8">
        <v>4</v>
      </c>
      <c r="E8">
        <f>C8+D8</f>
        <v>4</v>
      </c>
    </row>
    <row r="9" spans="1:6">
      <c r="A9" s="2" t="s">
        <v>20</v>
      </c>
      <c r="B9" t="s">
        <v>21</v>
      </c>
      <c r="D9">
        <v>16</v>
      </c>
      <c r="E9">
        <f>C9+D9</f>
        <v>16</v>
      </c>
    </row>
    <row r="10" spans="1:6">
      <c r="A10" s="2" t="s">
        <v>22</v>
      </c>
      <c r="B10" t="s">
        <v>23</v>
      </c>
      <c r="D10">
        <v>4</v>
      </c>
      <c r="E10">
        <f>C10+D10</f>
        <v>4</v>
      </c>
    </row>
    <row r="11" spans="1:6">
      <c r="A11" s="2" t="s">
        <v>24</v>
      </c>
      <c r="B11" t="s">
        <v>25</v>
      </c>
      <c r="D11">
        <v>4</v>
      </c>
      <c r="E11">
        <f>C11+D11</f>
        <v>4</v>
      </c>
    </row>
    <row r="12" spans="1:6">
      <c r="A12" s="2" t="s">
        <v>26</v>
      </c>
      <c r="B12" t="s">
        <v>27</v>
      </c>
      <c r="D12">
        <v>12</v>
      </c>
      <c r="E12">
        <f>C12+D12</f>
        <v>12</v>
      </c>
    </row>
    <row r="13" spans="1:6">
      <c r="A13" s="2" t="s">
        <v>28</v>
      </c>
      <c r="B13" t="s">
        <v>29</v>
      </c>
      <c r="D13">
        <v>4</v>
      </c>
      <c r="E13">
        <f>C13+D13</f>
        <v>4</v>
      </c>
    </row>
    <row r="14" spans="1:6">
      <c r="A14" s="2" t="s">
        <v>30</v>
      </c>
      <c r="B14" t="s">
        <v>31</v>
      </c>
      <c r="D14">
        <v>16</v>
      </c>
      <c r="E14">
        <f>C14+D14</f>
        <v>16</v>
      </c>
    </row>
    <row r="15" spans="1:6">
      <c r="A15" s="2" t="s">
        <v>32</v>
      </c>
      <c r="B15" t="s">
        <v>33</v>
      </c>
      <c r="D15">
        <v>4</v>
      </c>
      <c r="E15">
        <f>C15+D15</f>
        <v>4</v>
      </c>
    </row>
    <row r="16" spans="1:6">
      <c r="A16" s="2" t="s">
        <v>34</v>
      </c>
      <c r="B16" t="s">
        <v>35</v>
      </c>
      <c r="D16">
        <v>86</v>
      </c>
      <c r="E16">
        <f>C16+D16</f>
        <v>86</v>
      </c>
    </row>
    <row r="17" spans="1:5">
      <c r="A17" s="2" t="s">
        <v>36</v>
      </c>
      <c r="B17" t="s">
        <v>37</v>
      </c>
      <c r="D17">
        <v>4</v>
      </c>
      <c r="E17">
        <f>C17+D17</f>
        <v>4</v>
      </c>
    </row>
    <row r="18" spans="1:5">
      <c r="A18" s="2" t="s">
        <v>38</v>
      </c>
      <c r="B18" t="s">
        <v>39</v>
      </c>
      <c r="D18">
        <v>4</v>
      </c>
      <c r="E18">
        <f>C18+D18</f>
        <v>4</v>
      </c>
    </row>
    <row r="19" spans="1:5">
      <c r="A19" s="2" t="s">
        <v>40</v>
      </c>
      <c r="B19" t="s">
        <v>41</v>
      </c>
      <c r="D19">
        <v>6</v>
      </c>
      <c r="E19">
        <f>C19+D19</f>
        <v>6</v>
      </c>
    </row>
    <row r="20" spans="1:5">
      <c r="A20" s="2" t="s">
        <v>42</v>
      </c>
      <c r="B20" t="s">
        <v>43</v>
      </c>
      <c r="D20">
        <v>40</v>
      </c>
      <c r="E20">
        <f>C20+D20</f>
        <v>40</v>
      </c>
    </row>
    <row r="21" spans="1:5">
      <c r="A21" s="2" t="s">
        <v>44</v>
      </c>
      <c r="B21" t="s">
        <v>45</v>
      </c>
      <c r="D21">
        <v>4</v>
      </c>
      <c r="E21">
        <f>C21+D21</f>
        <v>4</v>
      </c>
    </row>
    <row r="22" spans="1:5">
      <c r="A22" s="2" t="s">
        <v>46</v>
      </c>
      <c r="B22" t="s">
        <v>47</v>
      </c>
      <c r="D22">
        <v>8</v>
      </c>
      <c r="E22">
        <f>C22+D22</f>
        <v>8</v>
      </c>
    </row>
    <row r="23" spans="1:5">
      <c r="A23" s="2" t="s">
        <v>48</v>
      </c>
      <c r="B23" t="s">
        <v>49</v>
      </c>
      <c r="D23">
        <v>8</v>
      </c>
      <c r="E23">
        <f>C23+D23</f>
        <v>8</v>
      </c>
    </row>
    <row r="24" spans="1:5">
      <c r="A24" s="2" t="s">
        <v>50</v>
      </c>
      <c r="B24" t="s">
        <v>51</v>
      </c>
      <c r="D24">
        <v>4</v>
      </c>
      <c r="E24">
        <f>C24+D24</f>
        <v>4</v>
      </c>
    </row>
    <row r="25" spans="1:5">
      <c r="A25" s="2" t="s">
        <v>52</v>
      </c>
      <c r="B25" t="s">
        <v>53</v>
      </c>
      <c r="D25">
        <v>40</v>
      </c>
      <c r="E25">
        <f>C25+D25</f>
        <v>40</v>
      </c>
    </row>
    <row r="26" spans="1:5">
      <c r="A26" s="2" t="s">
        <v>54</v>
      </c>
      <c r="B26" t="s">
        <v>55</v>
      </c>
      <c r="D26">
        <v>4</v>
      </c>
      <c r="E26">
        <f>C26+D26</f>
        <v>4</v>
      </c>
    </row>
    <row r="27" spans="1:5">
      <c r="A27" s="2" t="s">
        <v>56</v>
      </c>
      <c r="B27" t="s">
        <v>57</v>
      </c>
      <c r="D27">
        <v>4</v>
      </c>
      <c r="E27">
        <f>C27+D27</f>
        <v>4</v>
      </c>
    </row>
    <row r="28" spans="1:5">
      <c r="A28" s="2" t="s">
        <v>58</v>
      </c>
      <c r="B28" t="s">
        <v>59</v>
      </c>
      <c r="D28">
        <v>4</v>
      </c>
      <c r="E28">
        <f>C28+D28</f>
        <v>4</v>
      </c>
    </row>
    <row r="29" spans="1:5">
      <c r="A29" s="2" t="s">
        <v>60</v>
      </c>
      <c r="B29" t="s">
        <v>61</v>
      </c>
      <c r="D29">
        <v>36</v>
      </c>
      <c r="E29">
        <f>C29+D29</f>
        <v>36</v>
      </c>
    </row>
    <row r="30" spans="1:5">
      <c r="A30" s="2" t="s">
        <v>62</v>
      </c>
      <c r="B30" t="s">
        <v>63</v>
      </c>
      <c r="D30">
        <v>4</v>
      </c>
      <c r="E30">
        <f>C30+D30</f>
        <v>4</v>
      </c>
    </row>
    <row r="31" spans="1:5">
      <c r="A31" s="2" t="s">
        <v>64</v>
      </c>
      <c r="B31" t="s">
        <v>65</v>
      </c>
      <c r="D31">
        <v>4</v>
      </c>
      <c r="E31">
        <f>C31+D31</f>
        <v>4</v>
      </c>
    </row>
    <row r="32" spans="1:5">
      <c r="A32" s="2" t="s">
        <v>66</v>
      </c>
      <c r="B32" t="s">
        <v>67</v>
      </c>
      <c r="D32">
        <v>4</v>
      </c>
      <c r="E32">
        <f>C32+D32</f>
        <v>4</v>
      </c>
    </row>
    <row r="33" spans="1:5">
      <c r="A33" s="2" t="s">
        <v>68</v>
      </c>
      <c r="B33" t="s">
        <v>69</v>
      </c>
      <c r="D33">
        <v>12</v>
      </c>
      <c r="E33">
        <f>C33+D33</f>
        <v>12</v>
      </c>
    </row>
    <row r="34" spans="1:5">
      <c r="A34" s="2" t="s">
        <v>70</v>
      </c>
      <c r="B34" t="s">
        <v>71</v>
      </c>
      <c r="D34">
        <v>4</v>
      </c>
      <c r="E34">
        <f>C34+D34</f>
        <v>4</v>
      </c>
    </row>
    <row r="35" spans="1:5">
      <c r="A35" s="2" t="s">
        <v>72</v>
      </c>
      <c r="B35" t="s">
        <v>73</v>
      </c>
      <c r="D35">
        <v>8</v>
      </c>
      <c r="E35">
        <f>C35+D35</f>
        <v>8</v>
      </c>
    </row>
    <row r="36" spans="1:5">
      <c r="A36" s="2" t="s">
        <v>74</v>
      </c>
      <c r="B36" t="s">
        <v>75</v>
      </c>
      <c r="D36">
        <v>4</v>
      </c>
      <c r="E36">
        <f>C36+D36</f>
        <v>4</v>
      </c>
    </row>
    <row r="37" spans="1:5">
      <c r="A37" s="2" t="s">
        <v>76</v>
      </c>
      <c r="B37" t="s">
        <v>77</v>
      </c>
      <c r="D37">
        <v>4</v>
      </c>
      <c r="E37">
        <f>C37+D37</f>
        <v>4</v>
      </c>
    </row>
    <row r="38" spans="1:5">
      <c r="A38" s="2" t="s">
        <v>78</v>
      </c>
      <c r="B38" t="s">
        <v>79</v>
      </c>
      <c r="D38">
        <v>4</v>
      </c>
      <c r="E38">
        <f>C38+D38</f>
        <v>4</v>
      </c>
    </row>
    <row r="39" spans="1:5">
      <c r="A39" s="2" t="s">
        <v>80</v>
      </c>
      <c r="B39" t="s">
        <v>81</v>
      </c>
      <c r="D39">
        <v>4</v>
      </c>
      <c r="E39">
        <f>C39+D39</f>
        <v>4</v>
      </c>
    </row>
    <row r="40" spans="1:5">
      <c r="A40" s="2" t="s">
        <v>82</v>
      </c>
      <c r="B40" t="s">
        <v>83</v>
      </c>
      <c r="D40">
        <v>4</v>
      </c>
      <c r="E40">
        <f>C40+D40</f>
        <v>4</v>
      </c>
    </row>
    <row r="41" spans="1:5">
      <c r="A41" s="2" t="s">
        <v>84</v>
      </c>
      <c r="B41" t="s">
        <v>85</v>
      </c>
      <c r="D41">
        <v>4</v>
      </c>
      <c r="E41">
        <f>C41+D41</f>
        <v>4</v>
      </c>
    </row>
    <row r="42" spans="1:5">
      <c r="A42" s="2" t="s">
        <v>86</v>
      </c>
      <c r="B42" t="s">
        <v>87</v>
      </c>
      <c r="D42">
        <v>4</v>
      </c>
      <c r="E42">
        <f>C42+D42</f>
        <v>4</v>
      </c>
    </row>
    <row r="43" spans="1:5">
      <c r="A43" s="2" t="s">
        <v>88</v>
      </c>
      <c r="B43" t="s">
        <v>89</v>
      </c>
      <c r="D43">
        <v>4</v>
      </c>
      <c r="E43">
        <f>C43+D43</f>
        <v>4</v>
      </c>
    </row>
    <row r="44" spans="1:5">
      <c r="A44" s="2" t="s">
        <v>90</v>
      </c>
      <c r="B44" t="s">
        <v>91</v>
      </c>
      <c r="D44">
        <v>10</v>
      </c>
      <c r="E44">
        <f>C44+D44</f>
        <v>10</v>
      </c>
    </row>
    <row r="45" spans="1:5">
      <c r="A45" s="2" t="s">
        <v>92</v>
      </c>
      <c r="B45" t="s">
        <v>93</v>
      </c>
      <c r="D45">
        <v>4</v>
      </c>
      <c r="E45">
        <f t="shared" ref="E45:E66" si="0">C45+D45</f>
        <v>4</v>
      </c>
    </row>
    <row r="46" spans="1:5">
      <c r="A46" s="2" t="s">
        <v>94</v>
      </c>
      <c r="B46" t="s">
        <v>95</v>
      </c>
      <c r="D46">
        <v>4</v>
      </c>
      <c r="E46">
        <f t="shared" si="0"/>
        <v>4</v>
      </c>
    </row>
    <row r="47" spans="1:5">
      <c r="A47" s="2" t="s">
        <v>96</v>
      </c>
      <c r="B47" t="s">
        <v>97</v>
      </c>
      <c r="D47">
        <v>4</v>
      </c>
      <c r="E47">
        <f t="shared" si="0"/>
        <v>4</v>
      </c>
    </row>
    <row r="48" spans="1:5">
      <c r="A48" s="2" t="s">
        <v>98</v>
      </c>
      <c r="B48" t="s">
        <v>99</v>
      </c>
      <c r="D48">
        <v>4</v>
      </c>
      <c r="E48">
        <f t="shared" si="0"/>
        <v>4</v>
      </c>
    </row>
    <row r="49" spans="1:5">
      <c r="A49" s="2" t="s">
        <v>100</v>
      </c>
      <c r="B49" t="s">
        <v>101</v>
      </c>
      <c r="D49">
        <v>4</v>
      </c>
      <c r="E49">
        <f t="shared" si="0"/>
        <v>4</v>
      </c>
    </row>
    <row r="50" spans="1:5">
      <c r="A50" s="2" t="s">
        <v>102</v>
      </c>
      <c r="B50" t="s">
        <v>103</v>
      </c>
      <c r="D50">
        <v>4</v>
      </c>
      <c r="E50">
        <f t="shared" si="0"/>
        <v>4</v>
      </c>
    </row>
    <row r="51" spans="1:5">
      <c r="A51" s="2" t="s">
        <v>104</v>
      </c>
      <c r="B51" t="s">
        <v>105</v>
      </c>
      <c r="D51">
        <v>6</v>
      </c>
      <c r="E51">
        <f t="shared" si="0"/>
        <v>6</v>
      </c>
    </row>
    <row r="52" spans="1:5">
      <c r="A52" s="2" t="s">
        <v>106</v>
      </c>
      <c r="B52" t="s">
        <v>107</v>
      </c>
      <c r="D52">
        <v>40</v>
      </c>
      <c r="E52">
        <f t="shared" si="0"/>
        <v>40</v>
      </c>
    </row>
    <row r="53" spans="1:5">
      <c r="A53" s="2" t="s">
        <v>108</v>
      </c>
      <c r="B53" t="s">
        <v>109</v>
      </c>
      <c r="D53">
        <v>4</v>
      </c>
      <c r="E53">
        <f t="shared" si="0"/>
        <v>4</v>
      </c>
    </row>
    <row r="54" spans="1:5">
      <c r="A54" s="2" t="s">
        <v>110</v>
      </c>
      <c r="B54" t="s">
        <v>111</v>
      </c>
      <c r="D54">
        <v>4</v>
      </c>
      <c r="E54">
        <f t="shared" si="0"/>
        <v>4</v>
      </c>
    </row>
    <row r="55" spans="1:5">
      <c r="A55" s="2" t="s">
        <v>112</v>
      </c>
      <c r="B55" t="s">
        <v>113</v>
      </c>
      <c r="D55">
        <v>4</v>
      </c>
      <c r="E55">
        <f t="shared" si="0"/>
        <v>4</v>
      </c>
    </row>
    <row r="56" spans="1:5">
      <c r="A56" s="2" t="s">
        <v>114</v>
      </c>
      <c r="B56" t="s">
        <v>115</v>
      </c>
      <c r="D56">
        <v>4</v>
      </c>
      <c r="E56">
        <f t="shared" si="0"/>
        <v>4</v>
      </c>
    </row>
    <row r="57" spans="1:5">
      <c r="A57" s="2" t="s">
        <v>116</v>
      </c>
      <c r="B57" t="s">
        <v>117</v>
      </c>
      <c r="D57">
        <v>4</v>
      </c>
      <c r="E57">
        <f t="shared" si="0"/>
        <v>4</v>
      </c>
    </row>
    <row r="58" spans="1:5">
      <c r="A58" s="2" t="s">
        <v>118</v>
      </c>
      <c r="B58" t="s">
        <v>119</v>
      </c>
      <c r="D58">
        <v>4</v>
      </c>
      <c r="E58">
        <f t="shared" si="0"/>
        <v>4</v>
      </c>
    </row>
    <row r="59" spans="1:5">
      <c r="A59" s="2" t="s">
        <v>120</v>
      </c>
      <c r="B59" t="s">
        <v>121</v>
      </c>
      <c r="D59">
        <v>4</v>
      </c>
      <c r="E59">
        <f t="shared" si="0"/>
        <v>4</v>
      </c>
    </row>
    <row r="60" spans="1:5">
      <c r="A60" s="2" t="s">
        <v>122</v>
      </c>
      <c r="B60" t="s">
        <v>123</v>
      </c>
      <c r="D60">
        <v>4</v>
      </c>
      <c r="E60">
        <f t="shared" si="0"/>
        <v>4</v>
      </c>
    </row>
    <row r="61" spans="1:5">
      <c r="A61" s="2" t="s">
        <v>124</v>
      </c>
      <c r="B61" t="s">
        <v>125</v>
      </c>
      <c r="D61">
        <v>4</v>
      </c>
      <c r="E61">
        <f t="shared" si="0"/>
        <v>4</v>
      </c>
    </row>
    <row r="62" spans="1:5">
      <c r="A62" s="2" t="s">
        <v>126</v>
      </c>
      <c r="B62" t="s">
        <v>127</v>
      </c>
      <c r="D62">
        <v>4</v>
      </c>
      <c r="E62">
        <f t="shared" si="0"/>
        <v>4</v>
      </c>
    </row>
    <row r="63" spans="1:5">
      <c r="A63" s="2" t="s">
        <v>128</v>
      </c>
      <c r="B63" t="s">
        <v>129</v>
      </c>
      <c r="D63">
        <v>4</v>
      </c>
      <c r="E63">
        <f t="shared" si="0"/>
        <v>4</v>
      </c>
    </row>
    <row r="64" spans="1:5">
      <c r="A64" s="2" t="s">
        <v>130</v>
      </c>
      <c r="B64" t="s">
        <v>131</v>
      </c>
      <c r="D64">
        <v>4</v>
      </c>
      <c r="E64">
        <f t="shared" si="0"/>
        <v>4</v>
      </c>
    </row>
    <row r="65" spans="1:5">
      <c r="A65" s="2" t="s">
        <v>132</v>
      </c>
      <c r="B65" t="s">
        <v>133</v>
      </c>
      <c r="D65">
        <v>4</v>
      </c>
      <c r="E65">
        <f t="shared" si="0"/>
        <v>4</v>
      </c>
    </row>
    <row r="66" spans="1:5">
      <c r="A66" s="2" t="s">
        <v>134</v>
      </c>
      <c r="B66" t="s">
        <v>135</v>
      </c>
      <c r="D66">
        <v>4</v>
      </c>
      <c r="E66">
        <f t="shared" si="0"/>
        <v>4</v>
      </c>
    </row>
    <row r="67" spans="1:5">
      <c r="A67" s="2" t="s">
        <v>136</v>
      </c>
      <c r="B67" t="s">
        <v>137</v>
      </c>
      <c r="D67">
        <v>6</v>
      </c>
      <c r="E67">
        <f t="shared" ref="E67:E130" si="1">C67+D67</f>
        <v>6</v>
      </c>
    </row>
    <row r="68" spans="1:5">
      <c r="A68" s="2" t="s">
        <v>138</v>
      </c>
      <c r="B68" t="s">
        <v>139</v>
      </c>
      <c r="D68">
        <v>4</v>
      </c>
      <c r="E68">
        <f t="shared" si="1"/>
        <v>4</v>
      </c>
    </row>
    <row r="69" spans="1:5">
      <c r="A69" s="2" t="s">
        <v>140</v>
      </c>
      <c r="B69" t="s">
        <v>141</v>
      </c>
      <c r="D69">
        <v>4</v>
      </c>
      <c r="E69">
        <f t="shared" si="1"/>
        <v>4</v>
      </c>
    </row>
    <row r="70" spans="1:5">
      <c r="A70" s="2" t="s">
        <v>142</v>
      </c>
      <c r="B70" t="s">
        <v>143</v>
      </c>
      <c r="D70">
        <v>8</v>
      </c>
      <c r="E70">
        <f t="shared" si="1"/>
        <v>8</v>
      </c>
    </row>
    <row r="71" spans="1:5">
      <c r="A71" s="2" t="s">
        <v>144</v>
      </c>
      <c r="B71" t="s">
        <v>145</v>
      </c>
      <c r="D71">
        <v>4</v>
      </c>
      <c r="E71">
        <f t="shared" si="1"/>
        <v>4</v>
      </c>
    </row>
    <row r="72" spans="1:5">
      <c r="A72" s="2" t="s">
        <v>146</v>
      </c>
      <c r="B72" t="s">
        <v>147</v>
      </c>
      <c r="D72">
        <v>4</v>
      </c>
      <c r="E72">
        <f t="shared" si="1"/>
        <v>4</v>
      </c>
    </row>
    <row r="73" spans="1:5">
      <c r="A73" s="2" t="s">
        <v>148</v>
      </c>
      <c r="B73" t="s">
        <v>149</v>
      </c>
      <c r="D73">
        <v>6</v>
      </c>
      <c r="E73">
        <f t="shared" si="1"/>
        <v>6</v>
      </c>
    </row>
    <row r="74" spans="1:5">
      <c r="A74" s="2" t="s">
        <v>150</v>
      </c>
      <c r="B74" t="s">
        <v>151</v>
      </c>
      <c r="D74">
        <v>22</v>
      </c>
      <c r="E74">
        <f t="shared" si="1"/>
        <v>22</v>
      </c>
    </row>
    <row r="75" spans="1:5">
      <c r="A75" s="2" t="s">
        <v>152</v>
      </c>
      <c r="B75" t="s">
        <v>153</v>
      </c>
      <c r="D75">
        <v>4</v>
      </c>
      <c r="E75">
        <f t="shared" si="1"/>
        <v>4</v>
      </c>
    </row>
    <row r="76" spans="1:5">
      <c r="A76" s="2" t="s">
        <v>154</v>
      </c>
      <c r="B76" t="s">
        <v>155</v>
      </c>
      <c r="D76">
        <v>2</v>
      </c>
      <c r="E76">
        <f t="shared" si="1"/>
        <v>2</v>
      </c>
    </row>
    <row r="77" spans="1:5">
      <c r="A77" s="2" t="s">
        <v>156</v>
      </c>
      <c r="B77" t="s">
        <v>157</v>
      </c>
      <c r="D77">
        <v>2</v>
      </c>
      <c r="E77">
        <f t="shared" si="1"/>
        <v>2</v>
      </c>
    </row>
    <row r="78" spans="1:5">
      <c r="A78" s="2" t="s">
        <v>158</v>
      </c>
      <c r="B78" t="s">
        <v>159</v>
      </c>
      <c r="D78">
        <v>2</v>
      </c>
      <c r="E78">
        <f t="shared" si="1"/>
        <v>2</v>
      </c>
    </row>
    <row r="79" spans="1:5">
      <c r="A79" s="2" t="s">
        <v>160</v>
      </c>
      <c r="B79" t="s">
        <v>161</v>
      </c>
      <c r="D79">
        <v>2</v>
      </c>
      <c r="E79">
        <f t="shared" si="1"/>
        <v>2</v>
      </c>
    </row>
    <row r="80" spans="1:5">
      <c r="A80" s="2" t="s">
        <v>162</v>
      </c>
      <c r="B80" t="s">
        <v>163</v>
      </c>
      <c r="D80">
        <v>2</v>
      </c>
      <c r="E80">
        <f t="shared" si="1"/>
        <v>2</v>
      </c>
    </row>
    <row r="81" spans="1:5">
      <c r="A81" s="2" t="s">
        <v>164</v>
      </c>
      <c r="B81" t="s">
        <v>165</v>
      </c>
      <c r="D81">
        <v>2</v>
      </c>
      <c r="E81">
        <f t="shared" si="1"/>
        <v>2</v>
      </c>
    </row>
    <row r="82" spans="1:5">
      <c r="A82" s="2" t="s">
        <v>166</v>
      </c>
      <c r="B82" t="s">
        <v>167</v>
      </c>
      <c r="D82">
        <v>2</v>
      </c>
      <c r="E82">
        <f t="shared" si="1"/>
        <v>2</v>
      </c>
    </row>
    <row r="83" spans="1:5">
      <c r="A83" s="2" t="s">
        <v>168</v>
      </c>
      <c r="B83" t="s">
        <v>169</v>
      </c>
      <c r="D83">
        <v>2</v>
      </c>
      <c r="E83">
        <f t="shared" si="1"/>
        <v>2</v>
      </c>
    </row>
    <row r="84" spans="1:5">
      <c r="A84" s="2" t="s">
        <v>170</v>
      </c>
      <c r="B84" t="s">
        <v>171</v>
      </c>
      <c r="D84">
        <v>2</v>
      </c>
      <c r="E84">
        <f t="shared" si="1"/>
        <v>2</v>
      </c>
    </row>
    <row r="85" spans="1:5">
      <c r="A85" s="2" t="s">
        <v>172</v>
      </c>
      <c r="B85" t="s">
        <v>173</v>
      </c>
      <c r="D85">
        <v>2</v>
      </c>
      <c r="E85">
        <f t="shared" si="1"/>
        <v>2</v>
      </c>
    </row>
    <row r="86" spans="1:5">
      <c r="A86" s="2" t="s">
        <v>174</v>
      </c>
      <c r="B86" t="s">
        <v>175</v>
      </c>
      <c r="D86">
        <v>2</v>
      </c>
      <c r="E86">
        <f t="shared" si="1"/>
        <v>2</v>
      </c>
    </row>
    <row r="87" spans="1:5">
      <c r="A87" s="2" t="s">
        <v>176</v>
      </c>
      <c r="B87" t="s">
        <v>177</v>
      </c>
      <c r="D87">
        <v>2</v>
      </c>
      <c r="E87">
        <f t="shared" si="1"/>
        <v>2</v>
      </c>
    </row>
    <row r="88" spans="1:5">
      <c r="A88" s="2" t="s">
        <v>178</v>
      </c>
      <c r="B88" t="s">
        <v>179</v>
      </c>
      <c r="D88">
        <v>2</v>
      </c>
      <c r="E88">
        <f t="shared" si="1"/>
        <v>2</v>
      </c>
    </row>
    <row r="89" spans="1:5">
      <c r="A89" s="2" t="s">
        <v>180</v>
      </c>
      <c r="B89" t="s">
        <v>181</v>
      </c>
      <c r="D89">
        <v>2</v>
      </c>
      <c r="E89">
        <f t="shared" si="1"/>
        <v>2</v>
      </c>
    </row>
    <row r="90" spans="1:5">
      <c r="A90" s="2" t="s">
        <v>182</v>
      </c>
      <c r="B90" t="s">
        <v>183</v>
      </c>
      <c r="D90">
        <v>2</v>
      </c>
      <c r="E90">
        <f t="shared" si="1"/>
        <v>2</v>
      </c>
    </row>
    <row r="91" spans="1:5">
      <c r="A91" s="2" t="s">
        <v>184</v>
      </c>
      <c r="B91" t="s">
        <v>185</v>
      </c>
      <c r="D91">
        <v>2</v>
      </c>
      <c r="E91">
        <f t="shared" si="1"/>
        <v>2</v>
      </c>
    </row>
    <row r="92" spans="1:5">
      <c r="A92" s="2" t="s">
        <v>186</v>
      </c>
      <c r="B92" t="s">
        <v>187</v>
      </c>
      <c r="D92">
        <v>2</v>
      </c>
      <c r="E92">
        <f t="shared" si="1"/>
        <v>2</v>
      </c>
    </row>
    <row r="93" spans="1:5">
      <c r="A93" s="2" t="s">
        <v>188</v>
      </c>
      <c r="B93" t="s">
        <v>189</v>
      </c>
      <c r="E93">
        <f t="shared" si="1"/>
        <v>0</v>
      </c>
    </row>
    <row r="94" spans="1:5">
      <c r="A94" s="2" t="s">
        <v>190</v>
      </c>
      <c r="B94" t="s">
        <v>191</v>
      </c>
      <c r="D94">
        <v>2</v>
      </c>
      <c r="E94">
        <f t="shared" si="1"/>
        <v>2</v>
      </c>
    </row>
    <row r="95" spans="1:5">
      <c r="A95" s="2" t="s">
        <v>192</v>
      </c>
      <c r="B95" t="s">
        <v>193</v>
      </c>
      <c r="D95">
        <v>12</v>
      </c>
      <c r="E95">
        <f t="shared" si="1"/>
        <v>12</v>
      </c>
    </row>
    <row r="96" spans="1:5">
      <c r="A96" s="2" t="s">
        <v>194</v>
      </c>
      <c r="B96" t="s">
        <v>195</v>
      </c>
      <c r="D96">
        <v>8</v>
      </c>
      <c r="E96">
        <f t="shared" si="1"/>
        <v>8</v>
      </c>
    </row>
    <row r="97" spans="1:5">
      <c r="A97" s="2" t="s">
        <v>196</v>
      </c>
      <c r="B97" t="s">
        <v>197</v>
      </c>
      <c r="D97">
        <v>10</v>
      </c>
      <c r="E97">
        <f t="shared" si="1"/>
        <v>10</v>
      </c>
    </row>
    <row r="98" spans="1:5">
      <c r="A98" s="2" t="s">
        <v>198</v>
      </c>
      <c r="B98" t="s">
        <v>199</v>
      </c>
      <c r="D98">
        <v>4</v>
      </c>
      <c r="E98">
        <f t="shared" si="1"/>
        <v>4</v>
      </c>
    </row>
    <row r="99" spans="1:5">
      <c r="A99" s="2" t="s">
        <v>200</v>
      </c>
      <c r="B99" t="s">
        <v>201</v>
      </c>
      <c r="D99">
        <v>16</v>
      </c>
      <c r="E99">
        <f t="shared" si="1"/>
        <v>16</v>
      </c>
    </row>
    <row r="100" spans="1:5">
      <c r="A100" s="2" t="s">
        <v>202</v>
      </c>
      <c r="B100" t="s">
        <v>203</v>
      </c>
      <c r="D100">
        <v>66</v>
      </c>
      <c r="E100">
        <f t="shared" si="1"/>
        <v>66</v>
      </c>
    </row>
    <row r="101" spans="1:5">
      <c r="A101" s="2" t="s">
        <v>204</v>
      </c>
      <c r="B101">
        <v>8463115190</v>
      </c>
      <c r="D101">
        <v>8</v>
      </c>
      <c r="E101">
        <f t="shared" si="1"/>
        <v>8</v>
      </c>
    </row>
    <row r="102" spans="1:5">
      <c r="A102" s="2" t="s">
        <v>6</v>
      </c>
      <c r="B102" t="s">
        <v>206</v>
      </c>
      <c r="D102">
        <v>2</v>
      </c>
      <c r="E102">
        <f t="shared" si="1"/>
        <v>2</v>
      </c>
    </row>
    <row r="103" spans="1:5">
      <c r="A103" s="2" t="s">
        <v>207</v>
      </c>
      <c r="B103" t="s">
        <v>208</v>
      </c>
      <c r="D103">
        <v>2</v>
      </c>
      <c r="E103">
        <f t="shared" si="1"/>
        <v>2</v>
      </c>
    </row>
    <row r="104" spans="1:5">
      <c r="A104" s="2" t="s">
        <v>88</v>
      </c>
      <c r="B104" t="s">
        <v>209</v>
      </c>
      <c r="D104">
        <v>2</v>
      </c>
      <c r="E104">
        <f t="shared" si="1"/>
        <v>2</v>
      </c>
    </row>
    <row r="105" spans="1:5">
      <c r="A105" s="2" t="s">
        <v>210</v>
      </c>
      <c r="B105" t="s">
        <v>211</v>
      </c>
      <c r="D105">
        <v>2</v>
      </c>
      <c r="E105">
        <f t="shared" si="1"/>
        <v>2</v>
      </c>
    </row>
    <row r="106" spans="1:5">
      <c r="A106" s="2" t="s">
        <v>212</v>
      </c>
      <c r="B106" t="s">
        <v>213</v>
      </c>
      <c r="D106">
        <v>2</v>
      </c>
      <c r="E106">
        <f t="shared" si="1"/>
        <v>2</v>
      </c>
    </row>
    <row r="107" spans="1:5">
      <c r="A107" s="2" t="s">
        <v>214</v>
      </c>
      <c r="B107" t="s">
        <v>215</v>
      </c>
      <c r="D107">
        <v>2</v>
      </c>
      <c r="E107">
        <f t="shared" si="1"/>
        <v>2</v>
      </c>
    </row>
    <row r="108" spans="1:5">
      <c r="A108" s="2" t="s">
        <v>216</v>
      </c>
      <c r="B108" t="s">
        <v>217</v>
      </c>
      <c r="D108">
        <v>2</v>
      </c>
      <c r="E108">
        <f t="shared" si="1"/>
        <v>2</v>
      </c>
    </row>
    <row r="109" spans="1:5">
      <c r="A109" s="2" t="s">
        <v>218</v>
      </c>
      <c r="B109" t="s">
        <v>219</v>
      </c>
      <c r="D109">
        <v>2</v>
      </c>
      <c r="E109">
        <f t="shared" si="1"/>
        <v>2</v>
      </c>
    </row>
    <row r="110" spans="1:5">
      <c r="A110" s="2" t="s">
        <v>220</v>
      </c>
      <c r="B110" t="s">
        <v>221</v>
      </c>
      <c r="D110">
        <v>2</v>
      </c>
      <c r="E110">
        <f t="shared" si="1"/>
        <v>2</v>
      </c>
    </row>
    <row r="111" spans="1:5">
      <c r="A111" s="2" t="s">
        <v>222</v>
      </c>
      <c r="B111" t="s">
        <v>223</v>
      </c>
      <c r="D111">
        <v>2</v>
      </c>
      <c r="E111">
        <f t="shared" si="1"/>
        <v>2</v>
      </c>
    </row>
    <row r="112" spans="1:5">
      <c r="A112" s="2" t="s">
        <v>224</v>
      </c>
      <c r="B112" t="s">
        <v>225</v>
      </c>
      <c r="D112">
        <v>2</v>
      </c>
      <c r="E112">
        <f t="shared" si="1"/>
        <v>2</v>
      </c>
    </row>
    <row r="113" spans="1:5">
      <c r="A113" s="2" t="s">
        <v>226</v>
      </c>
      <c r="B113" t="s">
        <v>227</v>
      </c>
      <c r="D113">
        <v>2</v>
      </c>
      <c r="E113">
        <f t="shared" si="1"/>
        <v>2</v>
      </c>
    </row>
    <row r="114" spans="1:5">
      <c r="A114" s="2" t="s">
        <v>228</v>
      </c>
      <c r="B114" t="s">
        <v>229</v>
      </c>
      <c r="D114">
        <v>2</v>
      </c>
      <c r="E114">
        <f t="shared" si="1"/>
        <v>2</v>
      </c>
    </row>
    <row r="115" spans="1:5">
      <c r="A115" s="2" t="s">
        <v>230</v>
      </c>
      <c r="B115" t="s">
        <v>231</v>
      </c>
      <c r="D115">
        <v>2</v>
      </c>
      <c r="E115">
        <f t="shared" si="1"/>
        <v>2</v>
      </c>
    </row>
    <row r="116" spans="1:5">
      <c r="A116" s="2" t="s">
        <v>232</v>
      </c>
      <c r="B116" t="s">
        <v>233</v>
      </c>
      <c r="D116">
        <v>2</v>
      </c>
      <c r="E116">
        <f t="shared" si="1"/>
        <v>2</v>
      </c>
    </row>
    <row r="117" spans="1:5">
      <c r="A117" s="2" t="s">
        <v>234</v>
      </c>
      <c r="B117" t="s">
        <v>235</v>
      </c>
      <c r="E117">
        <f t="shared" si="1"/>
        <v>0</v>
      </c>
    </row>
    <row r="118" spans="1:5">
      <c r="A118" s="2" t="s">
        <v>236</v>
      </c>
      <c r="B118" t="s">
        <v>237</v>
      </c>
      <c r="E118">
        <f t="shared" si="1"/>
        <v>0</v>
      </c>
    </row>
    <row r="119" spans="1:5">
      <c r="A119" s="2" t="s">
        <v>238</v>
      </c>
      <c r="B119" t="s">
        <v>239</v>
      </c>
      <c r="E119">
        <f t="shared" si="1"/>
        <v>0</v>
      </c>
    </row>
    <row r="120" spans="1:5">
      <c r="A120" s="2" t="s">
        <v>240</v>
      </c>
      <c r="B120" t="s">
        <v>241</v>
      </c>
      <c r="D120">
        <v>2</v>
      </c>
      <c r="E120">
        <f t="shared" si="1"/>
        <v>2</v>
      </c>
    </row>
    <row r="121" spans="1:5">
      <c r="A121" s="2" t="s">
        <v>242</v>
      </c>
      <c r="B121" t="s">
        <v>243</v>
      </c>
      <c r="D121">
        <v>1</v>
      </c>
      <c r="E121">
        <f t="shared" si="1"/>
        <v>1</v>
      </c>
    </row>
    <row r="122" spans="1:5">
      <c r="A122" s="2" t="s">
        <v>244</v>
      </c>
      <c r="B122" t="s">
        <v>245</v>
      </c>
      <c r="D122">
        <v>6</v>
      </c>
      <c r="E122">
        <f t="shared" si="1"/>
        <v>6</v>
      </c>
    </row>
    <row r="123" spans="1:5">
      <c r="A123" s="2" t="s">
        <v>246</v>
      </c>
      <c r="B123" t="s">
        <v>247</v>
      </c>
      <c r="D123">
        <v>6</v>
      </c>
      <c r="E123">
        <f t="shared" si="1"/>
        <v>6</v>
      </c>
    </row>
    <row r="124" spans="1:5">
      <c r="A124" s="2" t="s">
        <v>248</v>
      </c>
      <c r="B124" t="s">
        <v>249</v>
      </c>
      <c r="D124">
        <v>6</v>
      </c>
      <c r="E124">
        <f t="shared" si="1"/>
        <v>6</v>
      </c>
    </row>
    <row r="125" spans="1:5">
      <c r="A125" s="2" t="s">
        <v>250</v>
      </c>
      <c r="B125" t="s">
        <v>251</v>
      </c>
      <c r="E125">
        <f t="shared" si="1"/>
        <v>0</v>
      </c>
    </row>
    <row r="126" spans="1:5">
      <c r="A126" s="2" t="s">
        <v>252</v>
      </c>
      <c r="B126" t="s">
        <v>253</v>
      </c>
      <c r="E126">
        <f t="shared" si="1"/>
        <v>0</v>
      </c>
    </row>
    <row r="127" spans="1:5">
      <c r="A127" s="2" t="s">
        <v>254</v>
      </c>
      <c r="B127" t="s">
        <v>255</v>
      </c>
      <c r="E127">
        <f t="shared" si="1"/>
        <v>0</v>
      </c>
    </row>
    <row r="128" spans="1:5">
      <c r="A128" s="2" t="s">
        <v>256</v>
      </c>
      <c r="B128" t="s">
        <v>257</v>
      </c>
      <c r="E128">
        <f t="shared" si="1"/>
        <v>0</v>
      </c>
    </row>
    <row r="129" spans="1:5">
      <c r="A129" s="2" t="s">
        <v>258</v>
      </c>
      <c r="B129" t="s">
        <v>259</v>
      </c>
      <c r="E129">
        <f t="shared" si="1"/>
        <v>0</v>
      </c>
    </row>
    <row r="130" spans="1:5">
      <c r="A130" s="2" t="s">
        <v>260</v>
      </c>
      <c r="B130" t="s">
        <v>261</v>
      </c>
      <c r="D130">
        <v>2</v>
      </c>
      <c r="E130">
        <f t="shared" si="1"/>
        <v>2</v>
      </c>
    </row>
    <row r="131" spans="1:5">
      <c r="A131" s="2" t="s">
        <v>262</v>
      </c>
      <c r="B131" t="s">
        <v>263</v>
      </c>
      <c r="D131">
        <v>2</v>
      </c>
      <c r="E131">
        <f t="shared" ref="E131:E194" si="2">C131+D131</f>
        <v>2</v>
      </c>
    </row>
    <row r="132" spans="1:5">
      <c r="A132" s="2" t="s">
        <v>264</v>
      </c>
      <c r="B132" t="s">
        <v>265</v>
      </c>
      <c r="E132">
        <f t="shared" si="2"/>
        <v>0</v>
      </c>
    </row>
    <row r="133" spans="1:5">
      <c r="A133" s="2" t="s">
        <v>266</v>
      </c>
      <c r="B133" t="s">
        <v>267</v>
      </c>
      <c r="D133">
        <v>2</v>
      </c>
      <c r="E133">
        <f t="shared" si="2"/>
        <v>2</v>
      </c>
    </row>
    <row r="134" spans="1:5">
      <c r="A134" s="2" t="s">
        <v>268</v>
      </c>
      <c r="B134" t="s">
        <v>269</v>
      </c>
      <c r="E134">
        <f t="shared" si="2"/>
        <v>0</v>
      </c>
    </row>
    <row r="135" spans="1:5">
      <c r="A135" s="2" t="s">
        <v>270</v>
      </c>
      <c r="B135" t="s">
        <v>271</v>
      </c>
      <c r="E135">
        <f t="shared" si="2"/>
        <v>0</v>
      </c>
    </row>
    <row r="136" spans="1:5">
      <c r="A136" s="2" t="s">
        <v>272</v>
      </c>
      <c r="B136">
        <v>4789369001</v>
      </c>
      <c r="E136">
        <f t="shared" si="2"/>
        <v>0</v>
      </c>
    </row>
    <row r="137" spans="1:5">
      <c r="A137" s="2" t="s">
        <v>273</v>
      </c>
      <c r="B137" t="s">
        <v>274</v>
      </c>
      <c r="E137">
        <f t="shared" si="2"/>
        <v>0</v>
      </c>
    </row>
    <row r="138" spans="1:5">
      <c r="A138" s="2" t="s">
        <v>275</v>
      </c>
      <c r="B138" t="s">
        <v>276</v>
      </c>
      <c r="E138">
        <f t="shared" si="2"/>
        <v>0</v>
      </c>
    </row>
    <row r="139" spans="1:5">
      <c r="A139" s="2" t="s">
        <v>277</v>
      </c>
      <c r="B139" t="s">
        <v>278</v>
      </c>
      <c r="D139">
        <v>1</v>
      </c>
      <c r="E139">
        <f t="shared" si="2"/>
        <v>1</v>
      </c>
    </row>
    <row r="140" spans="1:5">
      <c r="A140" s="2" t="s">
        <v>279</v>
      </c>
      <c r="B140" t="s">
        <v>280</v>
      </c>
      <c r="D140">
        <v>1</v>
      </c>
      <c r="E140">
        <f t="shared" si="2"/>
        <v>1</v>
      </c>
    </row>
    <row r="141" spans="1:5">
      <c r="A141" s="2" t="s">
        <v>281</v>
      </c>
      <c r="B141" t="s">
        <v>282</v>
      </c>
      <c r="D141">
        <v>1</v>
      </c>
      <c r="E141">
        <f t="shared" si="2"/>
        <v>1</v>
      </c>
    </row>
    <row r="142" spans="1:5">
      <c r="A142" s="2" t="s">
        <v>283</v>
      </c>
      <c r="B142" t="s">
        <v>284</v>
      </c>
      <c r="D142">
        <v>1</v>
      </c>
      <c r="E142">
        <f t="shared" si="2"/>
        <v>1</v>
      </c>
    </row>
    <row r="143" spans="1:5">
      <c r="A143" s="2" t="s">
        <v>285</v>
      </c>
      <c r="B143" t="s">
        <v>286</v>
      </c>
      <c r="E143">
        <f t="shared" si="2"/>
        <v>0</v>
      </c>
    </row>
    <row r="144" spans="1:5">
      <c r="A144" s="2" t="s">
        <v>287</v>
      </c>
      <c r="B144" t="s">
        <v>288</v>
      </c>
      <c r="D144">
        <v>1</v>
      </c>
      <c r="E144">
        <f t="shared" si="2"/>
        <v>1</v>
      </c>
    </row>
    <row r="145" spans="1:5">
      <c r="A145" s="2" t="s">
        <v>289</v>
      </c>
      <c r="B145" t="s">
        <v>290</v>
      </c>
      <c r="D145">
        <v>1</v>
      </c>
      <c r="E145">
        <f t="shared" si="2"/>
        <v>1</v>
      </c>
    </row>
    <row r="146" spans="1:5">
      <c r="A146" s="2" t="s">
        <v>291</v>
      </c>
      <c r="B146" t="s">
        <v>292</v>
      </c>
      <c r="D146">
        <v>12</v>
      </c>
      <c r="E146">
        <f t="shared" si="2"/>
        <v>12</v>
      </c>
    </row>
    <row r="147" spans="1:5">
      <c r="A147" s="2" t="s">
        <v>293</v>
      </c>
      <c r="B147" t="s">
        <v>294</v>
      </c>
      <c r="D147">
        <v>12</v>
      </c>
      <c r="E147">
        <f t="shared" si="2"/>
        <v>12</v>
      </c>
    </row>
    <row r="148" spans="1:5">
      <c r="A148" s="2" t="s">
        <v>295</v>
      </c>
      <c r="B148" t="s">
        <v>296</v>
      </c>
      <c r="D148">
        <v>12</v>
      </c>
      <c r="E148">
        <f t="shared" si="2"/>
        <v>12</v>
      </c>
    </row>
    <row r="149" spans="1:5">
      <c r="A149" s="2" t="s">
        <v>297</v>
      </c>
      <c r="B149" t="s">
        <v>298</v>
      </c>
      <c r="D149">
        <v>8</v>
      </c>
      <c r="E149">
        <f t="shared" si="2"/>
        <v>8</v>
      </c>
    </row>
    <row r="150" spans="1:5">
      <c r="A150" s="2" t="s">
        <v>299</v>
      </c>
      <c r="B150" t="s">
        <v>300</v>
      </c>
      <c r="D150">
        <v>2</v>
      </c>
      <c r="E150">
        <f t="shared" si="2"/>
        <v>2</v>
      </c>
    </row>
    <row r="151" spans="1:5">
      <c r="A151" s="2" t="s">
        <v>301</v>
      </c>
      <c r="B151" t="s">
        <v>302</v>
      </c>
      <c r="E151">
        <f t="shared" si="2"/>
        <v>0</v>
      </c>
    </row>
    <row r="152" spans="1:5">
      <c r="A152" s="2" t="s">
        <v>303</v>
      </c>
      <c r="B152" t="s">
        <v>304</v>
      </c>
      <c r="D152">
        <v>8</v>
      </c>
      <c r="E152">
        <f t="shared" si="2"/>
        <v>8</v>
      </c>
    </row>
    <row r="153" spans="1:5">
      <c r="A153" s="2" t="s">
        <v>305</v>
      </c>
      <c r="B153" t="s">
        <v>306</v>
      </c>
      <c r="E153">
        <f t="shared" si="2"/>
        <v>0</v>
      </c>
    </row>
    <row r="154" spans="1:5">
      <c r="A154" s="2" t="s">
        <v>307</v>
      </c>
      <c r="B154" t="s">
        <v>308</v>
      </c>
      <c r="E154">
        <f t="shared" si="2"/>
        <v>0</v>
      </c>
    </row>
    <row r="155" spans="1:5">
      <c r="A155" s="2" t="s">
        <v>309</v>
      </c>
      <c r="B155" t="s">
        <v>310</v>
      </c>
      <c r="E155">
        <f t="shared" si="2"/>
        <v>0</v>
      </c>
    </row>
    <row r="156" spans="1:5">
      <c r="A156" s="2" t="s">
        <v>311</v>
      </c>
      <c r="B156" t="s">
        <v>312</v>
      </c>
      <c r="E156">
        <f t="shared" si="2"/>
        <v>0</v>
      </c>
    </row>
    <row r="157" spans="1:5">
      <c r="A157" s="2" t="s">
        <v>313</v>
      </c>
      <c r="B157" t="s">
        <v>314</v>
      </c>
      <c r="E157">
        <f t="shared" si="2"/>
        <v>0</v>
      </c>
    </row>
    <row r="158" spans="1:5">
      <c r="A158" s="2" t="s">
        <v>315</v>
      </c>
      <c r="B158" t="s">
        <v>316</v>
      </c>
      <c r="E158">
        <f t="shared" si="2"/>
        <v>0</v>
      </c>
    </row>
    <row r="159" spans="1:5">
      <c r="A159" s="2" t="s">
        <v>317</v>
      </c>
      <c r="B159" t="s">
        <v>318</v>
      </c>
      <c r="E159">
        <f t="shared" si="2"/>
        <v>0</v>
      </c>
    </row>
    <row r="160" spans="1:5">
      <c r="A160" s="2" t="s">
        <v>319</v>
      </c>
      <c r="B160" t="s">
        <v>320</v>
      </c>
      <c r="E160">
        <f t="shared" si="2"/>
        <v>0</v>
      </c>
    </row>
    <row r="161" spans="1:5">
      <c r="A161" s="2" t="s">
        <v>321</v>
      </c>
      <c r="B161" t="s">
        <v>322</v>
      </c>
      <c r="E161">
        <f t="shared" si="2"/>
        <v>0</v>
      </c>
    </row>
    <row r="162" spans="1:5">
      <c r="A162" s="2" t="s">
        <v>323</v>
      </c>
      <c r="B162" t="s">
        <v>324</v>
      </c>
      <c r="E162">
        <f t="shared" si="2"/>
        <v>0</v>
      </c>
    </row>
    <row r="163" spans="1:5">
      <c r="A163" s="2" t="s">
        <v>325</v>
      </c>
      <c r="B163" t="s">
        <v>326</v>
      </c>
      <c r="E163">
        <f t="shared" si="2"/>
        <v>0</v>
      </c>
    </row>
    <row r="164" spans="1:5">
      <c r="A164" s="2" t="s">
        <v>327</v>
      </c>
      <c r="B164" t="s">
        <v>328</v>
      </c>
      <c r="E164">
        <f t="shared" si="2"/>
        <v>0</v>
      </c>
    </row>
    <row r="165" spans="1:5">
      <c r="A165" s="2" t="s">
        <v>329</v>
      </c>
      <c r="B165" t="s">
        <v>330</v>
      </c>
      <c r="E165">
        <f t="shared" si="2"/>
        <v>0</v>
      </c>
    </row>
    <row r="166" spans="1:5">
      <c r="A166" s="2" t="s">
        <v>331</v>
      </c>
      <c r="B166" t="s">
        <v>314</v>
      </c>
      <c r="E166">
        <f t="shared" si="2"/>
        <v>0</v>
      </c>
    </row>
    <row r="167" spans="1:5">
      <c r="A167" s="2" t="s">
        <v>332</v>
      </c>
      <c r="B167" t="s">
        <v>333</v>
      </c>
      <c r="E167">
        <f t="shared" si="2"/>
        <v>0</v>
      </c>
    </row>
    <row r="168" spans="1:5">
      <c r="A168" s="2" t="s">
        <v>334</v>
      </c>
      <c r="B168" t="s">
        <v>335</v>
      </c>
      <c r="E168">
        <f t="shared" si="2"/>
        <v>0</v>
      </c>
    </row>
    <row r="169" spans="1:5">
      <c r="A169" s="2" t="s">
        <v>336</v>
      </c>
      <c r="B169" t="s">
        <v>337</v>
      </c>
      <c r="E169">
        <f t="shared" si="2"/>
        <v>0</v>
      </c>
    </row>
    <row r="170" spans="1:5">
      <c r="A170" s="2" t="s">
        <v>338</v>
      </c>
      <c r="B170" t="s">
        <v>339</v>
      </c>
      <c r="E170">
        <f t="shared" si="2"/>
        <v>0</v>
      </c>
    </row>
    <row r="171" spans="1:5">
      <c r="A171" s="2" t="s">
        <v>340</v>
      </c>
      <c r="B171" t="s">
        <v>341</v>
      </c>
      <c r="E171">
        <f t="shared" si="2"/>
        <v>0</v>
      </c>
    </row>
    <row r="172" spans="1:5">
      <c r="A172" s="2" t="s">
        <v>342</v>
      </c>
      <c r="B172" t="s">
        <v>343</v>
      </c>
      <c r="E172">
        <f t="shared" si="2"/>
        <v>0</v>
      </c>
    </row>
    <row r="173" spans="1:5">
      <c r="A173" s="2" t="s">
        <v>344</v>
      </c>
      <c r="B173" t="s">
        <v>345</v>
      </c>
      <c r="E173">
        <f t="shared" si="2"/>
        <v>0</v>
      </c>
    </row>
    <row r="174" spans="1:5">
      <c r="A174" s="2" t="s">
        <v>346</v>
      </c>
      <c r="B174" t="s">
        <v>347</v>
      </c>
      <c r="E174">
        <f t="shared" si="2"/>
        <v>0</v>
      </c>
    </row>
    <row r="175" spans="1:5">
      <c r="A175" s="2" t="s">
        <v>348</v>
      </c>
      <c r="B175" t="s">
        <v>349</v>
      </c>
      <c r="E175">
        <f t="shared" si="2"/>
        <v>0</v>
      </c>
    </row>
    <row r="176" spans="1:5">
      <c r="A176" s="2" t="s">
        <v>350</v>
      </c>
      <c r="B176" t="s">
        <v>351</v>
      </c>
      <c r="E176">
        <f t="shared" si="2"/>
        <v>0</v>
      </c>
    </row>
    <row r="177" spans="1:5">
      <c r="A177" s="2" t="s">
        <v>352</v>
      </c>
      <c r="B177" t="s">
        <v>353</v>
      </c>
      <c r="E177">
        <f t="shared" si="2"/>
        <v>0</v>
      </c>
    </row>
    <row r="178" spans="1:5">
      <c r="A178" s="2"/>
      <c r="E178">
        <f t="shared" si="2"/>
        <v>0</v>
      </c>
    </row>
    <row r="179" spans="1:5">
      <c r="A179" s="2"/>
      <c r="E179">
        <f t="shared" si="2"/>
        <v>0</v>
      </c>
    </row>
    <row r="180" spans="1:5">
      <c r="A180" s="2"/>
      <c r="E180">
        <f t="shared" si="2"/>
        <v>0</v>
      </c>
    </row>
    <row r="181" spans="1:5">
      <c r="A181" s="2"/>
      <c r="E181">
        <f t="shared" si="2"/>
        <v>0</v>
      </c>
    </row>
    <row r="182" spans="1:5">
      <c r="A182" s="2"/>
      <c r="E182">
        <f t="shared" si="2"/>
        <v>0</v>
      </c>
    </row>
    <row r="183" spans="1:5">
      <c r="A183" s="2"/>
      <c r="E183">
        <f t="shared" si="2"/>
        <v>0</v>
      </c>
    </row>
    <row r="184" spans="1:5">
      <c r="A184" s="2"/>
      <c r="E184">
        <f t="shared" si="2"/>
        <v>0</v>
      </c>
    </row>
    <row r="185" spans="1:5">
      <c r="A185" s="2"/>
      <c r="E185">
        <f t="shared" si="2"/>
        <v>0</v>
      </c>
    </row>
    <row r="186" spans="1:5">
      <c r="A186" s="2"/>
      <c r="E186">
        <f t="shared" si="2"/>
        <v>0</v>
      </c>
    </row>
    <row r="187" spans="1:5">
      <c r="A187" s="2"/>
      <c r="E187">
        <f t="shared" si="2"/>
        <v>0</v>
      </c>
    </row>
    <row r="188" spans="1:5">
      <c r="A188" s="2"/>
      <c r="E188">
        <f t="shared" si="2"/>
        <v>0</v>
      </c>
    </row>
    <row r="189" spans="1:5">
      <c r="A189" s="2"/>
      <c r="E189">
        <f t="shared" si="2"/>
        <v>0</v>
      </c>
    </row>
    <row r="190" spans="1:5">
      <c r="A190" s="2"/>
      <c r="E190">
        <f t="shared" si="2"/>
        <v>0</v>
      </c>
    </row>
    <row r="191" spans="1:5">
      <c r="A191" s="2"/>
      <c r="E191">
        <f t="shared" si="2"/>
        <v>0</v>
      </c>
    </row>
    <row r="192" spans="1:5">
      <c r="A192" s="2"/>
      <c r="E192">
        <f t="shared" si="2"/>
        <v>0</v>
      </c>
    </row>
    <row r="193" spans="1:5">
      <c r="A193" s="2"/>
      <c r="E193">
        <f t="shared" si="2"/>
        <v>0</v>
      </c>
    </row>
    <row r="194" spans="1:5">
      <c r="A194" s="2"/>
      <c r="E194">
        <f t="shared" si="2"/>
        <v>0</v>
      </c>
    </row>
    <row r="195" spans="1:5">
      <c r="A195" s="2"/>
      <c r="E195">
        <f t="shared" ref="E195:E197" si="3">C195+D195</f>
        <v>0</v>
      </c>
    </row>
    <row r="196" spans="1:5">
      <c r="A196" s="2"/>
      <c r="E196">
        <f t="shared" si="3"/>
        <v>0</v>
      </c>
    </row>
    <row r="197" spans="1:5">
      <c r="A197" s="2"/>
      <c r="E197">
        <f t="shared" si="3"/>
        <v>0</v>
      </c>
    </row>
    <row r="198" spans="1:5">
      <c r="A198" s="2"/>
    </row>
    <row r="199" spans="1:5">
      <c r="A199" s="2"/>
    </row>
    <row r="200" spans="1:5">
      <c r="A200" s="2"/>
    </row>
    <row r="201" spans="1:5">
      <c r="B201" s="5"/>
    </row>
    <row r="202" spans="1:5">
      <c r="B202" s="5"/>
    </row>
    <row r="203" spans="1:5">
      <c r="B203" s="5"/>
    </row>
    <row r="204" spans="1:5">
      <c r="B204" s="5"/>
    </row>
    <row r="205" spans="1:5">
      <c r="B205" s="5"/>
    </row>
    <row r="206" spans="1:5">
      <c r="B206" s="5"/>
    </row>
    <row r="207" spans="1:5">
      <c r="B207" s="5"/>
    </row>
    <row r="208" spans="1:5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AB46-764E-4664-8C65-6267990B6765}">
  <dimension ref="A1:F256"/>
  <sheetViews>
    <sheetView workbookViewId="0">
      <selection activeCell="F12" sqref="F12"/>
    </sheetView>
  </sheetViews>
  <sheetFormatPr defaultRowHeight="15"/>
  <cols>
    <col min="1" max="1" width="26.28515625" bestFit="1" customWidth="1"/>
    <col min="2" max="3" width="13.28515625" bestFit="1" customWidth="1"/>
    <col min="4" max="4" width="8.42578125" bestFit="1" customWidth="1"/>
    <col min="5" max="5" width="12.5703125" bestFit="1" customWidth="1"/>
    <col min="6" max="6" width="21.5703125" bestFit="1" customWidth="1"/>
  </cols>
  <sheetData>
    <row r="1" spans="1:6">
      <c r="A1" s="2" t="s">
        <v>592</v>
      </c>
      <c r="B1" s="6" t="s">
        <v>2</v>
      </c>
      <c r="C1" s="2" t="s">
        <v>587</v>
      </c>
      <c r="D1" s="2" t="s">
        <v>588</v>
      </c>
      <c r="E1" s="2" t="s">
        <v>589</v>
      </c>
      <c r="F1" s="2" t="s">
        <v>590</v>
      </c>
    </row>
    <row r="2" spans="1:6">
      <c r="A2" s="2" t="s">
        <v>6</v>
      </c>
      <c r="B2" s="5" t="s">
        <v>593</v>
      </c>
      <c r="C2" s="13">
        <v>5</v>
      </c>
      <c r="D2" s="13"/>
      <c r="E2" s="13">
        <f>C2+D2</f>
        <v>5</v>
      </c>
      <c r="F2" s="13">
        <f>'April 2024'!E2-'May 2024'!C2</f>
        <v>2</v>
      </c>
    </row>
    <row r="3" spans="1:6">
      <c r="A3" s="2" t="s">
        <v>354</v>
      </c>
      <c r="B3" s="5" t="s">
        <v>355</v>
      </c>
      <c r="C3" s="13">
        <v>14</v>
      </c>
      <c r="D3" s="13"/>
      <c r="E3" s="13">
        <f t="shared" ref="E3:E66" si="0">C3+D3</f>
        <v>14</v>
      </c>
      <c r="F3" s="13">
        <f>'April 2024'!E3-'May 2024'!C3</f>
        <v>3</v>
      </c>
    </row>
    <row r="4" spans="1:6">
      <c r="A4" s="2" t="s">
        <v>594</v>
      </c>
      <c r="B4" s="5" t="s">
        <v>357</v>
      </c>
      <c r="C4" s="13">
        <v>9</v>
      </c>
      <c r="D4" s="13"/>
      <c r="E4" s="13">
        <f t="shared" si="0"/>
        <v>9</v>
      </c>
      <c r="F4" s="13">
        <f>'April 2024'!E4-'May 2024'!C4</f>
        <v>1</v>
      </c>
    </row>
    <row r="5" spans="1:6">
      <c r="A5" s="2" t="s">
        <v>358</v>
      </c>
      <c r="B5" s="5" t="s">
        <v>359</v>
      </c>
      <c r="C5" s="13">
        <v>24</v>
      </c>
      <c r="D5" s="13"/>
      <c r="E5" s="13">
        <f t="shared" si="0"/>
        <v>24</v>
      </c>
      <c r="F5" s="13">
        <f>'April 2024'!E5-'May 2024'!C5</f>
        <v>13</v>
      </c>
    </row>
    <row r="6" spans="1:6">
      <c r="A6" s="2" t="s">
        <v>360</v>
      </c>
      <c r="B6" s="5" t="s">
        <v>361</v>
      </c>
      <c r="C6" s="13">
        <v>16</v>
      </c>
      <c r="D6" s="13"/>
      <c r="E6" s="13">
        <f t="shared" si="0"/>
        <v>16</v>
      </c>
      <c r="F6" s="13">
        <f>'April 2024'!E6-'May 2024'!C6</f>
        <v>11</v>
      </c>
    </row>
    <row r="7" spans="1:6">
      <c r="A7" s="2" t="s">
        <v>362</v>
      </c>
      <c r="B7" s="5" t="s">
        <v>363</v>
      </c>
      <c r="C7" s="13">
        <v>9</v>
      </c>
      <c r="D7" s="13"/>
      <c r="E7" s="13">
        <f t="shared" si="0"/>
        <v>9</v>
      </c>
      <c r="F7" s="13">
        <f>'April 2024'!E7-'May 2024'!C7</f>
        <v>0</v>
      </c>
    </row>
    <row r="8" spans="1:6">
      <c r="A8" s="2" t="s">
        <v>364</v>
      </c>
      <c r="B8" s="5">
        <v>20764949322</v>
      </c>
      <c r="C8" s="13">
        <v>19</v>
      </c>
      <c r="D8" s="13"/>
      <c r="E8" s="13">
        <f t="shared" si="0"/>
        <v>19</v>
      </c>
      <c r="F8" s="13">
        <f>'April 2024'!E8-'May 2024'!C8</f>
        <v>11</v>
      </c>
    </row>
    <row r="9" spans="1:6">
      <c r="A9" s="2" t="s">
        <v>365</v>
      </c>
      <c r="B9" s="5" t="s">
        <v>366</v>
      </c>
      <c r="C9" s="13">
        <v>48</v>
      </c>
      <c r="D9" s="13"/>
      <c r="E9" s="13">
        <f t="shared" si="0"/>
        <v>48</v>
      </c>
      <c r="F9" s="13">
        <f>'April 2024'!E9-'May 2024'!C9</f>
        <v>21</v>
      </c>
    </row>
    <row r="10" spans="1:6">
      <c r="A10" s="2" t="s">
        <v>367</v>
      </c>
      <c r="B10" s="5" t="s">
        <v>368</v>
      </c>
      <c r="C10" s="13">
        <v>31</v>
      </c>
      <c r="D10" s="13">
        <v>39</v>
      </c>
      <c r="E10" s="13">
        <f t="shared" si="0"/>
        <v>70</v>
      </c>
      <c r="F10" s="13">
        <f>'April 2024'!E10-'May 2024'!C10</f>
        <v>34</v>
      </c>
    </row>
    <row r="11" spans="1:6">
      <c r="A11" s="2" t="s">
        <v>32</v>
      </c>
      <c r="B11" s="5" t="s">
        <v>369</v>
      </c>
      <c r="C11" s="13">
        <v>9</v>
      </c>
      <c r="D11" s="13"/>
      <c r="E11" s="13">
        <f t="shared" si="0"/>
        <v>9</v>
      </c>
      <c r="F11" s="13">
        <f>'April 2024'!E11-'May 2024'!C11</f>
        <v>3</v>
      </c>
    </row>
    <row r="12" spans="1:6">
      <c r="A12" s="2" t="s">
        <v>370</v>
      </c>
      <c r="B12" s="5" t="s">
        <v>371</v>
      </c>
      <c r="C12" s="13">
        <v>42</v>
      </c>
      <c r="D12" s="13">
        <v>28</v>
      </c>
      <c r="E12" s="13">
        <f t="shared" si="0"/>
        <v>70</v>
      </c>
      <c r="F12" s="13">
        <f>'April 2024'!E12-'May 2024'!C12</f>
        <v>39</v>
      </c>
    </row>
    <row r="13" spans="1:6">
      <c r="A13" s="2" t="s">
        <v>38</v>
      </c>
      <c r="B13" s="5" t="s">
        <v>372</v>
      </c>
      <c r="C13" s="13">
        <v>8</v>
      </c>
      <c r="D13" s="13"/>
      <c r="E13" s="13">
        <f t="shared" si="0"/>
        <v>8</v>
      </c>
      <c r="F13" s="13">
        <f>'April 2024'!E13-'May 2024'!C13</f>
        <v>2</v>
      </c>
    </row>
    <row r="14" spans="1:6">
      <c r="A14" s="2" t="s">
        <v>373</v>
      </c>
      <c r="B14" s="5" t="s">
        <v>374</v>
      </c>
      <c r="C14" s="13">
        <f>1+16</f>
        <v>17</v>
      </c>
      <c r="D14" s="13"/>
      <c r="E14" s="13">
        <f t="shared" si="0"/>
        <v>17</v>
      </c>
      <c r="F14" s="13">
        <f>'April 2024'!E14-'May 2024'!C14</f>
        <v>4</v>
      </c>
    </row>
    <row r="15" spans="1:6">
      <c r="A15" s="2" t="s">
        <v>375</v>
      </c>
      <c r="B15" s="5" t="s">
        <v>376</v>
      </c>
      <c r="C15" s="13">
        <f>44+29</f>
        <v>73</v>
      </c>
      <c r="D15" s="13"/>
      <c r="E15" s="13">
        <f t="shared" si="0"/>
        <v>73</v>
      </c>
      <c r="F15" s="13">
        <f>'April 2024'!E15-'May 2024'!C15</f>
        <v>40</v>
      </c>
    </row>
    <row r="16" spans="1:6">
      <c r="A16" s="2" t="s">
        <v>44</v>
      </c>
      <c r="B16" s="5" t="s">
        <v>377</v>
      </c>
      <c r="C16" s="13">
        <v>6</v>
      </c>
      <c r="D16" s="13"/>
      <c r="E16" s="13">
        <f t="shared" si="0"/>
        <v>6</v>
      </c>
      <c r="F16" s="13">
        <f>'April 2024'!E16-'May 2024'!C16</f>
        <v>1</v>
      </c>
    </row>
    <row r="17" spans="1:6">
      <c r="A17" s="2" t="s">
        <v>378</v>
      </c>
      <c r="B17" s="5" t="s">
        <v>379</v>
      </c>
      <c r="C17" s="13">
        <v>11</v>
      </c>
      <c r="D17" s="13"/>
      <c r="E17" s="13">
        <f t="shared" si="0"/>
        <v>11</v>
      </c>
      <c r="F17" s="13">
        <f>'April 2024'!E17-'May 2024'!C17</f>
        <v>4</v>
      </c>
    </row>
    <row r="18" spans="1:6">
      <c r="A18" s="2" t="s">
        <v>380</v>
      </c>
      <c r="B18" s="5" t="s">
        <v>381</v>
      </c>
      <c r="C18" s="13">
        <v>12</v>
      </c>
      <c r="D18" s="13"/>
      <c r="E18" s="13">
        <f t="shared" si="0"/>
        <v>12</v>
      </c>
      <c r="F18" s="13">
        <f>'April 2024'!E18-'May 2024'!C18</f>
        <v>2</v>
      </c>
    </row>
    <row r="19" spans="1:6">
      <c r="A19" s="2" t="s">
        <v>382</v>
      </c>
      <c r="B19" s="5"/>
      <c r="C19" s="13">
        <v>4</v>
      </c>
      <c r="D19" s="13"/>
      <c r="E19" s="13">
        <f t="shared" si="0"/>
        <v>4</v>
      </c>
      <c r="F19" s="13">
        <f>'April 2024'!E19-'May 2024'!C19</f>
        <v>0</v>
      </c>
    </row>
    <row r="20" spans="1:6">
      <c r="A20" s="2" t="s">
        <v>120</v>
      </c>
      <c r="B20" s="5" t="s">
        <v>383</v>
      </c>
      <c r="C20" s="13">
        <v>8</v>
      </c>
      <c r="D20" s="13"/>
      <c r="E20" s="13">
        <f t="shared" si="0"/>
        <v>8</v>
      </c>
      <c r="F20" s="13">
        <f>'April 2024'!E20-'May 2024'!C20</f>
        <v>0</v>
      </c>
    </row>
    <row r="21" spans="1:6">
      <c r="A21" s="2" t="s">
        <v>384</v>
      </c>
      <c r="B21" s="5" t="s">
        <v>385</v>
      </c>
      <c r="C21" s="13">
        <v>41</v>
      </c>
      <c r="D21" s="13"/>
      <c r="E21" s="13">
        <f t="shared" si="0"/>
        <v>41</v>
      </c>
      <c r="F21" s="13">
        <f>'April 2024'!E21-'May 2024'!C21</f>
        <v>6</v>
      </c>
    </row>
    <row r="22" spans="1:6">
      <c r="A22" s="2" t="s">
        <v>386</v>
      </c>
      <c r="B22" s="5" t="s">
        <v>387</v>
      </c>
      <c r="C22" s="13">
        <v>5</v>
      </c>
      <c r="D22" s="13"/>
      <c r="E22" s="13">
        <f t="shared" si="0"/>
        <v>5</v>
      </c>
      <c r="F22" s="13">
        <f>'April 2024'!E22-'May 2024'!C22</f>
        <v>0</v>
      </c>
    </row>
    <row r="23" spans="1:6">
      <c r="A23" s="2" t="s">
        <v>56</v>
      </c>
      <c r="B23" s="5" t="s">
        <v>388</v>
      </c>
      <c r="C23" s="13">
        <v>1</v>
      </c>
      <c r="D23" s="13">
        <v>5</v>
      </c>
      <c r="E23" s="13">
        <f t="shared" si="0"/>
        <v>6</v>
      </c>
      <c r="F23" s="13">
        <f>'April 2024'!E23-'May 2024'!C23</f>
        <v>1</v>
      </c>
    </row>
    <row r="24" spans="1:6">
      <c r="A24" s="2" t="s">
        <v>58</v>
      </c>
      <c r="B24" s="5" t="s">
        <v>389</v>
      </c>
      <c r="C24" s="13">
        <v>7</v>
      </c>
      <c r="D24" s="13"/>
      <c r="E24" s="13">
        <f t="shared" si="0"/>
        <v>7</v>
      </c>
      <c r="F24" s="13">
        <f>'April 2024'!E24-'May 2024'!C24</f>
        <v>2</v>
      </c>
    </row>
    <row r="25" spans="1:6">
      <c r="A25" s="2" t="s">
        <v>390</v>
      </c>
      <c r="B25" s="5" t="s">
        <v>391</v>
      </c>
      <c r="C25" s="13">
        <v>20</v>
      </c>
      <c r="D25" s="13">
        <v>20</v>
      </c>
      <c r="E25" s="13">
        <f t="shared" si="0"/>
        <v>40</v>
      </c>
      <c r="F25" s="13">
        <f>'April 2024'!E25-'May 2024'!C25</f>
        <v>16</v>
      </c>
    </row>
    <row r="26" spans="1:6">
      <c r="A26" s="2" t="s">
        <v>392</v>
      </c>
      <c r="B26" s="5" t="s">
        <v>393</v>
      </c>
      <c r="C26" s="13">
        <v>5</v>
      </c>
      <c r="D26" s="13"/>
      <c r="E26" s="13">
        <f t="shared" si="0"/>
        <v>5</v>
      </c>
      <c r="F26" s="13">
        <f>'April 2024'!E26-'May 2024'!C26</f>
        <v>1</v>
      </c>
    </row>
    <row r="27" spans="1:6">
      <c r="A27" s="2" t="s">
        <v>394</v>
      </c>
      <c r="B27" s="5" t="s">
        <v>395</v>
      </c>
      <c r="C27" s="13">
        <v>6</v>
      </c>
      <c r="D27" s="13"/>
      <c r="E27" s="13">
        <f t="shared" si="0"/>
        <v>6</v>
      </c>
      <c r="F27" s="13">
        <f>'April 2024'!E27-'May 2024'!C27</f>
        <v>1</v>
      </c>
    </row>
    <row r="28" spans="1:6">
      <c r="A28" s="2" t="s">
        <v>66</v>
      </c>
      <c r="B28" s="5" t="s">
        <v>396</v>
      </c>
      <c r="C28" s="13">
        <v>7</v>
      </c>
      <c r="D28" s="13"/>
      <c r="E28" s="13">
        <f t="shared" si="0"/>
        <v>7</v>
      </c>
      <c r="F28" s="13">
        <f>'April 2024'!E28-'May 2024'!C28</f>
        <v>2</v>
      </c>
    </row>
    <row r="29" spans="1:6">
      <c r="A29" s="2" t="s">
        <v>68</v>
      </c>
      <c r="B29" s="5" t="s">
        <v>397</v>
      </c>
      <c r="C29" s="13">
        <v>23</v>
      </c>
      <c r="D29" s="13"/>
      <c r="E29" s="13">
        <f t="shared" si="0"/>
        <v>23</v>
      </c>
      <c r="F29" s="13">
        <f>'April 2024'!E29-'May 2024'!C29</f>
        <v>6</v>
      </c>
    </row>
    <row r="30" spans="1:6">
      <c r="A30" s="2" t="s">
        <v>398</v>
      </c>
      <c r="B30" s="5" t="s">
        <v>399</v>
      </c>
      <c r="C30" s="13">
        <v>7</v>
      </c>
      <c r="D30" s="13">
        <v>5</v>
      </c>
      <c r="E30" s="13">
        <f t="shared" si="0"/>
        <v>12</v>
      </c>
      <c r="F30" s="13">
        <f>'April 2024'!E30-'May 2024'!C30</f>
        <v>3</v>
      </c>
    </row>
    <row r="31" spans="1:6">
      <c r="A31" s="2" t="s">
        <v>400</v>
      </c>
      <c r="B31" s="5" t="s">
        <v>401</v>
      </c>
      <c r="C31" s="13">
        <v>7</v>
      </c>
      <c r="D31" s="13"/>
      <c r="E31" s="13">
        <f t="shared" si="0"/>
        <v>7</v>
      </c>
      <c r="F31" s="13">
        <f>'April 2024'!E31-'May 2024'!C31</f>
        <v>2</v>
      </c>
    </row>
    <row r="32" spans="1:6">
      <c r="A32" s="2" t="s">
        <v>402</v>
      </c>
      <c r="B32" s="5" t="s">
        <v>403</v>
      </c>
      <c r="C32" s="13">
        <v>13</v>
      </c>
      <c r="D32" s="13"/>
      <c r="E32" s="13">
        <f t="shared" si="0"/>
        <v>13</v>
      </c>
      <c r="F32" s="13">
        <f>'April 2024'!E32-'May 2024'!C32</f>
        <v>10</v>
      </c>
    </row>
    <row r="33" spans="1:6">
      <c r="A33" s="2" t="s">
        <v>404</v>
      </c>
      <c r="B33" s="5" t="s">
        <v>405</v>
      </c>
      <c r="C33" s="13">
        <v>4</v>
      </c>
      <c r="D33" s="13"/>
      <c r="E33" s="13">
        <f t="shared" si="0"/>
        <v>4</v>
      </c>
      <c r="F33" s="13">
        <f>'April 2024'!E33-'May 2024'!C33</f>
        <v>1</v>
      </c>
    </row>
    <row r="34" spans="1:6">
      <c r="A34" s="2" t="s">
        <v>406</v>
      </c>
      <c r="B34" s="5" t="s">
        <v>407</v>
      </c>
      <c r="C34" s="13">
        <v>3</v>
      </c>
      <c r="D34" s="13"/>
      <c r="E34" s="13">
        <f t="shared" si="0"/>
        <v>3</v>
      </c>
      <c r="F34" s="13">
        <f>'April 2024'!E34-'May 2024'!C34</f>
        <v>1</v>
      </c>
    </row>
    <row r="35" spans="1:6">
      <c r="A35" s="2" t="s">
        <v>86</v>
      </c>
      <c r="B35" s="5">
        <v>20764655322</v>
      </c>
      <c r="C35" s="13">
        <v>2</v>
      </c>
      <c r="D35" s="13">
        <v>7</v>
      </c>
      <c r="E35" s="13">
        <f t="shared" si="0"/>
        <v>9</v>
      </c>
      <c r="F35" s="13">
        <f>'April 2024'!E35-'May 2024'!C35</f>
        <v>2</v>
      </c>
    </row>
    <row r="36" spans="1:6">
      <c r="A36" s="2" t="s">
        <v>88</v>
      </c>
      <c r="B36" s="5" t="s">
        <v>408</v>
      </c>
      <c r="C36" s="13">
        <v>3</v>
      </c>
      <c r="D36" s="13">
        <v>9</v>
      </c>
      <c r="E36" s="13">
        <f t="shared" si="0"/>
        <v>12</v>
      </c>
      <c r="F36" s="13">
        <f>'April 2024'!E36-'May 2024'!C36</f>
        <v>7</v>
      </c>
    </row>
    <row r="37" spans="1:6">
      <c r="A37" s="2" t="s">
        <v>409</v>
      </c>
      <c r="B37" s="5" t="s">
        <v>410</v>
      </c>
      <c r="C37" s="13">
        <v>20</v>
      </c>
      <c r="D37" s="13"/>
      <c r="E37" s="13">
        <f t="shared" si="0"/>
        <v>20</v>
      </c>
      <c r="F37" s="13">
        <f>'April 2024'!E37-'May 2024'!C37</f>
        <v>4</v>
      </c>
    </row>
    <row r="38" spans="1:6">
      <c r="A38" s="2" t="s">
        <v>96</v>
      </c>
      <c r="B38" s="5" t="s">
        <v>411</v>
      </c>
      <c r="C38" s="13">
        <v>5</v>
      </c>
      <c r="D38" s="13"/>
      <c r="E38" s="13">
        <f t="shared" si="0"/>
        <v>5</v>
      </c>
      <c r="F38" s="13">
        <f>'April 2024'!E38-'May 2024'!C38</f>
        <v>1</v>
      </c>
    </row>
    <row r="39" spans="1:6">
      <c r="A39" s="2" t="s">
        <v>100</v>
      </c>
      <c r="B39" s="5" t="s">
        <v>412</v>
      </c>
      <c r="C39" s="13">
        <v>6</v>
      </c>
      <c r="D39" s="13"/>
      <c r="E39" s="13">
        <f t="shared" si="0"/>
        <v>6</v>
      </c>
      <c r="F39" s="13">
        <f>'April 2024'!E39-'May 2024'!C39</f>
        <v>2</v>
      </c>
    </row>
    <row r="40" spans="1:6">
      <c r="A40" s="2" t="s">
        <v>102</v>
      </c>
      <c r="B40" s="5" t="s">
        <v>413</v>
      </c>
      <c r="C40" s="13">
        <v>8</v>
      </c>
      <c r="D40" s="13"/>
      <c r="E40" s="13">
        <f t="shared" si="0"/>
        <v>8</v>
      </c>
      <c r="F40" s="13">
        <f>'April 2024'!E40-'May 2024'!C40</f>
        <v>0</v>
      </c>
    </row>
    <row r="41" spans="1:6">
      <c r="A41" s="2" t="s">
        <v>104</v>
      </c>
      <c r="B41" s="5" t="s">
        <v>414</v>
      </c>
      <c r="C41" s="13">
        <v>10</v>
      </c>
      <c r="D41" s="13"/>
      <c r="E41" s="13">
        <f t="shared" si="0"/>
        <v>10</v>
      </c>
      <c r="F41" s="13">
        <f>'April 2024'!E41-'May 2024'!C41</f>
        <v>3</v>
      </c>
    </row>
    <row r="42" spans="1:6">
      <c r="A42" s="2" t="s">
        <v>106</v>
      </c>
      <c r="B42" s="5" t="s">
        <v>415</v>
      </c>
      <c r="C42" s="13">
        <v>12</v>
      </c>
      <c r="D42" s="13">
        <v>28</v>
      </c>
      <c r="E42" s="13">
        <f t="shared" si="0"/>
        <v>40</v>
      </c>
      <c r="F42" s="13">
        <f>'April 2024'!E42-'May 2024'!C42</f>
        <v>20</v>
      </c>
    </row>
    <row r="43" spans="1:6">
      <c r="A43" s="2" t="s">
        <v>108</v>
      </c>
      <c r="B43" s="5" t="s">
        <v>416</v>
      </c>
      <c r="C43" s="13">
        <v>3</v>
      </c>
      <c r="D43" s="13"/>
      <c r="E43" s="13">
        <f t="shared" si="0"/>
        <v>3</v>
      </c>
      <c r="F43" s="13">
        <f>'April 2024'!E43-'May 2024'!C43</f>
        <v>5</v>
      </c>
    </row>
    <row r="44" spans="1:6">
      <c r="A44" s="2" t="s">
        <v>110</v>
      </c>
      <c r="B44" s="5" t="s">
        <v>417</v>
      </c>
      <c r="C44" s="13">
        <v>15</v>
      </c>
      <c r="D44" s="13"/>
      <c r="E44" s="13">
        <f t="shared" si="0"/>
        <v>15</v>
      </c>
      <c r="F44" s="13">
        <f>'April 2024'!E44-'May 2024'!C44</f>
        <v>0</v>
      </c>
    </row>
    <row r="45" spans="1:6">
      <c r="A45" s="2" t="s">
        <v>418</v>
      </c>
      <c r="B45" s="5" t="s">
        <v>419</v>
      </c>
      <c r="C45" s="13">
        <v>4</v>
      </c>
      <c r="D45" s="13"/>
      <c r="E45" s="13">
        <f t="shared" si="0"/>
        <v>4</v>
      </c>
      <c r="F45" s="13">
        <f>'April 2024'!E45-'May 2024'!C45</f>
        <v>1</v>
      </c>
    </row>
    <row r="46" spans="1:6">
      <c r="A46" s="2" t="s">
        <v>114</v>
      </c>
      <c r="B46" s="5" t="s">
        <v>420</v>
      </c>
      <c r="C46" s="13">
        <v>7</v>
      </c>
      <c r="D46" s="13"/>
      <c r="E46" s="13">
        <f t="shared" si="0"/>
        <v>7</v>
      </c>
      <c r="F46" s="13">
        <f>'April 2024'!E46-'May 2024'!C46</f>
        <v>3</v>
      </c>
    </row>
    <row r="47" spans="1:6">
      <c r="A47" s="2" t="s">
        <v>421</v>
      </c>
      <c r="B47" s="5" t="s">
        <v>155</v>
      </c>
      <c r="C47" s="13">
        <v>4</v>
      </c>
      <c r="D47" s="13"/>
      <c r="E47" s="13">
        <f t="shared" si="0"/>
        <v>4</v>
      </c>
      <c r="F47" s="13">
        <f>'April 2024'!E47-'May 2024'!C47</f>
        <v>1</v>
      </c>
    </row>
    <row r="48" spans="1:6">
      <c r="A48" s="2" t="s">
        <v>116</v>
      </c>
      <c r="B48" s="5" t="s">
        <v>422</v>
      </c>
      <c r="C48" s="13">
        <v>6</v>
      </c>
      <c r="D48" s="13"/>
      <c r="E48" s="13">
        <f t="shared" si="0"/>
        <v>6</v>
      </c>
      <c r="F48" s="13">
        <f>'April 2024'!E48-'May 2024'!C48</f>
        <v>3</v>
      </c>
    </row>
    <row r="49" spans="1:6">
      <c r="A49" s="2" t="s">
        <v>423</v>
      </c>
      <c r="B49" s="5" t="s">
        <v>157</v>
      </c>
      <c r="C49" s="13">
        <v>2.5</v>
      </c>
      <c r="D49" s="13"/>
      <c r="E49" s="13">
        <f t="shared" si="0"/>
        <v>2.5</v>
      </c>
      <c r="F49" s="13">
        <f>'April 2024'!E49-'May 2024'!C49</f>
        <v>0.5</v>
      </c>
    </row>
    <row r="50" spans="1:6">
      <c r="A50" s="2" t="s">
        <v>424</v>
      </c>
      <c r="B50" s="5" t="s">
        <v>425</v>
      </c>
      <c r="C50" s="13">
        <v>1</v>
      </c>
      <c r="D50" s="13">
        <v>2</v>
      </c>
      <c r="E50" s="13">
        <f t="shared" si="0"/>
        <v>3</v>
      </c>
      <c r="F50" s="13">
        <f>'April 2024'!E50-'May 2024'!C50</f>
        <v>2</v>
      </c>
    </row>
    <row r="51" spans="1:6">
      <c r="A51" s="2" t="s">
        <v>426</v>
      </c>
      <c r="B51" s="5" t="s">
        <v>159</v>
      </c>
      <c r="C51" s="13">
        <v>3.5</v>
      </c>
      <c r="D51" s="13"/>
      <c r="E51" s="13">
        <f t="shared" si="0"/>
        <v>3.5</v>
      </c>
      <c r="F51" s="13">
        <f>'April 2024'!E51-'May 2024'!C51</f>
        <v>1</v>
      </c>
    </row>
    <row r="52" spans="1:6">
      <c r="A52" s="2" t="s">
        <v>427</v>
      </c>
      <c r="B52" s="5" t="s">
        <v>428</v>
      </c>
      <c r="C52" s="13">
        <v>3</v>
      </c>
      <c r="D52" s="13">
        <v>3</v>
      </c>
      <c r="E52" s="13">
        <f t="shared" si="0"/>
        <v>6</v>
      </c>
      <c r="F52" s="13">
        <f>'April 2024'!E52-'May 2024'!C52</f>
        <v>1</v>
      </c>
    </row>
    <row r="53" spans="1:6">
      <c r="A53" s="2" t="s">
        <v>429</v>
      </c>
      <c r="B53" s="5" t="s">
        <v>430</v>
      </c>
      <c r="C53" s="13">
        <v>3</v>
      </c>
      <c r="D53" s="13"/>
      <c r="E53" s="13">
        <f t="shared" si="0"/>
        <v>3</v>
      </c>
      <c r="F53" s="13">
        <f>'April 2024'!E53-'May 2024'!C53</f>
        <v>0</v>
      </c>
    </row>
    <row r="54" spans="1:6">
      <c r="A54" s="2" t="s">
        <v>124</v>
      </c>
      <c r="B54" s="5" t="s">
        <v>431</v>
      </c>
      <c r="C54" s="13">
        <v>6</v>
      </c>
      <c r="D54" s="13">
        <v>4</v>
      </c>
      <c r="E54" s="13">
        <f t="shared" si="0"/>
        <v>10</v>
      </c>
      <c r="F54" s="13">
        <f>'April 2024'!E54-'May 2024'!C54</f>
        <v>3</v>
      </c>
    </row>
    <row r="55" spans="1:6">
      <c r="A55" s="2" t="s">
        <v>432</v>
      </c>
      <c r="B55" s="5" t="s">
        <v>433</v>
      </c>
      <c r="C55" s="13">
        <v>2.5</v>
      </c>
      <c r="D55" s="13"/>
      <c r="E55" s="13">
        <f t="shared" si="0"/>
        <v>2.5</v>
      </c>
      <c r="F55" s="13">
        <f>'April 2024'!E55-'May 2024'!C55</f>
        <v>3.5</v>
      </c>
    </row>
    <row r="56" spans="1:6">
      <c r="A56" s="2" t="s">
        <v>126</v>
      </c>
      <c r="B56" s="5">
        <v>8932352190</v>
      </c>
      <c r="C56" s="13">
        <v>6</v>
      </c>
      <c r="D56" s="13"/>
      <c r="E56" s="13">
        <f t="shared" si="0"/>
        <v>6</v>
      </c>
      <c r="F56" s="13">
        <f>'April 2024'!E56-'May 2024'!C56</f>
        <v>1</v>
      </c>
    </row>
    <row r="57" spans="1:6">
      <c r="A57" s="2" t="s">
        <v>434</v>
      </c>
      <c r="B57" s="5">
        <v>8932417190</v>
      </c>
      <c r="C57" s="13">
        <v>2.5</v>
      </c>
      <c r="D57" s="13"/>
      <c r="E57" s="13">
        <f t="shared" si="0"/>
        <v>2.5</v>
      </c>
      <c r="F57" s="13">
        <f>'April 2024'!E57-'May 2024'!C57</f>
        <v>3.5</v>
      </c>
    </row>
    <row r="58" spans="1:6">
      <c r="A58" s="2" t="s">
        <v>435</v>
      </c>
      <c r="B58" s="5" t="s">
        <v>436</v>
      </c>
      <c r="C58" s="13">
        <v>8</v>
      </c>
      <c r="D58" s="13"/>
      <c r="E58" s="13">
        <f t="shared" si="0"/>
        <v>8</v>
      </c>
      <c r="F58" s="13">
        <f>'April 2024'!E58-'May 2024'!C58</f>
        <v>-1</v>
      </c>
    </row>
    <row r="59" spans="1:6">
      <c r="A59" s="2" t="s">
        <v>437</v>
      </c>
      <c r="B59" s="5" t="s">
        <v>438</v>
      </c>
      <c r="C59" s="13">
        <v>4</v>
      </c>
      <c r="D59" s="13"/>
      <c r="E59" s="13">
        <f t="shared" si="0"/>
        <v>4</v>
      </c>
      <c r="F59" s="13">
        <f>'April 2024'!E59-'May 2024'!C59</f>
        <v>-1</v>
      </c>
    </row>
    <row r="60" spans="1:6">
      <c r="A60" s="2" t="s">
        <v>439</v>
      </c>
      <c r="B60" s="5" t="s">
        <v>440</v>
      </c>
      <c r="C60" s="13">
        <v>9</v>
      </c>
      <c r="D60" s="13"/>
      <c r="E60" s="13">
        <f t="shared" si="0"/>
        <v>9</v>
      </c>
      <c r="F60" s="13">
        <f>'April 2024'!E60-'May 2024'!C60</f>
        <v>6</v>
      </c>
    </row>
    <row r="61" spans="1:6">
      <c r="A61" s="2" t="s">
        <v>441</v>
      </c>
      <c r="B61" s="5" t="s">
        <v>171</v>
      </c>
      <c r="C61" s="13">
        <v>5</v>
      </c>
      <c r="D61" s="13"/>
      <c r="E61" s="13">
        <f t="shared" si="0"/>
        <v>5</v>
      </c>
      <c r="F61" s="13">
        <f>'April 2024'!E61-'May 2024'!C61</f>
        <v>1</v>
      </c>
    </row>
    <row r="62" spans="1:6">
      <c r="A62" s="2" t="s">
        <v>442</v>
      </c>
      <c r="B62" s="5" t="s">
        <v>443</v>
      </c>
      <c r="C62" s="13">
        <v>10</v>
      </c>
      <c r="D62" s="13"/>
      <c r="E62" s="13">
        <f t="shared" si="0"/>
        <v>10</v>
      </c>
      <c r="F62" s="13">
        <f>'April 2024'!E62-'May 2024'!C62</f>
        <v>1</v>
      </c>
    </row>
    <row r="63" spans="1:6">
      <c r="A63" s="2" t="s">
        <v>134</v>
      </c>
      <c r="B63" s="5" t="s">
        <v>444</v>
      </c>
      <c r="C63" s="13">
        <v>1</v>
      </c>
      <c r="D63" s="13">
        <v>2</v>
      </c>
      <c r="E63" s="13">
        <f t="shared" si="0"/>
        <v>3</v>
      </c>
      <c r="F63" s="13">
        <f>'April 2024'!E63-'May 2024'!C63</f>
        <v>2</v>
      </c>
    </row>
    <row r="64" spans="1:6">
      <c r="A64" s="2" t="s">
        <v>445</v>
      </c>
      <c r="B64" s="5" t="s">
        <v>446</v>
      </c>
      <c r="C64" s="13">
        <v>2.5</v>
      </c>
      <c r="D64" s="13"/>
      <c r="E64" s="13">
        <f t="shared" si="0"/>
        <v>2.5</v>
      </c>
      <c r="F64" s="13">
        <f>'April 2024'!E64-'May 2024'!C64</f>
        <v>2.5</v>
      </c>
    </row>
    <row r="65" spans="1:6">
      <c r="A65" s="2" t="s">
        <v>136</v>
      </c>
      <c r="B65" s="5" t="s">
        <v>447</v>
      </c>
      <c r="C65" s="13">
        <v>4</v>
      </c>
      <c r="D65" s="13">
        <v>12</v>
      </c>
      <c r="E65" s="13">
        <f t="shared" si="0"/>
        <v>16</v>
      </c>
      <c r="F65" s="13">
        <f>'April 2024'!E65-'May 2024'!C65</f>
        <v>9</v>
      </c>
    </row>
    <row r="66" spans="1:6">
      <c r="A66" s="2" t="s">
        <v>138</v>
      </c>
      <c r="B66" s="5" t="s">
        <v>448</v>
      </c>
      <c r="C66" s="13">
        <v>4</v>
      </c>
      <c r="D66" s="13"/>
      <c r="E66" s="13">
        <f t="shared" si="0"/>
        <v>4</v>
      </c>
      <c r="F66" s="13">
        <f>'April 2024'!E66-'May 2024'!C66</f>
        <v>3</v>
      </c>
    </row>
    <row r="67" spans="1:6">
      <c r="A67" s="2" t="s">
        <v>449</v>
      </c>
      <c r="B67" s="5" t="s">
        <v>450</v>
      </c>
      <c r="C67" s="13">
        <v>7</v>
      </c>
      <c r="D67" s="13"/>
      <c r="E67" s="13">
        <f t="shared" ref="E67:E128" si="1">C67+D67</f>
        <v>7</v>
      </c>
      <c r="F67" s="13">
        <f>'April 2024'!E67-'May 2024'!C67</f>
        <v>-1</v>
      </c>
    </row>
    <row r="68" spans="1:6">
      <c r="A68" s="2" t="s">
        <v>140</v>
      </c>
      <c r="B68" s="5" t="s">
        <v>451</v>
      </c>
      <c r="C68" s="13">
        <v>7</v>
      </c>
      <c r="D68" s="13"/>
      <c r="E68" s="13">
        <f t="shared" si="1"/>
        <v>7</v>
      </c>
      <c r="F68" s="13">
        <f>'April 2024'!E68-'May 2024'!C68</f>
        <v>1</v>
      </c>
    </row>
    <row r="69" spans="1:6">
      <c r="A69" s="2" t="s">
        <v>452</v>
      </c>
      <c r="B69" s="5" t="s">
        <v>177</v>
      </c>
      <c r="C69" s="13">
        <v>4.5</v>
      </c>
      <c r="D69" s="13"/>
      <c r="E69" s="13">
        <f t="shared" si="1"/>
        <v>4.5</v>
      </c>
      <c r="F69" s="13">
        <f>'April 2024'!E69-'May 2024'!C69</f>
        <v>1.5</v>
      </c>
    </row>
    <row r="70" spans="1:6">
      <c r="A70" s="2" t="s">
        <v>453</v>
      </c>
      <c r="B70" s="5">
        <v>9315276160</v>
      </c>
      <c r="C70" s="13">
        <v>20</v>
      </c>
      <c r="D70" s="13"/>
      <c r="E70" s="13">
        <f t="shared" si="1"/>
        <v>20</v>
      </c>
      <c r="F70" s="13">
        <f>'April 2024'!E70-'May 2024'!C70</f>
        <v>10</v>
      </c>
    </row>
    <row r="71" spans="1:6">
      <c r="A71" s="2" t="s">
        <v>454</v>
      </c>
      <c r="B71" s="5">
        <v>9315306190</v>
      </c>
      <c r="C71" s="13">
        <v>7</v>
      </c>
      <c r="D71" s="13"/>
      <c r="E71" s="13">
        <f t="shared" si="1"/>
        <v>7</v>
      </c>
      <c r="F71" s="13">
        <f>'April 2024'!E71-'May 2024'!C71</f>
        <v>3</v>
      </c>
    </row>
    <row r="72" spans="1:6">
      <c r="A72" s="2" t="s">
        <v>455</v>
      </c>
      <c r="B72" s="5" t="s">
        <v>456</v>
      </c>
      <c r="C72" s="13">
        <v>7</v>
      </c>
      <c r="D72" s="13"/>
      <c r="E72" s="13">
        <f t="shared" si="1"/>
        <v>7</v>
      </c>
      <c r="F72" s="13">
        <f>'April 2024'!E72-'May 2024'!C72</f>
        <v>1</v>
      </c>
    </row>
    <row r="73" spans="1:6">
      <c r="A73" s="2" t="s">
        <v>457</v>
      </c>
      <c r="B73" s="5" t="s">
        <v>181</v>
      </c>
      <c r="C73" s="13">
        <v>5.5</v>
      </c>
      <c r="D73" s="13"/>
      <c r="E73" s="13">
        <f t="shared" si="1"/>
        <v>5.5</v>
      </c>
      <c r="F73" s="13">
        <f>'April 2024'!E73-'May 2024'!C73</f>
        <v>1.5</v>
      </c>
    </row>
    <row r="74" spans="1:6">
      <c r="A74" s="2" t="s">
        <v>146</v>
      </c>
      <c r="B74" s="5" t="s">
        <v>458</v>
      </c>
      <c r="C74" s="13">
        <v>4</v>
      </c>
      <c r="D74" s="13"/>
      <c r="E74" s="13">
        <f t="shared" si="1"/>
        <v>4</v>
      </c>
      <c r="F74" s="13">
        <f>'April 2024'!E74-'May 2024'!C74</f>
        <v>3</v>
      </c>
    </row>
    <row r="75" spans="1:6">
      <c r="A75" s="2" t="s">
        <v>148</v>
      </c>
      <c r="B75" s="5" t="s">
        <v>459</v>
      </c>
      <c r="C75" s="13">
        <v>9</v>
      </c>
      <c r="D75" s="13"/>
      <c r="E75" s="13">
        <f t="shared" si="1"/>
        <v>9</v>
      </c>
      <c r="F75" s="13">
        <f>'April 2024'!E75-'May 2024'!C75</f>
        <v>7</v>
      </c>
    </row>
    <row r="76" spans="1:6">
      <c r="A76" s="2" t="s">
        <v>460</v>
      </c>
      <c r="B76" s="5" t="s">
        <v>183</v>
      </c>
      <c r="C76" s="13">
        <v>6</v>
      </c>
      <c r="D76" s="13"/>
      <c r="E76" s="13">
        <f t="shared" si="1"/>
        <v>6</v>
      </c>
      <c r="F76" s="13">
        <f>'April 2024'!E76-'May 2024'!C76</f>
        <v>1.5</v>
      </c>
    </row>
    <row r="77" spans="1:6">
      <c r="A77" s="2" t="s">
        <v>461</v>
      </c>
      <c r="B77" s="5" t="s">
        <v>462</v>
      </c>
      <c r="C77" s="13">
        <v>55</v>
      </c>
      <c r="D77" s="13"/>
      <c r="E77" s="13">
        <f t="shared" si="1"/>
        <v>55</v>
      </c>
      <c r="F77" s="13">
        <f>'April 2024'!E77-'May 2024'!C77</f>
        <v>23</v>
      </c>
    </row>
    <row r="78" spans="1:6">
      <c r="A78" s="2" t="s">
        <v>463</v>
      </c>
      <c r="B78" s="5" t="s">
        <v>464</v>
      </c>
      <c r="C78" s="13">
        <v>4</v>
      </c>
      <c r="D78" s="13"/>
      <c r="E78" s="13">
        <f t="shared" si="1"/>
        <v>4</v>
      </c>
      <c r="F78" s="13">
        <f>'April 2024'!E78-'May 2024'!C78</f>
        <v>0</v>
      </c>
    </row>
    <row r="79" spans="1:6">
      <c r="A79" s="2" t="s">
        <v>465</v>
      </c>
      <c r="B79" s="5" t="s">
        <v>466</v>
      </c>
      <c r="C79" s="13">
        <v>9</v>
      </c>
      <c r="D79" s="13"/>
      <c r="E79" s="13">
        <f t="shared" si="1"/>
        <v>9</v>
      </c>
      <c r="F79" s="13">
        <f>'April 2024'!E79-'May 2024'!C79</f>
        <v>3</v>
      </c>
    </row>
    <row r="80" spans="1:6">
      <c r="A80" s="2" t="s">
        <v>467</v>
      </c>
      <c r="B80" s="5" t="s">
        <v>468</v>
      </c>
      <c r="C80" s="13">
        <v>1.333</v>
      </c>
      <c r="D80" s="13"/>
      <c r="E80" s="13">
        <f t="shared" si="1"/>
        <v>1.333</v>
      </c>
      <c r="F80" s="13">
        <f>'April 2024'!E80-'May 2024'!C80</f>
        <v>0.66700000000000004</v>
      </c>
    </row>
    <row r="81" spans="1:6">
      <c r="A81" s="2" t="s">
        <v>595</v>
      </c>
      <c r="B81" s="5" t="s">
        <v>470</v>
      </c>
      <c r="C81" s="13">
        <v>1.5</v>
      </c>
      <c r="D81" s="13"/>
      <c r="E81" s="13">
        <f t="shared" si="1"/>
        <v>1.5</v>
      </c>
      <c r="F81" s="13">
        <f>'April 2024'!E81-'May 2024'!C81</f>
        <v>-0.5</v>
      </c>
    </row>
    <row r="82" spans="1:6">
      <c r="A82" s="2" t="s">
        <v>471</v>
      </c>
      <c r="B82" s="5" t="s">
        <v>472</v>
      </c>
      <c r="C82" s="13">
        <v>41</v>
      </c>
      <c r="D82" s="13"/>
      <c r="E82" s="13">
        <f t="shared" si="1"/>
        <v>41</v>
      </c>
      <c r="F82" s="13">
        <f>'April 2024'!E82-'May 2024'!C82</f>
        <v>17</v>
      </c>
    </row>
    <row r="83" spans="1:6">
      <c r="A83" s="2" t="s">
        <v>473</v>
      </c>
      <c r="B83" s="5" t="s">
        <v>474</v>
      </c>
      <c r="C83" s="13">
        <v>17</v>
      </c>
      <c r="D83" s="13">
        <v>27</v>
      </c>
      <c r="E83" s="13">
        <f t="shared" si="1"/>
        <v>44</v>
      </c>
      <c r="F83" s="13">
        <f>'April 2024'!E83-'May 2024'!C83</f>
        <v>26</v>
      </c>
    </row>
    <row r="84" spans="1:6">
      <c r="A84" s="2" t="s">
        <v>475</v>
      </c>
      <c r="B84" s="5" t="s">
        <v>476</v>
      </c>
      <c r="C84" s="13">
        <v>25</v>
      </c>
      <c r="D84" s="13"/>
      <c r="E84" s="13">
        <f t="shared" si="1"/>
        <v>25</v>
      </c>
      <c r="F84" s="13">
        <f>'April 2024'!E84-'May 2024'!C84</f>
        <v>12</v>
      </c>
    </row>
    <row r="85" spans="1:6">
      <c r="A85" s="2" t="s">
        <v>477</v>
      </c>
      <c r="B85" s="5" t="s">
        <v>478</v>
      </c>
      <c r="C85" s="13">
        <v>9</v>
      </c>
      <c r="D85" s="13"/>
      <c r="E85" s="13">
        <f t="shared" si="1"/>
        <v>9</v>
      </c>
      <c r="F85" s="13">
        <f>'April 2024'!E85-'May 2024'!C85</f>
        <v>3</v>
      </c>
    </row>
    <row r="86" spans="1:6">
      <c r="A86" s="2" t="s">
        <v>479</v>
      </c>
      <c r="B86" s="5" t="s">
        <v>480</v>
      </c>
      <c r="C86" s="13">
        <v>45</v>
      </c>
      <c r="D86" s="13"/>
      <c r="E86" s="13">
        <f t="shared" si="1"/>
        <v>45</v>
      </c>
      <c r="F86" s="13">
        <f>'April 2024'!E86-'May 2024'!C86</f>
        <v>18</v>
      </c>
    </row>
    <row r="87" spans="1:6">
      <c r="A87" s="2" t="s">
        <v>202</v>
      </c>
      <c r="B87" s="5" t="s">
        <v>481</v>
      </c>
      <c r="C87" s="13">
        <v>14</v>
      </c>
      <c r="D87" s="13">
        <v>20</v>
      </c>
      <c r="E87" s="13">
        <f t="shared" si="1"/>
        <v>34</v>
      </c>
      <c r="F87" s="13">
        <f>'April 2024'!E87-'May 2024'!C87</f>
        <v>12</v>
      </c>
    </row>
    <row r="88" spans="1:6">
      <c r="A88" s="2" t="s">
        <v>482</v>
      </c>
      <c r="B88" s="5" t="s">
        <v>483</v>
      </c>
      <c r="C88" s="13">
        <v>12</v>
      </c>
      <c r="D88" s="13"/>
      <c r="E88" s="13">
        <f t="shared" si="1"/>
        <v>12</v>
      </c>
      <c r="F88" s="13">
        <f>'April 2024'!E88-'May 2024'!C88</f>
        <v>-3</v>
      </c>
    </row>
    <row r="89" spans="1:6">
      <c r="A89" s="2" t="s">
        <v>484</v>
      </c>
      <c r="B89" s="5" t="s">
        <v>485</v>
      </c>
      <c r="C89" s="13">
        <v>14</v>
      </c>
      <c r="D89" s="13"/>
      <c r="E89" s="13">
        <f t="shared" si="1"/>
        <v>14</v>
      </c>
      <c r="F89" s="13">
        <f>'April 2024'!E89-'May 2024'!C89</f>
        <v>1.6666666666666661</v>
      </c>
    </row>
    <row r="90" spans="1:6">
      <c r="A90" s="2" t="s">
        <v>188</v>
      </c>
      <c r="B90" s="5" t="s">
        <v>486</v>
      </c>
      <c r="C90" s="13">
        <v>4</v>
      </c>
      <c r="D90" s="13"/>
      <c r="E90" s="13">
        <f t="shared" si="1"/>
        <v>4</v>
      </c>
      <c r="F90" s="13">
        <f>'April 2024'!E90-'May 2024'!C90</f>
        <v>1</v>
      </c>
    </row>
    <row r="91" spans="1:6">
      <c r="A91" s="2" t="s">
        <v>190</v>
      </c>
      <c r="B91" s="5" t="s">
        <v>487</v>
      </c>
      <c r="C91" s="13">
        <v>6</v>
      </c>
      <c r="D91" s="13"/>
      <c r="E91" s="13">
        <f t="shared" si="1"/>
        <v>6</v>
      </c>
      <c r="F91" s="13">
        <f>'April 2024'!E91-'May 2024'!C91</f>
        <v>0</v>
      </c>
    </row>
    <row r="92" spans="1:6">
      <c r="A92" s="2" t="s">
        <v>596</v>
      </c>
      <c r="B92" s="5" t="s">
        <v>489</v>
      </c>
      <c r="C92" s="13">
        <v>2</v>
      </c>
      <c r="D92" s="13"/>
      <c r="E92" s="13">
        <f t="shared" si="1"/>
        <v>2</v>
      </c>
      <c r="F92" s="13">
        <f>'April 2024'!E92-'May 2024'!C92</f>
        <v>0</v>
      </c>
    </row>
    <row r="93" spans="1:6">
      <c r="A93" s="2" t="s">
        <v>6</v>
      </c>
      <c r="B93" s="5" t="s">
        <v>206</v>
      </c>
      <c r="C93" s="13">
        <v>1</v>
      </c>
      <c r="D93" s="13">
        <v>1</v>
      </c>
      <c r="E93" s="13">
        <f t="shared" si="1"/>
        <v>2</v>
      </c>
      <c r="F93" s="13">
        <f>'April 2024'!E93-'May 2024'!C93</f>
        <v>0.5</v>
      </c>
    </row>
    <row r="94" spans="1:6">
      <c r="A94" s="2" t="s">
        <v>490</v>
      </c>
      <c r="B94" s="5" t="s">
        <v>213</v>
      </c>
      <c r="C94" s="13">
        <v>3.5</v>
      </c>
      <c r="D94" s="13"/>
      <c r="E94" s="13">
        <f t="shared" si="1"/>
        <v>3.5</v>
      </c>
      <c r="F94" s="13">
        <f>'April 2024'!E94-'May 2024'!C94</f>
        <v>1</v>
      </c>
    </row>
    <row r="95" spans="1:6">
      <c r="A95" s="2" t="s">
        <v>214</v>
      </c>
      <c r="B95" s="5" t="s">
        <v>215</v>
      </c>
      <c r="C95" s="13">
        <v>2.66</v>
      </c>
      <c r="D95" s="13"/>
      <c r="E95" s="13">
        <f t="shared" si="1"/>
        <v>2.66</v>
      </c>
      <c r="F95" s="13">
        <f>'April 2024'!E95-'May 2024'!C95</f>
        <v>0.33999999999999986</v>
      </c>
    </row>
    <row r="96" spans="1:6">
      <c r="A96" s="2" t="s">
        <v>216</v>
      </c>
      <c r="B96" s="5" t="s">
        <v>217</v>
      </c>
      <c r="C96" s="13">
        <v>0</v>
      </c>
      <c r="D96" s="13"/>
      <c r="E96" s="13">
        <f t="shared" si="1"/>
        <v>0</v>
      </c>
      <c r="F96" s="13">
        <f>'April 2024'!E96-'May 2024'!C96</f>
        <v>3</v>
      </c>
    </row>
    <row r="97" spans="1:6">
      <c r="A97" s="2" t="s">
        <v>218</v>
      </c>
      <c r="B97" s="5" t="s">
        <v>219</v>
      </c>
      <c r="C97" s="13">
        <v>2</v>
      </c>
      <c r="D97" s="13"/>
      <c r="E97" s="13">
        <f t="shared" si="1"/>
        <v>2</v>
      </c>
      <c r="F97" s="13">
        <f>'April 2024'!E97-'May 2024'!C97</f>
        <v>1</v>
      </c>
    </row>
    <row r="98" spans="1:6">
      <c r="A98" s="2" t="s">
        <v>220</v>
      </c>
      <c r="B98" s="5" t="s">
        <v>221</v>
      </c>
      <c r="C98" s="13">
        <v>4</v>
      </c>
      <c r="D98" s="13"/>
      <c r="E98" s="13">
        <f t="shared" si="1"/>
        <v>4</v>
      </c>
      <c r="F98" s="13">
        <f>'April 2024'!E98-'May 2024'!C98</f>
        <v>1</v>
      </c>
    </row>
    <row r="99" spans="1:6">
      <c r="A99" s="2" t="s">
        <v>222</v>
      </c>
      <c r="B99" s="5" t="s">
        <v>223</v>
      </c>
      <c r="C99" s="13">
        <v>2</v>
      </c>
      <c r="D99" s="13"/>
      <c r="E99" s="13">
        <f t="shared" si="1"/>
        <v>2</v>
      </c>
      <c r="F99" s="13">
        <f>'April 2024'!E99-'May 2024'!C99</f>
        <v>1</v>
      </c>
    </row>
    <row r="100" spans="1:6">
      <c r="A100" s="2" t="s">
        <v>210</v>
      </c>
      <c r="B100" s="5" t="s">
        <v>211</v>
      </c>
      <c r="C100" s="13">
        <v>1.5</v>
      </c>
      <c r="D100" s="13">
        <v>2</v>
      </c>
      <c r="E100" s="13">
        <f t="shared" si="1"/>
        <v>3.5</v>
      </c>
      <c r="F100" s="13">
        <f>'April 2024'!E100-'May 2024'!C100</f>
        <v>-0.5</v>
      </c>
    </row>
    <row r="101" spans="1:6">
      <c r="A101" s="2" t="s">
        <v>88</v>
      </c>
      <c r="B101" s="5" t="s">
        <v>209</v>
      </c>
      <c r="C101" s="13">
        <v>2</v>
      </c>
      <c r="D101" s="13"/>
      <c r="E101" s="13">
        <f t="shared" si="1"/>
        <v>2</v>
      </c>
      <c r="F101" s="13">
        <f>'April 2024'!E101-'May 2024'!C101</f>
        <v>-0.5</v>
      </c>
    </row>
    <row r="102" spans="1:6">
      <c r="A102" s="2" t="s">
        <v>491</v>
      </c>
      <c r="B102" s="5" t="s">
        <v>208</v>
      </c>
      <c r="C102" s="13">
        <v>2</v>
      </c>
      <c r="D102" s="13"/>
      <c r="E102" s="13">
        <f t="shared" si="1"/>
        <v>2</v>
      </c>
      <c r="F102" s="13">
        <f>'April 2024'!E102-'May 2024'!C102</f>
        <v>-0.5</v>
      </c>
    </row>
    <row r="103" spans="1:6">
      <c r="A103" s="2" t="s">
        <v>492</v>
      </c>
      <c r="B103" s="5">
        <v>12146401160</v>
      </c>
      <c r="C103" s="13">
        <v>0</v>
      </c>
      <c r="D103" s="13">
        <v>2</v>
      </c>
      <c r="E103" s="13">
        <f t="shared" si="1"/>
        <v>2</v>
      </c>
      <c r="F103" s="13">
        <f>'April 2024'!E103-'May 2024'!C103</f>
        <v>2</v>
      </c>
    </row>
    <row r="104" spans="1:6">
      <c r="A104" s="2" t="s">
        <v>493</v>
      </c>
      <c r="B104" s="5" t="s">
        <v>239</v>
      </c>
      <c r="C104" s="13">
        <f>2+5/9</f>
        <v>2.5555555555555554</v>
      </c>
      <c r="D104" s="13"/>
      <c r="E104" s="13">
        <f t="shared" si="1"/>
        <v>2.5555555555555554</v>
      </c>
      <c r="F104" s="13">
        <f>'April 2024'!E104-'May 2024'!C104</f>
        <v>0.44444444444444464</v>
      </c>
    </row>
    <row r="105" spans="1:6">
      <c r="A105" s="2" t="s">
        <v>494</v>
      </c>
      <c r="B105" s="5" t="s">
        <v>241</v>
      </c>
      <c r="C105" s="13">
        <f>2+4/5</f>
        <v>2.8</v>
      </c>
      <c r="D105" s="13"/>
      <c r="E105" s="13">
        <f t="shared" si="1"/>
        <v>2.8</v>
      </c>
      <c r="F105" s="13">
        <f>'April 2024'!E105-'May 2024'!C105</f>
        <v>0.20000000000000018</v>
      </c>
    </row>
    <row r="106" spans="1:6">
      <c r="A106" s="2" t="s">
        <v>244</v>
      </c>
      <c r="B106" s="5" t="s">
        <v>495</v>
      </c>
      <c r="C106" s="13">
        <v>14</v>
      </c>
      <c r="D106" s="13"/>
      <c r="E106" s="13">
        <f t="shared" si="1"/>
        <v>14</v>
      </c>
      <c r="F106" s="13">
        <f>'April 2024'!E106-'May 2024'!C106</f>
        <v>6</v>
      </c>
    </row>
    <row r="107" spans="1:6">
      <c r="A107" s="2" t="s">
        <v>246</v>
      </c>
      <c r="B107" s="5" t="s">
        <v>496</v>
      </c>
      <c r="C107" s="13">
        <f>12+2/5</f>
        <v>12.4</v>
      </c>
      <c r="D107" s="13"/>
      <c r="E107" s="13">
        <f t="shared" si="1"/>
        <v>12.4</v>
      </c>
      <c r="F107" s="13">
        <f>'April 2024'!E107-'May 2024'!C107</f>
        <v>2.5999999999999996</v>
      </c>
    </row>
    <row r="108" spans="1:6">
      <c r="A108" s="2" t="s">
        <v>248</v>
      </c>
      <c r="B108" s="5" t="s">
        <v>497</v>
      </c>
      <c r="C108" s="13">
        <v>10.8</v>
      </c>
      <c r="D108" s="13"/>
      <c r="E108" s="13">
        <f t="shared" si="1"/>
        <v>10.8</v>
      </c>
      <c r="F108" s="13">
        <f>'April 2024'!E108-'May 2024'!C108</f>
        <v>2.1999999999999993</v>
      </c>
    </row>
    <row r="109" spans="1:6">
      <c r="A109" s="2" t="s">
        <v>236</v>
      </c>
      <c r="B109" s="5" t="s">
        <v>237</v>
      </c>
      <c r="C109" s="13">
        <v>14</v>
      </c>
      <c r="D109" s="13"/>
      <c r="E109" s="13">
        <f t="shared" si="1"/>
        <v>14</v>
      </c>
      <c r="F109" s="13">
        <f>'April 2024'!E109-'May 2024'!C109</f>
        <v>6</v>
      </c>
    </row>
    <row r="110" spans="1:6">
      <c r="A110" s="2" t="s">
        <v>234</v>
      </c>
      <c r="B110" s="5" t="s">
        <v>235</v>
      </c>
      <c r="C110" s="13">
        <v>15</v>
      </c>
      <c r="D110" s="13"/>
      <c r="E110" s="13">
        <f t="shared" si="1"/>
        <v>15</v>
      </c>
      <c r="F110" s="13">
        <f>'April 2024'!E110-'May 2024'!C110</f>
        <v>8</v>
      </c>
    </row>
    <row r="111" spans="1:6">
      <c r="A111" s="2" t="s">
        <v>250</v>
      </c>
      <c r="B111" s="5" t="s">
        <v>251</v>
      </c>
      <c r="C111" s="13">
        <v>2</v>
      </c>
      <c r="D111" s="13"/>
      <c r="E111" s="13">
        <f t="shared" si="1"/>
        <v>2</v>
      </c>
      <c r="F111" s="13">
        <f>'April 2024'!E111-'May 2024'!C111</f>
        <v>1</v>
      </c>
    </row>
    <row r="112" spans="1:6">
      <c r="A112" s="2" t="s">
        <v>252</v>
      </c>
      <c r="B112" s="5" t="s">
        <v>253</v>
      </c>
      <c r="C112" s="13">
        <v>2</v>
      </c>
      <c r="D112" s="13"/>
      <c r="E112" s="13">
        <f t="shared" si="1"/>
        <v>2</v>
      </c>
      <c r="F112" s="13">
        <f>'April 2024'!E112-'May 2024'!C112</f>
        <v>1</v>
      </c>
    </row>
    <row r="113" spans="1:6">
      <c r="A113" s="2" t="s">
        <v>254</v>
      </c>
      <c r="B113" s="5" t="s">
        <v>255</v>
      </c>
      <c r="C113" s="13">
        <v>2</v>
      </c>
      <c r="D113" s="13"/>
      <c r="E113" s="13">
        <f t="shared" si="1"/>
        <v>2</v>
      </c>
      <c r="F113" s="13">
        <f>'April 2024'!E113-'May 2024'!C113</f>
        <v>1</v>
      </c>
    </row>
    <row r="114" spans="1:6">
      <c r="A114" s="2" t="s">
        <v>256</v>
      </c>
      <c r="B114" s="5" t="s">
        <v>257</v>
      </c>
      <c r="C114" s="13">
        <v>2</v>
      </c>
      <c r="D114" s="13"/>
      <c r="E114" s="13">
        <f t="shared" si="1"/>
        <v>2</v>
      </c>
      <c r="F114" s="13">
        <f>'April 2024'!E114-'May 2024'!C114</f>
        <v>1</v>
      </c>
    </row>
    <row r="115" spans="1:6" ht="15.75">
      <c r="A115" s="2" t="s">
        <v>597</v>
      </c>
      <c r="B115" s="5" t="s">
        <v>259</v>
      </c>
      <c r="C115" s="13">
        <v>4</v>
      </c>
      <c r="D115" s="13"/>
      <c r="E115" s="13">
        <f t="shared" si="1"/>
        <v>4</v>
      </c>
      <c r="F115" s="13">
        <f>'April 2024'!E115-'May 2024'!C115</f>
        <v>1</v>
      </c>
    </row>
    <row r="116" spans="1:6">
      <c r="A116" s="2" t="s">
        <v>499</v>
      </c>
      <c r="B116" s="5" t="s">
        <v>500</v>
      </c>
      <c r="C116" s="13">
        <v>9</v>
      </c>
      <c r="D116" s="13"/>
      <c r="E116" s="13">
        <f t="shared" si="1"/>
        <v>9</v>
      </c>
      <c r="F116" s="13">
        <f>'April 2024'!E116-'May 2024'!C116</f>
        <v>1</v>
      </c>
    </row>
    <row r="117" spans="1:6">
      <c r="A117" s="2" t="s">
        <v>260</v>
      </c>
      <c r="B117" s="5" t="s">
        <v>501</v>
      </c>
      <c r="C117" s="13">
        <v>2</v>
      </c>
      <c r="D117" s="13"/>
      <c r="E117" s="13">
        <f t="shared" si="1"/>
        <v>2</v>
      </c>
      <c r="F117" s="13">
        <f>'April 2024'!E117-'May 2024'!C117</f>
        <v>0.5</v>
      </c>
    </row>
    <row r="118" spans="1:6">
      <c r="A118" s="2" t="s">
        <v>262</v>
      </c>
      <c r="B118" s="5" t="s">
        <v>502</v>
      </c>
      <c r="C118" s="13">
        <v>2</v>
      </c>
      <c r="D118" s="13">
        <v>2</v>
      </c>
      <c r="E118" s="13">
        <f t="shared" si="1"/>
        <v>4</v>
      </c>
      <c r="F118" s="13">
        <f>'April 2024'!E118-'May 2024'!C118</f>
        <v>2</v>
      </c>
    </row>
    <row r="119" spans="1:6">
      <c r="A119" s="2" t="s">
        <v>264</v>
      </c>
      <c r="B119" s="5" t="s">
        <v>265</v>
      </c>
      <c r="C119" s="13">
        <f>2+2/3</f>
        <v>2.6666666666666665</v>
      </c>
      <c r="D119" s="13"/>
      <c r="E119" s="13">
        <f t="shared" si="1"/>
        <v>2.6666666666666665</v>
      </c>
      <c r="F119" s="13">
        <f>'April 2024'!E119-'May 2024'!C119</f>
        <v>0.33333333333333348</v>
      </c>
    </row>
    <row r="120" spans="1:6">
      <c r="A120" s="2" t="s">
        <v>266</v>
      </c>
      <c r="B120" s="5" t="s">
        <v>503</v>
      </c>
      <c r="C120" s="13">
        <v>2</v>
      </c>
      <c r="D120" s="13">
        <v>2</v>
      </c>
      <c r="E120" s="13">
        <f t="shared" si="1"/>
        <v>4</v>
      </c>
      <c r="F120" s="13">
        <f>'April 2024'!E120-'May 2024'!C120</f>
        <v>2</v>
      </c>
    </row>
    <row r="121" spans="1:6">
      <c r="A121" s="2" t="s">
        <v>268</v>
      </c>
      <c r="B121" s="5" t="s">
        <v>269</v>
      </c>
      <c r="C121" s="13">
        <v>3.5</v>
      </c>
      <c r="D121" s="13"/>
      <c r="E121" s="13">
        <f t="shared" si="1"/>
        <v>3.5</v>
      </c>
      <c r="F121" s="13">
        <f>'April 2024'!E121-'May 2024'!C121</f>
        <v>-0.5</v>
      </c>
    </row>
    <row r="122" spans="1:6">
      <c r="A122" s="2" t="s">
        <v>504</v>
      </c>
      <c r="B122" s="5" t="s">
        <v>505</v>
      </c>
      <c r="C122" s="13">
        <v>6</v>
      </c>
      <c r="D122" s="13"/>
      <c r="E122" s="13">
        <f t="shared" si="1"/>
        <v>6</v>
      </c>
      <c r="F122" s="13">
        <f>'April 2024'!E122-'May 2024'!C122</f>
        <v>-1</v>
      </c>
    </row>
    <row r="123" spans="1:6">
      <c r="A123" s="2" t="s">
        <v>273</v>
      </c>
      <c r="B123" s="5" t="s">
        <v>274</v>
      </c>
      <c r="C123" s="13">
        <v>2</v>
      </c>
      <c r="D123" s="13"/>
      <c r="E123" s="13">
        <f t="shared" si="1"/>
        <v>2</v>
      </c>
      <c r="F123" s="13">
        <f>'April 2024'!E123-'May 2024'!C123</f>
        <v>0</v>
      </c>
    </row>
    <row r="124" spans="1:6">
      <c r="A124" s="2" t="s">
        <v>506</v>
      </c>
      <c r="B124" s="5" t="s">
        <v>507</v>
      </c>
      <c r="C124" s="13">
        <v>2</v>
      </c>
      <c r="D124" s="13"/>
      <c r="E124" s="13">
        <f t="shared" si="1"/>
        <v>2</v>
      </c>
      <c r="F124" s="13">
        <f>'April 2024'!E124-'May 2024'!C124</f>
        <v>1.5</v>
      </c>
    </row>
    <row r="125" spans="1:6">
      <c r="A125" s="2" t="s">
        <v>508</v>
      </c>
      <c r="B125" s="5" t="s">
        <v>509</v>
      </c>
      <c r="C125" s="13">
        <v>2</v>
      </c>
      <c r="D125" s="13"/>
      <c r="E125" s="13">
        <f t="shared" si="1"/>
        <v>2</v>
      </c>
      <c r="F125" s="13">
        <f>'April 2024'!E125-'May 2024'!C125</f>
        <v>0</v>
      </c>
    </row>
    <row r="126" spans="1:6">
      <c r="A126" s="2" t="s">
        <v>510</v>
      </c>
      <c r="B126" s="5" t="s">
        <v>511</v>
      </c>
      <c r="C126" s="13">
        <v>4</v>
      </c>
      <c r="D126" s="13"/>
      <c r="E126" s="13">
        <f t="shared" si="1"/>
        <v>4</v>
      </c>
      <c r="F126" s="13">
        <f>'April 2024'!E126-'May 2024'!C126</f>
        <v>0</v>
      </c>
    </row>
    <row r="127" spans="1:6">
      <c r="A127" s="2" t="s">
        <v>291</v>
      </c>
      <c r="B127" s="5" t="s">
        <v>512</v>
      </c>
      <c r="C127" s="13">
        <f>34+2/5</f>
        <v>34.4</v>
      </c>
      <c r="D127" s="13"/>
      <c r="E127" s="13">
        <f t="shared" si="1"/>
        <v>34.4</v>
      </c>
      <c r="F127" s="13">
        <f>'April 2024'!E127-'May 2024'!C127</f>
        <v>29.6</v>
      </c>
    </row>
    <row r="128" spans="1:6">
      <c r="A128" s="2" t="s">
        <v>513</v>
      </c>
      <c r="B128" s="5" t="s">
        <v>514</v>
      </c>
      <c r="C128" s="13">
        <v>16</v>
      </c>
      <c r="D128" s="13">
        <v>10</v>
      </c>
      <c r="E128" s="13">
        <f t="shared" si="1"/>
        <v>26</v>
      </c>
      <c r="F128" s="13">
        <f>'April 2024'!E128-'May 2024'!C128</f>
        <v>11</v>
      </c>
    </row>
    <row r="129" spans="1:6">
      <c r="A129" s="2" t="s">
        <v>515</v>
      </c>
      <c r="B129" s="5" t="s">
        <v>296</v>
      </c>
      <c r="C129" s="13">
        <v>16</v>
      </c>
      <c r="D129" s="13">
        <v>10</v>
      </c>
      <c r="E129" s="13">
        <f>C130+D129</f>
        <v>44.5</v>
      </c>
      <c r="F129" s="13">
        <f>'April 2024'!E129-'May 2024'!C130</f>
        <v>-7.5</v>
      </c>
    </row>
    <row r="130" spans="1:6">
      <c r="A130" s="2" t="s">
        <v>516</v>
      </c>
      <c r="B130" s="5" t="s">
        <v>517</v>
      </c>
      <c r="C130" s="13">
        <v>34.5</v>
      </c>
      <c r="D130" s="13"/>
      <c r="E130" s="13">
        <f>C131+D130</f>
        <v>2</v>
      </c>
      <c r="F130" s="13">
        <f>'April 2024'!E130-'May 2024'!C131</f>
        <v>22.5</v>
      </c>
    </row>
    <row r="131" spans="1:6">
      <c r="A131" s="2" t="s">
        <v>518</v>
      </c>
      <c r="B131" s="5" t="s">
        <v>519</v>
      </c>
      <c r="C131" s="13">
        <v>2</v>
      </c>
      <c r="D131" s="13"/>
      <c r="E131" s="13">
        <f>C132+D131</f>
        <v>1.9166666666666665</v>
      </c>
      <c r="F131" s="13">
        <f>'April 2024'!E131-'May 2024'!C132</f>
        <v>8.3333333333333481E-2</v>
      </c>
    </row>
    <row r="132" spans="1:6">
      <c r="A132" s="2" t="s">
        <v>520</v>
      </c>
      <c r="B132" s="5" t="s">
        <v>521</v>
      </c>
      <c r="C132" s="13">
        <f>1+11/12</f>
        <v>1.9166666666666665</v>
      </c>
      <c r="D132" s="13"/>
      <c r="E132" s="13">
        <f t="shared" ref="E132:E133" si="2">C133+D132</f>
        <v>0.83333333333333337</v>
      </c>
      <c r="F132" s="13">
        <f>'April 2024'!E132-'May 2024'!C133</f>
        <v>1.1666666666666665</v>
      </c>
    </row>
    <row r="133" spans="1:6">
      <c r="A133" s="2" t="s">
        <v>303</v>
      </c>
      <c r="B133" s="5" t="s">
        <v>522</v>
      </c>
      <c r="C133" s="13">
        <v>0.83333333333333337</v>
      </c>
      <c r="D133" s="13">
        <v>1</v>
      </c>
      <c r="E133" s="13">
        <f t="shared" si="2"/>
        <v>4.1666666666666661</v>
      </c>
      <c r="F133" s="13">
        <f>'April 2024'!E133-'May 2024'!C134</f>
        <v>-1.6666666666666665</v>
      </c>
    </row>
    <row r="134" spans="1:6">
      <c r="A134" s="2" t="s">
        <v>523</v>
      </c>
      <c r="B134" s="5" t="s">
        <v>524</v>
      </c>
      <c r="C134" s="13">
        <f>3+2/12</f>
        <v>3.1666666666666665</v>
      </c>
      <c r="D134" s="13"/>
      <c r="E134" s="13">
        <f t="shared" ref="E134:E194" si="3">C134+D134</f>
        <v>3.1666666666666665</v>
      </c>
      <c r="F134" s="13">
        <f>'April 2024'!E134-'May 2024'!C135</f>
        <v>-1.5</v>
      </c>
    </row>
    <row r="135" spans="1:6" ht="18.75">
      <c r="A135" s="2" t="s">
        <v>525</v>
      </c>
      <c r="B135" s="1"/>
      <c r="C135" s="13">
        <v>5</v>
      </c>
      <c r="D135" s="13"/>
      <c r="E135" s="13">
        <f t="shared" si="3"/>
        <v>5</v>
      </c>
      <c r="F135" s="13">
        <f>'April 2024'!E135-'May 2024'!C135</f>
        <v>1</v>
      </c>
    </row>
    <row r="136" spans="1:6">
      <c r="A136" s="2" t="s">
        <v>311</v>
      </c>
      <c r="B136" s="5" t="s">
        <v>312</v>
      </c>
      <c r="C136" s="13">
        <v>1</v>
      </c>
      <c r="D136" s="13"/>
      <c r="E136" s="13">
        <f t="shared" si="3"/>
        <v>1</v>
      </c>
      <c r="F136" s="13">
        <f>'April 2024'!E136-'May 2024'!C136</f>
        <v>0</v>
      </c>
    </row>
    <row r="137" spans="1:6">
      <c r="A137" s="2" t="s">
        <v>315</v>
      </c>
      <c r="B137" s="5" t="s">
        <v>316</v>
      </c>
      <c r="C137" s="13">
        <v>1</v>
      </c>
      <c r="D137" s="13"/>
      <c r="E137" s="13">
        <f t="shared" si="3"/>
        <v>1</v>
      </c>
      <c r="F137" s="13">
        <f>'April 2024'!E137-'May 2024'!C137</f>
        <v>0</v>
      </c>
    </row>
    <row r="138" spans="1:6">
      <c r="A138" s="2" t="s">
        <v>526</v>
      </c>
      <c r="B138" s="5" t="s">
        <v>318</v>
      </c>
      <c r="C138" s="13">
        <f>1+7/8</f>
        <v>1.875</v>
      </c>
      <c r="D138" s="13"/>
      <c r="E138" s="13">
        <f t="shared" si="3"/>
        <v>1.875</v>
      </c>
      <c r="F138" s="13">
        <f>'April 2024'!E138-'May 2024'!C138</f>
        <v>0.625</v>
      </c>
    </row>
    <row r="139" spans="1:6">
      <c r="A139" s="2" t="s">
        <v>319</v>
      </c>
      <c r="B139" s="5" t="s">
        <v>320</v>
      </c>
      <c r="C139" s="13">
        <f>1+7/8</f>
        <v>1.875</v>
      </c>
      <c r="D139" s="13"/>
      <c r="E139" s="13">
        <f>C140+D139</f>
        <v>0</v>
      </c>
      <c r="F139" s="13">
        <f>'April 2024'!E139-'May 2024'!C140</f>
        <v>2.5</v>
      </c>
    </row>
    <row r="140" spans="1:6">
      <c r="A140" s="2" t="s">
        <v>321</v>
      </c>
      <c r="B140" s="5" t="s">
        <v>322</v>
      </c>
      <c r="C140" s="13">
        <v>0</v>
      </c>
      <c r="D140" s="13"/>
      <c r="E140" s="13">
        <f>C141+D140</f>
        <v>0</v>
      </c>
      <c r="F140" s="13">
        <f>'April 2024'!E140-'May 2024'!C141</f>
        <v>0</v>
      </c>
    </row>
    <row r="141" spans="1:6">
      <c r="A141" s="2" t="s">
        <v>323</v>
      </c>
      <c r="B141" s="5" t="s">
        <v>324</v>
      </c>
      <c r="C141" s="13">
        <v>0</v>
      </c>
      <c r="D141" s="13"/>
      <c r="E141" s="13">
        <f>C142+D141</f>
        <v>1</v>
      </c>
      <c r="F141" s="13">
        <f>'April 2024'!E141-'May 2024'!C142</f>
        <v>-1</v>
      </c>
    </row>
    <row r="142" spans="1:6">
      <c r="A142" s="2" t="s">
        <v>325</v>
      </c>
      <c r="B142" s="5" t="s">
        <v>326</v>
      </c>
      <c r="C142" s="13">
        <v>1</v>
      </c>
      <c r="D142" s="13"/>
      <c r="E142" s="13">
        <f>C143+D142</f>
        <v>2</v>
      </c>
      <c r="F142" s="13">
        <f>'April 2024'!E142-'May 2024'!C143</f>
        <v>-1</v>
      </c>
    </row>
    <row r="143" spans="1:6">
      <c r="A143" s="2" t="s">
        <v>327</v>
      </c>
      <c r="B143" s="5" t="s">
        <v>328</v>
      </c>
      <c r="C143" s="13">
        <v>2</v>
      </c>
      <c r="D143" s="13"/>
      <c r="E143" s="13">
        <f>C144+D143</f>
        <v>1</v>
      </c>
      <c r="F143" s="13">
        <f>'April 2024'!E143-'May 2024'!C144</f>
        <v>1</v>
      </c>
    </row>
    <row r="144" spans="1:6">
      <c r="A144" s="2" t="s">
        <v>329</v>
      </c>
      <c r="B144" s="5" t="s">
        <v>330</v>
      </c>
      <c r="C144" s="13">
        <v>1</v>
      </c>
      <c r="D144" s="13"/>
      <c r="E144" s="13">
        <f>C145+D144</f>
        <v>2</v>
      </c>
      <c r="F144" s="13">
        <f>'April 2024'!E144-'May 2024'!C145</f>
        <v>-1</v>
      </c>
    </row>
    <row r="145" spans="1:6">
      <c r="A145" s="2" t="s">
        <v>331</v>
      </c>
      <c r="B145" s="5" t="s">
        <v>314</v>
      </c>
      <c r="C145" s="13">
        <v>2</v>
      </c>
      <c r="D145" s="13"/>
      <c r="E145" s="13">
        <f>C146+D145</f>
        <v>1</v>
      </c>
      <c r="F145" s="13">
        <f>'April 2024'!E145-'May 2024'!C146</f>
        <v>1</v>
      </c>
    </row>
    <row r="146" spans="1:6">
      <c r="A146" s="2" t="s">
        <v>332</v>
      </c>
      <c r="B146" s="5" t="s">
        <v>333</v>
      </c>
      <c r="C146" s="13">
        <v>1</v>
      </c>
      <c r="D146" s="13"/>
      <c r="E146" s="13">
        <f>C147+D146</f>
        <v>1.6666666666666665</v>
      </c>
      <c r="F146" s="13">
        <f>'April 2024'!E146-'May 2024'!C147</f>
        <v>-0.66666666666666652</v>
      </c>
    </row>
    <row r="147" spans="1:6">
      <c r="A147" s="2" t="s">
        <v>334</v>
      </c>
      <c r="B147" s="5" t="s">
        <v>335</v>
      </c>
      <c r="C147" s="13">
        <f>1+2/3</f>
        <v>1.6666666666666665</v>
      </c>
      <c r="D147" s="13"/>
      <c r="E147" s="13">
        <f>C148+D147</f>
        <v>1</v>
      </c>
      <c r="F147" s="13">
        <f>'April 2024'!E147-'May 2024'!C148</f>
        <v>1</v>
      </c>
    </row>
    <row r="148" spans="1:6">
      <c r="A148" s="2" t="s">
        <v>336</v>
      </c>
      <c r="B148" s="5" t="s">
        <v>337</v>
      </c>
      <c r="C148" s="13">
        <v>1</v>
      </c>
      <c r="D148" s="13"/>
      <c r="E148" s="13">
        <f>C149+D148</f>
        <v>1</v>
      </c>
      <c r="F148" s="13">
        <f>'April 2024'!E148-'May 2024'!C149</f>
        <v>-1</v>
      </c>
    </row>
    <row r="149" spans="1:6">
      <c r="A149" s="2" t="s">
        <v>338</v>
      </c>
      <c r="B149" s="5" t="s">
        <v>339</v>
      </c>
      <c r="C149" s="13">
        <v>1</v>
      </c>
      <c r="D149" s="13"/>
      <c r="E149" s="13">
        <f>C150+D149</f>
        <v>1.6</v>
      </c>
      <c r="F149" s="13">
        <f>'April 2024'!E149-'May 2024'!C150</f>
        <v>-0.60000000000000009</v>
      </c>
    </row>
    <row r="150" spans="1:6">
      <c r="A150" s="2" t="s">
        <v>340</v>
      </c>
      <c r="B150" s="5" t="s">
        <v>341</v>
      </c>
      <c r="C150" s="13">
        <f>1+6/10</f>
        <v>1.6</v>
      </c>
      <c r="D150" s="13"/>
      <c r="E150" s="13">
        <f>C151+D150</f>
        <v>1.6</v>
      </c>
      <c r="F150" s="13">
        <f>'April 2024'!E150-'May 2024'!C151</f>
        <v>0.39999999999999991</v>
      </c>
    </row>
    <row r="151" spans="1:6">
      <c r="A151" s="2" t="s">
        <v>342</v>
      </c>
      <c r="B151" s="5" t="s">
        <v>343</v>
      </c>
      <c r="C151" s="13">
        <f>1+6/10</f>
        <v>1.6</v>
      </c>
      <c r="D151" s="13"/>
      <c r="E151" s="13">
        <f t="shared" si="3"/>
        <v>1.6</v>
      </c>
      <c r="F151" s="13">
        <f>'April 2024'!E151-'May 2024'!C151</f>
        <v>0.39999999999999991</v>
      </c>
    </row>
    <row r="152" spans="1:6">
      <c r="A152" s="2" t="s">
        <v>348</v>
      </c>
      <c r="B152" s="5" t="s">
        <v>349</v>
      </c>
      <c r="C152" s="13">
        <v>0</v>
      </c>
      <c r="D152" s="13"/>
      <c r="E152" s="13">
        <f t="shared" si="3"/>
        <v>0</v>
      </c>
      <c r="F152" s="13">
        <f>'April 2024'!E152-'May 2024'!C152</f>
        <v>0</v>
      </c>
    </row>
    <row r="153" spans="1:6">
      <c r="A153" s="2" t="s">
        <v>350</v>
      </c>
      <c r="B153" s="5" t="s">
        <v>351</v>
      </c>
      <c r="C153" s="13">
        <v>0</v>
      </c>
      <c r="D153" s="13"/>
      <c r="E153" s="13">
        <f t="shared" si="3"/>
        <v>0</v>
      </c>
      <c r="F153" s="13">
        <f>'April 2024'!E153-'May 2024'!C153</f>
        <v>0</v>
      </c>
    </row>
    <row r="154" spans="1:6">
      <c r="A154" s="2" t="s">
        <v>352</v>
      </c>
      <c r="B154" s="5" t="s">
        <v>353</v>
      </c>
      <c r="C154" s="13">
        <v>0</v>
      </c>
      <c r="D154" s="13"/>
      <c r="E154" s="13">
        <f t="shared" si="3"/>
        <v>0</v>
      </c>
      <c r="F154" s="13">
        <f>'April 2024'!E154-'May 2024'!C154</f>
        <v>0</v>
      </c>
    </row>
    <row r="155" spans="1:6">
      <c r="A155" s="2" t="s">
        <v>527</v>
      </c>
      <c r="B155" s="5" t="s">
        <v>528</v>
      </c>
      <c r="C155" s="13">
        <f>1+3/10</f>
        <v>1.3</v>
      </c>
      <c r="D155" s="13"/>
      <c r="E155" s="13">
        <f t="shared" si="3"/>
        <v>1.3</v>
      </c>
      <c r="F155" s="13">
        <f>'April 2024'!E155-'May 2024'!C155</f>
        <v>9.6999999999999993</v>
      </c>
    </row>
    <row r="156" spans="1:6" ht="18.75">
      <c r="A156" s="2" t="s">
        <v>529</v>
      </c>
      <c r="B156" s="1"/>
      <c r="C156" s="13">
        <v>1</v>
      </c>
      <c r="D156" s="13"/>
      <c r="E156" s="13">
        <f t="shared" si="3"/>
        <v>1</v>
      </c>
      <c r="F156" s="13">
        <f>'April 2024'!E156-'May 2024'!C156</f>
        <v>0</v>
      </c>
    </row>
    <row r="157" spans="1:6">
      <c r="A157" s="2" t="s">
        <v>530</v>
      </c>
      <c r="B157" s="5" t="s">
        <v>531</v>
      </c>
      <c r="C157" s="13">
        <v>1.25</v>
      </c>
      <c r="D157" s="13"/>
      <c r="E157" s="13">
        <f t="shared" si="3"/>
        <v>1.25</v>
      </c>
      <c r="F157" s="13">
        <f>'April 2024'!E157-'May 2024'!C157</f>
        <v>4.75</v>
      </c>
    </row>
    <row r="158" spans="1:6">
      <c r="A158" s="2" t="s">
        <v>532</v>
      </c>
      <c r="B158" s="5" t="s">
        <v>533</v>
      </c>
      <c r="C158" s="13">
        <v>1</v>
      </c>
      <c r="D158" s="13"/>
      <c r="E158" s="13">
        <f t="shared" si="3"/>
        <v>1</v>
      </c>
      <c r="F158" s="13">
        <f>'April 2024'!E158-'May 2024'!C158</f>
        <v>3</v>
      </c>
    </row>
    <row r="159" spans="1:6">
      <c r="A159" s="2" t="s">
        <v>534</v>
      </c>
      <c r="B159" s="5" t="s">
        <v>535</v>
      </c>
      <c r="C159" s="13">
        <v>1</v>
      </c>
      <c r="D159" s="13">
        <v>1</v>
      </c>
      <c r="E159" s="13">
        <f t="shared" si="3"/>
        <v>2</v>
      </c>
      <c r="F159" s="13">
        <f>'April 2024'!E159-'May 2024'!C159</f>
        <v>0.5</v>
      </c>
    </row>
    <row r="160" spans="1:6">
      <c r="A160" s="2" t="s">
        <v>536</v>
      </c>
      <c r="B160" s="5" t="s">
        <v>537</v>
      </c>
      <c r="C160" s="13">
        <v>3</v>
      </c>
      <c r="D160" s="13"/>
      <c r="E160" s="13">
        <f t="shared" si="3"/>
        <v>3</v>
      </c>
      <c r="F160" s="13">
        <f>'April 2024'!E160-'May 2024'!C160</f>
        <v>1</v>
      </c>
    </row>
    <row r="161" spans="1:6">
      <c r="A161" s="2" t="s">
        <v>538</v>
      </c>
      <c r="B161" s="5" t="s">
        <v>539</v>
      </c>
      <c r="C161" s="13">
        <v>2</v>
      </c>
      <c r="D161" s="13"/>
      <c r="E161" s="13">
        <f t="shared" si="3"/>
        <v>2</v>
      </c>
      <c r="F161" s="13">
        <f>'April 2024'!E161-'May 2024'!C161</f>
        <v>0</v>
      </c>
    </row>
    <row r="162" spans="1:6">
      <c r="A162" s="2" t="s">
        <v>540</v>
      </c>
      <c r="B162" s="5" t="s">
        <v>541</v>
      </c>
      <c r="C162" s="13">
        <v>3</v>
      </c>
      <c r="D162" s="13"/>
      <c r="E162" s="13">
        <f t="shared" si="3"/>
        <v>3</v>
      </c>
      <c r="F162" s="13">
        <f>'April 2024'!E162-'May 2024'!C162</f>
        <v>1</v>
      </c>
    </row>
    <row r="163" spans="1:6">
      <c r="A163" s="2" t="s">
        <v>542</v>
      </c>
      <c r="B163" s="5" t="s">
        <v>543</v>
      </c>
      <c r="C163" s="13"/>
      <c r="D163" s="13"/>
      <c r="E163" s="13">
        <f t="shared" si="3"/>
        <v>0</v>
      </c>
      <c r="F163" s="13">
        <f>'April 2024'!E163-'May 2024'!C163</f>
        <v>2</v>
      </c>
    </row>
    <row r="164" spans="1:6">
      <c r="A164" s="2" t="s">
        <v>544</v>
      </c>
      <c r="B164" s="5" t="s">
        <v>545</v>
      </c>
      <c r="C164" s="13">
        <v>7.5</v>
      </c>
      <c r="D164" s="13"/>
      <c r="E164" s="13">
        <f t="shared" si="3"/>
        <v>7.5</v>
      </c>
      <c r="F164" s="13">
        <f>'April 2024'!E164-'May 2024'!C164</f>
        <v>-2.5</v>
      </c>
    </row>
    <row r="165" spans="1:6">
      <c r="A165" s="2" t="s">
        <v>546</v>
      </c>
      <c r="B165" s="5" t="s">
        <v>547</v>
      </c>
      <c r="C165" s="13">
        <v>2</v>
      </c>
      <c r="D165" s="13"/>
      <c r="E165" s="13">
        <f t="shared" si="3"/>
        <v>2</v>
      </c>
      <c r="F165" s="13">
        <f>'April 2024'!E165-'May 2024'!C165</f>
        <v>3</v>
      </c>
    </row>
    <row r="166" spans="1:6" ht="15.75">
      <c r="A166" s="2" t="s">
        <v>598</v>
      </c>
      <c r="B166" s="5">
        <v>2038</v>
      </c>
      <c r="C166" s="13">
        <v>5</v>
      </c>
      <c r="D166" s="13"/>
      <c r="E166" s="13">
        <f t="shared" si="3"/>
        <v>5</v>
      </c>
      <c r="F166" s="13">
        <f>'April 2024'!E166-'May 2024'!C166</f>
        <v>1.5</v>
      </c>
    </row>
    <row r="167" spans="1:6">
      <c r="A167" s="2" t="s">
        <v>549</v>
      </c>
      <c r="B167" s="5">
        <v>2202</v>
      </c>
      <c r="C167" s="13">
        <f>2+8/16</f>
        <v>2.5</v>
      </c>
      <c r="D167" s="13"/>
      <c r="E167" s="13">
        <f t="shared" si="3"/>
        <v>2.5</v>
      </c>
      <c r="F167" s="13">
        <f>'April 2024'!E167-'May 2024'!C167</f>
        <v>0.5</v>
      </c>
    </row>
    <row r="168" spans="1:6">
      <c r="A168" s="2" t="s">
        <v>550</v>
      </c>
      <c r="B168" s="5">
        <v>2101</v>
      </c>
      <c r="C168" s="13">
        <v>2</v>
      </c>
      <c r="D168" s="13"/>
      <c r="E168" s="13">
        <f t="shared" si="3"/>
        <v>2</v>
      </c>
      <c r="F168" s="13">
        <f>'April 2024'!E168-'May 2024'!C168</f>
        <v>3.25</v>
      </c>
    </row>
    <row r="169" spans="1:6">
      <c r="A169" s="2" t="s">
        <v>551</v>
      </c>
      <c r="B169" s="5">
        <v>2105</v>
      </c>
      <c r="C169" s="13">
        <v>2</v>
      </c>
      <c r="D169" s="13"/>
      <c r="E169" s="13">
        <f t="shared" si="3"/>
        <v>2</v>
      </c>
      <c r="F169" s="13">
        <f>'April 2024'!E169-'May 2024'!C169</f>
        <v>3.25</v>
      </c>
    </row>
    <row r="170" spans="1:6">
      <c r="A170" s="2" t="s">
        <v>552</v>
      </c>
      <c r="B170" s="5">
        <v>2115</v>
      </c>
      <c r="C170" s="13">
        <v>0</v>
      </c>
      <c r="D170" s="13"/>
      <c r="E170" s="13">
        <f t="shared" si="3"/>
        <v>0</v>
      </c>
      <c r="F170" s="13">
        <f>'April 2024'!E170-'May 2024'!C170</f>
        <v>2.25</v>
      </c>
    </row>
    <row r="171" spans="1:6">
      <c r="A171" s="2" t="s">
        <v>553</v>
      </c>
      <c r="B171" s="5" t="s">
        <v>554</v>
      </c>
      <c r="C171" s="13">
        <v>3</v>
      </c>
      <c r="D171" s="13"/>
      <c r="E171" s="13">
        <f t="shared" si="3"/>
        <v>3</v>
      </c>
      <c r="F171" s="13">
        <f>'April 2024'!E171-'May 2024'!C171</f>
        <v>0.25</v>
      </c>
    </row>
    <row r="172" spans="1:6">
      <c r="A172" s="2" t="s">
        <v>555</v>
      </c>
      <c r="B172" s="5" t="s">
        <v>556</v>
      </c>
      <c r="C172" s="13">
        <v>0.5</v>
      </c>
      <c r="D172" s="13"/>
      <c r="E172" s="13">
        <f t="shared" si="3"/>
        <v>0.5</v>
      </c>
      <c r="F172" s="13">
        <f>'April 2024'!E172-'May 2024'!C172</f>
        <v>1</v>
      </c>
    </row>
    <row r="173" spans="1:6">
      <c r="A173" s="2" t="s">
        <v>557</v>
      </c>
      <c r="B173" s="5" t="s">
        <v>558</v>
      </c>
      <c r="C173" s="13">
        <v>0</v>
      </c>
      <c r="D173" s="13"/>
      <c r="E173" s="13">
        <f t="shared" si="3"/>
        <v>0</v>
      </c>
      <c r="F173" s="13">
        <f>'April 2024'!E173-'May 2024'!C173</f>
        <v>0</v>
      </c>
    </row>
    <row r="174" spans="1:6">
      <c r="A174" s="2" t="s">
        <v>559</v>
      </c>
      <c r="B174" s="5" t="s">
        <v>560</v>
      </c>
      <c r="C174" s="13">
        <v>2</v>
      </c>
      <c r="D174" s="13"/>
      <c r="E174" s="13">
        <f t="shared" si="3"/>
        <v>2</v>
      </c>
      <c r="F174" s="13">
        <f>'April 2024'!E174-'May 2024'!C174</f>
        <v>0</v>
      </c>
    </row>
    <row r="175" spans="1:6">
      <c r="A175" s="2" t="s">
        <v>561</v>
      </c>
      <c r="B175" s="5" t="s">
        <v>562</v>
      </c>
      <c r="C175" s="13"/>
      <c r="D175" s="13"/>
      <c r="E175" s="13">
        <f t="shared" si="3"/>
        <v>0</v>
      </c>
      <c r="F175" s="13">
        <f>'April 2024'!E175-'May 2024'!C175</f>
        <v>0</v>
      </c>
    </row>
    <row r="176" spans="1:6">
      <c r="A176" s="2" t="s">
        <v>563</v>
      </c>
      <c r="B176" s="5" t="s">
        <v>564</v>
      </c>
      <c r="C176" s="13">
        <v>0</v>
      </c>
      <c r="D176" s="13"/>
      <c r="E176" s="13">
        <f t="shared" si="3"/>
        <v>0</v>
      </c>
      <c r="F176" s="13">
        <f>'April 2024'!E176-'May 2024'!C176</f>
        <v>0</v>
      </c>
    </row>
    <row r="177" spans="1:6">
      <c r="A177" s="2" t="s">
        <v>565</v>
      </c>
      <c r="B177" s="5" t="s">
        <v>566</v>
      </c>
      <c r="C177" s="13">
        <v>4</v>
      </c>
      <c r="D177" s="13"/>
      <c r="E177" s="13">
        <f t="shared" si="3"/>
        <v>4</v>
      </c>
      <c r="F177" s="13">
        <f>'April 2024'!E177-'May 2024'!C177</f>
        <v>-4</v>
      </c>
    </row>
    <row r="178" spans="1:6">
      <c r="A178" s="2" t="s">
        <v>567</v>
      </c>
      <c r="B178" s="5">
        <v>64424</v>
      </c>
      <c r="C178" s="13">
        <f>8+4/12</f>
        <v>8.3333333333333339</v>
      </c>
      <c r="D178" s="13"/>
      <c r="E178" s="13">
        <f t="shared" si="3"/>
        <v>8.3333333333333339</v>
      </c>
      <c r="F178" s="13">
        <f>'April 2024'!E178-'May 2024'!C178</f>
        <v>4.1666666666666661</v>
      </c>
    </row>
    <row r="179" spans="1:6">
      <c r="A179" s="2" t="s">
        <v>568</v>
      </c>
      <c r="B179" s="5">
        <v>64425</v>
      </c>
      <c r="C179" s="13">
        <f>10+5/12</f>
        <v>10.416666666666666</v>
      </c>
      <c r="D179" s="13"/>
      <c r="E179" s="13">
        <f t="shared" si="3"/>
        <v>10.416666666666666</v>
      </c>
      <c r="F179" s="13">
        <f>'April 2024'!E179-'May 2024'!C179</f>
        <v>2.0833333333333339</v>
      </c>
    </row>
    <row r="180" spans="1:6">
      <c r="A180" s="2" t="s">
        <v>569</v>
      </c>
      <c r="B180" s="5">
        <v>66609</v>
      </c>
      <c r="C180" s="13">
        <f>10+1/6</f>
        <v>10.166666666666666</v>
      </c>
      <c r="D180" s="13"/>
      <c r="E180" s="13">
        <f t="shared" si="3"/>
        <v>10.166666666666666</v>
      </c>
      <c r="F180" s="13">
        <f>'April 2024'!E180-'May 2024'!C180</f>
        <v>0.5</v>
      </c>
    </row>
    <row r="181" spans="1:6">
      <c r="A181" s="2" t="s">
        <v>570</v>
      </c>
      <c r="B181" s="5">
        <v>66610</v>
      </c>
      <c r="C181" s="13">
        <v>10</v>
      </c>
      <c r="D181" s="13"/>
      <c r="E181" s="13">
        <f t="shared" si="3"/>
        <v>10</v>
      </c>
      <c r="F181" s="13">
        <f>'April 2024'!E181-'May 2024'!C181</f>
        <v>1.3330000000000002</v>
      </c>
    </row>
    <row r="182" spans="1:6">
      <c r="A182" s="2" t="s">
        <v>571</v>
      </c>
      <c r="B182" s="5">
        <v>15609</v>
      </c>
      <c r="C182" s="13">
        <f>18+2/3</f>
        <v>18.666666666666668</v>
      </c>
      <c r="D182" s="13"/>
      <c r="E182" s="13">
        <f t="shared" si="3"/>
        <v>18.666666666666668</v>
      </c>
      <c r="F182" s="13">
        <f>'April 2024'!E182-'May 2024'!C182</f>
        <v>0.99933333333333252</v>
      </c>
    </row>
    <row r="183" spans="1:6">
      <c r="A183" s="2" t="s">
        <v>572</v>
      </c>
      <c r="B183" s="5">
        <v>17035</v>
      </c>
      <c r="C183" s="13">
        <f>8+2/6</f>
        <v>8.3333333333333339</v>
      </c>
      <c r="D183" s="13"/>
      <c r="E183" s="13">
        <f t="shared" si="3"/>
        <v>8.3333333333333339</v>
      </c>
      <c r="F183" s="13">
        <f>'April 2024'!E183-'May 2024'!C183</f>
        <v>-7.0003333333333337</v>
      </c>
    </row>
    <row r="184" spans="1:6">
      <c r="A184" s="2" t="s">
        <v>573</v>
      </c>
      <c r="B184" s="5">
        <v>17036</v>
      </c>
      <c r="C184" s="13">
        <f>8+1/6</f>
        <v>8.1666666666666661</v>
      </c>
      <c r="D184" s="13"/>
      <c r="E184" s="13">
        <f t="shared" si="3"/>
        <v>8.1666666666666661</v>
      </c>
      <c r="F184" s="13">
        <f>'April 2024'!E184-'May 2024'!C184</f>
        <v>-6.6666666666666661</v>
      </c>
    </row>
    <row r="185" spans="1:6">
      <c r="A185" s="2" t="s">
        <v>574</v>
      </c>
      <c r="B185" s="5">
        <v>98308</v>
      </c>
      <c r="C185" s="13">
        <f>11/12</f>
        <v>0.91666666666666663</v>
      </c>
      <c r="D185" s="13">
        <v>3</v>
      </c>
      <c r="E185" s="13">
        <f t="shared" si="3"/>
        <v>3.9166666666666665</v>
      </c>
      <c r="F185" s="13">
        <f>'April 2024'!E185-'May 2024'!C185</f>
        <v>1.8333333333333335</v>
      </c>
    </row>
    <row r="186" spans="1:6">
      <c r="A186" s="2" t="s">
        <v>575</v>
      </c>
      <c r="B186" s="5">
        <v>98391</v>
      </c>
      <c r="C186" s="13">
        <f>5/12</f>
        <v>0.41666666666666669</v>
      </c>
      <c r="D186" s="13">
        <v>3</v>
      </c>
      <c r="E186" s="13">
        <f t="shared" si="3"/>
        <v>3.4166666666666665</v>
      </c>
      <c r="F186" s="13">
        <f>'April 2024'!E186-'May 2024'!C186</f>
        <v>1.6666666666666667</v>
      </c>
    </row>
    <row r="187" spans="1:6">
      <c r="A187" s="2" t="s">
        <v>576</v>
      </c>
      <c r="B187" s="5">
        <v>64463</v>
      </c>
      <c r="C187" s="13">
        <f>12+1/12</f>
        <v>12.083333333333334</v>
      </c>
      <c r="D187" s="13"/>
      <c r="E187" s="13">
        <f t="shared" si="3"/>
        <v>12.083333333333334</v>
      </c>
      <c r="F187" s="13">
        <f>'April 2024'!E187-'May 2024'!C187</f>
        <v>1</v>
      </c>
    </row>
    <row r="188" spans="1:6">
      <c r="A188" s="2" t="s">
        <v>577</v>
      </c>
      <c r="B188" s="5">
        <v>64465</v>
      </c>
      <c r="C188" s="13">
        <f>11+6/12</f>
        <v>11.5</v>
      </c>
      <c r="D188" s="13"/>
      <c r="E188" s="13">
        <f t="shared" si="3"/>
        <v>11.5</v>
      </c>
      <c r="F188" s="13">
        <f>'April 2024'!E188-'May 2024'!C188</f>
        <v>1</v>
      </c>
    </row>
    <row r="189" spans="1:6">
      <c r="A189" s="2" t="s">
        <v>578</v>
      </c>
      <c r="B189" s="5">
        <v>191043</v>
      </c>
      <c r="C189" s="13">
        <f>8+6/8</f>
        <v>8.75</v>
      </c>
      <c r="D189" s="13"/>
      <c r="E189" s="13">
        <f t="shared" si="3"/>
        <v>8.75</v>
      </c>
      <c r="F189" s="13">
        <f>'April 2024'!E189-'May 2024'!C189</f>
        <v>3.0833333333333339</v>
      </c>
    </row>
    <row r="190" spans="1:6">
      <c r="A190" s="2" t="s">
        <v>579</v>
      </c>
      <c r="B190" s="5">
        <v>191044</v>
      </c>
      <c r="C190" s="13">
        <f>8+4/6</f>
        <v>8.6666666666666661</v>
      </c>
      <c r="D190" s="13"/>
      <c r="E190" s="13">
        <f t="shared" si="3"/>
        <v>8.6666666666666661</v>
      </c>
      <c r="F190" s="13">
        <f>'April 2024'!E190-'May 2024'!C190</f>
        <v>2.3333333333333339</v>
      </c>
    </row>
    <row r="191" spans="1:6">
      <c r="A191" s="2" t="s">
        <v>580</v>
      </c>
      <c r="B191" s="5">
        <v>388004</v>
      </c>
      <c r="C191" s="13">
        <f>5+3/6</f>
        <v>5.5</v>
      </c>
      <c r="D191" s="13">
        <v>12</v>
      </c>
      <c r="E191" s="13">
        <f t="shared" si="3"/>
        <v>17.5</v>
      </c>
      <c r="F191" s="13">
        <f>'April 2024'!E191-'May 2024'!C191</f>
        <v>1.666666666666667</v>
      </c>
    </row>
    <row r="192" spans="1:6">
      <c r="A192" s="2" t="s">
        <v>581</v>
      </c>
      <c r="B192" s="5">
        <v>134704</v>
      </c>
      <c r="C192" s="13">
        <f>12+3/6</f>
        <v>12.5</v>
      </c>
      <c r="D192" s="13"/>
      <c r="E192" s="13">
        <f t="shared" si="3"/>
        <v>12.5</v>
      </c>
      <c r="F192" s="13">
        <f>'April 2024'!E192-'May 2024'!C192</f>
        <v>1</v>
      </c>
    </row>
    <row r="193" spans="1:6">
      <c r="A193" s="2" t="s">
        <v>582</v>
      </c>
      <c r="B193" s="5">
        <v>80937</v>
      </c>
      <c r="C193" s="13">
        <f>10+1/6</f>
        <v>10.166666666666666</v>
      </c>
      <c r="D193" s="13"/>
      <c r="E193" s="13">
        <f t="shared" si="3"/>
        <v>10.166666666666666</v>
      </c>
      <c r="F193" s="13">
        <f>'April 2024'!E193-'May 2024'!C193</f>
        <v>2.1663333333333341</v>
      </c>
    </row>
    <row r="194" spans="1:6">
      <c r="A194" s="2" t="s">
        <v>583</v>
      </c>
      <c r="B194" s="5">
        <v>80963</v>
      </c>
      <c r="C194" s="13">
        <f>11+1/6</f>
        <v>11.166666666666666</v>
      </c>
      <c r="D194" s="13"/>
      <c r="E194" s="13">
        <f t="shared" si="3"/>
        <v>11.166666666666666</v>
      </c>
      <c r="F194" s="13">
        <f>'April 2024'!E194-'May 2024'!C194</f>
        <v>1.1663333333333341</v>
      </c>
    </row>
    <row r="195" spans="1:6">
      <c r="A195" s="2" t="s">
        <v>584</v>
      </c>
      <c r="B195" s="5">
        <v>382833</v>
      </c>
      <c r="C195" s="13">
        <v>0.5</v>
      </c>
      <c r="D195" s="13"/>
      <c r="E195" s="13">
        <f t="shared" ref="E195:E197" si="4">C195+D195</f>
        <v>0.5</v>
      </c>
      <c r="F195" s="13">
        <f>'April 2024'!E195-'May 2024'!C195</f>
        <v>0.5</v>
      </c>
    </row>
    <row r="196" spans="1:6">
      <c r="A196" s="2" t="s">
        <v>585</v>
      </c>
      <c r="B196" s="5">
        <v>382835</v>
      </c>
      <c r="C196" s="13">
        <v>0.5</v>
      </c>
      <c r="D196" s="13"/>
      <c r="E196" s="13">
        <f t="shared" si="4"/>
        <v>0.5</v>
      </c>
      <c r="F196" s="13">
        <f>'April 2024'!E196-'May 2024'!C196</f>
        <v>0.5</v>
      </c>
    </row>
    <row r="197" spans="1:6">
      <c r="A197" s="2" t="s">
        <v>586</v>
      </c>
      <c r="B197" s="5">
        <v>301544</v>
      </c>
      <c r="C197" s="13">
        <v>3</v>
      </c>
      <c r="D197" s="13"/>
      <c r="E197" s="13">
        <f t="shared" si="4"/>
        <v>3</v>
      </c>
      <c r="F197" s="13">
        <f>'April 2024'!E197-'May 2024'!C197</f>
        <v>1</v>
      </c>
    </row>
    <row r="198" spans="1:6">
      <c r="B198" s="5"/>
    </row>
    <row r="199" spans="1:6">
      <c r="B199" s="5"/>
    </row>
    <row r="200" spans="1:6">
      <c r="A200" s="2"/>
      <c r="B200" s="5"/>
    </row>
    <row r="201" spans="1:6">
      <c r="B201" s="5"/>
    </row>
    <row r="202" spans="1:6">
      <c r="B202" s="5"/>
    </row>
    <row r="203" spans="1:6">
      <c r="B203" s="5"/>
    </row>
    <row r="204" spans="1:6">
      <c r="B204" s="5"/>
    </row>
    <row r="205" spans="1:6">
      <c r="B205" s="5"/>
    </row>
    <row r="206" spans="1:6">
      <c r="B206" s="5"/>
    </row>
    <row r="207" spans="1:6">
      <c r="B207" s="5"/>
    </row>
    <row r="208" spans="1:6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0455-E756-49A9-B295-5D5DB9C54187}">
  <dimension ref="A1:S256"/>
  <sheetViews>
    <sheetView workbookViewId="0">
      <selection activeCell="F170" sqref="F170"/>
    </sheetView>
  </sheetViews>
  <sheetFormatPr defaultRowHeight="15"/>
  <cols>
    <col min="1" max="1" width="26.28515625" bestFit="1" customWidth="1"/>
    <col min="2" max="2" width="13.28515625" bestFit="1" customWidth="1"/>
    <col min="3" max="3" width="12.5703125" bestFit="1" customWidth="1"/>
    <col min="4" max="4" width="8.42578125" bestFit="1" customWidth="1"/>
    <col min="5" max="5" width="12.5703125" bestFit="1" customWidth="1"/>
    <col min="6" max="6" width="21.5703125" bestFit="1" customWidth="1"/>
    <col min="14" max="14" width="21.5703125" bestFit="1" customWidth="1"/>
    <col min="16" max="16" width="8.85546875" bestFit="1" customWidth="1"/>
    <col min="17" max="17" width="8.42578125" bestFit="1" customWidth="1"/>
    <col min="18" max="18" width="5.5703125" bestFit="1" customWidth="1"/>
    <col min="19" max="19" width="21.5703125" bestFit="1" customWidth="1"/>
  </cols>
  <sheetData>
    <row r="1" spans="1:19">
      <c r="A1" s="2" t="s">
        <v>592</v>
      </c>
      <c r="B1" s="6" t="s">
        <v>2</v>
      </c>
      <c r="C1" s="2" t="s">
        <v>587</v>
      </c>
      <c r="D1" s="2" t="s">
        <v>588</v>
      </c>
      <c r="E1" s="2" t="s">
        <v>589</v>
      </c>
      <c r="F1" s="2" t="s">
        <v>590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2" t="s">
        <v>6</v>
      </c>
      <c r="B2" s="5" t="s">
        <v>593</v>
      </c>
      <c r="C2">
        <v>7</v>
      </c>
      <c r="E2">
        <f>C2+D2</f>
        <v>7</v>
      </c>
      <c r="F2">
        <f>'March 2024'!E2-'April 2024'!C2</f>
        <v>2</v>
      </c>
      <c r="G2" s="2"/>
      <c r="H2" s="2"/>
      <c r="I2" s="2"/>
      <c r="K2" s="2"/>
      <c r="L2" s="2"/>
      <c r="M2" s="2"/>
      <c r="N2" s="2"/>
      <c r="O2" s="2"/>
      <c r="P2" s="3"/>
      <c r="Q2" s="3"/>
      <c r="R2" s="3"/>
    </row>
    <row r="3" spans="1:19">
      <c r="A3" s="2" t="s">
        <v>354</v>
      </c>
      <c r="B3" s="5" t="s">
        <v>355</v>
      </c>
      <c r="C3">
        <v>17</v>
      </c>
      <c r="E3">
        <f>C3+D3</f>
        <v>17</v>
      </c>
      <c r="F3">
        <f>'March 2024'!E3-'April 2024'!C3</f>
        <v>3</v>
      </c>
      <c r="G3" s="2"/>
      <c r="H3" s="2"/>
      <c r="I3" s="2"/>
      <c r="O3" s="2"/>
      <c r="P3" s="2" t="s">
        <v>587</v>
      </c>
      <c r="Q3" s="2" t="s">
        <v>588</v>
      </c>
      <c r="R3" s="2" t="s">
        <v>589</v>
      </c>
      <c r="S3" s="2" t="s">
        <v>590</v>
      </c>
    </row>
    <row r="4" spans="1:19">
      <c r="A4" s="2" t="s">
        <v>594</v>
      </c>
      <c r="B4" s="5" t="s">
        <v>357</v>
      </c>
      <c r="C4">
        <v>10</v>
      </c>
      <c r="E4">
        <f>C4+D4</f>
        <v>10</v>
      </c>
      <c r="F4">
        <f>'March 2024'!E4-'April 2024'!C4</f>
        <v>1</v>
      </c>
      <c r="R4">
        <f>P4+Q4</f>
        <v>0</v>
      </c>
    </row>
    <row r="5" spans="1:19">
      <c r="A5" s="2" t="s">
        <v>358</v>
      </c>
      <c r="B5" s="5" t="s">
        <v>359</v>
      </c>
      <c r="C5">
        <v>9</v>
      </c>
      <c r="D5">
        <v>28</v>
      </c>
      <c r="E5">
        <f>C5+D5</f>
        <v>37</v>
      </c>
      <c r="F5">
        <f>'March 2024'!E5-'April 2024'!C5</f>
        <v>13</v>
      </c>
      <c r="R5">
        <f>P5+Q5</f>
        <v>0</v>
      </c>
    </row>
    <row r="6" spans="1:19">
      <c r="A6" s="2" t="s">
        <v>360</v>
      </c>
      <c r="B6" s="5" t="s">
        <v>361</v>
      </c>
      <c r="C6">
        <v>27</v>
      </c>
      <c r="E6">
        <f>C6+D6</f>
        <v>27</v>
      </c>
      <c r="F6">
        <f>'March 2024'!E6-'April 2024'!C6</f>
        <v>10</v>
      </c>
      <c r="R6">
        <f>P6+Q6</f>
        <v>0</v>
      </c>
    </row>
    <row r="7" spans="1:19">
      <c r="A7" s="2" t="s">
        <v>362</v>
      </c>
      <c r="B7" s="5" t="s">
        <v>363</v>
      </c>
      <c r="C7">
        <v>9</v>
      </c>
      <c r="E7">
        <f>C7+D7</f>
        <v>9</v>
      </c>
      <c r="F7">
        <f>'March 2024'!E7-'April 2024'!C7</f>
        <v>2</v>
      </c>
      <c r="R7">
        <f>P7+Q7</f>
        <v>0</v>
      </c>
    </row>
    <row r="8" spans="1:19">
      <c r="A8" s="2" t="s">
        <v>364</v>
      </c>
      <c r="B8" s="5">
        <v>20764949322</v>
      </c>
      <c r="C8">
        <v>30</v>
      </c>
      <c r="E8">
        <f>C8+D8</f>
        <v>30</v>
      </c>
      <c r="F8">
        <f>'March 2024'!E8-'April 2024'!C8</f>
        <v>9</v>
      </c>
      <c r="R8">
        <f>P8+Q8</f>
        <v>0</v>
      </c>
    </row>
    <row r="9" spans="1:19">
      <c r="A9" s="2" t="s">
        <v>365</v>
      </c>
      <c r="B9" s="5" t="s">
        <v>366</v>
      </c>
      <c r="C9">
        <v>19</v>
      </c>
      <c r="D9">
        <v>50</v>
      </c>
      <c r="E9">
        <f>C9+D9</f>
        <v>69</v>
      </c>
      <c r="F9">
        <f>'March 2024'!E9-'April 2024'!C9</f>
        <v>22</v>
      </c>
      <c r="R9">
        <f>P9+Q9</f>
        <v>0</v>
      </c>
    </row>
    <row r="10" spans="1:19">
      <c r="A10" s="2" t="s">
        <v>367</v>
      </c>
      <c r="B10" s="5" t="s">
        <v>368</v>
      </c>
      <c r="C10">
        <v>65</v>
      </c>
      <c r="E10">
        <f>C10+D10</f>
        <v>65</v>
      </c>
      <c r="F10">
        <f>'March 2024'!E10-'April 2024'!C10</f>
        <v>30</v>
      </c>
      <c r="R10">
        <f>P10+Q10</f>
        <v>0</v>
      </c>
    </row>
    <row r="11" spans="1:19">
      <c r="A11" s="2" t="s">
        <v>32</v>
      </c>
      <c r="B11" s="5" t="s">
        <v>369</v>
      </c>
      <c r="C11">
        <v>12</v>
      </c>
      <c r="E11">
        <f>C11+D11</f>
        <v>12</v>
      </c>
      <c r="F11">
        <f>'March 2024'!E11-'April 2024'!C11</f>
        <v>2</v>
      </c>
      <c r="R11">
        <f>P11+Q11</f>
        <v>0</v>
      </c>
    </row>
    <row r="12" spans="1:19">
      <c r="A12" s="2" t="s">
        <v>370</v>
      </c>
      <c r="B12" s="5" t="s">
        <v>371</v>
      </c>
      <c r="C12">
        <v>81</v>
      </c>
      <c r="E12">
        <f>C12+D12</f>
        <v>81</v>
      </c>
      <c r="F12">
        <f>'March 2024'!E12-'April 2024'!C12</f>
        <v>36</v>
      </c>
      <c r="R12">
        <f>P12+Q12</f>
        <v>0</v>
      </c>
    </row>
    <row r="13" spans="1:19">
      <c r="A13" s="2" t="s">
        <v>38</v>
      </c>
      <c r="B13" s="5" t="s">
        <v>372</v>
      </c>
      <c r="C13">
        <v>10</v>
      </c>
      <c r="E13">
        <f>C13+D13</f>
        <v>10</v>
      </c>
      <c r="F13">
        <f>'March 2024'!E13-'April 2024'!C13</f>
        <v>2</v>
      </c>
      <c r="R13">
        <f>P13+Q13</f>
        <v>0</v>
      </c>
    </row>
    <row r="14" spans="1:19">
      <c r="A14" s="2" t="s">
        <v>373</v>
      </c>
      <c r="B14" s="5" t="s">
        <v>374</v>
      </c>
      <c r="C14">
        <v>7</v>
      </c>
      <c r="D14">
        <v>14</v>
      </c>
      <c r="E14">
        <f>C14+D14</f>
        <v>21</v>
      </c>
      <c r="F14">
        <f>'March 2024'!E14-'April 2024'!C14</f>
        <v>4</v>
      </c>
      <c r="R14">
        <f>P14+Q14</f>
        <v>0</v>
      </c>
    </row>
    <row r="15" spans="1:19">
      <c r="A15" s="2" t="s">
        <v>375</v>
      </c>
      <c r="B15" s="5" t="s">
        <v>376</v>
      </c>
      <c r="C15">
        <v>33</v>
      </c>
      <c r="D15">
        <v>80</v>
      </c>
      <c r="E15">
        <f>C15+D15</f>
        <v>113</v>
      </c>
      <c r="F15">
        <f>'March 2024'!E15-'April 2024'!C15</f>
        <v>39</v>
      </c>
      <c r="R15">
        <f>P15+Q15</f>
        <v>0</v>
      </c>
    </row>
    <row r="16" spans="1:19">
      <c r="A16" s="2" t="s">
        <v>44</v>
      </c>
      <c r="B16" s="5" t="s">
        <v>377</v>
      </c>
      <c r="C16">
        <v>7</v>
      </c>
      <c r="E16">
        <f>C16+D16</f>
        <v>7</v>
      </c>
      <c r="F16">
        <f>'March 2024'!E16-'April 2024'!C16</f>
        <v>1</v>
      </c>
      <c r="R16">
        <f>P16+Q16</f>
        <v>0</v>
      </c>
    </row>
    <row r="17" spans="1:18">
      <c r="A17" s="2" t="s">
        <v>378</v>
      </c>
      <c r="B17" s="5" t="s">
        <v>379</v>
      </c>
      <c r="C17">
        <v>15</v>
      </c>
      <c r="E17">
        <f>C17+D17</f>
        <v>15</v>
      </c>
      <c r="F17">
        <f>'March 2024'!E17-'April 2024'!C17</f>
        <v>5</v>
      </c>
      <c r="R17">
        <f>P17+Q17</f>
        <v>0</v>
      </c>
    </row>
    <row r="18" spans="1:18">
      <c r="A18" s="2" t="s">
        <v>380</v>
      </c>
      <c r="B18" s="5" t="s">
        <v>381</v>
      </c>
      <c r="C18">
        <v>2</v>
      </c>
      <c r="D18">
        <v>12</v>
      </c>
      <c r="E18">
        <f>C18+D18</f>
        <v>14</v>
      </c>
      <c r="F18">
        <f>'March 2024'!E18-'April 2024'!C18</f>
        <v>3</v>
      </c>
      <c r="R18">
        <f>P18+Q18</f>
        <v>0</v>
      </c>
    </row>
    <row r="19" spans="1:18">
      <c r="A19" s="2" t="s">
        <v>382</v>
      </c>
      <c r="B19" s="5"/>
      <c r="C19">
        <v>4</v>
      </c>
      <c r="E19">
        <f>C19+D19</f>
        <v>4</v>
      </c>
      <c r="F19">
        <f>'March 2024'!E19-'April 2024'!C19</f>
        <v>0</v>
      </c>
      <c r="R19">
        <f>P19+Q19</f>
        <v>0</v>
      </c>
    </row>
    <row r="20" spans="1:18">
      <c r="A20" s="2" t="s">
        <v>120</v>
      </c>
      <c r="B20" s="5" t="s">
        <v>383</v>
      </c>
      <c r="C20">
        <v>3</v>
      </c>
      <c r="D20">
        <v>5</v>
      </c>
      <c r="E20">
        <f>C20+D20</f>
        <v>8</v>
      </c>
      <c r="F20">
        <f>'March 2024'!E20-'April 2024'!C20</f>
        <v>2</v>
      </c>
      <c r="R20">
        <f>P20+Q20</f>
        <v>0</v>
      </c>
    </row>
    <row r="21" spans="1:18">
      <c r="A21" s="2" t="s">
        <v>384</v>
      </c>
      <c r="B21" s="5" t="s">
        <v>385</v>
      </c>
      <c r="C21">
        <v>47</v>
      </c>
      <c r="E21">
        <f>C21+D21</f>
        <v>47</v>
      </c>
      <c r="F21">
        <f>'March 2024'!E21-'April 2024'!C21</f>
        <v>11</v>
      </c>
      <c r="R21">
        <f>P21+Q21</f>
        <v>0</v>
      </c>
    </row>
    <row r="22" spans="1:18">
      <c r="A22" s="2" t="s">
        <v>386</v>
      </c>
      <c r="B22" s="5" t="s">
        <v>387</v>
      </c>
      <c r="C22">
        <v>5</v>
      </c>
      <c r="E22">
        <f>C22+D22</f>
        <v>5</v>
      </c>
      <c r="F22">
        <f>'March 2024'!E22-'April 2024'!C22</f>
        <v>0</v>
      </c>
      <c r="R22">
        <f>P22+Q22</f>
        <v>0</v>
      </c>
    </row>
    <row r="23" spans="1:18">
      <c r="A23" s="2" t="s">
        <v>56</v>
      </c>
      <c r="B23" s="5" t="s">
        <v>388</v>
      </c>
      <c r="C23">
        <v>2</v>
      </c>
      <c r="E23">
        <f>C23+D23</f>
        <v>2</v>
      </c>
      <c r="F23">
        <f>'March 2024'!E23-'April 2024'!C23</f>
        <v>2</v>
      </c>
      <c r="R23">
        <f>P23+Q23</f>
        <v>0</v>
      </c>
    </row>
    <row r="24" spans="1:18">
      <c r="A24" s="2" t="s">
        <v>58</v>
      </c>
      <c r="B24" s="5" t="s">
        <v>389</v>
      </c>
      <c r="C24">
        <v>3</v>
      </c>
      <c r="D24">
        <v>6</v>
      </c>
      <c r="E24">
        <f>C24+D24</f>
        <v>9</v>
      </c>
      <c r="F24">
        <f>'March 2024'!E24-'April 2024'!C24</f>
        <v>1</v>
      </c>
      <c r="R24">
        <f>P24+Q24</f>
        <v>0</v>
      </c>
    </row>
    <row r="25" spans="1:18">
      <c r="A25" s="2" t="s">
        <v>390</v>
      </c>
      <c r="B25" s="5" t="s">
        <v>391</v>
      </c>
      <c r="C25">
        <v>36</v>
      </c>
      <c r="E25">
        <f>C25+D25</f>
        <v>36</v>
      </c>
      <c r="F25">
        <f>'March 2024'!E25-'April 2024'!C25</f>
        <v>18</v>
      </c>
      <c r="R25">
        <f>P25+Q25</f>
        <v>0</v>
      </c>
    </row>
    <row r="26" spans="1:18">
      <c r="A26" s="2" t="s">
        <v>392</v>
      </c>
      <c r="B26" s="5" t="s">
        <v>393</v>
      </c>
      <c r="C26">
        <v>6</v>
      </c>
      <c r="E26">
        <f>C26+D26</f>
        <v>6</v>
      </c>
      <c r="F26">
        <f>'March 2024'!E26-'April 2024'!C26</f>
        <v>1</v>
      </c>
      <c r="R26">
        <f>P26+Q26</f>
        <v>0</v>
      </c>
    </row>
    <row r="27" spans="1:18">
      <c r="A27" s="2" t="s">
        <v>394</v>
      </c>
      <c r="B27" s="5" t="s">
        <v>395</v>
      </c>
      <c r="C27">
        <v>7</v>
      </c>
      <c r="E27">
        <f>C27+D27</f>
        <v>7</v>
      </c>
      <c r="F27">
        <f>'March 2024'!E27-'April 2024'!C27</f>
        <v>0</v>
      </c>
      <c r="R27">
        <f>P27+Q27</f>
        <v>0</v>
      </c>
    </row>
    <row r="28" spans="1:18">
      <c r="A28" s="2" t="s">
        <v>66</v>
      </c>
      <c r="B28" s="5" t="s">
        <v>396</v>
      </c>
      <c r="C28">
        <v>9</v>
      </c>
      <c r="E28">
        <f>C28+D28</f>
        <v>9</v>
      </c>
      <c r="F28">
        <f>'March 2024'!E28-'April 2024'!C28</f>
        <v>2</v>
      </c>
      <c r="R28">
        <f>P28+Q28</f>
        <v>0</v>
      </c>
    </row>
    <row r="29" spans="1:18">
      <c r="A29" s="2" t="s">
        <v>68</v>
      </c>
      <c r="B29" s="5" t="s">
        <v>397</v>
      </c>
      <c r="C29">
        <v>9</v>
      </c>
      <c r="D29">
        <v>20</v>
      </c>
      <c r="E29">
        <f>C29+D29</f>
        <v>29</v>
      </c>
      <c r="F29">
        <f>'March 2024'!E29-'April 2024'!C29</f>
        <v>5</v>
      </c>
      <c r="R29">
        <f>P29+Q29</f>
        <v>0</v>
      </c>
    </row>
    <row r="30" spans="1:18">
      <c r="A30" s="2" t="s">
        <v>398</v>
      </c>
      <c r="B30" s="5" t="s">
        <v>399</v>
      </c>
      <c r="C30">
        <v>10</v>
      </c>
      <c r="E30">
        <f>C30+D30</f>
        <v>10</v>
      </c>
      <c r="F30">
        <f>'March 2024'!E30-'April 2024'!C30</f>
        <v>1</v>
      </c>
      <c r="R30">
        <f>P30+Q30</f>
        <v>0</v>
      </c>
    </row>
    <row r="31" spans="1:18">
      <c r="A31" s="2" t="s">
        <v>400</v>
      </c>
      <c r="B31" s="5" t="s">
        <v>401</v>
      </c>
      <c r="C31">
        <v>9</v>
      </c>
      <c r="E31">
        <f>C31+D31</f>
        <v>9</v>
      </c>
      <c r="F31">
        <f>'March 2024'!E31-'April 2024'!C31</f>
        <v>2</v>
      </c>
      <c r="R31">
        <f>P31+Q31</f>
        <v>0</v>
      </c>
    </row>
    <row r="32" spans="1:18">
      <c r="A32" s="2" t="s">
        <v>402</v>
      </c>
      <c r="B32" s="5" t="s">
        <v>403</v>
      </c>
      <c r="C32">
        <v>23</v>
      </c>
      <c r="E32">
        <f>C32+D32</f>
        <v>23</v>
      </c>
      <c r="F32">
        <f>'March 2024'!E32-'April 2024'!C32</f>
        <v>3</v>
      </c>
      <c r="R32">
        <f>P32+Q32</f>
        <v>0</v>
      </c>
    </row>
    <row r="33" spans="1:18">
      <c r="A33" s="2" t="s">
        <v>404</v>
      </c>
      <c r="B33" s="5" t="s">
        <v>405</v>
      </c>
      <c r="C33">
        <v>5</v>
      </c>
      <c r="E33">
        <f>C33+D33</f>
        <v>5</v>
      </c>
      <c r="F33">
        <f>'March 2024'!E33-'April 2024'!C33</f>
        <v>1</v>
      </c>
      <c r="R33">
        <f>P33+Q33</f>
        <v>0</v>
      </c>
    </row>
    <row r="34" spans="1:18">
      <c r="A34" s="2" t="s">
        <v>406</v>
      </c>
      <c r="B34" s="5" t="s">
        <v>407</v>
      </c>
      <c r="C34">
        <v>4</v>
      </c>
      <c r="E34">
        <f>C34+D34</f>
        <v>4</v>
      </c>
      <c r="F34">
        <f>'March 2024'!E34-'April 2024'!C34</f>
        <v>1</v>
      </c>
      <c r="R34">
        <f>P34+Q34</f>
        <v>0</v>
      </c>
    </row>
    <row r="35" spans="1:18">
      <c r="A35" s="2" t="s">
        <v>86</v>
      </c>
      <c r="B35" s="5">
        <v>20764655322</v>
      </c>
      <c r="C35">
        <v>4</v>
      </c>
      <c r="E35">
        <f>C35+D35</f>
        <v>4</v>
      </c>
      <c r="F35">
        <f>'March 2024'!E35-'April 2024'!C35</f>
        <v>1</v>
      </c>
      <c r="R35">
        <f>P35+Q35</f>
        <v>0</v>
      </c>
    </row>
    <row r="36" spans="1:18">
      <c r="A36" s="2" t="s">
        <v>88</v>
      </c>
      <c r="B36" s="5" t="s">
        <v>408</v>
      </c>
      <c r="C36">
        <v>10</v>
      </c>
      <c r="E36">
        <f>C36+D36</f>
        <v>10</v>
      </c>
      <c r="F36">
        <f>'March 2024'!E36-'April 2024'!C36</f>
        <v>1</v>
      </c>
      <c r="R36">
        <f>P36+Q36</f>
        <v>0</v>
      </c>
    </row>
    <row r="37" spans="1:18">
      <c r="A37" s="2" t="s">
        <v>409</v>
      </c>
      <c r="B37" s="5" t="s">
        <v>410</v>
      </c>
      <c r="C37">
        <v>4</v>
      </c>
      <c r="D37">
        <v>20</v>
      </c>
      <c r="E37">
        <f>C37+D37</f>
        <v>24</v>
      </c>
      <c r="F37">
        <f>'March 2024'!E37-'April 2024'!C37</f>
        <v>6</v>
      </c>
      <c r="R37">
        <f>P37+Q37</f>
        <v>0</v>
      </c>
    </row>
    <row r="38" spans="1:18">
      <c r="A38" s="2" t="s">
        <v>96</v>
      </c>
      <c r="B38" s="5" t="s">
        <v>411</v>
      </c>
      <c r="C38">
        <v>6</v>
      </c>
      <c r="E38">
        <f>C38+D38</f>
        <v>6</v>
      </c>
      <c r="F38">
        <f>'March 2024'!E38-'April 2024'!C38</f>
        <v>1</v>
      </c>
      <c r="R38">
        <f>P38+Q38</f>
        <v>0</v>
      </c>
    </row>
    <row r="39" spans="1:18">
      <c r="A39" s="2" t="s">
        <v>100</v>
      </c>
      <c r="B39" s="5" t="s">
        <v>412</v>
      </c>
      <c r="C39">
        <v>3</v>
      </c>
      <c r="D39">
        <v>5</v>
      </c>
      <c r="E39">
        <f>C39+D39</f>
        <v>8</v>
      </c>
      <c r="F39">
        <f>'March 2024'!E39-'April 2024'!C39</f>
        <v>2</v>
      </c>
      <c r="R39">
        <f>P39+Q39</f>
        <v>0</v>
      </c>
    </row>
    <row r="40" spans="1:18">
      <c r="A40" s="2" t="s">
        <v>102</v>
      </c>
      <c r="B40" s="5" t="s">
        <v>413</v>
      </c>
      <c r="C40">
        <v>4</v>
      </c>
      <c r="D40">
        <v>4</v>
      </c>
      <c r="E40">
        <f>C40+D40</f>
        <v>8</v>
      </c>
      <c r="F40">
        <f>'March 2024'!E40-'April 2024'!C40</f>
        <v>2</v>
      </c>
      <c r="R40">
        <f>P40+Q40</f>
        <v>0</v>
      </c>
    </row>
    <row r="41" spans="1:18">
      <c r="A41" s="2" t="s">
        <v>104</v>
      </c>
      <c r="B41" s="5" t="s">
        <v>414</v>
      </c>
      <c r="C41">
        <v>5</v>
      </c>
      <c r="D41">
        <v>8</v>
      </c>
      <c r="E41">
        <f>C41+D41</f>
        <v>13</v>
      </c>
      <c r="F41">
        <f>'March 2024'!E41-'April 2024'!C41</f>
        <v>1</v>
      </c>
      <c r="R41">
        <f>P41+Q41</f>
        <v>0</v>
      </c>
    </row>
    <row r="42" spans="1:18">
      <c r="A42" s="2" t="s">
        <v>106</v>
      </c>
      <c r="B42" s="5" t="s">
        <v>415</v>
      </c>
      <c r="C42">
        <v>32</v>
      </c>
      <c r="E42">
        <f>C42+D42</f>
        <v>32</v>
      </c>
      <c r="F42">
        <f>'March 2024'!E42-'April 2024'!C42</f>
        <v>18</v>
      </c>
      <c r="R42">
        <f>P42+Q42</f>
        <v>0</v>
      </c>
    </row>
    <row r="43" spans="1:18">
      <c r="A43" s="2" t="s">
        <v>108</v>
      </c>
      <c r="B43" s="5" t="s">
        <v>416</v>
      </c>
      <c r="C43">
        <v>8</v>
      </c>
      <c r="E43">
        <f>C43+D43</f>
        <v>8</v>
      </c>
      <c r="F43">
        <f>'March 2024'!E43-'April 2024'!C43</f>
        <v>-3</v>
      </c>
      <c r="R43">
        <f>P43+Q43</f>
        <v>0</v>
      </c>
    </row>
    <row r="44" spans="1:18">
      <c r="A44" s="2" t="s">
        <v>110</v>
      </c>
      <c r="B44" s="5" t="s">
        <v>417</v>
      </c>
      <c r="C44">
        <v>15</v>
      </c>
      <c r="E44">
        <f>C44+D44</f>
        <v>15</v>
      </c>
      <c r="F44">
        <f>'March 2024'!E44-'April 2024'!C44</f>
        <v>3</v>
      </c>
      <c r="R44">
        <f>P44+Q44</f>
        <v>0</v>
      </c>
    </row>
    <row r="45" spans="1:18">
      <c r="A45" s="2" t="s">
        <v>418</v>
      </c>
      <c r="B45" s="5" t="s">
        <v>419</v>
      </c>
      <c r="C45">
        <v>5</v>
      </c>
      <c r="E45">
        <f>C45+D45</f>
        <v>5</v>
      </c>
      <c r="F45">
        <f>'March 2024'!E45-'April 2024'!C45</f>
        <v>1</v>
      </c>
      <c r="R45">
        <f>P45+Q45</f>
        <v>0</v>
      </c>
    </row>
    <row r="46" spans="1:18">
      <c r="A46" s="2" t="s">
        <v>114</v>
      </c>
      <c r="B46" s="5" t="s">
        <v>420</v>
      </c>
      <c r="C46">
        <v>10</v>
      </c>
      <c r="E46">
        <f>C46+D46</f>
        <v>10</v>
      </c>
      <c r="F46">
        <f>'March 2024'!E46-'April 2024'!C46</f>
        <v>3</v>
      </c>
      <c r="R46">
        <f>P46+Q46</f>
        <v>0</v>
      </c>
    </row>
    <row r="47" spans="1:18">
      <c r="A47" s="2" t="s">
        <v>421</v>
      </c>
      <c r="B47" s="5" t="s">
        <v>155</v>
      </c>
      <c r="C47">
        <v>5</v>
      </c>
      <c r="E47">
        <f>C47+D47</f>
        <v>5</v>
      </c>
      <c r="F47">
        <f>'March 2024'!E47-'April 2024'!C47</f>
        <v>1</v>
      </c>
      <c r="R47">
        <f>P47+Q47</f>
        <v>0</v>
      </c>
    </row>
    <row r="48" spans="1:18">
      <c r="A48" s="2" t="s">
        <v>116</v>
      </c>
      <c r="B48" s="5" t="s">
        <v>422</v>
      </c>
      <c r="C48">
        <v>2</v>
      </c>
      <c r="D48">
        <v>7</v>
      </c>
      <c r="E48">
        <f>C48+D48</f>
        <v>9</v>
      </c>
      <c r="F48">
        <f>'March 2024'!E48-'April 2024'!C48</f>
        <v>2</v>
      </c>
      <c r="R48">
        <f>P48+Q48</f>
        <v>0</v>
      </c>
    </row>
    <row r="49" spans="1:18">
      <c r="A49" s="2" t="s">
        <v>423</v>
      </c>
      <c r="B49" s="5" t="s">
        <v>157</v>
      </c>
      <c r="C49">
        <v>3</v>
      </c>
      <c r="E49">
        <f>C49+D49</f>
        <v>3</v>
      </c>
      <c r="F49">
        <f>'March 2024'!E49-'April 2024'!C49</f>
        <v>2</v>
      </c>
      <c r="R49">
        <f>P49+Q49</f>
        <v>0</v>
      </c>
    </row>
    <row r="50" spans="1:18">
      <c r="A50" s="2" t="s">
        <v>424</v>
      </c>
      <c r="B50" s="5" t="s">
        <v>425</v>
      </c>
      <c r="C50">
        <v>3</v>
      </c>
      <c r="E50">
        <f>C50+D50</f>
        <v>3</v>
      </c>
      <c r="F50">
        <f>'March 2024'!E50-'April 2024'!C50</f>
        <v>1</v>
      </c>
      <c r="R50">
        <f>P50+Q50</f>
        <v>0</v>
      </c>
    </row>
    <row r="51" spans="1:18">
      <c r="A51" s="2" t="s">
        <v>426</v>
      </c>
      <c r="B51" s="5" t="s">
        <v>159</v>
      </c>
      <c r="C51">
        <v>4.5</v>
      </c>
      <c r="E51">
        <f>C51+D51</f>
        <v>4.5</v>
      </c>
      <c r="F51">
        <f>'March 2024'!E51-'April 2024'!C51</f>
        <v>1.5</v>
      </c>
      <c r="R51">
        <f>P51+Q51</f>
        <v>0</v>
      </c>
    </row>
    <row r="52" spans="1:18">
      <c r="A52" s="2" t="s">
        <v>427</v>
      </c>
      <c r="B52" s="5" t="s">
        <v>428</v>
      </c>
      <c r="C52">
        <v>4</v>
      </c>
      <c r="E52">
        <f>C52+D52</f>
        <v>4</v>
      </c>
      <c r="F52">
        <f>'March 2024'!E52-'April 2024'!C52</f>
        <v>1</v>
      </c>
      <c r="R52">
        <f>P52+Q52</f>
        <v>0</v>
      </c>
    </row>
    <row r="53" spans="1:18">
      <c r="A53" s="2" t="s">
        <v>429</v>
      </c>
      <c r="B53" s="5" t="s">
        <v>430</v>
      </c>
      <c r="C53">
        <v>3</v>
      </c>
      <c r="E53">
        <f>C53+D53</f>
        <v>3</v>
      </c>
      <c r="F53">
        <f>'March 2024'!E53-'April 2024'!C53</f>
        <v>1</v>
      </c>
      <c r="R53">
        <f>P53+Q53</f>
        <v>0</v>
      </c>
    </row>
    <row r="54" spans="1:18">
      <c r="A54" s="2" t="s">
        <v>124</v>
      </c>
      <c r="B54" s="5" t="s">
        <v>431</v>
      </c>
      <c r="C54">
        <v>9</v>
      </c>
      <c r="E54">
        <f>C54+D54</f>
        <v>9</v>
      </c>
      <c r="F54">
        <f>'March 2024'!E54-'April 2024'!C54</f>
        <v>5</v>
      </c>
      <c r="R54">
        <f>P54+Q54</f>
        <v>0</v>
      </c>
    </row>
    <row r="55" spans="1:18">
      <c r="A55" s="2" t="s">
        <v>432</v>
      </c>
      <c r="B55" s="5" t="s">
        <v>433</v>
      </c>
      <c r="C55">
        <v>6</v>
      </c>
      <c r="E55">
        <f>C55+D55</f>
        <v>6</v>
      </c>
      <c r="F55">
        <f>'March 2024'!E55-'April 2024'!C55</f>
        <v>-1</v>
      </c>
      <c r="R55">
        <f>P55+Q55</f>
        <v>0</v>
      </c>
    </row>
    <row r="56" spans="1:18">
      <c r="A56" s="2" t="s">
        <v>126</v>
      </c>
      <c r="B56" s="5">
        <v>8932352190</v>
      </c>
      <c r="C56">
        <v>2</v>
      </c>
      <c r="D56">
        <v>5</v>
      </c>
      <c r="E56">
        <f>C56+D56</f>
        <v>7</v>
      </c>
      <c r="F56">
        <f>'March 2024'!E56-'April 2024'!C56</f>
        <v>1</v>
      </c>
      <c r="R56">
        <f>P56+Q56</f>
        <v>0</v>
      </c>
    </row>
    <row r="57" spans="1:18">
      <c r="A57" s="2" t="s">
        <v>434</v>
      </c>
      <c r="B57" s="5">
        <v>8932417190</v>
      </c>
      <c r="C57">
        <v>6</v>
      </c>
      <c r="E57">
        <f>C57+D57</f>
        <v>6</v>
      </c>
      <c r="F57">
        <f>'March 2024'!E57-'April 2024'!C57</f>
        <v>-1.5</v>
      </c>
      <c r="R57">
        <f>P57+Q57</f>
        <v>0</v>
      </c>
    </row>
    <row r="58" spans="1:18">
      <c r="A58" s="2" t="s">
        <v>435</v>
      </c>
      <c r="B58" s="5" t="s">
        <v>436</v>
      </c>
      <c r="C58">
        <v>7</v>
      </c>
      <c r="E58">
        <f>C58+D58</f>
        <v>7</v>
      </c>
      <c r="F58">
        <f>'March 2024'!E58-'April 2024'!C58</f>
        <v>3</v>
      </c>
      <c r="R58">
        <f>P58+Q58</f>
        <v>0</v>
      </c>
    </row>
    <row r="59" spans="1:18">
      <c r="A59" s="2" t="s">
        <v>437</v>
      </c>
      <c r="B59" s="5" t="s">
        <v>438</v>
      </c>
      <c r="C59">
        <v>3</v>
      </c>
      <c r="E59">
        <f>C59+D59</f>
        <v>3</v>
      </c>
      <c r="F59">
        <f>'March 2024'!E59-'April 2024'!C59</f>
        <v>2</v>
      </c>
      <c r="R59">
        <f>P59+Q59</f>
        <v>0</v>
      </c>
    </row>
    <row r="60" spans="1:18">
      <c r="A60" s="2" t="s">
        <v>439</v>
      </c>
      <c r="B60" s="5" t="s">
        <v>440</v>
      </c>
      <c r="C60">
        <v>5</v>
      </c>
      <c r="D60">
        <v>10</v>
      </c>
      <c r="E60">
        <f>C60+D60</f>
        <v>15</v>
      </c>
      <c r="F60">
        <f>'March 2024'!E60-'April 2024'!C60</f>
        <v>6</v>
      </c>
      <c r="R60">
        <f>P60+Q60</f>
        <v>0</v>
      </c>
    </row>
    <row r="61" spans="1:18">
      <c r="A61" s="2" t="s">
        <v>441</v>
      </c>
      <c r="B61" s="5" t="s">
        <v>171</v>
      </c>
      <c r="C61">
        <v>3</v>
      </c>
      <c r="D61">
        <v>3</v>
      </c>
      <c r="E61">
        <f>C61+D61</f>
        <v>6</v>
      </c>
      <c r="F61">
        <f>'March 2024'!E61-'April 2024'!C61</f>
        <v>2.5</v>
      </c>
      <c r="R61">
        <f>P61+Q61</f>
        <v>0</v>
      </c>
    </row>
    <row r="62" spans="1:18">
      <c r="A62" s="2" t="s">
        <v>442</v>
      </c>
      <c r="B62" s="5" t="s">
        <v>443</v>
      </c>
      <c r="C62">
        <v>4</v>
      </c>
      <c r="D62">
        <v>7</v>
      </c>
      <c r="E62">
        <f>C62+D62</f>
        <v>11</v>
      </c>
      <c r="F62">
        <f>'March 2024'!E62-'April 2024'!C62</f>
        <v>4</v>
      </c>
      <c r="R62">
        <f>P62+Q62</f>
        <v>0</v>
      </c>
    </row>
    <row r="63" spans="1:18">
      <c r="A63" s="2" t="s">
        <v>134</v>
      </c>
      <c r="B63" s="5" t="s">
        <v>444</v>
      </c>
      <c r="C63">
        <v>3</v>
      </c>
      <c r="E63">
        <f>C63+D63</f>
        <v>3</v>
      </c>
      <c r="F63">
        <f>'March 2024'!E63-'April 2024'!C63</f>
        <v>1</v>
      </c>
      <c r="R63">
        <f>P63+Q63</f>
        <v>0</v>
      </c>
    </row>
    <row r="64" spans="1:18">
      <c r="A64" s="2" t="s">
        <v>445</v>
      </c>
      <c r="B64" s="5" t="s">
        <v>446</v>
      </c>
      <c r="C64">
        <v>5</v>
      </c>
      <c r="E64">
        <f>C64+D64</f>
        <v>5</v>
      </c>
      <c r="F64">
        <f>'March 2024'!E64-'April 2024'!C64</f>
        <v>2</v>
      </c>
      <c r="R64">
        <f>P64+Q64</f>
        <v>0</v>
      </c>
    </row>
    <row r="65" spans="1:18">
      <c r="A65" s="2" t="s">
        <v>136</v>
      </c>
      <c r="B65" s="5" t="s">
        <v>447</v>
      </c>
      <c r="C65">
        <v>13</v>
      </c>
      <c r="E65">
        <f>C65+D65</f>
        <v>13</v>
      </c>
      <c r="F65">
        <f>'March 2024'!E65-'April 2024'!C65</f>
        <v>6</v>
      </c>
      <c r="R65">
        <f>P65+Q65</f>
        <v>0</v>
      </c>
    </row>
    <row r="66" spans="1:18">
      <c r="A66" s="2" t="s">
        <v>138</v>
      </c>
      <c r="B66" s="5" t="s">
        <v>448</v>
      </c>
      <c r="C66">
        <v>7</v>
      </c>
      <c r="E66">
        <f>C66+D66</f>
        <v>7</v>
      </c>
      <c r="F66">
        <f>'March 2024'!E66-'April 2024'!C66</f>
        <v>0</v>
      </c>
      <c r="R66">
        <f>P66+Q66</f>
        <v>0</v>
      </c>
    </row>
    <row r="67" spans="1:18">
      <c r="A67" s="2" t="s">
        <v>449</v>
      </c>
      <c r="B67" s="5" t="s">
        <v>450</v>
      </c>
      <c r="C67">
        <v>2</v>
      </c>
      <c r="D67">
        <v>4</v>
      </c>
      <c r="E67">
        <f>C67+D67</f>
        <v>6</v>
      </c>
      <c r="F67">
        <f>'March 2024'!E67-'April 2024'!C67</f>
        <v>4.5</v>
      </c>
      <c r="R67">
        <f>P67+Q67</f>
        <v>0</v>
      </c>
    </row>
    <row r="68" spans="1:18">
      <c r="A68" s="2" t="s">
        <v>140</v>
      </c>
      <c r="B68" s="5" t="s">
        <v>451</v>
      </c>
      <c r="C68">
        <v>3</v>
      </c>
      <c r="D68">
        <v>5</v>
      </c>
      <c r="E68">
        <f>C68+D68</f>
        <v>8</v>
      </c>
      <c r="F68">
        <f>'March 2024'!E68-'April 2024'!C68</f>
        <v>2</v>
      </c>
      <c r="R68">
        <f>P68+Q68</f>
        <v>0</v>
      </c>
    </row>
    <row r="69" spans="1:18">
      <c r="A69" s="2" t="s">
        <v>452</v>
      </c>
      <c r="B69" s="5" t="s">
        <v>177</v>
      </c>
      <c r="C69">
        <v>2</v>
      </c>
      <c r="D69">
        <v>4</v>
      </c>
      <c r="E69">
        <f>C69+D69</f>
        <v>6</v>
      </c>
      <c r="F69">
        <f>'March 2024'!E69-'April 2024'!C69</f>
        <v>1</v>
      </c>
      <c r="R69">
        <f>P69+Q69</f>
        <v>0</v>
      </c>
    </row>
    <row r="70" spans="1:18">
      <c r="A70" s="2" t="s">
        <v>453</v>
      </c>
      <c r="B70" s="5">
        <v>9315276160</v>
      </c>
      <c r="C70">
        <v>30</v>
      </c>
      <c r="E70">
        <f>C70+D70</f>
        <v>30</v>
      </c>
      <c r="F70">
        <f>'March 2024'!E70-'April 2024'!C70</f>
        <v>10</v>
      </c>
      <c r="R70">
        <f>P70+Q70</f>
        <v>0</v>
      </c>
    </row>
    <row r="71" spans="1:18">
      <c r="A71" s="2" t="s">
        <v>454</v>
      </c>
      <c r="B71" s="5">
        <v>9315306190</v>
      </c>
      <c r="C71">
        <v>2</v>
      </c>
      <c r="D71">
        <v>8</v>
      </c>
      <c r="E71">
        <f>C71+D71</f>
        <v>10</v>
      </c>
      <c r="F71">
        <f>'March 2024'!E71-'April 2024'!C71</f>
        <v>3</v>
      </c>
      <c r="R71">
        <f>P71+Q71</f>
        <v>0</v>
      </c>
    </row>
    <row r="72" spans="1:18">
      <c r="A72" s="2" t="s">
        <v>455</v>
      </c>
      <c r="B72" s="5" t="s">
        <v>456</v>
      </c>
      <c r="C72">
        <v>2</v>
      </c>
      <c r="D72">
        <v>6</v>
      </c>
      <c r="E72">
        <f>C72+D72</f>
        <v>8</v>
      </c>
      <c r="F72">
        <f>'March 2024'!E72-'April 2024'!C72</f>
        <v>2</v>
      </c>
      <c r="R72">
        <f>P72+Q72</f>
        <v>0</v>
      </c>
    </row>
    <row r="73" spans="1:18">
      <c r="A73" s="2" t="s">
        <v>457</v>
      </c>
      <c r="B73" s="5" t="s">
        <v>181</v>
      </c>
      <c r="C73">
        <v>2</v>
      </c>
      <c r="D73">
        <v>5</v>
      </c>
      <c r="E73">
        <f>C73+D73</f>
        <v>7</v>
      </c>
      <c r="F73">
        <f>'March 2024'!E73-'April 2024'!C73</f>
        <v>2</v>
      </c>
      <c r="R73">
        <f>P73+Q73</f>
        <v>0</v>
      </c>
    </row>
    <row r="74" spans="1:18">
      <c r="A74" s="2" t="s">
        <v>146</v>
      </c>
      <c r="B74" s="5" t="s">
        <v>458</v>
      </c>
      <c r="C74">
        <v>7</v>
      </c>
      <c r="E74">
        <f>C74+D74</f>
        <v>7</v>
      </c>
      <c r="F74">
        <f>'March 2024'!E74-'April 2024'!C74</f>
        <v>1</v>
      </c>
      <c r="R74">
        <f>P74+Q74</f>
        <v>0</v>
      </c>
    </row>
    <row r="75" spans="1:18">
      <c r="A75" s="2" t="s">
        <v>148</v>
      </c>
      <c r="B75" s="5" t="s">
        <v>459</v>
      </c>
      <c r="C75">
        <v>16</v>
      </c>
      <c r="E75">
        <f>C75+D75</f>
        <v>16</v>
      </c>
      <c r="F75">
        <f>'March 2024'!E75-'April 2024'!C75</f>
        <v>4</v>
      </c>
      <c r="R75">
        <f>P75+Q75</f>
        <v>0</v>
      </c>
    </row>
    <row r="76" spans="1:18">
      <c r="A76" s="2" t="s">
        <v>460</v>
      </c>
      <c r="B76" s="5" t="s">
        <v>183</v>
      </c>
      <c r="C76">
        <v>2.5</v>
      </c>
      <c r="D76">
        <v>5</v>
      </c>
      <c r="E76">
        <f>C76+D76</f>
        <v>7.5</v>
      </c>
      <c r="F76">
        <f>'March 2024'!E76-'April 2024'!C76</f>
        <v>2.5</v>
      </c>
      <c r="R76">
        <f>P76+Q76</f>
        <v>0</v>
      </c>
    </row>
    <row r="77" spans="1:18">
      <c r="A77" s="2" t="s">
        <v>461</v>
      </c>
      <c r="B77" s="5" t="s">
        <v>462</v>
      </c>
      <c r="C77">
        <v>48</v>
      </c>
      <c r="D77">
        <v>30</v>
      </c>
      <c r="E77">
        <f>C77+D77</f>
        <v>78</v>
      </c>
      <c r="F77">
        <f>'March 2024'!E77-'April 2024'!C77</f>
        <v>40</v>
      </c>
      <c r="R77">
        <f>P77+Q77</f>
        <v>0</v>
      </c>
    </row>
    <row r="78" spans="1:18">
      <c r="A78" s="2" t="s">
        <v>463</v>
      </c>
      <c r="B78" s="5" t="s">
        <v>464</v>
      </c>
      <c r="C78">
        <v>0</v>
      </c>
      <c r="D78">
        <v>4</v>
      </c>
      <c r="E78">
        <f>C78+D78</f>
        <v>4</v>
      </c>
      <c r="F78">
        <f>'March 2024'!E78-'April 2024'!C78</f>
        <v>3.5</v>
      </c>
      <c r="R78">
        <f>P78+Q78</f>
        <v>0</v>
      </c>
    </row>
    <row r="79" spans="1:18">
      <c r="A79" s="2" t="s">
        <v>465</v>
      </c>
      <c r="B79" s="5" t="s">
        <v>466</v>
      </c>
      <c r="C79">
        <v>4</v>
      </c>
      <c r="D79">
        <v>8</v>
      </c>
      <c r="E79">
        <f>C79+D79</f>
        <v>12</v>
      </c>
      <c r="F79">
        <f>'March 2024'!E79-'April 2024'!C79</f>
        <v>4</v>
      </c>
      <c r="R79">
        <f>P79+Q79</f>
        <v>0</v>
      </c>
    </row>
    <row r="80" spans="1:18">
      <c r="A80" s="2" t="s">
        <v>467</v>
      </c>
      <c r="B80" s="5" t="s">
        <v>468</v>
      </c>
      <c r="C80">
        <v>2</v>
      </c>
      <c r="E80">
        <f>C80+D80</f>
        <v>2</v>
      </c>
      <c r="F80">
        <f>'March 2024'!E80-'April 2024'!C80</f>
        <v>1</v>
      </c>
      <c r="R80">
        <f>P80+Q80</f>
        <v>0</v>
      </c>
    </row>
    <row r="81" spans="1:18">
      <c r="A81" s="2" t="s">
        <v>595</v>
      </c>
      <c r="B81" s="5" t="s">
        <v>470</v>
      </c>
      <c r="C81">
        <v>1</v>
      </c>
      <c r="E81">
        <f>C81+D81</f>
        <v>1</v>
      </c>
      <c r="F81">
        <f>'March 2024'!E81-'April 2024'!C81</f>
        <v>1</v>
      </c>
      <c r="R81">
        <f>P81+Q81</f>
        <v>0</v>
      </c>
    </row>
    <row r="82" spans="1:18">
      <c r="A82" s="2" t="s">
        <v>471</v>
      </c>
      <c r="B82" s="5" t="s">
        <v>472</v>
      </c>
      <c r="C82">
        <v>28</v>
      </c>
      <c r="D82">
        <v>30</v>
      </c>
      <c r="E82">
        <f>C82+D82</f>
        <v>58</v>
      </c>
      <c r="F82">
        <f>'March 2024'!E82-'April 2024'!C82</f>
        <v>12</v>
      </c>
      <c r="R82">
        <f>P82+Q82</f>
        <v>0</v>
      </c>
    </row>
    <row r="83" spans="1:18">
      <c r="A83" s="2" t="s">
        <v>473</v>
      </c>
      <c r="B83" s="5" t="s">
        <v>474</v>
      </c>
      <c r="C83">
        <v>43</v>
      </c>
      <c r="E83">
        <f>C83+D83</f>
        <v>43</v>
      </c>
      <c r="F83">
        <f>'March 2024'!E83-'April 2024'!C83</f>
        <v>23</v>
      </c>
      <c r="R83">
        <f>P83+Q83</f>
        <v>0</v>
      </c>
    </row>
    <row r="84" spans="1:18">
      <c r="A84" s="2" t="s">
        <v>475</v>
      </c>
      <c r="B84" s="5" t="s">
        <v>476</v>
      </c>
      <c r="C84">
        <v>37</v>
      </c>
      <c r="E84">
        <f>C84+D84</f>
        <v>37</v>
      </c>
      <c r="F84">
        <f>'March 2024'!E84-'April 2024'!C84</f>
        <v>12</v>
      </c>
      <c r="R84">
        <f>P84+Q84</f>
        <v>0</v>
      </c>
    </row>
    <row r="85" spans="1:18">
      <c r="A85" s="2" t="s">
        <v>477</v>
      </c>
      <c r="B85" s="5" t="s">
        <v>478</v>
      </c>
      <c r="C85">
        <v>12</v>
      </c>
      <c r="E85">
        <f>C85+D85</f>
        <v>12</v>
      </c>
      <c r="F85">
        <f>'March 2024'!E85-'April 2024'!C85</f>
        <v>4</v>
      </c>
      <c r="R85">
        <f>P85+Q85</f>
        <v>0</v>
      </c>
    </row>
    <row r="86" spans="1:18">
      <c r="A86" s="2" t="s">
        <v>479</v>
      </c>
      <c r="B86" s="5">
        <v>3183688122</v>
      </c>
      <c r="C86">
        <v>23</v>
      </c>
      <c r="D86">
        <v>40</v>
      </c>
      <c r="E86">
        <f>C86+D86</f>
        <v>63</v>
      </c>
      <c r="F86">
        <f>'March 2024'!E86-'April 2024'!C86</f>
        <v>17</v>
      </c>
      <c r="R86">
        <f>P86+Q86</f>
        <v>0</v>
      </c>
    </row>
    <row r="87" spans="1:18">
      <c r="A87" s="2" t="s">
        <v>202</v>
      </c>
      <c r="B87" s="5" t="s">
        <v>481</v>
      </c>
      <c r="C87">
        <v>26</v>
      </c>
      <c r="E87">
        <f>C87+D87</f>
        <v>26</v>
      </c>
      <c r="F87">
        <f>'March 2024'!E87-'April 2024'!C87</f>
        <v>11</v>
      </c>
      <c r="R87">
        <f>P87+Q87</f>
        <v>0</v>
      </c>
    </row>
    <row r="88" spans="1:18">
      <c r="A88" s="2" t="s">
        <v>482</v>
      </c>
      <c r="B88" s="5" t="s">
        <v>483</v>
      </c>
      <c r="C88">
        <v>0</v>
      </c>
      <c r="D88">
        <v>9</v>
      </c>
      <c r="E88">
        <f>C88+D88</f>
        <v>9</v>
      </c>
      <c r="F88">
        <f>'March 2024'!E88-'April 2024'!C88</f>
        <v>11</v>
      </c>
      <c r="R88">
        <f>P88+Q88</f>
        <v>0</v>
      </c>
    </row>
    <row r="89" spans="1:18">
      <c r="A89" s="2" t="s">
        <v>484</v>
      </c>
      <c r="B89" s="5" t="s">
        <v>485</v>
      </c>
      <c r="C89">
        <f>15+(2/3)</f>
        <v>15.666666666666666</v>
      </c>
      <c r="E89">
        <f>C89+D89</f>
        <v>15.666666666666666</v>
      </c>
      <c r="F89">
        <f>'March 2024'!E89-'April 2024'!C89</f>
        <v>-4.3333666666666666</v>
      </c>
      <c r="R89">
        <f>P89+Q89</f>
        <v>0</v>
      </c>
    </row>
    <row r="90" spans="1:18">
      <c r="A90" s="2" t="s">
        <v>188</v>
      </c>
      <c r="B90" s="5" t="s">
        <v>486</v>
      </c>
      <c r="C90">
        <v>5</v>
      </c>
      <c r="E90">
        <f>C90+D90</f>
        <v>5</v>
      </c>
      <c r="F90">
        <f>'March 2024'!E90-'April 2024'!C90</f>
        <v>1</v>
      </c>
      <c r="R90">
        <f>P90+Q90</f>
        <v>0</v>
      </c>
    </row>
    <row r="91" spans="1:18">
      <c r="A91" s="2" t="s">
        <v>190</v>
      </c>
      <c r="B91" s="5" t="s">
        <v>487</v>
      </c>
      <c r="C91">
        <v>6</v>
      </c>
      <c r="E91">
        <f>C91+D91</f>
        <v>6</v>
      </c>
      <c r="F91">
        <f>'March 2024'!E91-'April 2024'!C91</f>
        <v>1</v>
      </c>
      <c r="R91">
        <f>P91+Q91</f>
        <v>0</v>
      </c>
    </row>
    <row r="92" spans="1:18">
      <c r="A92" s="2" t="s">
        <v>596</v>
      </c>
      <c r="B92" s="5" t="s">
        <v>489</v>
      </c>
      <c r="C92">
        <v>2</v>
      </c>
      <c r="E92">
        <f>C92+D92</f>
        <v>2</v>
      </c>
      <c r="F92">
        <f>'March 2024'!E92-'April 2024'!C92</f>
        <v>1</v>
      </c>
      <c r="R92">
        <f>P92+Q92</f>
        <v>0</v>
      </c>
    </row>
    <row r="93" spans="1:18">
      <c r="A93" s="2" t="s">
        <v>6</v>
      </c>
      <c r="B93" s="5" t="s">
        <v>206</v>
      </c>
      <c r="C93">
        <v>0.5</v>
      </c>
      <c r="D93">
        <v>1</v>
      </c>
      <c r="E93">
        <f>C93+D93</f>
        <v>1.5</v>
      </c>
      <c r="F93">
        <f>'March 2024'!E93-'April 2024'!C93</f>
        <v>1.5</v>
      </c>
      <c r="R93">
        <f>P93+Q93</f>
        <v>0</v>
      </c>
    </row>
    <row r="94" spans="1:18">
      <c r="A94" s="2" t="s">
        <v>490</v>
      </c>
      <c r="B94" s="5" t="s">
        <v>213</v>
      </c>
      <c r="C94">
        <v>4.5</v>
      </c>
      <c r="E94">
        <f>C94+D94</f>
        <v>4.5</v>
      </c>
      <c r="F94">
        <f>'March 2024'!E94-'April 2024'!C94</f>
        <v>1</v>
      </c>
      <c r="R94">
        <f>P94+Q94</f>
        <v>0</v>
      </c>
    </row>
    <row r="95" spans="1:18">
      <c r="A95" s="2" t="s">
        <v>214</v>
      </c>
      <c r="B95" s="5" t="s">
        <v>215</v>
      </c>
      <c r="C95">
        <v>3</v>
      </c>
      <c r="E95">
        <f>C95+D95</f>
        <v>3</v>
      </c>
      <c r="F95">
        <f>'March 2024'!E95-'April 2024'!C95</f>
        <v>0</v>
      </c>
      <c r="R95">
        <f>P95+Q95</f>
        <v>0</v>
      </c>
    </row>
    <row r="96" spans="1:18">
      <c r="A96" s="2" t="s">
        <v>216</v>
      </c>
      <c r="B96" s="5" t="s">
        <v>217</v>
      </c>
      <c r="C96">
        <v>3</v>
      </c>
      <c r="E96">
        <f>C96+D96</f>
        <v>3</v>
      </c>
      <c r="F96">
        <f>'March 2024'!E96-'April 2024'!C96</f>
        <v>0</v>
      </c>
      <c r="R96">
        <f>P96+Q96</f>
        <v>0</v>
      </c>
    </row>
    <row r="97" spans="1:18">
      <c r="A97" s="2" t="s">
        <v>218</v>
      </c>
      <c r="B97" s="5" t="s">
        <v>219</v>
      </c>
      <c r="C97">
        <v>3</v>
      </c>
      <c r="E97">
        <f>C97+D97</f>
        <v>3</v>
      </c>
      <c r="F97">
        <f>'March 2024'!E97-'April 2024'!C97</f>
        <v>0</v>
      </c>
      <c r="R97">
        <f>P97+Q97</f>
        <v>0</v>
      </c>
    </row>
    <row r="98" spans="1:18">
      <c r="A98" s="2" t="s">
        <v>220</v>
      </c>
      <c r="B98" s="5" t="s">
        <v>221</v>
      </c>
      <c r="C98">
        <v>5</v>
      </c>
      <c r="E98">
        <f>C98+D98</f>
        <v>5</v>
      </c>
      <c r="F98">
        <f>'March 2024'!E98-'April 2024'!C98</f>
        <v>0</v>
      </c>
      <c r="R98">
        <f>P98+Q98</f>
        <v>0</v>
      </c>
    </row>
    <row r="99" spans="1:18">
      <c r="A99" s="2" t="s">
        <v>222</v>
      </c>
      <c r="B99" s="5" t="s">
        <v>223</v>
      </c>
      <c r="C99">
        <v>3</v>
      </c>
      <c r="E99">
        <f>C99+D99</f>
        <v>3</v>
      </c>
      <c r="F99">
        <f>'March 2024'!E99-'April 2024'!C99</f>
        <v>0</v>
      </c>
      <c r="R99">
        <f>P99+Q99</f>
        <v>0</v>
      </c>
    </row>
    <row r="100" spans="1:18">
      <c r="A100" s="2" t="s">
        <v>210</v>
      </c>
      <c r="B100" s="5" t="s">
        <v>211</v>
      </c>
      <c r="C100">
        <v>1</v>
      </c>
      <c r="E100">
        <f>C100+D100</f>
        <v>1</v>
      </c>
      <c r="F100">
        <f>'March 2024'!E100-'April 2024'!C100</f>
        <v>2</v>
      </c>
      <c r="R100">
        <f>P100+Q100</f>
        <v>0</v>
      </c>
    </row>
    <row r="101" spans="1:18">
      <c r="A101" s="2" t="s">
        <v>88</v>
      </c>
      <c r="B101" s="5" t="s">
        <v>209</v>
      </c>
      <c r="C101">
        <v>1.5</v>
      </c>
      <c r="E101">
        <f>C101+D101</f>
        <v>1.5</v>
      </c>
      <c r="F101">
        <f>'March 2024'!E101-'April 2024'!C101</f>
        <v>0.5</v>
      </c>
      <c r="R101">
        <f>P101+Q101</f>
        <v>0</v>
      </c>
    </row>
    <row r="102" spans="1:18">
      <c r="A102" s="2" t="s">
        <v>491</v>
      </c>
      <c r="B102" s="5" t="s">
        <v>208</v>
      </c>
      <c r="C102">
        <v>1.5</v>
      </c>
      <c r="E102">
        <f>C102+D102</f>
        <v>1.5</v>
      </c>
      <c r="F102">
        <f>'March 2024'!E102-'April 2024'!C102</f>
        <v>1.5</v>
      </c>
      <c r="R102">
        <f>P102+Q102</f>
        <v>0</v>
      </c>
    </row>
    <row r="103" spans="1:18">
      <c r="A103" s="2" t="s">
        <v>492</v>
      </c>
      <c r="B103" s="5">
        <v>12146401160</v>
      </c>
      <c r="C103">
        <v>2</v>
      </c>
      <c r="E103">
        <f>C103+D103</f>
        <v>2</v>
      </c>
      <c r="F103">
        <f>'March 2024'!E103-'April 2024'!C103</f>
        <v>0</v>
      </c>
      <c r="R103">
        <f>P103+Q103</f>
        <v>0</v>
      </c>
    </row>
    <row r="104" spans="1:18">
      <c r="A104" s="2" t="s">
        <v>493</v>
      </c>
      <c r="B104" s="5" t="s">
        <v>239</v>
      </c>
      <c r="C104">
        <v>3</v>
      </c>
      <c r="E104">
        <f>C104+D104</f>
        <v>3</v>
      </c>
      <c r="F104">
        <f>'March 2024'!E104-'April 2024'!C104</f>
        <v>0.44444444444444464</v>
      </c>
      <c r="R104">
        <f>P104+Q104</f>
        <v>0</v>
      </c>
    </row>
    <row r="105" spans="1:18">
      <c r="A105" s="2" t="s">
        <v>494</v>
      </c>
      <c r="B105" s="5" t="s">
        <v>241</v>
      </c>
      <c r="C105">
        <v>3</v>
      </c>
      <c r="E105">
        <f>C105+D105</f>
        <v>3</v>
      </c>
      <c r="F105">
        <f>'March 2024'!E105-'April 2024'!C105</f>
        <v>0.39999999999999991</v>
      </c>
      <c r="R105">
        <f>P105+Q105</f>
        <v>0</v>
      </c>
    </row>
    <row r="106" spans="1:18">
      <c r="A106" s="2" t="s">
        <v>244</v>
      </c>
      <c r="B106" s="5" t="s">
        <v>495</v>
      </c>
      <c r="C106">
        <v>12</v>
      </c>
      <c r="D106">
        <v>8</v>
      </c>
      <c r="E106">
        <f>C106+D106</f>
        <v>20</v>
      </c>
      <c r="F106">
        <f>'March 2024'!E106-'April 2024'!C106</f>
        <v>6.3999999999999986</v>
      </c>
      <c r="R106">
        <f>P106+Q106</f>
        <v>0</v>
      </c>
    </row>
    <row r="107" spans="1:18">
      <c r="A107" s="2" t="s">
        <v>246</v>
      </c>
      <c r="B107" s="5" t="s">
        <v>496</v>
      </c>
      <c r="C107">
        <v>15</v>
      </c>
      <c r="E107">
        <f>C107+D107</f>
        <v>15</v>
      </c>
      <c r="F107">
        <f>'March 2024'!E107-'April 2024'!C107</f>
        <v>3</v>
      </c>
      <c r="R107">
        <f>P107+Q107</f>
        <v>0</v>
      </c>
    </row>
    <row r="108" spans="1:18">
      <c r="A108" s="2" t="s">
        <v>248</v>
      </c>
      <c r="B108" s="5" t="s">
        <v>497</v>
      </c>
      <c r="C108">
        <v>13</v>
      </c>
      <c r="E108">
        <f>C108+D108</f>
        <v>13</v>
      </c>
      <c r="F108">
        <f>'March 2024'!E108-'April 2024'!C108</f>
        <v>3.3999999999999986</v>
      </c>
      <c r="R108">
        <f>P108+Q108</f>
        <v>0</v>
      </c>
    </row>
    <row r="109" spans="1:18">
      <c r="A109" s="2" t="s">
        <v>236</v>
      </c>
      <c r="B109" s="5" t="s">
        <v>237</v>
      </c>
      <c r="C109">
        <v>10</v>
      </c>
      <c r="D109">
        <v>10</v>
      </c>
      <c r="E109">
        <f>C109+D109</f>
        <v>20</v>
      </c>
      <c r="F109">
        <f>'March 2024'!E109-'April 2024'!C109</f>
        <v>6</v>
      </c>
      <c r="R109">
        <f>P109+Q109</f>
        <v>0</v>
      </c>
    </row>
    <row r="110" spans="1:18">
      <c r="A110" s="2" t="s">
        <v>234</v>
      </c>
      <c r="B110" s="5" t="s">
        <v>235</v>
      </c>
      <c r="C110">
        <v>13</v>
      </c>
      <c r="D110">
        <v>10</v>
      </c>
      <c r="E110">
        <f>C110+D110</f>
        <v>23</v>
      </c>
      <c r="F110">
        <f>'March 2024'!E110-'April 2024'!C110</f>
        <v>5</v>
      </c>
      <c r="R110">
        <f>P110+Q110</f>
        <v>0</v>
      </c>
    </row>
    <row r="111" spans="1:18">
      <c r="A111" s="2" t="s">
        <v>250</v>
      </c>
      <c r="B111" s="5" t="s">
        <v>251</v>
      </c>
      <c r="C111">
        <v>3</v>
      </c>
      <c r="E111">
        <f>C111+D111</f>
        <v>3</v>
      </c>
      <c r="F111">
        <f>'March 2024'!E111-'April 2024'!C111</f>
        <v>0</v>
      </c>
      <c r="R111">
        <f>P111+Q111</f>
        <v>0</v>
      </c>
    </row>
    <row r="112" spans="1:18">
      <c r="A112" s="2" t="s">
        <v>252</v>
      </c>
      <c r="B112" s="5" t="s">
        <v>253</v>
      </c>
      <c r="C112">
        <v>3</v>
      </c>
      <c r="E112">
        <f>C112+D112</f>
        <v>3</v>
      </c>
      <c r="F112">
        <f>'March 2024'!E112-'April 2024'!C112</f>
        <v>0</v>
      </c>
      <c r="R112">
        <f>P112+Q112</f>
        <v>0</v>
      </c>
    </row>
    <row r="113" spans="1:18">
      <c r="A113" s="2" t="s">
        <v>254</v>
      </c>
      <c r="B113" s="5" t="s">
        <v>255</v>
      </c>
      <c r="C113">
        <v>3</v>
      </c>
      <c r="E113">
        <f>C113+D113</f>
        <v>3</v>
      </c>
      <c r="F113">
        <f>'March 2024'!E113-'April 2024'!C113</f>
        <v>0</v>
      </c>
      <c r="R113">
        <f>P113+Q113</f>
        <v>0</v>
      </c>
    </row>
    <row r="114" spans="1:18">
      <c r="A114" s="2" t="s">
        <v>256</v>
      </c>
      <c r="B114" s="5" t="s">
        <v>257</v>
      </c>
      <c r="C114">
        <v>3</v>
      </c>
      <c r="E114">
        <f>C114+D114</f>
        <v>3</v>
      </c>
      <c r="F114">
        <f>'March 2024'!E114-'April 2024'!C114</f>
        <v>0</v>
      </c>
      <c r="R114">
        <f>P114+Q114</f>
        <v>0</v>
      </c>
    </row>
    <row r="115" spans="1:18" ht="15.75">
      <c r="A115" s="2" t="s">
        <v>597</v>
      </c>
      <c r="B115" s="5" t="s">
        <v>259</v>
      </c>
      <c r="C115">
        <v>5</v>
      </c>
      <c r="E115">
        <f>C115+D115</f>
        <v>5</v>
      </c>
      <c r="F115">
        <f>'March 2024'!E115-'April 2024'!C115</f>
        <v>-1</v>
      </c>
      <c r="R115">
        <f>P115+Q115</f>
        <v>0</v>
      </c>
    </row>
    <row r="116" spans="1:18">
      <c r="A116" s="2" t="s">
        <v>499</v>
      </c>
      <c r="B116" s="5" t="s">
        <v>500</v>
      </c>
      <c r="C116">
        <v>10</v>
      </c>
      <c r="E116">
        <f>C116+D116</f>
        <v>10</v>
      </c>
      <c r="F116">
        <f>'March 2024'!E116-'April 2024'!C116</f>
        <v>-9</v>
      </c>
      <c r="R116">
        <f>P116+Q116</f>
        <v>0</v>
      </c>
    </row>
    <row r="117" spans="1:18">
      <c r="A117" s="2" t="s">
        <v>260</v>
      </c>
      <c r="B117" s="5" t="s">
        <v>501</v>
      </c>
      <c r="C117">
        <v>2.5</v>
      </c>
      <c r="E117">
        <f>C117+D117</f>
        <v>2.5</v>
      </c>
      <c r="F117">
        <f>'March 2024'!E117-'April 2024'!C117</f>
        <v>1.5</v>
      </c>
      <c r="R117">
        <f>P117+Q117</f>
        <v>0</v>
      </c>
    </row>
    <row r="118" spans="1:18">
      <c r="A118" s="2" t="s">
        <v>262</v>
      </c>
      <c r="B118" s="5" t="s">
        <v>502</v>
      </c>
      <c r="C118">
        <v>4</v>
      </c>
      <c r="E118">
        <f>C118+D118</f>
        <v>4</v>
      </c>
      <c r="F118">
        <f>'March 2024'!E118-'April 2024'!C118</f>
        <v>2</v>
      </c>
      <c r="R118">
        <f>P118+Q118</f>
        <v>0</v>
      </c>
    </row>
    <row r="119" spans="1:18">
      <c r="A119" s="2" t="s">
        <v>264</v>
      </c>
      <c r="B119" s="5" t="s">
        <v>265</v>
      </c>
      <c r="C119">
        <v>3</v>
      </c>
      <c r="E119">
        <f>C119+D119</f>
        <v>3</v>
      </c>
      <c r="F119">
        <f>'March 2024'!E119-'April 2024'!C119</f>
        <v>0.5</v>
      </c>
      <c r="R119">
        <f>P119+Q119</f>
        <v>0</v>
      </c>
    </row>
    <row r="120" spans="1:18">
      <c r="A120" s="2" t="s">
        <v>266</v>
      </c>
      <c r="B120" s="5" t="s">
        <v>503</v>
      </c>
      <c r="C120">
        <v>1</v>
      </c>
      <c r="D120">
        <v>3</v>
      </c>
      <c r="E120">
        <f>C120+D120</f>
        <v>4</v>
      </c>
      <c r="F120">
        <f>'March 2024'!E120-'April 2024'!C120</f>
        <v>2</v>
      </c>
      <c r="R120">
        <f>P120+Q120</f>
        <v>0</v>
      </c>
    </row>
    <row r="121" spans="1:18">
      <c r="A121" s="2" t="s">
        <v>268</v>
      </c>
      <c r="B121" s="5" t="s">
        <v>269</v>
      </c>
      <c r="C121">
        <v>3</v>
      </c>
      <c r="E121">
        <f>C121+D121</f>
        <v>3</v>
      </c>
      <c r="F121">
        <f>'March 2024'!E121-'April 2024'!C121</f>
        <v>0</v>
      </c>
      <c r="R121">
        <f>P121+Q121</f>
        <v>0</v>
      </c>
    </row>
    <row r="122" spans="1:18">
      <c r="A122" s="2" t="s">
        <v>504</v>
      </c>
      <c r="B122" s="5" t="s">
        <v>505</v>
      </c>
      <c r="C122">
        <v>5</v>
      </c>
      <c r="E122">
        <f>C122+D122</f>
        <v>5</v>
      </c>
      <c r="F122">
        <f>'March 2024'!E122-'April 2024'!C122</f>
        <v>-3</v>
      </c>
      <c r="R122">
        <f>P122+Q122</f>
        <v>0</v>
      </c>
    </row>
    <row r="123" spans="1:18">
      <c r="A123" s="2" t="s">
        <v>273</v>
      </c>
      <c r="B123" s="5" t="s">
        <v>274</v>
      </c>
      <c r="C123">
        <v>2</v>
      </c>
      <c r="E123">
        <f>C123+D123</f>
        <v>2</v>
      </c>
      <c r="F123">
        <f>'March 2024'!E123-'April 2024'!C123</f>
        <v>0</v>
      </c>
      <c r="R123">
        <f>P123+Q123</f>
        <v>0</v>
      </c>
    </row>
    <row r="124" spans="1:18">
      <c r="A124" s="2" t="s">
        <v>506</v>
      </c>
      <c r="B124" s="5" t="s">
        <v>507</v>
      </c>
      <c r="C124">
        <v>2.5</v>
      </c>
      <c r="D124">
        <v>1</v>
      </c>
      <c r="E124">
        <f>C124+D124</f>
        <v>3.5</v>
      </c>
      <c r="F124">
        <f>'March 2024'!E124-'April 2024'!C124</f>
        <v>-0.5</v>
      </c>
      <c r="R124">
        <f>P124+Q124</f>
        <v>0</v>
      </c>
    </row>
    <row r="125" spans="1:18">
      <c r="A125" s="2" t="s">
        <v>508</v>
      </c>
      <c r="B125" s="5" t="s">
        <v>509</v>
      </c>
      <c r="C125">
        <v>1</v>
      </c>
      <c r="D125">
        <v>1</v>
      </c>
      <c r="E125">
        <f>C125+D125</f>
        <v>2</v>
      </c>
      <c r="F125">
        <f>'March 2024'!E125-'April 2024'!C125</f>
        <v>2</v>
      </c>
      <c r="R125">
        <f>P125+Q125</f>
        <v>0</v>
      </c>
    </row>
    <row r="126" spans="1:18">
      <c r="A126" s="2" t="s">
        <v>510</v>
      </c>
      <c r="B126" s="5" t="s">
        <v>511</v>
      </c>
      <c r="C126">
        <v>4</v>
      </c>
      <c r="E126">
        <f>C126+D126</f>
        <v>4</v>
      </c>
      <c r="F126">
        <f>'March 2024'!E126-'April 2024'!C126</f>
        <v>-1</v>
      </c>
      <c r="R126">
        <f>P126+Q126</f>
        <v>0</v>
      </c>
    </row>
    <row r="127" spans="1:18">
      <c r="A127" s="2" t="s">
        <v>291</v>
      </c>
      <c r="B127" s="5" t="s">
        <v>512</v>
      </c>
      <c r="C127">
        <v>55</v>
      </c>
      <c r="D127">
        <v>9</v>
      </c>
      <c r="E127">
        <f>C127+D127</f>
        <v>64</v>
      </c>
      <c r="F127">
        <f>'March 2024'!E127-'April 2024'!C127</f>
        <v>-7</v>
      </c>
      <c r="R127">
        <f>P127+Q127</f>
        <v>0</v>
      </c>
    </row>
    <row r="128" spans="1:18">
      <c r="A128" s="2" t="s">
        <v>513</v>
      </c>
      <c r="B128" s="5" t="s">
        <v>514</v>
      </c>
      <c r="C128">
        <v>15</v>
      </c>
      <c r="D128">
        <v>12</v>
      </c>
      <c r="E128">
        <f>C128+D128</f>
        <v>27</v>
      </c>
      <c r="F128">
        <f>'March 2024'!E128-'April 2024'!C128</f>
        <v>18.5</v>
      </c>
      <c r="R128">
        <f>P128+Q128</f>
        <v>0</v>
      </c>
    </row>
    <row r="129" spans="1:18">
      <c r="A129" s="2" t="s">
        <v>515</v>
      </c>
      <c r="B129" s="5" t="s">
        <v>296</v>
      </c>
      <c r="C129">
        <v>15</v>
      </c>
      <c r="D129">
        <v>12</v>
      </c>
      <c r="E129">
        <f>C129+D129</f>
        <v>27</v>
      </c>
      <c r="F129">
        <f>'March 2024'!E129-'April 2024'!C129</f>
        <v>12.5</v>
      </c>
      <c r="R129">
        <f>P129+Q129</f>
        <v>0</v>
      </c>
    </row>
    <row r="130" spans="1:18">
      <c r="A130" s="2" t="s">
        <v>516</v>
      </c>
      <c r="B130" s="5" t="s">
        <v>517</v>
      </c>
      <c r="C130">
        <v>15.5</v>
      </c>
      <c r="D130">
        <v>9</v>
      </c>
      <c r="E130">
        <f>C130+D130</f>
        <v>24.5</v>
      </c>
      <c r="F130">
        <f>'March 2024'!E130-'April 2024'!C130</f>
        <v>9.5</v>
      </c>
      <c r="R130">
        <f>P130+Q130</f>
        <v>0</v>
      </c>
    </row>
    <row r="131" spans="1:18">
      <c r="A131" s="2" t="s">
        <v>518</v>
      </c>
      <c r="B131" s="5" t="s">
        <v>519</v>
      </c>
      <c r="C131">
        <v>2</v>
      </c>
      <c r="E131">
        <f>C131+D131</f>
        <v>2</v>
      </c>
      <c r="F131">
        <f>'March 2024'!E131-'April 2024'!C131</f>
        <v>0.5</v>
      </c>
      <c r="R131">
        <f>P131+Q131</f>
        <v>0</v>
      </c>
    </row>
    <row r="132" spans="1:18">
      <c r="A132" s="2" t="s">
        <v>520</v>
      </c>
      <c r="B132" s="5" t="s">
        <v>521</v>
      </c>
      <c r="C132">
        <v>2</v>
      </c>
      <c r="E132">
        <f>C132+D132</f>
        <v>2</v>
      </c>
      <c r="F132">
        <f>'March 2024'!E132-'April 2024'!C132</f>
        <v>0</v>
      </c>
      <c r="R132">
        <f>P132+Q132</f>
        <v>0</v>
      </c>
    </row>
    <row r="133" spans="1:18">
      <c r="A133" s="2" t="s">
        <v>303</v>
      </c>
      <c r="B133" s="5" t="s">
        <v>522</v>
      </c>
      <c r="C133">
        <v>1.5</v>
      </c>
      <c r="E133">
        <f>C133+D133</f>
        <v>1.5</v>
      </c>
      <c r="F133">
        <f>'March 2024'!E133-'April 2024'!C133</f>
        <v>0.5</v>
      </c>
      <c r="R133">
        <f>P133+Q133</f>
        <v>0</v>
      </c>
    </row>
    <row r="134" spans="1:18">
      <c r="A134" s="2" t="s">
        <v>523</v>
      </c>
      <c r="B134" s="5" t="s">
        <v>524</v>
      </c>
      <c r="C134">
        <v>3.5</v>
      </c>
      <c r="E134">
        <f>C134+D134</f>
        <v>3.5</v>
      </c>
      <c r="F134">
        <f>'March 2024'!E134-'April 2024'!C134</f>
        <v>-0.5</v>
      </c>
      <c r="R134">
        <f>P134+Q134</f>
        <v>0</v>
      </c>
    </row>
    <row r="135" spans="1:18" ht="18.75">
      <c r="A135" s="2" t="s">
        <v>525</v>
      </c>
      <c r="B135" s="1"/>
      <c r="C135">
        <v>6</v>
      </c>
      <c r="E135">
        <f>C135+D135</f>
        <v>6</v>
      </c>
      <c r="F135">
        <f>'March 2024'!E135-'April 2024'!C135</f>
        <v>0.5</v>
      </c>
      <c r="R135">
        <f>P135+Q135</f>
        <v>0</v>
      </c>
    </row>
    <row r="136" spans="1:18">
      <c r="A136" s="2" t="s">
        <v>311</v>
      </c>
      <c r="B136" s="5" t="s">
        <v>312</v>
      </c>
      <c r="C136">
        <v>1</v>
      </c>
      <c r="E136">
        <f>C136+D136</f>
        <v>1</v>
      </c>
      <c r="F136">
        <f>'March 2024'!E136-'April 2024'!C136</f>
        <v>0</v>
      </c>
      <c r="R136">
        <f>P136+Q136</f>
        <v>0</v>
      </c>
    </row>
    <row r="137" spans="1:18">
      <c r="A137" s="2" t="s">
        <v>315</v>
      </c>
      <c r="B137" s="5" t="s">
        <v>316</v>
      </c>
      <c r="C137">
        <v>1</v>
      </c>
      <c r="E137">
        <f>C137+D137</f>
        <v>1</v>
      </c>
      <c r="F137">
        <f>'March 2024'!E137-'April 2024'!C137</f>
        <v>0</v>
      </c>
      <c r="R137">
        <f>P137+Q137</f>
        <v>0</v>
      </c>
    </row>
    <row r="138" spans="1:18">
      <c r="A138" s="2" t="s">
        <v>526</v>
      </c>
      <c r="B138" s="5" t="s">
        <v>318</v>
      </c>
      <c r="C138">
        <v>2.5</v>
      </c>
      <c r="E138">
        <f>C138+D138</f>
        <v>2.5</v>
      </c>
      <c r="F138">
        <f>'March 2024'!E138-'April 2024'!C138</f>
        <v>0.25</v>
      </c>
      <c r="R138">
        <f>P138+Q138</f>
        <v>0</v>
      </c>
    </row>
    <row r="139" spans="1:18">
      <c r="A139" s="2" t="s">
        <v>319</v>
      </c>
      <c r="B139" s="5" t="s">
        <v>320</v>
      </c>
      <c r="C139">
        <v>2.5</v>
      </c>
      <c r="E139">
        <f>C139+D139</f>
        <v>2.5</v>
      </c>
      <c r="F139">
        <f>'March 2024'!E139-'April 2024'!C139</f>
        <v>0.25</v>
      </c>
      <c r="R139">
        <f>P139+Q139</f>
        <v>0</v>
      </c>
    </row>
    <row r="140" spans="1:18">
      <c r="A140" s="2" t="s">
        <v>321</v>
      </c>
      <c r="B140" s="5" t="s">
        <v>322</v>
      </c>
      <c r="C140">
        <v>0</v>
      </c>
      <c r="E140">
        <f>C140+D140</f>
        <v>0</v>
      </c>
      <c r="F140">
        <f>'March 2024'!E140-'April 2024'!C140</f>
        <v>0</v>
      </c>
      <c r="R140">
        <f>P140+Q140</f>
        <v>0</v>
      </c>
    </row>
    <row r="141" spans="1:18">
      <c r="A141" s="2" t="s">
        <v>323</v>
      </c>
      <c r="B141" s="5" t="s">
        <v>324</v>
      </c>
      <c r="C141">
        <v>0</v>
      </c>
      <c r="E141">
        <f>C141+D141</f>
        <v>0</v>
      </c>
      <c r="F141">
        <f>'March 2024'!E141-'April 2024'!C141</f>
        <v>0</v>
      </c>
      <c r="R141">
        <f>P141+Q141</f>
        <v>0</v>
      </c>
    </row>
    <row r="142" spans="1:18">
      <c r="A142" s="2" t="s">
        <v>325</v>
      </c>
      <c r="B142" s="5" t="s">
        <v>326</v>
      </c>
      <c r="C142">
        <v>1</v>
      </c>
      <c r="E142">
        <f>C142+D142</f>
        <v>1</v>
      </c>
      <c r="F142">
        <f>'March 2024'!E142-'April 2024'!C142</f>
        <v>0</v>
      </c>
      <c r="R142">
        <f>P142+Q142</f>
        <v>0</v>
      </c>
    </row>
    <row r="143" spans="1:18">
      <c r="A143" s="2" t="s">
        <v>327</v>
      </c>
      <c r="B143" s="5" t="s">
        <v>328</v>
      </c>
      <c r="C143">
        <v>2</v>
      </c>
      <c r="E143">
        <f>C143+D143</f>
        <v>2</v>
      </c>
      <c r="F143">
        <f>'March 2024'!E143-'April 2024'!C143</f>
        <v>0</v>
      </c>
      <c r="R143">
        <f>P143+Q143</f>
        <v>0</v>
      </c>
    </row>
    <row r="144" spans="1:18">
      <c r="A144" s="2" t="s">
        <v>329</v>
      </c>
      <c r="B144" s="5" t="s">
        <v>330</v>
      </c>
      <c r="C144">
        <v>1</v>
      </c>
      <c r="E144">
        <f>C144+D144</f>
        <v>1</v>
      </c>
      <c r="F144">
        <f>'March 2024'!E144-'April 2024'!C144</f>
        <v>0</v>
      </c>
      <c r="R144">
        <f>P144+Q144</f>
        <v>0</v>
      </c>
    </row>
    <row r="145" spans="1:18">
      <c r="A145" s="2" t="s">
        <v>331</v>
      </c>
      <c r="B145" s="5" t="s">
        <v>314</v>
      </c>
      <c r="C145">
        <v>2</v>
      </c>
      <c r="E145">
        <f>C145+D145</f>
        <v>2</v>
      </c>
      <c r="F145">
        <f>'March 2024'!E145-'April 2024'!C145</f>
        <v>0</v>
      </c>
      <c r="R145">
        <f>P145+Q145</f>
        <v>0</v>
      </c>
    </row>
    <row r="146" spans="1:18">
      <c r="A146" s="2" t="s">
        <v>332</v>
      </c>
      <c r="B146" s="5" t="s">
        <v>333</v>
      </c>
      <c r="C146">
        <v>1</v>
      </c>
      <c r="E146">
        <f>C146+D146</f>
        <v>1</v>
      </c>
      <c r="F146">
        <f>'March 2024'!E146-'April 2024'!C146</f>
        <v>0</v>
      </c>
      <c r="R146">
        <f>P146+Q146</f>
        <v>0</v>
      </c>
    </row>
    <row r="147" spans="1:18">
      <c r="A147" s="2" t="s">
        <v>334</v>
      </c>
      <c r="B147" s="5" t="s">
        <v>335</v>
      </c>
      <c r="C147">
        <v>2</v>
      </c>
      <c r="E147">
        <f>C147+D147</f>
        <v>2</v>
      </c>
      <c r="F147">
        <f>'March 2024'!E147-'April 2024'!C147</f>
        <v>-0.33400000000000007</v>
      </c>
      <c r="R147">
        <f>P147+Q147</f>
        <v>0</v>
      </c>
    </row>
    <row r="148" spans="1:18">
      <c r="A148" s="2" t="s">
        <v>336</v>
      </c>
      <c r="B148" s="5" t="s">
        <v>337</v>
      </c>
      <c r="C148">
        <v>0</v>
      </c>
      <c r="E148">
        <f>C148+D148</f>
        <v>0</v>
      </c>
      <c r="F148">
        <f>'March 2024'!E148-'April 2024'!C148</f>
        <v>1</v>
      </c>
      <c r="R148">
        <f>P148+Q148</f>
        <v>0</v>
      </c>
    </row>
    <row r="149" spans="1:18">
      <c r="A149" s="2" t="s">
        <v>338</v>
      </c>
      <c r="B149" s="5" t="s">
        <v>339</v>
      </c>
      <c r="C149">
        <v>1</v>
      </c>
      <c r="E149">
        <f>C149+D149</f>
        <v>1</v>
      </c>
      <c r="F149">
        <f>'March 2024'!E149-'April 2024'!C149</f>
        <v>0</v>
      </c>
      <c r="R149">
        <f>P149+Q149</f>
        <v>0</v>
      </c>
    </row>
    <row r="150" spans="1:18">
      <c r="A150" s="2" t="s">
        <v>340</v>
      </c>
      <c r="B150" s="5" t="s">
        <v>341</v>
      </c>
      <c r="C150">
        <v>2</v>
      </c>
      <c r="E150">
        <f>C150+D150</f>
        <v>2</v>
      </c>
      <c r="F150">
        <f>'March 2024'!E150-'April 2024'!C150</f>
        <v>-0.39999999999999991</v>
      </c>
      <c r="R150">
        <f>P150+Q150</f>
        <v>0</v>
      </c>
    </row>
    <row r="151" spans="1:18">
      <c r="A151" s="2" t="s">
        <v>342</v>
      </c>
      <c r="B151" s="5" t="s">
        <v>343</v>
      </c>
      <c r="C151">
        <v>2</v>
      </c>
      <c r="E151">
        <f>C151+D151</f>
        <v>2</v>
      </c>
      <c r="F151">
        <f>'March 2024'!E151-'April 2024'!C151</f>
        <v>-0.39999999999999991</v>
      </c>
      <c r="R151">
        <f>P151+Q151</f>
        <v>0</v>
      </c>
    </row>
    <row r="152" spans="1:18">
      <c r="A152" s="2" t="s">
        <v>348</v>
      </c>
      <c r="B152" s="5" t="s">
        <v>349</v>
      </c>
      <c r="E152">
        <f>C152+D152</f>
        <v>0</v>
      </c>
      <c r="F152">
        <f>'March 2024'!E152-'April 2024'!C152</f>
        <v>0</v>
      </c>
      <c r="R152">
        <f>P152+Q152</f>
        <v>0</v>
      </c>
    </row>
    <row r="153" spans="1:18">
      <c r="A153" s="2" t="s">
        <v>350</v>
      </c>
      <c r="B153" s="5" t="s">
        <v>351</v>
      </c>
      <c r="E153">
        <f>C153+D153</f>
        <v>0</v>
      </c>
      <c r="F153">
        <f>'March 2024'!E153-'April 2024'!C153</f>
        <v>0</v>
      </c>
      <c r="R153">
        <f>P153+Q153</f>
        <v>0</v>
      </c>
    </row>
    <row r="154" spans="1:18">
      <c r="A154" s="2" t="s">
        <v>352</v>
      </c>
      <c r="B154" s="5" t="s">
        <v>353</v>
      </c>
      <c r="E154">
        <f>C154+D154</f>
        <v>0</v>
      </c>
      <c r="F154">
        <f>'March 2024'!E154-'April 2024'!C154</f>
        <v>0</v>
      </c>
      <c r="R154">
        <f>P154+Q154</f>
        <v>0</v>
      </c>
    </row>
    <row r="155" spans="1:18">
      <c r="A155" s="2" t="s">
        <v>527</v>
      </c>
      <c r="B155" s="5" t="s">
        <v>528</v>
      </c>
      <c r="C155">
        <v>9</v>
      </c>
      <c r="D155">
        <v>2</v>
      </c>
      <c r="E155">
        <f>C155+D155</f>
        <v>11</v>
      </c>
      <c r="F155">
        <f>'March 2024'!E155-'April 2024'!C155</f>
        <v>-4.5</v>
      </c>
      <c r="R155">
        <f>P155+Q155</f>
        <v>0</v>
      </c>
    </row>
    <row r="156" spans="1:18" ht="18.75">
      <c r="A156" s="2" t="s">
        <v>529</v>
      </c>
      <c r="B156" s="1"/>
      <c r="D156">
        <v>1</v>
      </c>
      <c r="E156">
        <f>C156+D156</f>
        <v>1</v>
      </c>
      <c r="F156">
        <f>'March 2024'!E156-'April 2024'!C156</f>
        <v>3</v>
      </c>
      <c r="R156">
        <f>P156+Q156</f>
        <v>0</v>
      </c>
    </row>
    <row r="157" spans="1:18">
      <c r="A157" s="2" t="s">
        <v>530</v>
      </c>
      <c r="B157" s="5" t="s">
        <v>531</v>
      </c>
      <c r="C157">
        <v>3</v>
      </c>
      <c r="D157">
        <v>3</v>
      </c>
      <c r="E157">
        <f>C157+D157</f>
        <v>6</v>
      </c>
      <c r="F157">
        <f>'March 2024'!E157-'April 2024'!C157</f>
        <v>-1</v>
      </c>
      <c r="R157">
        <f>P157+Q157</f>
        <v>0</v>
      </c>
    </row>
    <row r="158" spans="1:18">
      <c r="A158" s="2" t="s">
        <v>532</v>
      </c>
      <c r="B158" s="5" t="s">
        <v>533</v>
      </c>
      <c r="C158">
        <v>2</v>
      </c>
      <c r="D158">
        <v>2</v>
      </c>
      <c r="E158">
        <f>C158+D158</f>
        <v>4</v>
      </c>
      <c r="F158">
        <f>'March 2024'!E158-'April 2024'!C158</f>
        <v>-0.5</v>
      </c>
      <c r="R158">
        <f>P158+Q158</f>
        <v>0</v>
      </c>
    </row>
    <row r="159" spans="1:18">
      <c r="A159" s="2" t="s">
        <v>534</v>
      </c>
      <c r="B159" s="5" t="s">
        <v>535</v>
      </c>
      <c r="C159">
        <v>1.5</v>
      </c>
      <c r="E159">
        <f>C159+D159</f>
        <v>1.5</v>
      </c>
      <c r="F159">
        <f>'March 2024'!E159-'April 2024'!C159</f>
        <v>2.5</v>
      </c>
      <c r="R159">
        <f>P159+Q159</f>
        <v>0</v>
      </c>
    </row>
    <row r="160" spans="1:18">
      <c r="A160" s="2" t="s">
        <v>536</v>
      </c>
      <c r="B160" s="5" t="s">
        <v>537</v>
      </c>
      <c r="C160">
        <v>4</v>
      </c>
      <c r="E160">
        <f>C160+D160</f>
        <v>4</v>
      </c>
      <c r="F160">
        <f>'March 2024'!E160-'April 2024'!C160</f>
        <v>-2</v>
      </c>
      <c r="R160">
        <f>P160+Q160</f>
        <v>0</v>
      </c>
    </row>
    <row r="161" spans="1:18">
      <c r="A161" s="2" t="s">
        <v>538</v>
      </c>
      <c r="B161" s="5" t="s">
        <v>539</v>
      </c>
      <c r="C161">
        <v>2</v>
      </c>
      <c r="E161">
        <f>C161+D161</f>
        <v>2</v>
      </c>
      <c r="F161">
        <f>'March 2024'!E161-'April 2024'!C161</f>
        <v>2</v>
      </c>
      <c r="R161">
        <f>P161+Q161</f>
        <v>0</v>
      </c>
    </row>
    <row r="162" spans="1:18">
      <c r="A162" s="2" t="s">
        <v>540</v>
      </c>
      <c r="B162" s="5" t="s">
        <v>541</v>
      </c>
      <c r="C162">
        <v>4</v>
      </c>
      <c r="E162">
        <f>C162+D162</f>
        <v>4</v>
      </c>
      <c r="F162">
        <f>'March 2024'!E162-'April 2024'!C162</f>
        <v>-2</v>
      </c>
      <c r="R162">
        <f>P162+Q162</f>
        <v>0</v>
      </c>
    </row>
    <row r="163" spans="1:18">
      <c r="A163" s="2" t="s">
        <v>542</v>
      </c>
      <c r="B163" s="5" t="s">
        <v>543</v>
      </c>
      <c r="C163">
        <v>2</v>
      </c>
      <c r="E163">
        <f>C163+D163</f>
        <v>2</v>
      </c>
      <c r="F163">
        <f>'March 2024'!E163-'April 2024'!C163</f>
        <v>0</v>
      </c>
      <c r="R163">
        <f>P163+Q163</f>
        <v>0</v>
      </c>
    </row>
    <row r="164" spans="1:18">
      <c r="A164" s="2" t="s">
        <v>544</v>
      </c>
      <c r="B164" s="5" t="s">
        <v>545</v>
      </c>
      <c r="C164">
        <v>5</v>
      </c>
      <c r="E164">
        <f>C164+D164</f>
        <v>5</v>
      </c>
      <c r="F164">
        <f>'March 2024'!E164-'April 2024'!C164</f>
        <v>0.33330000000000037</v>
      </c>
      <c r="R164">
        <f>P164+Q164</f>
        <v>0</v>
      </c>
    </row>
    <row r="165" spans="1:18">
      <c r="A165" s="2" t="s">
        <v>546</v>
      </c>
      <c r="B165" s="5" t="s">
        <v>547</v>
      </c>
      <c r="C165">
        <v>5</v>
      </c>
      <c r="E165">
        <f>C165+D165</f>
        <v>5</v>
      </c>
      <c r="F165">
        <f>'March 2024'!E165-'April 2024'!C165</f>
        <v>2</v>
      </c>
      <c r="R165">
        <f>P165+Q165</f>
        <v>0</v>
      </c>
    </row>
    <row r="166" spans="1:18" ht="15.75">
      <c r="A166" s="2" t="s">
        <v>598</v>
      </c>
      <c r="B166" s="5">
        <v>2038</v>
      </c>
      <c r="C166">
        <v>6.5</v>
      </c>
      <c r="E166">
        <f>C166+D166</f>
        <v>6.5</v>
      </c>
      <c r="F166">
        <f>'March 2024'!E166-'April 2024'!C166</f>
        <v>2.5</v>
      </c>
      <c r="R166">
        <f>P166+Q166</f>
        <v>0</v>
      </c>
    </row>
    <row r="167" spans="1:18">
      <c r="A167" s="2" t="s">
        <v>549</v>
      </c>
      <c r="B167" s="5">
        <v>2202</v>
      </c>
      <c r="C167">
        <v>3</v>
      </c>
      <c r="E167">
        <f>C167+D167</f>
        <v>3</v>
      </c>
      <c r="F167">
        <f>'March 2024'!E167-'April 2024'!C167</f>
        <v>0</v>
      </c>
      <c r="R167">
        <f>P167+Q167</f>
        <v>0</v>
      </c>
    </row>
    <row r="168" spans="1:18">
      <c r="A168" s="2" t="s">
        <v>550</v>
      </c>
      <c r="B168" s="5">
        <v>2101</v>
      </c>
      <c r="C168">
        <v>5.25</v>
      </c>
      <c r="E168">
        <f>C168+D168</f>
        <v>5.25</v>
      </c>
      <c r="F168">
        <f>'March 2024'!E168-'April 2024'!C168</f>
        <v>-3.25</v>
      </c>
      <c r="R168">
        <f>P168+Q168</f>
        <v>0</v>
      </c>
    </row>
    <row r="169" spans="1:18">
      <c r="A169" s="2" t="s">
        <v>551</v>
      </c>
      <c r="B169" s="5">
        <v>2105</v>
      </c>
      <c r="C169">
        <v>5.25</v>
      </c>
      <c r="E169">
        <f>C169+D169</f>
        <v>5.25</v>
      </c>
      <c r="F169">
        <f>'March 2024'!E169-'April 2024'!C169</f>
        <v>-3.25</v>
      </c>
      <c r="R169">
        <f>P169+Q169</f>
        <v>0</v>
      </c>
    </row>
    <row r="170" spans="1:18">
      <c r="A170" s="2" t="s">
        <v>552</v>
      </c>
      <c r="B170" s="5">
        <v>2115</v>
      </c>
      <c r="C170">
        <v>2.25</v>
      </c>
      <c r="E170">
        <f>C170+D170</f>
        <v>2.25</v>
      </c>
      <c r="F170">
        <f>'March 2024'!E170-'April 2024'!C170</f>
        <v>-2.25</v>
      </c>
      <c r="R170">
        <f>P170+Q170</f>
        <v>0</v>
      </c>
    </row>
    <row r="171" spans="1:18">
      <c r="A171" s="2" t="s">
        <v>553</v>
      </c>
      <c r="B171" s="5" t="s">
        <v>554</v>
      </c>
      <c r="C171">
        <v>3.25</v>
      </c>
      <c r="E171">
        <f>C171+D171</f>
        <v>3.25</v>
      </c>
      <c r="F171">
        <f>'March 2024'!E171-'April 2024'!C171</f>
        <v>-1.25</v>
      </c>
      <c r="R171">
        <f>P171+Q171</f>
        <v>0</v>
      </c>
    </row>
    <row r="172" spans="1:18">
      <c r="A172" s="2" t="s">
        <v>555</v>
      </c>
      <c r="B172" s="5" t="s">
        <v>556</v>
      </c>
      <c r="C172">
        <v>1.5</v>
      </c>
      <c r="E172">
        <f>C172+D172</f>
        <v>1.5</v>
      </c>
      <c r="F172">
        <f>'March 2024'!E172-'April 2024'!C172</f>
        <v>-1.5</v>
      </c>
      <c r="R172">
        <f>P172+Q172</f>
        <v>0</v>
      </c>
    </row>
    <row r="173" spans="1:18">
      <c r="A173" s="2" t="s">
        <v>557</v>
      </c>
      <c r="B173" s="5" t="s">
        <v>558</v>
      </c>
      <c r="C173">
        <v>0</v>
      </c>
      <c r="E173">
        <f>C173+D173</f>
        <v>0</v>
      </c>
      <c r="F173">
        <f>'March 2024'!E173-'April 2024'!C173</f>
        <v>0</v>
      </c>
      <c r="R173">
        <f>P173+Q173</f>
        <v>0</v>
      </c>
    </row>
    <row r="174" spans="1:18">
      <c r="A174" s="2" t="s">
        <v>559</v>
      </c>
      <c r="B174" s="5" t="s">
        <v>560</v>
      </c>
      <c r="C174">
        <v>2</v>
      </c>
      <c r="E174">
        <f>C174+D174</f>
        <v>2</v>
      </c>
      <c r="F174">
        <f>'March 2024'!E174-'April 2024'!C174</f>
        <v>-1</v>
      </c>
      <c r="R174">
        <f>P174+Q174</f>
        <v>0</v>
      </c>
    </row>
    <row r="175" spans="1:18">
      <c r="A175" s="2" t="s">
        <v>561</v>
      </c>
      <c r="B175" s="5" t="s">
        <v>562</v>
      </c>
      <c r="C175">
        <v>0</v>
      </c>
      <c r="E175">
        <f>C175+D175</f>
        <v>0</v>
      </c>
      <c r="F175">
        <f>'March 2024'!E175-'April 2024'!C175</f>
        <v>5</v>
      </c>
      <c r="R175">
        <f>P175+Q175</f>
        <v>0</v>
      </c>
    </row>
    <row r="176" spans="1:18">
      <c r="A176" s="2" t="s">
        <v>563</v>
      </c>
      <c r="B176" s="5" t="s">
        <v>564</v>
      </c>
      <c r="F176">
        <f>'March 2024'!E176-'April 2024'!C176</f>
        <v>0</v>
      </c>
      <c r="R176">
        <f>P176+Q176</f>
        <v>0</v>
      </c>
    </row>
    <row r="177" spans="1:18">
      <c r="A177" s="2" t="s">
        <v>565</v>
      </c>
      <c r="B177" s="5" t="s">
        <v>566</v>
      </c>
      <c r="F177">
        <f>'March 2024'!E177-'April 2024'!C177</f>
        <v>0</v>
      </c>
      <c r="R177">
        <f>P177+Q177</f>
        <v>0</v>
      </c>
    </row>
    <row r="178" spans="1:18">
      <c r="A178" s="2" t="s">
        <v>567</v>
      </c>
      <c r="B178" s="5">
        <v>64424</v>
      </c>
      <c r="C178">
        <v>12.5</v>
      </c>
      <c r="E178">
        <f>C178+D178</f>
        <v>12.5</v>
      </c>
      <c r="F178">
        <f>'March 2024'!E178-'April 2024'!C178</f>
        <v>-9.1667000000000005</v>
      </c>
      <c r="R178">
        <f>P178+Q178</f>
        <v>0</v>
      </c>
    </row>
    <row r="179" spans="1:18">
      <c r="A179" s="2" t="s">
        <v>568</v>
      </c>
      <c r="B179" s="5">
        <v>64425</v>
      </c>
      <c r="C179">
        <v>12.5</v>
      </c>
      <c r="E179">
        <f>C179+D179</f>
        <v>12.5</v>
      </c>
      <c r="F179">
        <f>'March 2024'!E179-'April 2024'!C179</f>
        <v>-9.1669999999999998</v>
      </c>
      <c r="R179">
        <f>P179+Q179</f>
        <v>0</v>
      </c>
    </row>
    <row r="180" spans="1:18">
      <c r="A180" s="2" t="s">
        <v>569</v>
      </c>
      <c r="B180" s="5">
        <v>66609</v>
      </c>
      <c r="C180">
        <f>10+(4/6)</f>
        <v>10.666666666666666</v>
      </c>
      <c r="E180">
        <f>C180+D180</f>
        <v>10.666666666666666</v>
      </c>
      <c r="F180">
        <f>'March 2024'!E180-'April 2024'!C180</f>
        <v>2.3333333333333339</v>
      </c>
      <c r="R180">
        <f>P180+Q180</f>
        <v>0</v>
      </c>
    </row>
    <row r="181" spans="1:18">
      <c r="A181" s="2" t="s">
        <v>570</v>
      </c>
      <c r="B181" s="5">
        <v>66610</v>
      </c>
      <c r="C181">
        <v>11.333</v>
      </c>
      <c r="E181">
        <f>C181+D181</f>
        <v>11.333</v>
      </c>
      <c r="F181">
        <f>'March 2024'!E181-'April 2024'!C181</f>
        <v>1.6669999999999998</v>
      </c>
      <c r="R181">
        <f>P181+Q181</f>
        <v>0</v>
      </c>
    </row>
    <row r="182" spans="1:18">
      <c r="A182" s="2" t="s">
        <v>571</v>
      </c>
      <c r="B182" s="5">
        <v>15609</v>
      </c>
      <c r="C182">
        <v>19.666</v>
      </c>
      <c r="E182">
        <f>C182+D182</f>
        <v>19.666</v>
      </c>
      <c r="F182">
        <f>'March 2024'!E182-'April 2024'!C182</f>
        <v>1.3339999999999996</v>
      </c>
      <c r="R182">
        <f>P182+Q182</f>
        <v>0</v>
      </c>
    </row>
    <row r="183" spans="1:18">
      <c r="A183" s="2" t="s">
        <v>572</v>
      </c>
      <c r="B183" s="5">
        <v>17035</v>
      </c>
      <c r="C183">
        <v>1.333</v>
      </c>
      <c r="E183">
        <f>C183+D183</f>
        <v>1.333</v>
      </c>
      <c r="F183">
        <f>'March 2024'!E183-'April 2024'!C183</f>
        <v>0.33360000000000012</v>
      </c>
      <c r="R183">
        <f>P183+Q183</f>
        <v>0</v>
      </c>
    </row>
    <row r="184" spans="1:18">
      <c r="A184" s="2" t="s">
        <v>573</v>
      </c>
      <c r="B184" s="5">
        <v>17036</v>
      </c>
      <c r="C184">
        <v>1.5</v>
      </c>
      <c r="E184">
        <f>C184+D184</f>
        <v>1.5</v>
      </c>
      <c r="F184">
        <f>'March 2024'!E184-'April 2024'!C184</f>
        <v>0.16660000000000008</v>
      </c>
      <c r="R184">
        <f>P184+Q184</f>
        <v>0</v>
      </c>
    </row>
    <row r="185" spans="1:18">
      <c r="A185" s="2" t="s">
        <v>574</v>
      </c>
      <c r="B185" s="5">
        <v>98308</v>
      </c>
      <c r="C185">
        <v>2.75</v>
      </c>
      <c r="E185">
        <f>C185+D185</f>
        <v>2.75</v>
      </c>
      <c r="F185">
        <f>'March 2024'!E185-'April 2024'!C185</f>
        <v>1</v>
      </c>
      <c r="R185">
        <f>P185+Q185</f>
        <v>0</v>
      </c>
    </row>
    <row r="186" spans="1:18">
      <c r="A186" s="2" t="s">
        <v>575</v>
      </c>
      <c r="B186" s="5">
        <v>98391</v>
      </c>
      <c r="C186">
        <f>2+(1/12)</f>
        <v>2.0833333333333335</v>
      </c>
      <c r="E186">
        <f>C186+D186</f>
        <v>2.0833333333333335</v>
      </c>
      <c r="F186">
        <f>'March 2024'!E186-'April 2024'!C186</f>
        <v>1.6666666666666665</v>
      </c>
      <c r="R186">
        <f>P186+Q186</f>
        <v>0</v>
      </c>
    </row>
    <row r="187" spans="1:18">
      <c r="A187" s="2" t="s">
        <v>576</v>
      </c>
      <c r="B187" s="5">
        <v>64463</v>
      </c>
      <c r="C187">
        <f>13+(1/12)</f>
        <v>13.083333333333334</v>
      </c>
      <c r="E187">
        <f>C187+D187</f>
        <v>13.083333333333334</v>
      </c>
      <c r="F187">
        <f>'March 2024'!E187-'April 2024'!C187</f>
        <v>0.91666666666666607</v>
      </c>
      <c r="R187">
        <f>P187+Q187</f>
        <v>0</v>
      </c>
    </row>
    <row r="188" spans="1:18">
      <c r="A188" s="2" t="s">
        <v>577</v>
      </c>
      <c r="B188" s="5">
        <v>64465</v>
      </c>
      <c r="C188">
        <v>12.5</v>
      </c>
      <c r="E188">
        <f>C188+D188</f>
        <v>12.5</v>
      </c>
      <c r="F188">
        <f>'March 2024'!E188-'April 2024'!C188</f>
        <v>1.5</v>
      </c>
      <c r="R188">
        <f>P188+Q188</f>
        <v>0</v>
      </c>
    </row>
    <row r="189" spans="1:18">
      <c r="A189" s="2" t="s">
        <v>578</v>
      </c>
      <c r="B189" s="5">
        <v>191043</v>
      </c>
      <c r="C189">
        <f>11+(5/6)</f>
        <v>11.833333333333334</v>
      </c>
      <c r="E189">
        <f>C189+D189</f>
        <v>11.833333333333334</v>
      </c>
      <c r="F189">
        <f>'March 2024'!E189-'April 2024'!C189</f>
        <v>2.1666666666666661</v>
      </c>
      <c r="R189">
        <f>P189+Q189</f>
        <v>0</v>
      </c>
    </row>
    <row r="190" spans="1:18">
      <c r="A190" s="2" t="s">
        <v>579</v>
      </c>
      <c r="B190" s="5">
        <v>191044</v>
      </c>
      <c r="C190">
        <v>11</v>
      </c>
      <c r="E190">
        <f>C190+D190</f>
        <v>11</v>
      </c>
      <c r="F190">
        <f>'March 2024'!E190-'April 2024'!C190</f>
        <v>3</v>
      </c>
      <c r="R190">
        <f>P190+Q190</f>
        <v>0</v>
      </c>
    </row>
    <row r="191" spans="1:18">
      <c r="A191" s="2" t="s">
        <v>580</v>
      </c>
      <c r="B191" s="5">
        <v>388004</v>
      </c>
      <c r="C191">
        <f>7+(1/6)</f>
        <v>7.166666666666667</v>
      </c>
      <c r="E191">
        <f>C191+D191</f>
        <v>7.166666666666667</v>
      </c>
      <c r="F191">
        <f>'March 2024'!E191-'April 2024'!C191</f>
        <v>1.833333333333333</v>
      </c>
      <c r="R191">
        <f>P191+Q191</f>
        <v>0</v>
      </c>
    </row>
    <row r="192" spans="1:18">
      <c r="A192" s="2" t="s">
        <v>581</v>
      </c>
      <c r="B192" s="5">
        <v>134704</v>
      </c>
      <c r="C192">
        <v>13.5</v>
      </c>
      <c r="E192">
        <f>C192+D192</f>
        <v>13.5</v>
      </c>
      <c r="F192">
        <f>'March 2024'!E192-'April 2024'!C192</f>
        <v>0.5</v>
      </c>
      <c r="R192">
        <f>P192+Q192</f>
        <v>0</v>
      </c>
    </row>
    <row r="193" spans="1:18">
      <c r="A193" s="2" t="s">
        <v>582</v>
      </c>
      <c r="B193" s="5">
        <v>80937</v>
      </c>
      <c r="C193">
        <v>12.333</v>
      </c>
      <c r="E193">
        <f>C193+D193</f>
        <v>12.333</v>
      </c>
      <c r="F193">
        <f>'March 2024'!E193-'April 2024'!C193</f>
        <v>-3.3330000000000002</v>
      </c>
      <c r="R193">
        <f>P193+Q193</f>
        <v>0</v>
      </c>
    </row>
    <row r="194" spans="1:18">
      <c r="A194" s="2" t="s">
        <v>583</v>
      </c>
      <c r="B194" s="5">
        <v>80963</v>
      </c>
      <c r="C194">
        <v>12.333</v>
      </c>
      <c r="E194">
        <f>C194+D194</f>
        <v>12.333</v>
      </c>
      <c r="F194">
        <f>'March 2024'!E194-'April 2024'!C194</f>
        <v>-3.3330000000000002</v>
      </c>
      <c r="R194">
        <f>P194+Q194</f>
        <v>0</v>
      </c>
    </row>
    <row r="195" spans="1:18">
      <c r="A195" s="2" t="s">
        <v>584</v>
      </c>
      <c r="B195" s="5">
        <v>382833</v>
      </c>
      <c r="C195">
        <v>1</v>
      </c>
      <c r="E195">
        <f>C195+D195</f>
        <v>1</v>
      </c>
      <c r="F195">
        <f>'March 2024'!E195-'April 2024'!C195</f>
        <v>0.66660000000000008</v>
      </c>
      <c r="R195">
        <f>P195+Q195</f>
        <v>0</v>
      </c>
    </row>
    <row r="196" spans="1:18">
      <c r="A196" s="2" t="s">
        <v>585</v>
      </c>
      <c r="B196" s="5">
        <v>382835</v>
      </c>
      <c r="C196">
        <v>1</v>
      </c>
      <c r="E196">
        <f>C196+D196</f>
        <v>1</v>
      </c>
      <c r="F196">
        <f>'March 2024'!E196-'April 2024'!C196</f>
        <v>0.66599999999999993</v>
      </c>
      <c r="R196">
        <f>P196+Q196</f>
        <v>0</v>
      </c>
    </row>
    <row r="197" spans="1:18">
      <c r="A197" s="2" t="s">
        <v>586</v>
      </c>
      <c r="B197" s="5">
        <v>301544</v>
      </c>
      <c r="C197">
        <v>0</v>
      </c>
      <c r="D197">
        <v>4</v>
      </c>
      <c r="E197">
        <f>C197+D197</f>
        <v>4</v>
      </c>
      <c r="F197">
        <f>'March 2024'!E197-'April 2024'!C197</f>
        <v>1</v>
      </c>
      <c r="R197">
        <f>P197+Q197</f>
        <v>0</v>
      </c>
    </row>
    <row r="198" spans="1:18">
      <c r="B198" s="5"/>
      <c r="R198">
        <f>P198+Q198</f>
        <v>0</v>
      </c>
    </row>
    <row r="199" spans="1:18">
      <c r="B199" s="5"/>
      <c r="R199">
        <f>P199+Q199</f>
        <v>0</v>
      </c>
    </row>
    <row r="200" spans="1:18">
      <c r="A200" s="2"/>
      <c r="B200" s="5"/>
    </row>
    <row r="201" spans="1:18">
      <c r="B201" s="5"/>
    </row>
    <row r="202" spans="1:18">
      <c r="B202" s="5"/>
    </row>
    <row r="203" spans="1:18">
      <c r="B203" s="5"/>
    </row>
    <row r="204" spans="1:18">
      <c r="B204" s="5"/>
    </row>
    <row r="205" spans="1:18">
      <c r="B205" s="5"/>
    </row>
    <row r="206" spans="1:18">
      <c r="B206" s="5"/>
    </row>
    <row r="207" spans="1:18">
      <c r="B207" s="5"/>
    </row>
    <row r="208" spans="1:18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6"/>
  <sheetViews>
    <sheetView topLeftCell="A169" workbookViewId="0">
      <selection activeCell="A192" sqref="A192:XFD192"/>
    </sheetView>
  </sheetViews>
  <sheetFormatPr defaultRowHeight="18.75"/>
  <cols>
    <col min="1" max="1" width="26.28515625" style="4" bestFit="1" customWidth="1"/>
    <col min="2" max="2" width="13.28515625" bestFit="1" customWidth="1"/>
    <col min="3" max="3" width="12.5703125" bestFit="1" customWidth="1"/>
    <col min="4" max="4" width="8.42578125" bestFit="1" customWidth="1"/>
    <col min="5" max="5" width="12.5703125" bestFit="1" customWidth="1"/>
    <col min="6" max="6" width="21.5703125" bestFit="1" customWidth="1"/>
    <col min="7" max="7" width="8.42578125" bestFit="1" customWidth="1"/>
    <col min="8" max="8" width="7.140625" bestFit="1" customWidth="1"/>
    <col min="9" max="9" width="21.5703125" bestFit="1" customWidth="1"/>
    <col min="11" max="11" width="12.5703125" bestFit="1" customWidth="1"/>
    <col min="12" max="12" width="8.42578125" bestFit="1" customWidth="1"/>
    <col min="13" max="13" width="12.5703125" bestFit="1" customWidth="1"/>
    <col min="14" max="14" width="21.5703125" bestFit="1" customWidth="1"/>
    <col min="15" max="15" width="12.5703125" bestFit="1" customWidth="1"/>
    <col min="16" max="16" width="8.85546875" bestFit="1" customWidth="1"/>
    <col min="17" max="17" width="8.42578125" bestFit="1" customWidth="1"/>
    <col min="18" max="18" width="5.5703125" bestFit="1" customWidth="1"/>
    <col min="19" max="19" width="21.5703125" bestFit="1" customWidth="1"/>
    <col min="21" max="21" width="8.42578125" bestFit="1" customWidth="1"/>
    <col min="22" max="22" width="12.5703125" bestFit="1" customWidth="1"/>
    <col min="23" max="23" width="21.5703125" bestFit="1" customWidth="1"/>
    <col min="24" max="24" width="12.5703125" bestFit="1" customWidth="1"/>
    <col min="25" max="25" width="8.42578125" bestFit="1" customWidth="1"/>
    <col min="26" max="26" width="12.5703125" bestFit="1" customWidth="1"/>
    <col min="27" max="27" width="21.5703125" bestFit="1" customWidth="1"/>
  </cols>
  <sheetData>
    <row r="1" spans="1:27" ht="15">
      <c r="A1" s="2" t="s">
        <v>592</v>
      </c>
      <c r="B1" s="6" t="s">
        <v>2</v>
      </c>
      <c r="C1" s="2" t="s">
        <v>587</v>
      </c>
      <c r="D1" s="2" t="s">
        <v>588</v>
      </c>
      <c r="E1" s="2" t="s">
        <v>589</v>
      </c>
      <c r="F1" s="2" t="s">
        <v>590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U1" s="2"/>
      <c r="V1" s="2"/>
      <c r="W1" s="2"/>
      <c r="X1" s="2"/>
      <c r="Y1" s="2"/>
      <c r="Z1" s="2"/>
      <c r="AA1" s="2"/>
    </row>
    <row r="2" spans="1:27" ht="15">
      <c r="A2" s="2" t="s">
        <v>6</v>
      </c>
      <c r="B2" s="5" t="s">
        <v>593</v>
      </c>
      <c r="C2">
        <v>9</v>
      </c>
      <c r="E2">
        <f>C2+D2</f>
        <v>9</v>
      </c>
      <c r="F2">
        <f>'February 2024'!E2-'March 2024'!C2</f>
        <v>1</v>
      </c>
      <c r="K2" s="2"/>
      <c r="L2" s="2"/>
      <c r="M2" s="2"/>
      <c r="N2" s="2"/>
      <c r="O2" s="2"/>
      <c r="P2" s="3"/>
      <c r="Q2" s="3"/>
      <c r="R2" s="3"/>
      <c r="U2" s="2"/>
      <c r="V2" s="2"/>
      <c r="W2" s="2"/>
      <c r="X2" s="2"/>
      <c r="Y2" s="2"/>
      <c r="Z2" s="2"/>
      <c r="AA2" s="2"/>
    </row>
    <row r="3" spans="1:27" ht="15">
      <c r="A3" s="2" t="s">
        <v>354</v>
      </c>
      <c r="B3" s="5" t="s">
        <v>355</v>
      </c>
      <c r="C3">
        <v>20</v>
      </c>
      <c r="E3">
        <f>C3+D3</f>
        <v>20</v>
      </c>
      <c r="F3">
        <f>'February 2024'!E3-'March 2024'!C3</f>
        <v>4</v>
      </c>
      <c r="K3" s="2"/>
      <c r="L3" s="2"/>
      <c r="M3" s="2"/>
      <c r="N3" s="2"/>
      <c r="O3" s="2"/>
      <c r="P3" s="2"/>
      <c r="Q3" s="2"/>
      <c r="R3" s="2"/>
      <c r="S3" s="2"/>
      <c r="U3" s="2"/>
      <c r="V3" s="2"/>
      <c r="W3" s="2"/>
      <c r="X3" s="2"/>
      <c r="Y3" s="2"/>
      <c r="Z3" s="2"/>
      <c r="AA3" s="2"/>
    </row>
    <row r="4" spans="1:27" ht="15">
      <c r="A4" s="2" t="s">
        <v>594</v>
      </c>
      <c r="B4" s="5" t="s">
        <v>357</v>
      </c>
      <c r="C4">
        <v>11</v>
      </c>
      <c r="E4">
        <f>C4+D4</f>
        <v>11</v>
      </c>
      <c r="F4">
        <f>'February 2024'!E4-'March 2024'!C4</f>
        <v>1</v>
      </c>
    </row>
    <row r="5" spans="1:27" ht="15">
      <c r="A5" s="2" t="s">
        <v>358</v>
      </c>
      <c r="B5" s="5" t="s">
        <v>359</v>
      </c>
      <c r="C5">
        <v>22</v>
      </c>
      <c r="E5">
        <f>C5+D5</f>
        <v>22</v>
      </c>
      <c r="F5">
        <f>'February 2024'!E5-'March 2024'!C5</f>
        <v>15</v>
      </c>
    </row>
    <row r="6" spans="1:27" ht="15">
      <c r="A6" s="2" t="s">
        <v>360</v>
      </c>
      <c r="B6" s="5" t="s">
        <v>361</v>
      </c>
      <c r="C6">
        <v>12</v>
      </c>
      <c r="D6">
        <v>25</v>
      </c>
      <c r="E6">
        <f>C6+D6</f>
        <v>37</v>
      </c>
      <c r="F6">
        <f>'February 2024'!E6-'March 2024'!C6</f>
        <v>9</v>
      </c>
    </row>
    <row r="7" spans="1:27" ht="15">
      <c r="A7" s="2" t="s">
        <v>362</v>
      </c>
      <c r="B7" s="5" t="s">
        <v>363</v>
      </c>
      <c r="C7">
        <v>11</v>
      </c>
      <c r="E7">
        <f>C7+D7</f>
        <v>11</v>
      </c>
      <c r="F7">
        <f>'February 2024'!E7-'March 2024'!C7</f>
        <v>-3</v>
      </c>
    </row>
    <row r="8" spans="1:27" ht="15">
      <c r="A8" s="2" t="s">
        <v>364</v>
      </c>
      <c r="B8" s="5">
        <v>20764949322</v>
      </c>
      <c r="C8">
        <v>14</v>
      </c>
      <c r="D8">
        <v>25</v>
      </c>
      <c r="E8">
        <f>C8+D8</f>
        <v>39</v>
      </c>
      <c r="F8">
        <f>'February 2024'!E8-'March 2024'!C8</f>
        <v>8</v>
      </c>
    </row>
    <row r="9" spans="1:27" ht="15">
      <c r="A9" s="2" t="s">
        <v>365</v>
      </c>
      <c r="B9" s="5" t="s">
        <v>366</v>
      </c>
      <c r="C9">
        <v>41</v>
      </c>
      <c r="E9">
        <f>C9+D9</f>
        <v>41</v>
      </c>
      <c r="F9">
        <f>'February 2024'!E9-'March 2024'!C9</f>
        <v>25</v>
      </c>
    </row>
    <row r="10" spans="1:27" ht="15">
      <c r="A10" s="2" t="s">
        <v>367</v>
      </c>
      <c r="B10" s="5" t="s">
        <v>368</v>
      </c>
      <c r="C10">
        <v>25</v>
      </c>
      <c r="D10">
        <v>70</v>
      </c>
      <c r="E10">
        <f>C10+D10</f>
        <v>95</v>
      </c>
      <c r="F10">
        <f>'February 2024'!E10-'March 2024'!C10</f>
        <v>35</v>
      </c>
    </row>
    <row r="11" spans="1:27" ht="15">
      <c r="A11" s="2" t="s">
        <v>32</v>
      </c>
      <c r="B11" s="5" t="s">
        <v>369</v>
      </c>
      <c r="C11">
        <v>14</v>
      </c>
      <c r="E11">
        <f>C11+D11</f>
        <v>14</v>
      </c>
      <c r="F11">
        <f>'February 2024'!E11-'March 2024'!C11</f>
        <v>2</v>
      </c>
    </row>
    <row r="12" spans="1:27" ht="15">
      <c r="A12" s="2" t="s">
        <v>370</v>
      </c>
      <c r="B12" s="5" t="s">
        <v>371</v>
      </c>
      <c r="C12">
        <v>47</v>
      </c>
      <c r="D12">
        <v>70</v>
      </c>
      <c r="E12">
        <f>C12+D12</f>
        <v>117</v>
      </c>
      <c r="F12">
        <f>'February 2024'!E12-'March 2024'!C12</f>
        <v>29</v>
      </c>
    </row>
    <row r="13" spans="1:27" ht="15">
      <c r="A13" s="2" t="s">
        <v>38</v>
      </c>
      <c r="B13" s="5" t="s">
        <v>372</v>
      </c>
      <c r="C13">
        <v>4</v>
      </c>
      <c r="D13">
        <v>8</v>
      </c>
      <c r="E13">
        <f>C13+D13</f>
        <v>12</v>
      </c>
      <c r="F13">
        <f>'February 2024'!E13-'March 2024'!C13</f>
        <v>4</v>
      </c>
    </row>
    <row r="14" spans="1:27" ht="15">
      <c r="A14" s="2" t="s">
        <v>373</v>
      </c>
      <c r="B14" s="5" t="s">
        <v>374</v>
      </c>
      <c r="C14">
        <v>11</v>
      </c>
      <c r="E14">
        <f>C14+D14</f>
        <v>11</v>
      </c>
      <c r="F14">
        <f>'February 2024'!E14-'March 2024'!C14</f>
        <v>0</v>
      </c>
    </row>
    <row r="15" spans="1:27" ht="15">
      <c r="A15" s="2" t="s">
        <v>375</v>
      </c>
      <c r="B15" s="5" t="s">
        <v>376</v>
      </c>
      <c r="C15">
        <v>72</v>
      </c>
      <c r="E15">
        <f>C15+D15</f>
        <v>72</v>
      </c>
      <c r="F15">
        <f>'February 2024'!E15-'March 2024'!C15</f>
        <v>44</v>
      </c>
    </row>
    <row r="16" spans="1:27" ht="15">
      <c r="A16" s="2" t="s">
        <v>44</v>
      </c>
      <c r="B16" s="5" t="s">
        <v>377</v>
      </c>
      <c r="C16">
        <v>8</v>
      </c>
      <c r="E16">
        <f>C16+D16</f>
        <v>8</v>
      </c>
      <c r="F16">
        <f>'February 2024'!E16-'March 2024'!C16</f>
        <v>0</v>
      </c>
    </row>
    <row r="17" spans="1:6" ht="15">
      <c r="A17" s="2" t="s">
        <v>378</v>
      </c>
      <c r="B17" s="5" t="s">
        <v>379</v>
      </c>
      <c r="C17">
        <v>20</v>
      </c>
      <c r="E17">
        <f>C17+D17</f>
        <v>20</v>
      </c>
      <c r="F17">
        <f>'February 2024'!E17-'March 2024'!C17</f>
        <v>4</v>
      </c>
    </row>
    <row r="18" spans="1:6" ht="15">
      <c r="A18" s="2" t="s">
        <v>380</v>
      </c>
      <c r="B18" s="5" t="s">
        <v>381</v>
      </c>
      <c r="C18">
        <v>5</v>
      </c>
      <c r="E18">
        <f>C18+D18</f>
        <v>5</v>
      </c>
      <c r="F18">
        <f>'February 2024'!E18-'March 2024'!C18</f>
        <v>1</v>
      </c>
    </row>
    <row r="19" spans="1:6" ht="15">
      <c r="A19" s="2" t="s">
        <v>382</v>
      </c>
      <c r="B19" s="5"/>
      <c r="C19">
        <v>4</v>
      </c>
      <c r="E19">
        <f>C19+D19</f>
        <v>4</v>
      </c>
      <c r="F19">
        <f>'February 2024'!E19-'March 2024'!C19</f>
        <v>0</v>
      </c>
    </row>
    <row r="20" spans="1:6" ht="15">
      <c r="A20" s="2" t="s">
        <v>120</v>
      </c>
      <c r="B20" s="5" t="s">
        <v>383</v>
      </c>
      <c r="C20">
        <v>5</v>
      </c>
      <c r="E20">
        <f>C20+D20</f>
        <v>5</v>
      </c>
      <c r="F20">
        <f>'February 2024'!E20-'March 2024'!C20</f>
        <v>1</v>
      </c>
    </row>
    <row r="21" spans="1:6" ht="15">
      <c r="A21" s="2" t="s">
        <v>384</v>
      </c>
      <c r="B21" s="5" t="s">
        <v>385</v>
      </c>
      <c r="C21">
        <v>58</v>
      </c>
      <c r="E21">
        <f>C21+D21</f>
        <v>58</v>
      </c>
      <c r="F21">
        <f>'February 2024'!E21-'March 2024'!C21</f>
        <v>12</v>
      </c>
    </row>
    <row r="22" spans="1:6" ht="15">
      <c r="A22" s="2" t="s">
        <v>386</v>
      </c>
      <c r="B22" s="5" t="s">
        <v>387</v>
      </c>
      <c r="C22">
        <v>5</v>
      </c>
      <c r="E22">
        <f>C22+D22</f>
        <v>5</v>
      </c>
      <c r="F22">
        <f>'February 2024'!E22-'March 2024'!C22</f>
        <v>1</v>
      </c>
    </row>
    <row r="23" spans="1:6" ht="15">
      <c r="A23" s="2" t="s">
        <v>56</v>
      </c>
      <c r="B23" s="5" t="s">
        <v>388</v>
      </c>
      <c r="C23">
        <v>4</v>
      </c>
      <c r="E23">
        <f>C23+D23</f>
        <v>4</v>
      </c>
      <c r="F23">
        <f>'February 2024'!E23-'March 2024'!C23</f>
        <v>1</v>
      </c>
    </row>
    <row r="24" spans="1:6" ht="15">
      <c r="A24" s="2" t="s">
        <v>58</v>
      </c>
      <c r="B24" s="5" t="s">
        <v>389</v>
      </c>
      <c r="C24">
        <v>4</v>
      </c>
      <c r="E24">
        <f>C24+D24</f>
        <v>4</v>
      </c>
      <c r="F24">
        <f>'February 2024'!E24-'March 2024'!C24</f>
        <v>2</v>
      </c>
    </row>
    <row r="25" spans="1:6" ht="15">
      <c r="A25" s="2" t="s">
        <v>390</v>
      </c>
      <c r="B25" s="5" t="s">
        <v>391</v>
      </c>
      <c r="C25">
        <v>14</v>
      </c>
      <c r="D25">
        <v>40</v>
      </c>
      <c r="E25">
        <f>C25+D25</f>
        <v>54</v>
      </c>
      <c r="F25">
        <f>'February 2024'!E25-'March 2024'!C25</f>
        <v>13</v>
      </c>
    </row>
    <row r="26" spans="1:6" ht="15">
      <c r="A26" s="2" t="s">
        <v>392</v>
      </c>
      <c r="B26" s="5" t="s">
        <v>393</v>
      </c>
      <c r="C26">
        <v>7</v>
      </c>
      <c r="E26">
        <f>C26+D26</f>
        <v>7</v>
      </c>
      <c r="F26">
        <f>'February 2024'!E26-'March 2024'!C26</f>
        <v>1</v>
      </c>
    </row>
    <row r="27" spans="1:6" ht="15">
      <c r="A27" s="2" t="s">
        <v>394</v>
      </c>
      <c r="B27" s="5" t="s">
        <v>395</v>
      </c>
      <c r="C27">
        <v>7</v>
      </c>
      <c r="E27">
        <f>C27+D27</f>
        <v>7</v>
      </c>
      <c r="F27">
        <f>'February 2024'!E27-'March 2024'!C27</f>
        <v>0</v>
      </c>
    </row>
    <row r="28" spans="1:6" ht="15">
      <c r="A28" s="2" t="s">
        <v>66</v>
      </c>
      <c r="B28" s="5" t="s">
        <v>396</v>
      </c>
      <c r="C28">
        <v>4</v>
      </c>
      <c r="D28">
        <v>7</v>
      </c>
      <c r="E28">
        <f>C28+D28</f>
        <v>11</v>
      </c>
      <c r="F28">
        <f>'February 2024'!E28-'March 2024'!C28</f>
        <v>2</v>
      </c>
    </row>
    <row r="29" spans="1:6" ht="15">
      <c r="A29" s="2" t="s">
        <v>68</v>
      </c>
      <c r="B29" s="5" t="s">
        <v>397</v>
      </c>
      <c r="C29">
        <v>14</v>
      </c>
      <c r="E29">
        <f>C29+D29</f>
        <v>14</v>
      </c>
      <c r="F29">
        <f>'February 2024'!E29-'March 2024'!C29</f>
        <v>7</v>
      </c>
    </row>
    <row r="30" spans="1:6" ht="15">
      <c r="A30" s="2" t="s">
        <v>398</v>
      </c>
      <c r="B30" s="5" t="s">
        <v>399</v>
      </c>
      <c r="C30">
        <v>11</v>
      </c>
      <c r="E30">
        <f>C30+D30</f>
        <v>11</v>
      </c>
      <c r="F30">
        <f>'February 2024'!E30-'March 2024'!C30</f>
        <v>2</v>
      </c>
    </row>
    <row r="31" spans="1:6" ht="15">
      <c r="A31" s="2" t="s">
        <v>400</v>
      </c>
      <c r="B31" s="5" t="s">
        <v>401</v>
      </c>
      <c r="C31">
        <v>11</v>
      </c>
      <c r="E31">
        <f>C31+D31</f>
        <v>11</v>
      </c>
      <c r="F31">
        <f>'February 2024'!E31-'March 2024'!C31</f>
        <v>0</v>
      </c>
    </row>
    <row r="32" spans="1:6" ht="15">
      <c r="A32" s="2" t="s">
        <v>402</v>
      </c>
      <c r="B32" s="5" t="s">
        <v>403</v>
      </c>
      <c r="C32">
        <v>10</v>
      </c>
      <c r="D32">
        <v>16</v>
      </c>
      <c r="E32">
        <f>C32+D32</f>
        <v>26</v>
      </c>
      <c r="F32">
        <f>'February 2024'!E32-'March 2024'!C32</f>
        <v>3</v>
      </c>
    </row>
    <row r="33" spans="1:6" ht="15">
      <c r="A33" s="2" t="s">
        <v>404</v>
      </c>
      <c r="B33" s="5" t="s">
        <v>405</v>
      </c>
      <c r="C33">
        <v>2</v>
      </c>
      <c r="D33">
        <v>4</v>
      </c>
      <c r="E33">
        <f>C33+D33</f>
        <v>6</v>
      </c>
      <c r="F33">
        <f>'February 2024'!E33-'March 2024'!C33</f>
        <v>1</v>
      </c>
    </row>
    <row r="34" spans="1:6" ht="15">
      <c r="A34" s="2" t="s">
        <v>406</v>
      </c>
      <c r="B34" s="5" t="s">
        <v>407</v>
      </c>
      <c r="C34">
        <v>5</v>
      </c>
      <c r="E34">
        <f>C34+D34</f>
        <v>5</v>
      </c>
      <c r="F34">
        <f>'February 2024'!E34-'March 2024'!C34</f>
        <v>1</v>
      </c>
    </row>
    <row r="35" spans="1:6" ht="15">
      <c r="A35" s="2" t="s">
        <v>86</v>
      </c>
      <c r="B35" s="5">
        <v>20764655322</v>
      </c>
      <c r="C35">
        <v>5</v>
      </c>
      <c r="E35">
        <f>C35+D35</f>
        <v>5</v>
      </c>
      <c r="F35">
        <f>'February 2024'!E35-'March 2024'!C35</f>
        <v>2</v>
      </c>
    </row>
    <row r="36" spans="1:6" ht="15">
      <c r="A36" s="2" t="s">
        <v>88</v>
      </c>
      <c r="B36" s="5" t="s">
        <v>408</v>
      </c>
      <c r="C36">
        <v>11</v>
      </c>
      <c r="E36">
        <f>C36+D36</f>
        <v>11</v>
      </c>
      <c r="F36">
        <f>'February 2024'!E36-'March 2024'!C36</f>
        <v>2</v>
      </c>
    </row>
    <row r="37" spans="1:6" ht="15">
      <c r="A37" s="2" t="s">
        <v>409</v>
      </c>
      <c r="B37" s="5" t="s">
        <v>410</v>
      </c>
      <c r="C37">
        <v>10</v>
      </c>
      <c r="E37">
        <f>C37+D37</f>
        <v>10</v>
      </c>
      <c r="F37">
        <f>'February 2024'!E37-'March 2024'!C37</f>
        <v>6</v>
      </c>
    </row>
    <row r="38" spans="1:6" ht="15">
      <c r="A38" s="2" t="s">
        <v>96</v>
      </c>
      <c r="B38" s="5" t="s">
        <v>411</v>
      </c>
      <c r="C38">
        <v>7</v>
      </c>
      <c r="E38">
        <f>C38+D38</f>
        <v>7</v>
      </c>
      <c r="F38">
        <f>'February 2024'!E38-'March 2024'!C38</f>
        <v>1</v>
      </c>
    </row>
    <row r="39" spans="1:6" ht="15">
      <c r="A39" s="2" t="s">
        <v>100</v>
      </c>
      <c r="B39" s="5" t="s">
        <v>412</v>
      </c>
      <c r="C39">
        <v>5</v>
      </c>
      <c r="E39">
        <f>C39+D39</f>
        <v>5</v>
      </c>
      <c r="F39">
        <f>'February 2024'!E39-'March 2024'!C39</f>
        <v>2</v>
      </c>
    </row>
    <row r="40" spans="1:6" ht="15">
      <c r="A40" s="2" t="s">
        <v>102</v>
      </c>
      <c r="B40" s="5" t="s">
        <v>413</v>
      </c>
      <c r="C40">
        <v>6</v>
      </c>
      <c r="E40">
        <f>C40+D40</f>
        <v>6</v>
      </c>
      <c r="F40">
        <f>'February 2024'!E40-'March 2024'!C40</f>
        <v>0</v>
      </c>
    </row>
    <row r="41" spans="1:6" ht="15">
      <c r="A41" s="2" t="s">
        <v>104</v>
      </c>
      <c r="B41" s="5" t="s">
        <v>414</v>
      </c>
      <c r="C41">
        <v>6</v>
      </c>
      <c r="E41">
        <f>C41+D41</f>
        <v>6</v>
      </c>
      <c r="F41">
        <f>'February 2024'!E41-'March 2024'!C41</f>
        <v>4</v>
      </c>
    </row>
    <row r="42" spans="1:6" ht="15">
      <c r="A42" s="2" t="s">
        <v>106</v>
      </c>
      <c r="B42" s="5" t="s">
        <v>415</v>
      </c>
      <c r="C42">
        <v>50</v>
      </c>
      <c r="E42">
        <f>C42+D42</f>
        <v>50</v>
      </c>
      <c r="F42">
        <f>'February 2024'!E42-'March 2024'!C42</f>
        <v>19</v>
      </c>
    </row>
    <row r="43" spans="1:6" ht="15">
      <c r="A43" s="2" t="s">
        <v>108</v>
      </c>
      <c r="B43" s="5" t="s">
        <v>416</v>
      </c>
      <c r="C43">
        <v>5</v>
      </c>
      <c r="E43">
        <f>C43+D43</f>
        <v>5</v>
      </c>
      <c r="F43">
        <f>'February 2024'!E43-'March 2024'!C43</f>
        <v>2</v>
      </c>
    </row>
    <row r="44" spans="1:6" ht="15">
      <c r="A44" s="2" t="s">
        <v>110</v>
      </c>
      <c r="B44" s="5" t="s">
        <v>417</v>
      </c>
      <c r="C44">
        <v>6</v>
      </c>
      <c r="D44">
        <v>12</v>
      </c>
      <c r="E44">
        <f>C44+D44</f>
        <v>18</v>
      </c>
      <c r="F44">
        <f>'February 2024'!E44-'March 2024'!C44</f>
        <v>9</v>
      </c>
    </row>
    <row r="45" spans="1:6" ht="15">
      <c r="A45" s="2" t="s">
        <v>418</v>
      </c>
      <c r="B45" s="5" t="s">
        <v>419</v>
      </c>
      <c r="C45">
        <v>6</v>
      </c>
      <c r="E45">
        <f>C45+D45</f>
        <v>6</v>
      </c>
      <c r="F45">
        <f>'February 2024'!E45-'March 2024'!C45</f>
        <v>1</v>
      </c>
    </row>
    <row r="46" spans="1:6" ht="15">
      <c r="A46" s="2" t="s">
        <v>114</v>
      </c>
      <c r="B46" s="5" t="s">
        <v>420</v>
      </c>
      <c r="C46">
        <v>4</v>
      </c>
      <c r="D46">
        <v>9</v>
      </c>
      <c r="E46">
        <f>C46+D46</f>
        <v>13</v>
      </c>
      <c r="F46">
        <f>'February 2024'!E46-'March 2024'!C46</f>
        <v>3</v>
      </c>
    </row>
    <row r="47" spans="1:6" ht="15">
      <c r="A47" s="2" t="s">
        <v>421</v>
      </c>
      <c r="B47" s="5" t="s">
        <v>155</v>
      </c>
      <c r="C47">
        <v>6</v>
      </c>
      <c r="E47">
        <f>C47+D47</f>
        <v>6</v>
      </c>
      <c r="F47">
        <f>'February 2024'!E47-'March 2024'!C47</f>
        <v>1</v>
      </c>
    </row>
    <row r="48" spans="1:6" ht="15">
      <c r="A48" s="2" t="s">
        <v>116</v>
      </c>
      <c r="B48" s="5" t="s">
        <v>422</v>
      </c>
      <c r="C48">
        <v>4</v>
      </c>
      <c r="E48">
        <f>C48+D48</f>
        <v>4</v>
      </c>
      <c r="F48">
        <f>'February 2024'!E48-'March 2024'!C48</f>
        <v>2</v>
      </c>
    </row>
    <row r="49" spans="1:6" ht="15">
      <c r="A49" s="2" t="s">
        <v>423</v>
      </c>
      <c r="B49" s="5" t="s">
        <v>157</v>
      </c>
      <c r="C49">
        <v>5</v>
      </c>
      <c r="E49">
        <f>C49+D49</f>
        <v>5</v>
      </c>
      <c r="F49">
        <f>'February 2024'!E49-'March 2024'!C49</f>
        <v>1</v>
      </c>
    </row>
    <row r="50" spans="1:6" ht="15">
      <c r="A50" s="2" t="s">
        <v>424</v>
      </c>
      <c r="B50" s="5" t="s">
        <v>425</v>
      </c>
      <c r="C50">
        <v>4</v>
      </c>
      <c r="E50">
        <f>C50+D50</f>
        <v>4</v>
      </c>
      <c r="F50">
        <f>'February 2024'!E50-'March 2024'!C50</f>
        <v>1</v>
      </c>
    </row>
    <row r="51" spans="1:6" ht="15">
      <c r="A51" s="2" t="s">
        <v>426</v>
      </c>
      <c r="B51" s="5" t="s">
        <v>159</v>
      </c>
      <c r="C51">
        <v>2</v>
      </c>
      <c r="D51">
        <v>4</v>
      </c>
      <c r="E51">
        <f>C51+D51</f>
        <v>6</v>
      </c>
      <c r="F51">
        <f>'February 2024'!E51-'March 2024'!C51</f>
        <v>1</v>
      </c>
    </row>
    <row r="52" spans="1:6" ht="15">
      <c r="A52" s="2" t="s">
        <v>427</v>
      </c>
      <c r="B52" s="5" t="s">
        <v>428</v>
      </c>
      <c r="C52">
        <v>5</v>
      </c>
      <c r="E52">
        <f>C52+D52</f>
        <v>5</v>
      </c>
      <c r="F52">
        <f>'February 2024'!E52-'March 2024'!C52</f>
        <v>1</v>
      </c>
    </row>
    <row r="53" spans="1:6" ht="15">
      <c r="A53" s="2" t="s">
        <v>429</v>
      </c>
      <c r="B53" s="5" t="s">
        <v>430</v>
      </c>
      <c r="C53">
        <v>4</v>
      </c>
      <c r="E53">
        <f>C53+D53</f>
        <v>4</v>
      </c>
      <c r="F53">
        <f>'February 2024'!E53-'March 2024'!C53</f>
        <v>0</v>
      </c>
    </row>
    <row r="54" spans="1:6" ht="15">
      <c r="A54" s="2" t="s">
        <v>124</v>
      </c>
      <c r="B54" s="5" t="s">
        <v>431</v>
      </c>
      <c r="C54">
        <v>14</v>
      </c>
      <c r="E54">
        <f>C54+D54</f>
        <v>14</v>
      </c>
      <c r="F54">
        <f>'February 2024'!E54-'March 2024'!C54</f>
        <v>2</v>
      </c>
    </row>
    <row r="55" spans="1:6" ht="15">
      <c r="A55" s="2" t="s">
        <v>432</v>
      </c>
      <c r="B55" s="5" t="s">
        <v>433</v>
      </c>
      <c r="C55">
        <v>5</v>
      </c>
      <c r="E55">
        <f>C55+D55</f>
        <v>5</v>
      </c>
      <c r="F55">
        <f>'February 2024'!E55-'March 2024'!C55</f>
        <v>1</v>
      </c>
    </row>
    <row r="56" spans="1:6" ht="15">
      <c r="A56" s="2" t="s">
        <v>126</v>
      </c>
      <c r="B56" s="5">
        <v>8932352190</v>
      </c>
      <c r="C56">
        <v>3</v>
      </c>
      <c r="E56">
        <f>C56+D56</f>
        <v>3</v>
      </c>
      <c r="F56">
        <f>'February 2024'!E56-'March 2024'!C56</f>
        <v>1</v>
      </c>
    </row>
    <row r="57" spans="1:6" ht="15">
      <c r="A57" s="2" t="s">
        <v>434</v>
      </c>
      <c r="B57" s="5">
        <v>8932417190</v>
      </c>
      <c r="C57">
        <v>4.5</v>
      </c>
      <c r="E57">
        <f>C57+D57</f>
        <v>4.5</v>
      </c>
      <c r="F57">
        <f>'February 2024'!E57-'March 2024'!C57</f>
        <v>0.5</v>
      </c>
    </row>
    <row r="58" spans="1:6" ht="15">
      <c r="A58" s="2" t="s">
        <v>435</v>
      </c>
      <c r="B58" s="5" t="s">
        <v>436</v>
      </c>
      <c r="C58">
        <v>10</v>
      </c>
      <c r="E58">
        <f>C58+D58</f>
        <v>10</v>
      </c>
      <c r="F58">
        <f>'February 2024'!E58-'March 2024'!C58</f>
        <v>1</v>
      </c>
    </row>
    <row r="59" spans="1:6" ht="15">
      <c r="A59" s="2" t="s">
        <v>437</v>
      </c>
      <c r="B59" s="5" t="s">
        <v>438</v>
      </c>
      <c r="C59">
        <v>5</v>
      </c>
      <c r="E59">
        <f>C59+D59</f>
        <v>5</v>
      </c>
      <c r="F59">
        <f>'February 2024'!E59-'March 2024'!C59</f>
        <v>0</v>
      </c>
    </row>
    <row r="60" spans="1:6" ht="15">
      <c r="A60" s="2" t="s">
        <v>439</v>
      </c>
      <c r="B60" s="5" t="s">
        <v>440</v>
      </c>
      <c r="C60">
        <v>11</v>
      </c>
      <c r="E60">
        <f>C60+D60</f>
        <v>11</v>
      </c>
      <c r="F60">
        <f>'February 2024'!E60-'March 2024'!C60</f>
        <v>5</v>
      </c>
    </row>
    <row r="61" spans="1:6" ht="15">
      <c r="A61" s="2" t="s">
        <v>441</v>
      </c>
      <c r="B61" s="5" t="s">
        <v>171</v>
      </c>
      <c r="C61">
        <v>2.5</v>
      </c>
      <c r="D61">
        <v>3</v>
      </c>
      <c r="E61">
        <f>C61+D61</f>
        <v>5.5</v>
      </c>
      <c r="F61">
        <f>'February 2024'!E61-'March 2024'!C61</f>
        <v>1.5</v>
      </c>
    </row>
    <row r="62" spans="1:6" ht="15">
      <c r="A62" s="2" t="s">
        <v>442</v>
      </c>
      <c r="B62" s="5" t="s">
        <v>443</v>
      </c>
      <c r="C62">
        <v>8</v>
      </c>
      <c r="E62">
        <f>C62+D62</f>
        <v>8</v>
      </c>
      <c r="F62">
        <f>'February 2024'!E62-'March 2024'!C62</f>
        <v>2</v>
      </c>
    </row>
    <row r="63" spans="1:6" ht="15">
      <c r="A63" s="2" t="s">
        <v>134</v>
      </c>
      <c r="B63" s="5" t="s">
        <v>444</v>
      </c>
      <c r="C63">
        <v>4</v>
      </c>
      <c r="E63">
        <f>C63+D63</f>
        <v>4</v>
      </c>
      <c r="F63">
        <f>'February 2024'!E63-'March 2024'!C63</f>
        <v>5</v>
      </c>
    </row>
    <row r="64" spans="1:6" ht="15">
      <c r="A64" s="2" t="s">
        <v>445</v>
      </c>
      <c r="B64" s="5" t="s">
        <v>446</v>
      </c>
      <c r="C64">
        <v>7</v>
      </c>
      <c r="E64">
        <f>C64+D64</f>
        <v>7</v>
      </c>
      <c r="F64">
        <f>'February 2024'!E64-'March 2024'!C64</f>
        <v>-4</v>
      </c>
    </row>
    <row r="65" spans="1:6" ht="15">
      <c r="A65" s="2" t="s">
        <v>136</v>
      </c>
      <c r="B65" s="5" t="s">
        <v>447</v>
      </c>
      <c r="C65">
        <v>19</v>
      </c>
      <c r="E65">
        <f>C65+D65</f>
        <v>19</v>
      </c>
      <c r="F65">
        <f>'February 2024'!E65-'March 2024'!C65</f>
        <v>7</v>
      </c>
    </row>
    <row r="66" spans="1:6" ht="15">
      <c r="A66" s="2" t="s">
        <v>138</v>
      </c>
      <c r="B66" s="5" t="s">
        <v>448</v>
      </c>
      <c r="C66">
        <v>7</v>
      </c>
      <c r="E66">
        <f>C66+D66</f>
        <v>7</v>
      </c>
      <c r="F66">
        <f>'February 2024'!E66-'March 2024'!C66</f>
        <v>1</v>
      </c>
    </row>
    <row r="67" spans="1:6" ht="15">
      <c r="A67" s="2" t="s">
        <v>449</v>
      </c>
      <c r="B67" s="5" t="s">
        <v>450</v>
      </c>
      <c r="C67">
        <v>6.5</v>
      </c>
      <c r="E67">
        <f>C67+D67</f>
        <v>6.5</v>
      </c>
      <c r="F67">
        <f>'February 2024'!E67-'March 2024'!C67</f>
        <v>0.5</v>
      </c>
    </row>
    <row r="68" spans="1:6" ht="15">
      <c r="A68" s="2" t="s">
        <v>140</v>
      </c>
      <c r="B68" s="5" t="s">
        <v>451</v>
      </c>
      <c r="C68">
        <v>5</v>
      </c>
      <c r="E68">
        <f>C68+D68</f>
        <v>5</v>
      </c>
      <c r="F68">
        <f>'February 2024'!E68-'March 2024'!C68</f>
        <v>1</v>
      </c>
    </row>
    <row r="69" spans="1:6" ht="15">
      <c r="A69" s="2" t="s">
        <v>452</v>
      </c>
      <c r="B69" s="5" t="s">
        <v>177</v>
      </c>
      <c r="C69">
        <v>3</v>
      </c>
      <c r="E69">
        <f>C69+D69</f>
        <v>3</v>
      </c>
      <c r="F69">
        <f>'February 2024'!E69-'March 2024'!C69</f>
        <v>2</v>
      </c>
    </row>
    <row r="70" spans="1:6" ht="15">
      <c r="A70" s="2" t="s">
        <v>453</v>
      </c>
      <c r="B70" s="5">
        <v>9315276160</v>
      </c>
      <c r="C70">
        <v>15</v>
      </c>
      <c r="D70">
        <v>25</v>
      </c>
      <c r="E70">
        <f>C70+D70</f>
        <v>40</v>
      </c>
      <c r="F70">
        <f>'February 2024'!E70-'March 2024'!C70</f>
        <v>11</v>
      </c>
    </row>
    <row r="71" spans="1:6" ht="15">
      <c r="A71" s="2" t="s">
        <v>454</v>
      </c>
      <c r="B71" s="5">
        <v>9315306190</v>
      </c>
      <c r="C71">
        <v>5</v>
      </c>
      <c r="E71">
        <f>C71+D71</f>
        <v>5</v>
      </c>
      <c r="F71">
        <f>'February 2024'!E71-'March 2024'!C71</f>
        <v>2</v>
      </c>
    </row>
    <row r="72" spans="1:6" ht="15">
      <c r="A72" s="2" t="s">
        <v>455</v>
      </c>
      <c r="B72" s="5" t="s">
        <v>456</v>
      </c>
      <c r="C72">
        <v>4</v>
      </c>
      <c r="E72">
        <f>C72+D72</f>
        <v>4</v>
      </c>
      <c r="F72">
        <f>'February 2024'!E72-'March 2024'!C72</f>
        <v>1</v>
      </c>
    </row>
    <row r="73" spans="1:6" ht="15">
      <c r="A73" s="2" t="s">
        <v>457</v>
      </c>
      <c r="B73" s="5" t="s">
        <v>181</v>
      </c>
      <c r="C73">
        <v>4</v>
      </c>
      <c r="E73">
        <f>C73+D73</f>
        <v>4</v>
      </c>
      <c r="F73">
        <f>'February 2024'!E73-'March 2024'!C73</f>
        <v>1</v>
      </c>
    </row>
    <row r="74" spans="1:6" ht="15">
      <c r="A74" s="2" t="s">
        <v>146</v>
      </c>
      <c r="B74" s="5" t="s">
        <v>458</v>
      </c>
      <c r="C74">
        <v>8</v>
      </c>
      <c r="E74">
        <f>C74+D74</f>
        <v>8</v>
      </c>
      <c r="F74">
        <f>'February 2024'!E74-'March 2024'!C74</f>
        <v>3</v>
      </c>
    </row>
    <row r="75" spans="1:6" ht="15">
      <c r="A75" s="2" t="s">
        <v>148</v>
      </c>
      <c r="B75" s="5" t="s">
        <v>459</v>
      </c>
      <c r="C75">
        <v>20</v>
      </c>
      <c r="E75">
        <f>C75+D75</f>
        <v>20</v>
      </c>
      <c r="F75">
        <f>'February 2024'!E75-'March 2024'!C75</f>
        <v>3</v>
      </c>
    </row>
    <row r="76" spans="1:6" ht="15">
      <c r="A76" s="2" t="s">
        <v>460</v>
      </c>
      <c r="B76" s="5" t="s">
        <v>183</v>
      </c>
      <c r="C76">
        <v>5</v>
      </c>
      <c r="E76">
        <f>C76+D76</f>
        <v>5</v>
      </c>
      <c r="F76">
        <f>'February 2024'!E76-'March 2024'!C76</f>
        <v>-5</v>
      </c>
    </row>
    <row r="77" spans="1:6" ht="15">
      <c r="A77" s="2" t="s">
        <v>461</v>
      </c>
      <c r="B77" s="5" t="s">
        <v>462</v>
      </c>
      <c r="C77">
        <v>28</v>
      </c>
      <c r="D77">
        <v>60</v>
      </c>
      <c r="E77">
        <f>C77+D77</f>
        <v>88</v>
      </c>
      <c r="F77">
        <f>'February 2024'!E77-'March 2024'!C77</f>
        <v>32</v>
      </c>
    </row>
    <row r="78" spans="1:6" ht="15">
      <c r="A78" s="2" t="s">
        <v>463</v>
      </c>
      <c r="B78" s="5" t="s">
        <v>464</v>
      </c>
      <c r="C78">
        <v>3.5</v>
      </c>
      <c r="E78">
        <f>C78+D78</f>
        <v>3.5</v>
      </c>
      <c r="F78">
        <f>'February 2024'!E78-'March 2024'!C78</f>
        <v>0.5</v>
      </c>
    </row>
    <row r="79" spans="1:6" ht="15">
      <c r="A79" s="2" t="s">
        <v>465</v>
      </c>
      <c r="B79" s="5" t="s">
        <v>466</v>
      </c>
      <c r="C79">
        <v>8</v>
      </c>
      <c r="E79">
        <f>C79+D79</f>
        <v>8</v>
      </c>
      <c r="F79">
        <f>'February 2024'!E79-'March 2024'!C79</f>
        <v>4</v>
      </c>
    </row>
    <row r="80" spans="1:6" ht="15">
      <c r="A80" s="2" t="s">
        <v>467</v>
      </c>
      <c r="B80" s="5" t="s">
        <v>468</v>
      </c>
      <c r="C80">
        <v>3</v>
      </c>
      <c r="E80">
        <f>C80+D80</f>
        <v>3</v>
      </c>
      <c r="F80">
        <f>'February 2024'!E80-'March 2024'!C80</f>
        <v>0.20000000000000018</v>
      </c>
    </row>
    <row r="81" spans="1:6" ht="15">
      <c r="A81" s="2" t="s">
        <v>595</v>
      </c>
      <c r="B81" s="5" t="s">
        <v>470</v>
      </c>
      <c r="C81">
        <v>2</v>
      </c>
      <c r="E81">
        <f>C81+D81</f>
        <v>2</v>
      </c>
      <c r="F81">
        <f>'February 2024'!E81-'March 2024'!C81</f>
        <v>-1</v>
      </c>
    </row>
    <row r="82" spans="1:6" ht="15">
      <c r="A82" s="2" t="s">
        <v>471</v>
      </c>
      <c r="B82" s="5" t="s">
        <v>472</v>
      </c>
      <c r="C82">
        <v>40</v>
      </c>
      <c r="E82">
        <f>C82+D82</f>
        <v>40</v>
      </c>
      <c r="F82">
        <f>'February 2024'!E82-'March 2024'!C82</f>
        <v>23</v>
      </c>
    </row>
    <row r="83" spans="1:6" ht="15">
      <c r="A83" s="2" t="s">
        <v>473</v>
      </c>
      <c r="B83" s="5" t="s">
        <v>474</v>
      </c>
      <c r="C83">
        <v>22</v>
      </c>
      <c r="D83">
        <v>44</v>
      </c>
      <c r="E83">
        <f>C83+D83</f>
        <v>66</v>
      </c>
      <c r="F83">
        <f>'February 2024'!E83-'March 2024'!C83</f>
        <v>26</v>
      </c>
    </row>
    <row r="84" spans="1:6" ht="15">
      <c r="A84" s="2" t="s">
        <v>475</v>
      </c>
      <c r="B84" s="5" t="s">
        <v>476</v>
      </c>
      <c r="C84">
        <v>14</v>
      </c>
      <c r="D84">
        <v>35</v>
      </c>
      <c r="E84">
        <f>C84+D84</f>
        <v>49</v>
      </c>
      <c r="F84">
        <f>'February 2024'!E84-'March 2024'!C84</f>
        <v>12</v>
      </c>
    </row>
    <row r="85" spans="1:6" ht="15">
      <c r="A85" s="2" t="s">
        <v>477</v>
      </c>
      <c r="B85" s="5" t="s">
        <v>478</v>
      </c>
      <c r="C85">
        <v>5</v>
      </c>
      <c r="D85">
        <v>11</v>
      </c>
      <c r="E85">
        <f>C85+D85</f>
        <v>16</v>
      </c>
      <c r="F85">
        <f>'February 2024'!E85-'March 2024'!C85</f>
        <v>2</v>
      </c>
    </row>
    <row r="86" spans="1:6" ht="15">
      <c r="A86" s="2" t="s">
        <v>479</v>
      </c>
      <c r="B86" s="5" t="s">
        <v>480</v>
      </c>
      <c r="C86">
        <v>40</v>
      </c>
      <c r="E86">
        <f>C86+D86</f>
        <v>40</v>
      </c>
      <c r="F86">
        <f>'February 2024'!E86-'March 2024'!C86</f>
        <v>18</v>
      </c>
    </row>
    <row r="87" spans="1:6" ht="15">
      <c r="A87" s="2" t="s">
        <v>202</v>
      </c>
      <c r="B87" s="5" t="s">
        <v>481</v>
      </c>
      <c r="C87">
        <v>37</v>
      </c>
      <c r="E87">
        <f>C87+D87</f>
        <v>37</v>
      </c>
      <c r="F87">
        <f>'February 2024'!E87-'March 2024'!C87</f>
        <v>10</v>
      </c>
    </row>
    <row r="88" spans="1:6" ht="15">
      <c r="A88" s="2" t="s">
        <v>482</v>
      </c>
      <c r="B88" s="5" t="s">
        <v>483</v>
      </c>
      <c r="C88">
        <v>5</v>
      </c>
      <c r="D88">
        <v>6</v>
      </c>
      <c r="E88">
        <f>C88+D88</f>
        <v>11</v>
      </c>
      <c r="F88">
        <f>'February 2024'!E88-'March 2024'!C88</f>
        <v>4</v>
      </c>
    </row>
    <row r="89" spans="1:6" ht="15">
      <c r="A89" s="2" t="s">
        <v>484</v>
      </c>
      <c r="B89" s="5" t="s">
        <v>485</v>
      </c>
      <c r="C89">
        <v>2.3332999999999999</v>
      </c>
      <c r="D89">
        <v>9</v>
      </c>
      <c r="E89">
        <f>C89+D89</f>
        <v>11.333299999999999</v>
      </c>
      <c r="F89">
        <f>'February 2024'!E89-'March 2024'!C89</f>
        <v>6.6667000000000005</v>
      </c>
    </row>
    <row r="90" spans="1:6" ht="15">
      <c r="A90" s="2" t="s">
        <v>188</v>
      </c>
      <c r="B90" s="5" t="s">
        <v>486</v>
      </c>
      <c r="C90">
        <v>6</v>
      </c>
      <c r="E90">
        <f>C90+D90</f>
        <v>6</v>
      </c>
      <c r="F90">
        <f>'February 2024'!E90-'March 2024'!C90</f>
        <v>1</v>
      </c>
    </row>
    <row r="91" spans="1:6" ht="15">
      <c r="A91" s="2" t="s">
        <v>190</v>
      </c>
      <c r="B91" s="5" t="s">
        <v>487</v>
      </c>
      <c r="C91">
        <v>7</v>
      </c>
      <c r="E91">
        <f t="shared" ref="E89:E98" si="0">C91+D91</f>
        <v>7</v>
      </c>
      <c r="F91">
        <f>'February 2024'!E91-'March 2024'!C91</f>
        <v>7</v>
      </c>
    </row>
    <row r="92" spans="1:6" ht="15">
      <c r="A92" s="2" t="s">
        <v>596</v>
      </c>
      <c r="B92" s="5" t="s">
        <v>489</v>
      </c>
      <c r="C92">
        <v>3</v>
      </c>
      <c r="E92">
        <f t="shared" si="0"/>
        <v>3</v>
      </c>
      <c r="F92">
        <f>'February 2024'!E92-'March 2024'!C92</f>
        <v>0</v>
      </c>
    </row>
    <row r="93" spans="1:6" ht="15">
      <c r="A93" s="2" t="s">
        <v>6</v>
      </c>
      <c r="B93" s="5" t="s">
        <v>206</v>
      </c>
      <c r="C93">
        <v>2</v>
      </c>
      <c r="E93">
        <f t="shared" si="0"/>
        <v>2</v>
      </c>
      <c r="F93">
        <f>'February 2024'!E93-'March 2024'!C93</f>
        <v>0</v>
      </c>
    </row>
    <row r="94" spans="1:6" ht="15">
      <c r="A94" s="2" t="s">
        <v>490</v>
      </c>
      <c r="B94" s="5" t="s">
        <v>213</v>
      </c>
      <c r="C94">
        <v>5.5</v>
      </c>
      <c r="E94">
        <f t="shared" si="0"/>
        <v>5.5</v>
      </c>
      <c r="F94">
        <f>'February 2024'!E94-'March 2024'!C94</f>
        <v>1</v>
      </c>
    </row>
    <row r="95" spans="1:6" ht="15">
      <c r="A95" s="2" t="s">
        <v>214</v>
      </c>
      <c r="B95" s="5" t="s">
        <v>215</v>
      </c>
      <c r="C95">
        <v>3</v>
      </c>
      <c r="E95">
        <f t="shared" si="0"/>
        <v>3</v>
      </c>
      <c r="F95">
        <f>'February 2024'!E95-'March 2024'!C95</f>
        <v>1</v>
      </c>
    </row>
    <row r="96" spans="1:6" ht="15">
      <c r="A96" s="2" t="s">
        <v>216</v>
      </c>
      <c r="B96" s="5" t="s">
        <v>217</v>
      </c>
      <c r="C96">
        <v>3</v>
      </c>
      <c r="E96">
        <f t="shared" si="0"/>
        <v>3</v>
      </c>
      <c r="F96">
        <f>'February 2024'!E96-'March 2024'!C96</f>
        <v>1</v>
      </c>
    </row>
    <row r="97" spans="1:6" ht="15">
      <c r="A97" s="2" t="s">
        <v>218</v>
      </c>
      <c r="B97" s="5" t="s">
        <v>219</v>
      </c>
      <c r="C97">
        <v>3</v>
      </c>
      <c r="E97">
        <f t="shared" si="0"/>
        <v>3</v>
      </c>
      <c r="F97">
        <f>'February 2024'!E97-'March 2024'!C97</f>
        <v>0</v>
      </c>
    </row>
    <row r="98" spans="1:6" ht="15">
      <c r="A98" s="2" t="s">
        <v>220</v>
      </c>
      <c r="B98" s="5" t="s">
        <v>221</v>
      </c>
      <c r="C98">
        <v>5</v>
      </c>
      <c r="E98">
        <f t="shared" si="0"/>
        <v>5</v>
      </c>
      <c r="F98">
        <f>'February 2024'!E98-'March 2024'!C98</f>
        <v>0</v>
      </c>
    </row>
    <row r="99" spans="1:6" ht="15">
      <c r="A99" s="2" t="s">
        <v>222</v>
      </c>
      <c r="B99" s="5" t="s">
        <v>223</v>
      </c>
      <c r="C99">
        <v>3</v>
      </c>
      <c r="E99">
        <f t="shared" ref="E89:E152" si="1">C99+D99</f>
        <v>3</v>
      </c>
      <c r="F99">
        <f>'February 2024'!E99-'March 2024'!C99</f>
        <v>0</v>
      </c>
    </row>
    <row r="100" spans="1:6" ht="15">
      <c r="A100" s="2" t="s">
        <v>210</v>
      </c>
      <c r="B100" s="5" t="s">
        <v>211</v>
      </c>
      <c r="C100">
        <v>3</v>
      </c>
      <c r="E100">
        <f t="shared" si="1"/>
        <v>3</v>
      </c>
      <c r="F100">
        <f>'February 2024'!E100-'March 2024'!C100</f>
        <v>0</v>
      </c>
    </row>
    <row r="101" spans="1:6" ht="15">
      <c r="A101" s="2" t="s">
        <v>88</v>
      </c>
      <c r="B101" s="5" t="s">
        <v>209</v>
      </c>
      <c r="C101">
        <v>2</v>
      </c>
      <c r="E101">
        <f t="shared" si="1"/>
        <v>2</v>
      </c>
      <c r="F101">
        <f>'February 2024'!E101-'March 2024'!C101</f>
        <v>0</v>
      </c>
    </row>
    <row r="102" spans="1:6" ht="15">
      <c r="A102" s="2" t="s">
        <v>491</v>
      </c>
      <c r="B102" s="5" t="s">
        <v>208</v>
      </c>
      <c r="C102">
        <v>3</v>
      </c>
      <c r="E102">
        <f t="shared" si="1"/>
        <v>3</v>
      </c>
      <c r="F102">
        <f>'February 2024'!E102-'March 2024'!C102</f>
        <v>-1</v>
      </c>
    </row>
    <row r="103" spans="1:6" ht="15">
      <c r="A103" s="2" t="s">
        <v>492</v>
      </c>
      <c r="B103" s="5">
        <v>12146401160</v>
      </c>
      <c r="C103">
        <v>2</v>
      </c>
      <c r="E103">
        <f t="shared" si="1"/>
        <v>2</v>
      </c>
      <c r="F103">
        <f>'February 2024'!E103-'March 2024'!C103</f>
        <v>0</v>
      </c>
    </row>
    <row r="104" spans="1:6" ht="15">
      <c r="A104" s="2" t="s">
        <v>493</v>
      </c>
      <c r="B104" s="5" t="s">
        <v>239</v>
      </c>
      <c r="C104">
        <f>3+(4/9)</f>
        <v>3.4444444444444446</v>
      </c>
      <c r="E104">
        <f t="shared" si="1"/>
        <v>3.4444444444444446</v>
      </c>
      <c r="F104">
        <f>'February 2024'!E104-'March 2024'!C104</f>
        <v>0.35555555555555518</v>
      </c>
    </row>
    <row r="105" spans="1:6" ht="15">
      <c r="A105" s="2" t="s">
        <v>494</v>
      </c>
      <c r="B105" s="5" t="s">
        <v>241</v>
      </c>
      <c r="C105">
        <f>3+(2/5)</f>
        <v>3.4</v>
      </c>
      <c r="E105">
        <f t="shared" si="1"/>
        <v>3.4</v>
      </c>
      <c r="F105">
        <f>'February 2024'!E105-'March 2024'!C105</f>
        <v>0.60000000000000009</v>
      </c>
    </row>
    <row r="106" spans="1:6" ht="15">
      <c r="A106" s="2" t="s">
        <v>244</v>
      </c>
      <c r="B106" s="5" t="s">
        <v>495</v>
      </c>
      <c r="C106">
        <v>13.4</v>
      </c>
      <c r="D106">
        <v>5</v>
      </c>
      <c r="E106">
        <f t="shared" si="1"/>
        <v>18.399999999999999</v>
      </c>
      <c r="F106">
        <f>'February 2024'!E106-'March 2024'!C106</f>
        <v>7.6</v>
      </c>
    </row>
    <row r="107" spans="1:6" ht="15">
      <c r="A107" s="2" t="s">
        <v>246</v>
      </c>
      <c r="B107" s="5" t="s">
        <v>496</v>
      </c>
      <c r="C107">
        <v>18</v>
      </c>
      <c r="E107">
        <f t="shared" si="1"/>
        <v>18</v>
      </c>
      <c r="F107">
        <f>'February 2024'!E107-'March 2024'!C107</f>
        <v>0</v>
      </c>
    </row>
    <row r="108" spans="1:6" ht="15">
      <c r="A108" s="2" t="s">
        <v>248</v>
      </c>
      <c r="B108" s="5" t="s">
        <v>497</v>
      </c>
      <c r="C108">
        <v>16.399999999999999</v>
      </c>
      <c r="E108">
        <f t="shared" si="1"/>
        <v>16.399999999999999</v>
      </c>
      <c r="F108">
        <f>'February 2024'!E108-'March 2024'!C108</f>
        <v>2.6000000000000014</v>
      </c>
    </row>
    <row r="109" spans="1:6" ht="15">
      <c r="A109" s="2" t="s">
        <v>236</v>
      </c>
      <c r="B109" s="5" t="s">
        <v>237</v>
      </c>
      <c r="C109">
        <v>16</v>
      </c>
      <c r="E109">
        <f t="shared" si="1"/>
        <v>16</v>
      </c>
      <c r="F109">
        <f>'February 2024'!E109-'March 2024'!C109</f>
        <v>7</v>
      </c>
    </row>
    <row r="110" spans="1:6" ht="15">
      <c r="A110" s="2" t="s">
        <v>234</v>
      </c>
      <c r="B110" s="5" t="s">
        <v>235</v>
      </c>
      <c r="C110">
        <v>18</v>
      </c>
      <c r="E110">
        <f t="shared" si="1"/>
        <v>18</v>
      </c>
      <c r="F110">
        <f>'February 2024'!E110-'March 2024'!C110</f>
        <v>5</v>
      </c>
    </row>
    <row r="111" spans="1:6" ht="15">
      <c r="A111" s="2" t="s">
        <v>250</v>
      </c>
      <c r="B111" s="5" t="s">
        <v>251</v>
      </c>
      <c r="C111">
        <v>0</v>
      </c>
      <c r="D111">
        <v>3</v>
      </c>
      <c r="E111">
        <f t="shared" si="1"/>
        <v>3</v>
      </c>
      <c r="F111">
        <f>'February 2024'!E111-'March 2024'!C111</f>
        <v>2</v>
      </c>
    </row>
    <row r="112" spans="1:6" ht="15">
      <c r="A112" s="2" t="s">
        <v>252</v>
      </c>
      <c r="B112" s="5" t="s">
        <v>253</v>
      </c>
      <c r="C112">
        <v>0</v>
      </c>
      <c r="D112">
        <v>3</v>
      </c>
      <c r="E112">
        <f t="shared" si="1"/>
        <v>3</v>
      </c>
      <c r="F112">
        <f>'February 2024'!E112-'March 2024'!C112</f>
        <v>2</v>
      </c>
    </row>
    <row r="113" spans="1:6" ht="15">
      <c r="A113" s="2" t="s">
        <v>254</v>
      </c>
      <c r="B113" s="5" t="s">
        <v>255</v>
      </c>
      <c r="C113">
        <v>1</v>
      </c>
      <c r="D113">
        <v>2</v>
      </c>
      <c r="E113">
        <f t="shared" si="1"/>
        <v>3</v>
      </c>
      <c r="F113">
        <f>'February 2024'!E113-'March 2024'!C113</f>
        <v>2</v>
      </c>
    </row>
    <row r="114" spans="1:6" ht="15">
      <c r="A114" s="2" t="s">
        <v>256</v>
      </c>
      <c r="B114" s="5" t="s">
        <v>257</v>
      </c>
      <c r="C114">
        <v>2</v>
      </c>
      <c r="D114">
        <v>1</v>
      </c>
      <c r="E114">
        <f t="shared" si="1"/>
        <v>3</v>
      </c>
      <c r="F114">
        <f>'February 2024'!E114-'March 2024'!C114</f>
        <v>0</v>
      </c>
    </row>
    <row r="115" spans="1:6" ht="15.75">
      <c r="A115" s="2" t="s">
        <v>597</v>
      </c>
      <c r="B115" s="5" t="s">
        <v>259</v>
      </c>
      <c r="C115">
        <v>4</v>
      </c>
      <c r="E115">
        <f t="shared" si="1"/>
        <v>4</v>
      </c>
      <c r="F115">
        <f>'February 2024'!E115-'March 2024'!C115</f>
        <v>0</v>
      </c>
    </row>
    <row r="116" spans="1:6" ht="15">
      <c r="A116" s="2" t="s">
        <v>499</v>
      </c>
      <c r="B116" s="5" t="s">
        <v>500</v>
      </c>
      <c r="C116">
        <v>0</v>
      </c>
      <c r="D116">
        <v>1</v>
      </c>
      <c r="E116">
        <f t="shared" si="1"/>
        <v>1</v>
      </c>
      <c r="F116">
        <f>'February 2024'!E116-'March 2024'!C116</f>
        <v>5</v>
      </c>
    </row>
    <row r="117" spans="1:6" ht="15">
      <c r="A117" s="2" t="s">
        <v>260</v>
      </c>
      <c r="B117" s="5" t="s">
        <v>501</v>
      </c>
      <c r="C117">
        <v>4</v>
      </c>
      <c r="E117">
        <f t="shared" si="1"/>
        <v>4</v>
      </c>
      <c r="F117">
        <f>'February 2024'!E117-'March 2024'!C117</f>
        <v>-1</v>
      </c>
    </row>
    <row r="118" spans="1:6" ht="15">
      <c r="A118" s="2" t="s">
        <v>262</v>
      </c>
      <c r="B118" s="5" t="s">
        <v>502</v>
      </c>
      <c r="C118">
        <v>6</v>
      </c>
      <c r="E118">
        <f t="shared" si="1"/>
        <v>6</v>
      </c>
      <c r="F118">
        <f>'February 2024'!E118-'March 2024'!C118</f>
        <v>2</v>
      </c>
    </row>
    <row r="119" spans="1:6" ht="15">
      <c r="A119" s="2" t="s">
        <v>264</v>
      </c>
      <c r="B119" s="5" t="s">
        <v>265</v>
      </c>
      <c r="C119">
        <v>1.5</v>
      </c>
      <c r="D119">
        <v>2</v>
      </c>
      <c r="E119">
        <f t="shared" si="1"/>
        <v>3.5</v>
      </c>
      <c r="F119">
        <f>'February 2024'!E119-'March 2024'!C119</f>
        <v>0.5</v>
      </c>
    </row>
    <row r="120" spans="1:6" ht="15">
      <c r="A120" s="2" t="s">
        <v>266</v>
      </c>
      <c r="B120" s="5" t="s">
        <v>503</v>
      </c>
      <c r="C120">
        <v>3</v>
      </c>
      <c r="E120">
        <f t="shared" si="1"/>
        <v>3</v>
      </c>
      <c r="F120">
        <f>'February 2024'!E120-'March 2024'!C120</f>
        <v>2.5</v>
      </c>
    </row>
    <row r="121" spans="1:6" ht="15">
      <c r="A121" s="2" t="s">
        <v>268</v>
      </c>
      <c r="B121" s="5" t="s">
        <v>269</v>
      </c>
      <c r="C121">
        <v>1</v>
      </c>
      <c r="D121">
        <v>2</v>
      </c>
      <c r="E121">
        <f t="shared" si="1"/>
        <v>3</v>
      </c>
      <c r="F121">
        <f>'February 2024'!E121-'March 2024'!C121</f>
        <v>1</v>
      </c>
    </row>
    <row r="122" spans="1:6" ht="15">
      <c r="A122" s="2" t="s">
        <v>504</v>
      </c>
      <c r="B122" s="5" t="s">
        <v>505</v>
      </c>
      <c r="C122">
        <v>2</v>
      </c>
      <c r="E122">
        <f t="shared" si="1"/>
        <v>2</v>
      </c>
      <c r="F122">
        <f>'February 2024'!E122-'March 2024'!C122</f>
        <v>2</v>
      </c>
    </row>
    <row r="123" spans="1:6" ht="15">
      <c r="A123" s="2" t="s">
        <v>273</v>
      </c>
      <c r="B123" s="5" t="s">
        <v>274</v>
      </c>
      <c r="C123">
        <v>2</v>
      </c>
      <c r="E123">
        <f t="shared" si="1"/>
        <v>2</v>
      </c>
      <c r="F123">
        <f>'February 2024'!E123-'March 2024'!C123</f>
        <v>1</v>
      </c>
    </row>
    <row r="124" spans="1:6" ht="15">
      <c r="A124" s="2" t="s">
        <v>506</v>
      </c>
      <c r="B124" s="5" t="s">
        <v>507</v>
      </c>
      <c r="C124">
        <v>2</v>
      </c>
      <c r="E124">
        <f t="shared" si="1"/>
        <v>2</v>
      </c>
      <c r="F124">
        <f>'February 2024'!E124-'March 2024'!C124</f>
        <v>0</v>
      </c>
    </row>
    <row r="125" spans="1:6" ht="15">
      <c r="A125" s="2" t="s">
        <v>508</v>
      </c>
      <c r="B125" s="5" t="s">
        <v>509</v>
      </c>
      <c r="C125">
        <v>3</v>
      </c>
      <c r="E125">
        <f t="shared" si="1"/>
        <v>3</v>
      </c>
      <c r="F125">
        <f>'February 2024'!E125-'March 2024'!C125</f>
        <v>-2</v>
      </c>
    </row>
    <row r="126" spans="1:6" ht="15">
      <c r="A126" s="2" t="s">
        <v>510</v>
      </c>
      <c r="B126" s="5" t="s">
        <v>511</v>
      </c>
      <c r="C126">
        <v>3</v>
      </c>
      <c r="E126">
        <f t="shared" si="1"/>
        <v>3</v>
      </c>
      <c r="F126">
        <f>'February 2024'!E126-'March 2024'!C126</f>
        <v>-1</v>
      </c>
    </row>
    <row r="127" spans="1:6" ht="15">
      <c r="A127" s="2" t="s">
        <v>291</v>
      </c>
      <c r="B127" s="5" t="s">
        <v>512</v>
      </c>
      <c r="C127">
        <v>30</v>
      </c>
      <c r="D127">
        <v>18</v>
      </c>
      <c r="E127">
        <f t="shared" si="1"/>
        <v>48</v>
      </c>
      <c r="F127">
        <f>'February 2024'!E127-'March 2024'!C127</f>
        <v>27</v>
      </c>
    </row>
    <row r="128" spans="1:6" ht="15">
      <c r="A128" s="2" t="s">
        <v>513</v>
      </c>
      <c r="B128" s="5" t="s">
        <v>514</v>
      </c>
      <c r="C128">
        <v>27.5</v>
      </c>
      <c r="D128">
        <v>6</v>
      </c>
      <c r="E128">
        <f t="shared" si="1"/>
        <v>33.5</v>
      </c>
      <c r="F128">
        <f>'February 2024'!E128-'March 2024'!C128</f>
        <v>13.5</v>
      </c>
    </row>
    <row r="129" spans="1:6" ht="15">
      <c r="A129" s="2" t="s">
        <v>515</v>
      </c>
      <c r="B129" s="5" t="s">
        <v>296</v>
      </c>
      <c r="C129">
        <v>27.5</v>
      </c>
      <c r="E129">
        <f t="shared" si="1"/>
        <v>27.5</v>
      </c>
      <c r="F129">
        <f>'February 2024'!E129-'March 2024'!C129</f>
        <v>15.5</v>
      </c>
    </row>
    <row r="130" spans="1:6" ht="15">
      <c r="A130" s="2" t="s">
        <v>516</v>
      </c>
      <c r="B130" s="5" t="s">
        <v>517</v>
      </c>
      <c r="C130">
        <v>17</v>
      </c>
      <c r="D130">
        <v>8</v>
      </c>
      <c r="E130">
        <f t="shared" si="1"/>
        <v>25</v>
      </c>
      <c r="F130">
        <f>'February 2024'!E130-'March 2024'!C130</f>
        <v>8</v>
      </c>
    </row>
    <row r="131" spans="1:6" ht="15">
      <c r="A131" s="2" t="s">
        <v>518</v>
      </c>
      <c r="B131" s="5" t="s">
        <v>519</v>
      </c>
      <c r="C131">
        <v>2.5</v>
      </c>
      <c r="E131">
        <f t="shared" si="1"/>
        <v>2.5</v>
      </c>
      <c r="F131">
        <f>'February 2024'!E131-'March 2024'!C131</f>
        <v>0.5</v>
      </c>
    </row>
    <row r="132" spans="1:6" ht="15">
      <c r="A132" s="2" t="s">
        <v>520</v>
      </c>
      <c r="B132" s="5" t="s">
        <v>521</v>
      </c>
      <c r="C132">
        <v>2</v>
      </c>
      <c r="E132">
        <f t="shared" si="1"/>
        <v>2</v>
      </c>
      <c r="F132">
        <f>'February 2024'!E132-'March 2024'!C132</f>
        <v>0.79999999999999982</v>
      </c>
    </row>
    <row r="133" spans="1:6" ht="15">
      <c r="A133" s="2" t="s">
        <v>303</v>
      </c>
      <c r="B133" s="5" t="s">
        <v>522</v>
      </c>
      <c r="C133">
        <v>2</v>
      </c>
      <c r="E133">
        <f t="shared" si="1"/>
        <v>2</v>
      </c>
      <c r="F133">
        <f>'February 2024'!E133-'March 2024'!C133</f>
        <v>0.5</v>
      </c>
    </row>
    <row r="134" spans="1:6" ht="15">
      <c r="A134" s="2" t="s">
        <v>523</v>
      </c>
      <c r="B134" s="5" t="s">
        <v>524</v>
      </c>
      <c r="C134">
        <v>1</v>
      </c>
      <c r="D134">
        <v>2</v>
      </c>
      <c r="E134">
        <f t="shared" si="1"/>
        <v>3</v>
      </c>
      <c r="F134">
        <f>'February 2024'!E134-'March 2024'!C134</f>
        <v>1.1000000000000001</v>
      </c>
    </row>
    <row r="135" spans="1:6">
      <c r="A135" s="2" t="s">
        <v>525</v>
      </c>
      <c r="B135" s="1"/>
      <c r="C135">
        <v>0.5</v>
      </c>
      <c r="D135">
        <v>6</v>
      </c>
      <c r="E135">
        <f t="shared" si="1"/>
        <v>6.5</v>
      </c>
      <c r="F135">
        <f>'February 2024'!E135-'March 2024'!C135</f>
        <v>0.5</v>
      </c>
    </row>
    <row r="136" spans="1:6" ht="15">
      <c r="A136" s="2" t="s">
        <v>311</v>
      </c>
      <c r="B136" s="5" t="s">
        <v>312</v>
      </c>
      <c r="C136">
        <v>1</v>
      </c>
      <c r="E136">
        <f t="shared" si="1"/>
        <v>1</v>
      </c>
      <c r="F136">
        <f>'February 2024'!E136-'March 2024'!C136</f>
        <v>-1</v>
      </c>
    </row>
    <row r="137" spans="1:6" ht="15">
      <c r="A137" s="2" t="s">
        <v>315</v>
      </c>
      <c r="B137" s="5" t="s">
        <v>316</v>
      </c>
      <c r="C137">
        <v>1</v>
      </c>
      <c r="E137">
        <f t="shared" si="1"/>
        <v>1</v>
      </c>
      <c r="F137">
        <f>'February 2024'!E137-'March 2024'!C137</f>
        <v>0</v>
      </c>
    </row>
    <row r="138" spans="1:6" ht="15">
      <c r="A138" s="2" t="s">
        <v>526</v>
      </c>
      <c r="B138" s="5" t="s">
        <v>318</v>
      </c>
      <c r="C138">
        <v>2.75</v>
      </c>
      <c r="E138">
        <f t="shared" si="1"/>
        <v>2.75</v>
      </c>
      <c r="F138">
        <f>'February 2024'!E138-'March 2024'!C138</f>
        <v>0.25</v>
      </c>
    </row>
    <row r="139" spans="1:6" ht="15">
      <c r="A139" s="2" t="s">
        <v>319</v>
      </c>
      <c r="B139" s="5" t="s">
        <v>320</v>
      </c>
      <c r="C139">
        <v>2.75</v>
      </c>
      <c r="E139">
        <f t="shared" si="1"/>
        <v>2.75</v>
      </c>
      <c r="F139">
        <f>'February 2024'!E139-'March 2024'!C139</f>
        <v>0.25</v>
      </c>
    </row>
    <row r="140" spans="1:6" ht="15">
      <c r="A140" s="2" t="s">
        <v>321</v>
      </c>
      <c r="B140" s="5" t="s">
        <v>322</v>
      </c>
      <c r="C140">
        <v>0</v>
      </c>
      <c r="E140">
        <f t="shared" si="1"/>
        <v>0</v>
      </c>
      <c r="F140">
        <f>'February 2024'!E140-'March 2024'!C140</f>
        <v>1</v>
      </c>
    </row>
    <row r="141" spans="1:6" ht="15">
      <c r="A141" s="2" t="s">
        <v>323</v>
      </c>
      <c r="B141" s="5" t="s">
        <v>324</v>
      </c>
      <c r="C141">
        <v>0</v>
      </c>
      <c r="E141">
        <f t="shared" si="1"/>
        <v>0</v>
      </c>
      <c r="F141">
        <f>'February 2024'!E141-'March 2024'!C141</f>
        <v>1</v>
      </c>
    </row>
    <row r="142" spans="1:6" ht="15">
      <c r="A142" s="2" t="s">
        <v>325</v>
      </c>
      <c r="B142" s="5" t="s">
        <v>326</v>
      </c>
      <c r="C142">
        <v>1</v>
      </c>
      <c r="E142">
        <f t="shared" si="1"/>
        <v>1</v>
      </c>
      <c r="F142">
        <f>'February 2024'!E142-'March 2024'!C142</f>
        <v>1</v>
      </c>
    </row>
    <row r="143" spans="1:6" ht="15">
      <c r="A143" s="2" t="s">
        <v>327</v>
      </c>
      <c r="B143" s="5" t="s">
        <v>328</v>
      </c>
      <c r="C143">
        <v>2</v>
      </c>
      <c r="E143">
        <f t="shared" si="1"/>
        <v>2</v>
      </c>
      <c r="F143">
        <f>'February 2024'!E143-'March 2024'!C143</f>
        <v>0</v>
      </c>
    </row>
    <row r="144" spans="1:6" ht="15">
      <c r="A144" s="2" t="s">
        <v>329</v>
      </c>
      <c r="B144" s="5" t="s">
        <v>330</v>
      </c>
      <c r="C144">
        <v>1</v>
      </c>
      <c r="E144">
        <f t="shared" si="1"/>
        <v>1</v>
      </c>
      <c r="F144">
        <f>'February 2024'!E144-'March 2024'!C144</f>
        <v>0</v>
      </c>
    </row>
    <row r="145" spans="1:6" ht="15">
      <c r="A145" s="2" t="s">
        <v>331</v>
      </c>
      <c r="B145" s="5" t="s">
        <v>314</v>
      </c>
      <c r="C145">
        <v>2</v>
      </c>
      <c r="E145">
        <f t="shared" si="1"/>
        <v>2</v>
      </c>
      <c r="F145">
        <f>'February 2024'!E145-'March 2024'!C145</f>
        <v>0</v>
      </c>
    </row>
    <row r="146" spans="1:6" ht="15">
      <c r="A146" s="2" t="s">
        <v>332</v>
      </c>
      <c r="B146" s="5" t="s">
        <v>333</v>
      </c>
      <c r="C146">
        <v>1</v>
      </c>
      <c r="E146">
        <f t="shared" si="1"/>
        <v>1</v>
      </c>
      <c r="F146">
        <f>'February 2024'!E146-'March 2024'!C146</f>
        <v>0</v>
      </c>
    </row>
    <row r="147" spans="1:6" ht="15">
      <c r="A147" s="2" t="s">
        <v>334</v>
      </c>
      <c r="B147" s="5" t="s">
        <v>335</v>
      </c>
      <c r="C147">
        <v>1.6659999999999999</v>
      </c>
      <c r="E147">
        <f t="shared" si="1"/>
        <v>1.6659999999999999</v>
      </c>
      <c r="F147">
        <f>'February 2024'!E147-'March 2024'!C147</f>
        <v>0.33400000000000007</v>
      </c>
    </row>
    <row r="148" spans="1:6" ht="15">
      <c r="A148" s="2" t="s">
        <v>336</v>
      </c>
      <c r="B148" s="5" t="s">
        <v>337</v>
      </c>
      <c r="C148">
        <v>1</v>
      </c>
      <c r="E148">
        <f t="shared" si="1"/>
        <v>1</v>
      </c>
      <c r="F148">
        <f>'February 2024'!E148-'March 2024'!C148</f>
        <v>0</v>
      </c>
    </row>
    <row r="149" spans="1:6" ht="15">
      <c r="A149" s="2" t="s">
        <v>338</v>
      </c>
      <c r="B149" s="5" t="s">
        <v>339</v>
      </c>
      <c r="C149">
        <v>1</v>
      </c>
      <c r="E149">
        <f t="shared" si="1"/>
        <v>1</v>
      </c>
      <c r="F149">
        <f>'February 2024'!E149-'March 2024'!C149</f>
        <v>0</v>
      </c>
    </row>
    <row r="150" spans="1:6" ht="15">
      <c r="A150" s="2" t="s">
        <v>340</v>
      </c>
      <c r="B150" s="5" t="s">
        <v>341</v>
      </c>
      <c r="C150">
        <v>1.6</v>
      </c>
      <c r="E150">
        <f t="shared" si="1"/>
        <v>1.6</v>
      </c>
      <c r="F150">
        <f>'February 2024'!E150-'March 2024'!C150</f>
        <v>0.39999999999999991</v>
      </c>
    </row>
    <row r="151" spans="1:6" ht="15">
      <c r="A151" s="2" t="s">
        <v>342</v>
      </c>
      <c r="B151" s="5" t="s">
        <v>343</v>
      </c>
      <c r="C151">
        <v>1.6</v>
      </c>
      <c r="E151">
        <f t="shared" si="1"/>
        <v>1.6</v>
      </c>
      <c r="F151">
        <f>'February 2024'!E151-'March 2024'!C151</f>
        <v>0.39999999999999991</v>
      </c>
    </row>
    <row r="152" spans="1:6" ht="15">
      <c r="A152" s="2" t="s">
        <v>348</v>
      </c>
      <c r="B152" s="5" t="s">
        <v>349</v>
      </c>
      <c r="E152">
        <f t="shared" si="1"/>
        <v>0</v>
      </c>
      <c r="F152">
        <f>'February 2024'!E152-'March 2024'!C152</f>
        <v>2</v>
      </c>
    </row>
    <row r="153" spans="1:6" ht="15">
      <c r="A153" s="2" t="s">
        <v>350</v>
      </c>
      <c r="B153" s="5" t="s">
        <v>351</v>
      </c>
      <c r="E153">
        <f t="shared" ref="E153:E197" si="2">C153+D153</f>
        <v>0</v>
      </c>
      <c r="F153">
        <f>'February 2024'!E153-'March 2024'!C153</f>
        <v>0</v>
      </c>
    </row>
    <row r="154" spans="1:6" ht="15">
      <c r="A154" s="2" t="s">
        <v>352</v>
      </c>
      <c r="B154" s="5" t="s">
        <v>353</v>
      </c>
      <c r="E154">
        <f t="shared" si="2"/>
        <v>0</v>
      </c>
      <c r="F154">
        <f>'February 2024'!E154-'March 2024'!C154</f>
        <v>0</v>
      </c>
    </row>
    <row r="155" spans="1:6" ht="15">
      <c r="A155" s="2" t="s">
        <v>527</v>
      </c>
      <c r="B155" s="5" t="s">
        <v>528</v>
      </c>
      <c r="C155">
        <v>4.5</v>
      </c>
      <c r="E155">
        <f t="shared" si="2"/>
        <v>4.5</v>
      </c>
      <c r="F155">
        <f>'February 2024'!E155-'March 2024'!C155</f>
        <v>-0.5</v>
      </c>
    </row>
    <row r="156" spans="1:6">
      <c r="A156" s="2" t="s">
        <v>529</v>
      </c>
      <c r="B156" s="1"/>
      <c r="C156">
        <v>3</v>
      </c>
      <c r="E156">
        <f t="shared" si="2"/>
        <v>3</v>
      </c>
      <c r="F156">
        <f>'February 2024'!E156-'March 2024'!C156</f>
        <v>-3</v>
      </c>
    </row>
    <row r="157" spans="1:6" ht="15">
      <c r="A157" s="2" t="s">
        <v>530</v>
      </c>
      <c r="B157" s="5" t="s">
        <v>531</v>
      </c>
      <c r="C157">
        <v>2</v>
      </c>
      <c r="E157">
        <f t="shared" si="2"/>
        <v>2</v>
      </c>
      <c r="F157">
        <f>'February 2024'!E157-'March 2024'!C157</f>
        <v>0</v>
      </c>
    </row>
    <row r="158" spans="1:6" ht="15">
      <c r="A158" s="2" t="s">
        <v>532</v>
      </c>
      <c r="B158" s="5" t="s">
        <v>533</v>
      </c>
      <c r="C158">
        <v>1.5</v>
      </c>
      <c r="E158">
        <f t="shared" si="2"/>
        <v>1.5</v>
      </c>
      <c r="F158">
        <f>'February 2024'!E158-'March 2024'!C158</f>
        <v>-0.5</v>
      </c>
    </row>
    <row r="159" spans="1:6" ht="15">
      <c r="A159" s="2" t="s">
        <v>534</v>
      </c>
      <c r="B159" s="5" t="s">
        <v>535</v>
      </c>
      <c r="C159">
        <v>4</v>
      </c>
      <c r="E159">
        <f t="shared" si="2"/>
        <v>4</v>
      </c>
      <c r="F159">
        <f>'February 2024'!E159-'March 2024'!C159</f>
        <v>-3</v>
      </c>
    </row>
    <row r="160" spans="1:6" ht="15">
      <c r="A160" s="2" t="s">
        <v>536</v>
      </c>
      <c r="B160" s="5" t="s">
        <v>537</v>
      </c>
      <c r="C160">
        <v>2</v>
      </c>
      <c r="E160">
        <f t="shared" si="2"/>
        <v>2</v>
      </c>
      <c r="F160">
        <f>'February 2024'!E160-'March 2024'!C160</f>
        <v>2</v>
      </c>
    </row>
    <row r="161" spans="1:6" ht="15">
      <c r="A161" s="2" t="s">
        <v>538</v>
      </c>
      <c r="B161" s="5" t="s">
        <v>539</v>
      </c>
      <c r="C161">
        <v>4</v>
      </c>
      <c r="E161">
        <f t="shared" si="2"/>
        <v>4</v>
      </c>
      <c r="F161">
        <f>'February 2024'!E161-'March 2024'!C161</f>
        <v>-2</v>
      </c>
    </row>
    <row r="162" spans="1:6" ht="15">
      <c r="A162" s="2" t="s">
        <v>540</v>
      </c>
      <c r="B162" s="5" t="s">
        <v>541</v>
      </c>
      <c r="C162">
        <v>2</v>
      </c>
      <c r="E162">
        <f t="shared" si="2"/>
        <v>2</v>
      </c>
      <c r="F162">
        <f>'February 2024'!E162-'March 2024'!C162</f>
        <v>2</v>
      </c>
    </row>
    <row r="163" spans="1:6" ht="15">
      <c r="A163" s="2" t="s">
        <v>542</v>
      </c>
      <c r="B163" s="5" t="s">
        <v>543</v>
      </c>
      <c r="C163">
        <v>2</v>
      </c>
      <c r="E163">
        <f t="shared" si="2"/>
        <v>2</v>
      </c>
      <c r="F163">
        <f>'February 2024'!E163-'March 2024'!C163</f>
        <v>0</v>
      </c>
    </row>
    <row r="164" spans="1:6" ht="15">
      <c r="A164" s="2" t="s">
        <v>544</v>
      </c>
      <c r="B164" s="5" t="s">
        <v>545</v>
      </c>
      <c r="C164">
        <v>0.33329999999999999</v>
      </c>
      <c r="D164">
        <v>5</v>
      </c>
      <c r="E164">
        <f t="shared" si="2"/>
        <v>5.3333000000000004</v>
      </c>
      <c r="F164">
        <f>'February 2024'!E164-'March 2024'!C164</f>
        <v>4.6666999999999996</v>
      </c>
    </row>
    <row r="165" spans="1:6" ht="15">
      <c r="A165" s="2" t="s">
        <v>546</v>
      </c>
      <c r="B165" s="5" t="s">
        <v>547</v>
      </c>
      <c r="C165">
        <v>1</v>
      </c>
      <c r="D165">
        <v>6</v>
      </c>
      <c r="E165">
        <f t="shared" si="2"/>
        <v>7</v>
      </c>
      <c r="F165">
        <f>'February 2024'!E165-'March 2024'!C165</f>
        <v>1</v>
      </c>
    </row>
    <row r="166" spans="1:6" ht="15.75">
      <c r="A166" s="2" t="s">
        <v>598</v>
      </c>
      <c r="B166" s="5">
        <v>2038</v>
      </c>
      <c r="C166">
        <v>9</v>
      </c>
      <c r="E166">
        <f t="shared" si="2"/>
        <v>9</v>
      </c>
      <c r="F166">
        <f>'February 2024'!E166-'March 2024'!C166</f>
        <v>-1</v>
      </c>
    </row>
    <row r="167" spans="1:6" ht="15">
      <c r="A167" s="2" t="s">
        <v>549</v>
      </c>
      <c r="B167" s="5">
        <v>2202</v>
      </c>
      <c r="C167">
        <v>3</v>
      </c>
      <c r="E167">
        <f t="shared" si="2"/>
        <v>3</v>
      </c>
      <c r="F167">
        <f>'February 2024'!E167-'March 2024'!C167</f>
        <v>0</v>
      </c>
    </row>
    <row r="168" spans="1:6" ht="15">
      <c r="A168" s="2" t="s">
        <v>550</v>
      </c>
      <c r="B168" s="5">
        <v>2101</v>
      </c>
      <c r="C168">
        <v>2</v>
      </c>
      <c r="E168">
        <f t="shared" si="2"/>
        <v>2</v>
      </c>
      <c r="F168">
        <f>'February 2024'!E168-'March 2024'!C168</f>
        <v>-1</v>
      </c>
    </row>
    <row r="169" spans="1:6" ht="15">
      <c r="A169" s="2" t="s">
        <v>551</v>
      </c>
      <c r="B169" s="5">
        <v>2105</v>
      </c>
      <c r="C169">
        <v>2</v>
      </c>
      <c r="E169">
        <f t="shared" si="2"/>
        <v>2</v>
      </c>
      <c r="F169">
        <f>'February 2024'!E169-'March 2024'!C169</f>
        <v>-1</v>
      </c>
    </row>
    <row r="170" spans="1:6" ht="15">
      <c r="A170" s="2" t="s">
        <v>552</v>
      </c>
      <c r="B170" s="5">
        <v>2115</v>
      </c>
      <c r="C170">
        <v>0</v>
      </c>
      <c r="E170">
        <f t="shared" si="2"/>
        <v>0</v>
      </c>
      <c r="F170">
        <f>'February 2024'!E170-'March 2024'!C170</f>
        <v>1</v>
      </c>
    </row>
    <row r="171" spans="1:6" ht="15">
      <c r="A171" s="2" t="s">
        <v>553</v>
      </c>
      <c r="B171" s="5" t="s">
        <v>554</v>
      </c>
      <c r="C171">
        <v>1</v>
      </c>
      <c r="D171">
        <v>1</v>
      </c>
      <c r="E171">
        <f t="shared" si="2"/>
        <v>2</v>
      </c>
      <c r="F171">
        <f>'February 2024'!E171-'March 2024'!C171</f>
        <v>-1</v>
      </c>
    </row>
    <row r="172" spans="1:6" ht="15">
      <c r="A172" s="2" t="s">
        <v>555</v>
      </c>
      <c r="B172" s="5" t="s">
        <v>556</v>
      </c>
      <c r="E172">
        <f t="shared" si="2"/>
        <v>0</v>
      </c>
      <c r="F172">
        <f>'February 2024'!E172-'March 2024'!C172</f>
        <v>1</v>
      </c>
    </row>
    <row r="173" spans="1:6" ht="15">
      <c r="A173" s="2" t="s">
        <v>557</v>
      </c>
      <c r="B173" s="5" t="s">
        <v>558</v>
      </c>
      <c r="E173">
        <f t="shared" si="2"/>
        <v>0</v>
      </c>
      <c r="F173">
        <f>'February 2024'!E173-'March 2024'!C173</f>
        <v>4</v>
      </c>
    </row>
    <row r="174" spans="1:6" ht="15">
      <c r="A174" s="2" t="s">
        <v>559</v>
      </c>
      <c r="B174" s="5" t="s">
        <v>560</v>
      </c>
      <c r="C174">
        <v>1</v>
      </c>
      <c r="E174">
        <f t="shared" si="2"/>
        <v>1</v>
      </c>
      <c r="F174">
        <f>'February 2024'!E174-'March 2024'!C174</f>
        <v>0</v>
      </c>
    </row>
    <row r="175" spans="1:6" ht="15">
      <c r="A175" s="2" t="s">
        <v>561</v>
      </c>
      <c r="B175" s="5" t="s">
        <v>562</v>
      </c>
      <c r="C175">
        <v>5</v>
      </c>
      <c r="E175">
        <f t="shared" si="2"/>
        <v>5</v>
      </c>
      <c r="F175">
        <f>'February 2024'!E175-'March 2024'!C175</f>
        <v>1</v>
      </c>
    </row>
    <row r="176" spans="1:6" ht="15">
      <c r="A176" s="2" t="s">
        <v>563</v>
      </c>
      <c r="B176" s="5" t="s">
        <v>564</v>
      </c>
      <c r="E176">
        <f t="shared" si="2"/>
        <v>0</v>
      </c>
      <c r="F176">
        <f>'February 2024'!E176-'March 2024'!C176</f>
        <v>0</v>
      </c>
    </row>
    <row r="177" spans="1:6" ht="15">
      <c r="A177" s="2" t="s">
        <v>565</v>
      </c>
      <c r="B177" s="5" t="s">
        <v>566</v>
      </c>
      <c r="E177">
        <f t="shared" si="2"/>
        <v>0</v>
      </c>
      <c r="F177">
        <f>'February 2024'!E177-'March 2024'!C177</f>
        <v>0</v>
      </c>
    </row>
    <row r="178" spans="1:6" ht="15">
      <c r="A178" s="2" t="s">
        <v>567</v>
      </c>
      <c r="B178" s="5">
        <v>64424</v>
      </c>
      <c r="C178">
        <v>3.3332999999999999</v>
      </c>
      <c r="E178">
        <f t="shared" si="2"/>
        <v>3.3332999999999999</v>
      </c>
      <c r="F178">
        <f>'February 2024'!E178-'March 2024'!C178</f>
        <v>0.33329999999999993</v>
      </c>
    </row>
    <row r="179" spans="1:6" ht="15">
      <c r="A179" s="2" t="s">
        <v>568</v>
      </c>
      <c r="B179" s="5">
        <v>64425</v>
      </c>
      <c r="C179">
        <v>3.3330000000000002</v>
      </c>
      <c r="E179">
        <f t="shared" si="2"/>
        <v>3.3330000000000002</v>
      </c>
      <c r="F179">
        <f>'February 2024'!E179-'March 2024'!C179</f>
        <v>0.33359999999999967</v>
      </c>
    </row>
    <row r="180" spans="1:6" ht="15">
      <c r="A180" s="2" t="s">
        <v>569</v>
      </c>
      <c r="B180" s="5">
        <v>66609</v>
      </c>
      <c r="C180">
        <v>13</v>
      </c>
      <c r="E180">
        <f t="shared" si="2"/>
        <v>13</v>
      </c>
      <c r="F180">
        <f>'February 2024'!E180-'March 2024'!C180</f>
        <v>1.5</v>
      </c>
    </row>
    <row r="181" spans="1:6" ht="15">
      <c r="A181" s="2" t="s">
        <v>570</v>
      </c>
      <c r="B181" s="5">
        <v>66610</v>
      </c>
      <c r="C181">
        <v>13</v>
      </c>
      <c r="E181">
        <f t="shared" si="2"/>
        <v>13</v>
      </c>
      <c r="F181">
        <f>'February 2024'!E181-'March 2024'!C181</f>
        <v>1.5</v>
      </c>
    </row>
    <row r="182" spans="1:6" ht="15">
      <c r="A182" s="2" t="s">
        <v>571</v>
      </c>
      <c r="B182" s="5">
        <v>15609</v>
      </c>
      <c r="C182">
        <v>21</v>
      </c>
      <c r="E182">
        <f t="shared" si="2"/>
        <v>21</v>
      </c>
      <c r="F182">
        <f>'February 2024'!E182-'March 2024'!C182</f>
        <v>0.66600000000000037</v>
      </c>
    </row>
    <row r="183" spans="1:6" ht="15">
      <c r="A183" s="2" t="s">
        <v>572</v>
      </c>
      <c r="B183" s="5">
        <v>17035</v>
      </c>
      <c r="C183">
        <v>1.6666000000000001</v>
      </c>
      <c r="E183">
        <f t="shared" si="2"/>
        <v>1.6666000000000001</v>
      </c>
      <c r="F183">
        <f>'February 2024'!E183-'March 2024'!C183</f>
        <v>1.6666999999999998</v>
      </c>
    </row>
    <row r="184" spans="1:6" ht="15">
      <c r="A184" s="2" t="s">
        <v>573</v>
      </c>
      <c r="B184" s="5">
        <v>17036</v>
      </c>
      <c r="C184">
        <v>1.6666000000000001</v>
      </c>
      <c r="E184">
        <f t="shared" si="2"/>
        <v>1.6666000000000001</v>
      </c>
      <c r="F184">
        <f>'February 2024'!E184-'March 2024'!C184</f>
        <v>1.8333999999999999</v>
      </c>
    </row>
    <row r="185" spans="1:6" ht="15">
      <c r="A185" s="2" t="s">
        <v>574</v>
      </c>
      <c r="B185" s="5">
        <v>98308</v>
      </c>
      <c r="C185">
        <v>3.75</v>
      </c>
      <c r="E185">
        <f t="shared" si="2"/>
        <v>3.75</v>
      </c>
      <c r="F185">
        <f>'February 2024'!E185-'March 2024'!C185</f>
        <v>0.25</v>
      </c>
    </row>
    <row r="186" spans="1:6" ht="15">
      <c r="A186" s="2" t="s">
        <v>575</v>
      </c>
      <c r="B186" s="5">
        <v>98391</v>
      </c>
      <c r="C186">
        <v>3.75</v>
      </c>
      <c r="E186">
        <f t="shared" si="2"/>
        <v>3.75</v>
      </c>
      <c r="F186">
        <f>'February 2024'!E186-'March 2024'!C186</f>
        <v>0.25</v>
      </c>
    </row>
    <row r="187" spans="1:6" ht="15">
      <c r="A187" s="2" t="s">
        <v>576</v>
      </c>
      <c r="B187" s="5">
        <v>64463</v>
      </c>
      <c r="C187">
        <v>14</v>
      </c>
      <c r="E187">
        <f t="shared" si="2"/>
        <v>14</v>
      </c>
      <c r="F187">
        <f>'February 2024'!E187-'March 2024'!C187</f>
        <v>2</v>
      </c>
    </row>
    <row r="188" spans="1:6" ht="15">
      <c r="A188" s="2" t="s">
        <v>577</v>
      </c>
      <c r="B188" s="5">
        <v>64465</v>
      </c>
      <c r="C188">
        <v>14</v>
      </c>
      <c r="E188">
        <f t="shared" si="2"/>
        <v>14</v>
      </c>
      <c r="F188">
        <f>'February 2024'!E188-'March 2024'!C188</f>
        <v>2</v>
      </c>
    </row>
    <row r="189" spans="1:6" ht="15">
      <c r="A189" s="2" t="s">
        <v>578</v>
      </c>
      <c r="B189" s="5">
        <v>191043</v>
      </c>
      <c r="C189">
        <v>14</v>
      </c>
      <c r="E189">
        <f t="shared" si="2"/>
        <v>14</v>
      </c>
      <c r="F189">
        <f>'February 2024'!E189-'March 2024'!C189</f>
        <v>-14</v>
      </c>
    </row>
    <row r="190" spans="1:6" ht="15">
      <c r="A190" s="2" t="s">
        <v>579</v>
      </c>
      <c r="B190" s="5">
        <v>191044</v>
      </c>
      <c r="C190">
        <v>14</v>
      </c>
      <c r="E190">
        <f t="shared" si="2"/>
        <v>14</v>
      </c>
      <c r="F190">
        <f>'February 2024'!E190-'March 2024'!C190</f>
        <v>-14</v>
      </c>
    </row>
    <row r="191" spans="1:6" ht="15">
      <c r="A191" s="2" t="s">
        <v>580</v>
      </c>
      <c r="B191" s="5">
        <v>388004</v>
      </c>
      <c r="C191">
        <v>9</v>
      </c>
      <c r="E191">
        <f t="shared" si="2"/>
        <v>9</v>
      </c>
      <c r="F191">
        <f>'February 2024'!E191-'March 2024'!C191</f>
        <v>-9</v>
      </c>
    </row>
    <row r="192" spans="1:6" ht="15">
      <c r="A192" s="2" t="s">
        <v>581</v>
      </c>
      <c r="B192" s="5">
        <v>134704</v>
      </c>
      <c r="C192">
        <v>14</v>
      </c>
      <c r="E192">
        <f t="shared" si="2"/>
        <v>14</v>
      </c>
      <c r="F192">
        <f>'February 2024'!E192-'March 2024'!C192</f>
        <v>1</v>
      </c>
    </row>
    <row r="193" spans="1:6" ht="15">
      <c r="A193" s="2" t="s">
        <v>582</v>
      </c>
      <c r="B193" s="5">
        <v>80937</v>
      </c>
      <c r="C193">
        <v>9</v>
      </c>
      <c r="E193">
        <f t="shared" si="2"/>
        <v>9</v>
      </c>
      <c r="F193">
        <f>'February 2024'!E193-'March 2024'!C193</f>
        <v>-9</v>
      </c>
    </row>
    <row r="194" spans="1:6" ht="15">
      <c r="A194" s="2" t="s">
        <v>583</v>
      </c>
      <c r="B194" s="5">
        <v>80963</v>
      </c>
      <c r="C194">
        <v>9</v>
      </c>
      <c r="E194">
        <f t="shared" si="2"/>
        <v>9</v>
      </c>
      <c r="F194">
        <f>'February 2024'!E194-'March 2024'!C194</f>
        <v>-9</v>
      </c>
    </row>
    <row r="195" spans="1:6" ht="15">
      <c r="A195" s="2" t="s">
        <v>584</v>
      </c>
      <c r="B195" s="5">
        <v>382833</v>
      </c>
      <c r="C195">
        <v>1.6666000000000001</v>
      </c>
      <c r="E195">
        <f t="shared" si="2"/>
        <v>1.6666000000000001</v>
      </c>
      <c r="F195">
        <f>'February 2024'!E195-'March 2024'!C195</f>
        <v>0.33339999999999992</v>
      </c>
    </row>
    <row r="196" spans="1:6" ht="15">
      <c r="A196" s="2" t="s">
        <v>585</v>
      </c>
      <c r="B196" s="5">
        <v>382835</v>
      </c>
      <c r="C196">
        <v>1.6659999999999999</v>
      </c>
      <c r="E196">
        <f t="shared" si="2"/>
        <v>1.6659999999999999</v>
      </c>
      <c r="F196">
        <f>'February 2024'!E196-'March 2024'!C196</f>
        <v>0.33400000000000007</v>
      </c>
    </row>
    <row r="197" spans="1:6" ht="15">
      <c r="A197" s="2" t="s">
        <v>586</v>
      </c>
      <c r="B197" s="5">
        <v>301544</v>
      </c>
      <c r="C197">
        <v>1</v>
      </c>
      <c r="E197">
        <f t="shared" si="2"/>
        <v>1</v>
      </c>
      <c r="F197">
        <f>'February 2024'!E197-'March 2024'!C197</f>
        <v>1</v>
      </c>
    </row>
    <row r="198" spans="1:6">
      <c r="B198" s="5"/>
    </row>
    <row r="199" spans="1:6">
      <c r="B199" s="5"/>
    </row>
    <row r="200" spans="1:6" ht="15">
      <c r="A200" s="2"/>
      <c r="B200" s="5"/>
    </row>
    <row r="201" spans="1:6" ht="15">
      <c r="A201" s="2"/>
      <c r="B201" s="5"/>
    </row>
    <row r="202" spans="1:6" ht="15">
      <c r="A202" s="2"/>
      <c r="B202" s="5"/>
    </row>
    <row r="203" spans="1:6" ht="15">
      <c r="A203" s="2"/>
      <c r="B203" s="5"/>
    </row>
    <row r="204" spans="1:6" ht="15">
      <c r="A204" s="2"/>
      <c r="B204" s="5"/>
    </row>
    <row r="205" spans="1:6" ht="15">
      <c r="A205" s="2"/>
      <c r="B205" s="5"/>
    </row>
    <row r="206" spans="1:6" ht="15">
      <c r="A206" s="2"/>
      <c r="B206" s="5"/>
    </row>
    <row r="207" spans="1:6" ht="15">
      <c r="A207" s="2"/>
      <c r="B207" s="5"/>
    </row>
    <row r="208" spans="1:6" ht="15">
      <c r="A208" s="2"/>
      <c r="B208" s="5"/>
    </row>
    <row r="209" spans="1:2" ht="15">
      <c r="A209" s="2"/>
      <c r="B209" s="5"/>
    </row>
    <row r="210" spans="1:2" ht="15">
      <c r="A210" s="2"/>
      <c r="B210" s="5"/>
    </row>
    <row r="211" spans="1:2" ht="15">
      <c r="A211" s="2"/>
      <c r="B211" s="5"/>
    </row>
    <row r="212" spans="1:2" ht="15">
      <c r="A212" s="2"/>
      <c r="B212" s="5"/>
    </row>
    <row r="213" spans="1:2" ht="15">
      <c r="A213" s="2"/>
      <c r="B213" s="5"/>
    </row>
    <row r="214" spans="1:2" ht="15">
      <c r="A214" s="2"/>
      <c r="B214" s="5"/>
    </row>
    <row r="215" spans="1:2" ht="15">
      <c r="A215" s="2"/>
      <c r="B215" s="5"/>
    </row>
    <row r="216" spans="1:2" ht="15">
      <c r="A216" s="2"/>
      <c r="B216" s="5"/>
    </row>
    <row r="217" spans="1:2" ht="15">
      <c r="A217" s="2"/>
      <c r="B217" s="5"/>
    </row>
    <row r="218" spans="1:2" ht="15">
      <c r="A218" s="2"/>
      <c r="B218" s="5"/>
    </row>
    <row r="219" spans="1:2" ht="15">
      <c r="A219" s="2"/>
      <c r="B219" s="5"/>
    </row>
    <row r="220" spans="1:2" ht="15">
      <c r="A220" s="2"/>
      <c r="B220" s="5"/>
    </row>
    <row r="221" spans="1:2" ht="15">
      <c r="A221" s="2"/>
      <c r="B221" s="5"/>
    </row>
    <row r="222" spans="1:2" ht="15">
      <c r="A222" s="2"/>
      <c r="B222" s="5"/>
    </row>
    <row r="223" spans="1:2" ht="15">
      <c r="A223" s="2"/>
      <c r="B223" s="5"/>
    </row>
    <row r="224" spans="1:2" ht="15">
      <c r="A224" s="2"/>
      <c r="B224" s="5"/>
    </row>
    <row r="225" spans="1:2" ht="15">
      <c r="A225" s="2"/>
      <c r="B225" s="5"/>
    </row>
    <row r="226" spans="1:2" ht="15">
      <c r="A226" s="2"/>
      <c r="B226" s="5"/>
    </row>
    <row r="227" spans="1:2" ht="15">
      <c r="A227" s="2"/>
      <c r="B227" s="5"/>
    </row>
    <row r="228" spans="1:2" ht="15">
      <c r="A228" s="2"/>
      <c r="B228" s="5"/>
    </row>
    <row r="229" spans="1:2" ht="15">
      <c r="A229" s="2"/>
      <c r="B229" s="5"/>
    </row>
    <row r="230" spans="1:2" ht="15">
      <c r="A230" s="2"/>
      <c r="B230" s="5"/>
    </row>
    <row r="231" spans="1:2" ht="15">
      <c r="A231" s="2"/>
      <c r="B231" s="5"/>
    </row>
    <row r="232" spans="1:2" ht="15">
      <c r="A232" s="2"/>
      <c r="B232" s="5"/>
    </row>
    <row r="233" spans="1:2" ht="15">
      <c r="A233" s="2"/>
      <c r="B233" s="5"/>
    </row>
    <row r="234" spans="1:2" ht="15">
      <c r="A234" s="2"/>
      <c r="B234" s="5"/>
    </row>
    <row r="235" spans="1:2" ht="15">
      <c r="A235" s="2"/>
      <c r="B235" s="5"/>
    </row>
    <row r="236" spans="1:2" ht="15">
      <c r="A236" s="2"/>
      <c r="B236" s="5"/>
    </row>
    <row r="237" spans="1:2" ht="15">
      <c r="A237" s="2"/>
      <c r="B237" s="5"/>
    </row>
    <row r="238" spans="1:2" ht="15">
      <c r="A238" s="2"/>
      <c r="B238" s="5"/>
    </row>
    <row r="239" spans="1:2" ht="15">
      <c r="A239" s="2"/>
      <c r="B239" s="5"/>
    </row>
    <row r="240" spans="1:2" ht="15">
      <c r="A240" s="2"/>
      <c r="B240" s="5"/>
    </row>
    <row r="241" spans="1:2" ht="15">
      <c r="A241" s="2"/>
      <c r="B241" s="5"/>
    </row>
    <row r="242" spans="1:2" ht="15">
      <c r="A242" s="2"/>
      <c r="B242" s="5"/>
    </row>
    <row r="243" spans="1:2" ht="15">
      <c r="A243" s="2"/>
      <c r="B243" s="5"/>
    </row>
    <row r="244" spans="1:2" ht="15">
      <c r="A244" s="2"/>
      <c r="B244" s="5"/>
    </row>
    <row r="245" spans="1:2" ht="15">
      <c r="A245" s="2"/>
      <c r="B245" s="5"/>
    </row>
    <row r="246" spans="1:2" ht="15">
      <c r="A246" s="2"/>
      <c r="B246" s="5"/>
    </row>
    <row r="247" spans="1:2" ht="15">
      <c r="A247" s="2"/>
      <c r="B247" s="5"/>
    </row>
    <row r="248" spans="1:2" ht="15">
      <c r="A248" s="2"/>
      <c r="B248" s="5"/>
    </row>
    <row r="249" spans="1:2" ht="15">
      <c r="A249" s="2"/>
      <c r="B249" s="5"/>
    </row>
    <row r="250" spans="1:2" ht="15">
      <c r="A250" s="2"/>
      <c r="B250" s="5"/>
    </row>
    <row r="251" spans="1:2" ht="15">
      <c r="A251" s="2"/>
      <c r="B251" s="5"/>
    </row>
    <row r="252" spans="1:2" ht="15">
      <c r="A252" s="2"/>
      <c r="B252" s="5"/>
    </row>
    <row r="253" spans="1:2" ht="15">
      <c r="A253" s="2"/>
      <c r="B253" s="5"/>
    </row>
    <row r="254" spans="1:2" ht="15">
      <c r="A254" s="2"/>
      <c r="B254" s="5"/>
    </row>
    <row r="255" spans="1:2" ht="15">
      <c r="A255" s="2"/>
      <c r="B255" s="5"/>
    </row>
    <row r="256" spans="1:2" ht="15">
      <c r="A256" s="2"/>
      <c r="B25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1571-9AF7-4ED7-AB28-4E06390FB976}">
  <dimension ref="A1:S256"/>
  <sheetViews>
    <sheetView workbookViewId="0">
      <selection sqref="A1:B1048576"/>
    </sheetView>
  </sheetViews>
  <sheetFormatPr defaultRowHeight="15"/>
  <cols>
    <col min="1" max="1" width="26.28515625" bestFit="1" customWidth="1"/>
    <col min="2" max="2" width="13.28515625" bestFit="1" customWidth="1"/>
    <col min="3" max="3" width="8.85546875" bestFit="1" customWidth="1"/>
    <col min="4" max="4" width="8.42578125" bestFit="1" customWidth="1"/>
    <col min="5" max="5" width="7.140625" bestFit="1" customWidth="1"/>
    <col min="6" max="6" width="21.5703125" bestFit="1" customWidth="1"/>
    <col min="19" max="19" width="21.5703125" bestFit="1" customWidth="1"/>
  </cols>
  <sheetData>
    <row r="1" spans="1:19">
      <c r="A1" s="2" t="s">
        <v>592</v>
      </c>
      <c r="B1" s="6" t="s">
        <v>2</v>
      </c>
      <c r="C1" s="2" t="s">
        <v>587</v>
      </c>
      <c r="D1" s="2" t="s">
        <v>588</v>
      </c>
      <c r="E1" s="2" t="s">
        <v>589</v>
      </c>
      <c r="F1" s="2" t="s">
        <v>590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2" t="s">
        <v>6</v>
      </c>
      <c r="B2" s="5" t="s">
        <v>593</v>
      </c>
      <c r="C2">
        <v>10</v>
      </c>
      <c r="E2">
        <f>C2+D2</f>
        <v>10</v>
      </c>
      <c r="G2" s="3"/>
      <c r="H2" s="3"/>
      <c r="I2" s="3"/>
      <c r="K2" s="2"/>
      <c r="L2" s="2"/>
      <c r="M2" s="2"/>
      <c r="N2" s="2"/>
      <c r="O2" s="2"/>
      <c r="P2" s="3"/>
      <c r="Q2" s="3"/>
      <c r="R2" s="3"/>
    </row>
    <row r="3" spans="1:19">
      <c r="A3" s="2" t="s">
        <v>354</v>
      </c>
      <c r="B3" s="5" t="s">
        <v>355</v>
      </c>
      <c r="C3">
        <v>9</v>
      </c>
      <c r="D3">
        <v>15</v>
      </c>
      <c r="E3">
        <f t="shared" ref="E3:E66" si="0">C3+D3</f>
        <v>24</v>
      </c>
      <c r="G3" s="2"/>
      <c r="H3" s="2"/>
      <c r="I3" s="2"/>
      <c r="K3" s="2"/>
      <c r="L3" s="2"/>
      <c r="M3" s="2"/>
      <c r="N3" s="2"/>
      <c r="O3" s="2"/>
      <c r="P3" s="2"/>
      <c r="Q3" s="2"/>
      <c r="R3" s="2"/>
      <c r="S3" s="2" t="s">
        <v>590</v>
      </c>
    </row>
    <row r="4" spans="1:19">
      <c r="A4" s="2" t="s">
        <v>594</v>
      </c>
      <c r="B4" s="5" t="s">
        <v>357</v>
      </c>
      <c r="C4">
        <v>5</v>
      </c>
      <c r="D4">
        <v>7</v>
      </c>
      <c r="E4">
        <f t="shared" si="0"/>
        <v>12</v>
      </c>
    </row>
    <row r="5" spans="1:19">
      <c r="A5" s="2" t="s">
        <v>358</v>
      </c>
      <c r="B5" s="5" t="s">
        <v>359</v>
      </c>
      <c r="C5">
        <v>10</v>
      </c>
      <c r="D5">
        <v>27</v>
      </c>
      <c r="E5">
        <f t="shared" si="0"/>
        <v>37</v>
      </c>
    </row>
    <row r="6" spans="1:19">
      <c r="A6" s="2" t="s">
        <v>360</v>
      </c>
      <c r="B6" s="5" t="s">
        <v>361</v>
      </c>
      <c r="C6">
        <v>21</v>
      </c>
      <c r="E6">
        <f t="shared" si="0"/>
        <v>21</v>
      </c>
    </row>
    <row r="7" spans="1:19">
      <c r="A7" s="2" t="s">
        <v>362</v>
      </c>
      <c r="B7" s="5" t="s">
        <v>363</v>
      </c>
      <c r="C7">
        <v>2</v>
      </c>
      <c r="D7">
        <v>6</v>
      </c>
      <c r="E7">
        <f t="shared" si="0"/>
        <v>8</v>
      </c>
    </row>
    <row r="8" spans="1:19">
      <c r="A8" s="2" t="s">
        <v>364</v>
      </c>
      <c r="B8" s="5">
        <v>20764949322</v>
      </c>
      <c r="C8">
        <v>22</v>
      </c>
      <c r="E8">
        <f t="shared" si="0"/>
        <v>22</v>
      </c>
    </row>
    <row r="9" spans="1:19">
      <c r="A9" s="2" t="s">
        <v>365</v>
      </c>
      <c r="B9" s="5" t="s">
        <v>366</v>
      </c>
      <c r="C9">
        <v>18</v>
      </c>
      <c r="D9">
        <v>48</v>
      </c>
      <c r="E9">
        <f t="shared" si="0"/>
        <v>66</v>
      </c>
    </row>
    <row r="10" spans="1:19">
      <c r="A10" s="2" t="s">
        <v>367</v>
      </c>
      <c r="B10" s="5" t="s">
        <v>368</v>
      </c>
      <c r="C10">
        <v>60</v>
      </c>
      <c r="E10">
        <f t="shared" si="0"/>
        <v>60</v>
      </c>
    </row>
    <row r="11" spans="1:19">
      <c r="A11" s="2" t="s">
        <v>32</v>
      </c>
      <c r="B11" s="5" t="s">
        <v>369</v>
      </c>
      <c r="C11">
        <v>6</v>
      </c>
      <c r="D11">
        <v>10</v>
      </c>
      <c r="E11">
        <f t="shared" si="0"/>
        <v>16</v>
      </c>
    </row>
    <row r="12" spans="1:19">
      <c r="A12" s="2" t="s">
        <v>370</v>
      </c>
      <c r="B12" s="5" t="s">
        <v>371</v>
      </c>
      <c r="C12">
        <v>6</v>
      </c>
      <c r="D12">
        <v>70</v>
      </c>
      <c r="E12">
        <f t="shared" si="0"/>
        <v>76</v>
      </c>
    </row>
    <row r="13" spans="1:19">
      <c r="A13" s="2" t="s">
        <v>38</v>
      </c>
      <c r="B13" s="5" t="s">
        <v>372</v>
      </c>
      <c r="C13">
        <v>8</v>
      </c>
      <c r="E13">
        <f t="shared" si="0"/>
        <v>8</v>
      </c>
    </row>
    <row r="14" spans="1:19">
      <c r="A14" s="2" t="s">
        <v>373</v>
      </c>
      <c r="B14" s="5" t="s">
        <v>374</v>
      </c>
      <c r="C14">
        <v>11</v>
      </c>
      <c r="E14">
        <f t="shared" si="0"/>
        <v>11</v>
      </c>
    </row>
    <row r="15" spans="1:19">
      <c r="A15" s="2" t="s">
        <v>375</v>
      </c>
      <c r="B15" s="5" t="s">
        <v>376</v>
      </c>
      <c r="C15">
        <v>16</v>
      </c>
      <c r="D15">
        <v>100</v>
      </c>
      <c r="E15">
        <f t="shared" si="0"/>
        <v>116</v>
      </c>
    </row>
    <row r="16" spans="1:19">
      <c r="A16" s="2" t="s">
        <v>44</v>
      </c>
      <c r="B16" s="5" t="s">
        <v>377</v>
      </c>
      <c r="C16">
        <v>3</v>
      </c>
      <c r="D16">
        <v>5</v>
      </c>
      <c r="E16">
        <f t="shared" si="0"/>
        <v>8</v>
      </c>
    </row>
    <row r="17" spans="1:5">
      <c r="A17" s="2" t="s">
        <v>378</v>
      </c>
      <c r="B17" s="5" t="s">
        <v>379</v>
      </c>
      <c r="C17">
        <v>6</v>
      </c>
      <c r="D17">
        <v>18</v>
      </c>
      <c r="E17">
        <f t="shared" si="0"/>
        <v>24</v>
      </c>
    </row>
    <row r="18" spans="1:5">
      <c r="A18" s="2" t="s">
        <v>380</v>
      </c>
      <c r="B18" s="5" t="s">
        <v>381</v>
      </c>
      <c r="C18">
        <v>6</v>
      </c>
      <c r="E18">
        <f t="shared" si="0"/>
        <v>6</v>
      </c>
    </row>
    <row r="19" spans="1:5">
      <c r="A19" s="2" t="s">
        <v>382</v>
      </c>
      <c r="B19" s="5"/>
      <c r="C19">
        <v>4</v>
      </c>
      <c r="E19">
        <f t="shared" si="0"/>
        <v>4</v>
      </c>
    </row>
    <row r="20" spans="1:5">
      <c r="A20" s="2" t="s">
        <v>120</v>
      </c>
      <c r="B20" s="5" t="s">
        <v>383</v>
      </c>
      <c r="C20">
        <v>6</v>
      </c>
      <c r="E20">
        <f t="shared" si="0"/>
        <v>6</v>
      </c>
    </row>
    <row r="21" spans="1:5">
      <c r="A21" s="2" t="s">
        <v>384</v>
      </c>
      <c r="B21" s="5" t="s">
        <v>385</v>
      </c>
      <c r="C21">
        <v>70</v>
      </c>
      <c r="E21">
        <f t="shared" si="0"/>
        <v>70</v>
      </c>
    </row>
    <row r="22" spans="1:5">
      <c r="A22" s="2" t="s">
        <v>386</v>
      </c>
      <c r="B22" s="5" t="s">
        <v>387</v>
      </c>
      <c r="C22">
        <v>6</v>
      </c>
      <c r="E22">
        <f t="shared" si="0"/>
        <v>6</v>
      </c>
    </row>
    <row r="23" spans="1:5">
      <c r="A23" s="2" t="s">
        <v>56</v>
      </c>
      <c r="B23" s="5" t="s">
        <v>388</v>
      </c>
      <c r="C23">
        <v>5</v>
      </c>
      <c r="E23">
        <f t="shared" si="0"/>
        <v>5</v>
      </c>
    </row>
    <row r="24" spans="1:5">
      <c r="A24" s="2" t="s">
        <v>58</v>
      </c>
      <c r="B24" s="5" t="s">
        <v>389</v>
      </c>
      <c r="C24">
        <v>6</v>
      </c>
      <c r="E24">
        <f t="shared" si="0"/>
        <v>6</v>
      </c>
    </row>
    <row r="25" spans="1:5">
      <c r="A25" s="2" t="s">
        <v>390</v>
      </c>
      <c r="B25" s="5" t="s">
        <v>391</v>
      </c>
      <c r="C25">
        <v>27</v>
      </c>
      <c r="E25">
        <f t="shared" si="0"/>
        <v>27</v>
      </c>
    </row>
    <row r="26" spans="1:5">
      <c r="A26" s="2" t="s">
        <v>392</v>
      </c>
      <c r="B26" s="5" t="s">
        <v>393</v>
      </c>
      <c r="C26">
        <v>2</v>
      </c>
      <c r="D26">
        <v>6</v>
      </c>
      <c r="E26">
        <f t="shared" si="0"/>
        <v>8</v>
      </c>
    </row>
    <row r="27" spans="1:5">
      <c r="A27" s="2" t="s">
        <v>394</v>
      </c>
      <c r="B27" s="5" t="s">
        <v>395</v>
      </c>
      <c r="C27">
        <v>7</v>
      </c>
      <c r="E27">
        <f t="shared" si="0"/>
        <v>7</v>
      </c>
    </row>
    <row r="28" spans="1:5">
      <c r="A28" s="2" t="s">
        <v>66</v>
      </c>
      <c r="B28" s="5" t="s">
        <v>396</v>
      </c>
      <c r="C28">
        <v>6</v>
      </c>
      <c r="E28">
        <f t="shared" si="0"/>
        <v>6</v>
      </c>
    </row>
    <row r="29" spans="1:5">
      <c r="A29" s="2" t="s">
        <v>68</v>
      </c>
      <c r="B29" s="5" t="s">
        <v>397</v>
      </c>
      <c r="C29">
        <v>21</v>
      </c>
      <c r="E29">
        <f t="shared" si="0"/>
        <v>21</v>
      </c>
    </row>
    <row r="30" spans="1:5">
      <c r="A30" s="2" t="s">
        <v>398</v>
      </c>
      <c r="B30" s="5" t="s">
        <v>399</v>
      </c>
      <c r="C30">
        <v>13</v>
      </c>
      <c r="E30">
        <f t="shared" si="0"/>
        <v>13</v>
      </c>
    </row>
    <row r="31" spans="1:5">
      <c r="A31" s="2" t="s">
        <v>400</v>
      </c>
      <c r="B31" s="5" t="s">
        <v>401</v>
      </c>
      <c r="C31">
        <v>11</v>
      </c>
      <c r="E31">
        <f t="shared" si="0"/>
        <v>11</v>
      </c>
    </row>
    <row r="32" spans="1:5">
      <c r="A32" s="2" t="s">
        <v>402</v>
      </c>
      <c r="B32" s="5" t="s">
        <v>403</v>
      </c>
      <c r="C32">
        <v>13</v>
      </c>
      <c r="E32">
        <f t="shared" si="0"/>
        <v>13</v>
      </c>
    </row>
    <row r="33" spans="1:5">
      <c r="A33" s="2" t="s">
        <v>404</v>
      </c>
      <c r="B33" s="5" t="s">
        <v>405</v>
      </c>
      <c r="C33">
        <v>3</v>
      </c>
      <c r="E33">
        <f t="shared" si="0"/>
        <v>3</v>
      </c>
    </row>
    <row r="34" spans="1:5">
      <c r="A34" s="2" t="s">
        <v>406</v>
      </c>
      <c r="B34" s="5" t="s">
        <v>407</v>
      </c>
      <c r="C34">
        <v>6</v>
      </c>
      <c r="E34">
        <f t="shared" si="0"/>
        <v>6</v>
      </c>
    </row>
    <row r="35" spans="1:5">
      <c r="A35" s="2" t="s">
        <v>86</v>
      </c>
      <c r="B35" s="5">
        <v>20764655322</v>
      </c>
      <c r="C35">
        <v>7</v>
      </c>
      <c r="E35">
        <f t="shared" si="0"/>
        <v>7</v>
      </c>
    </row>
    <row r="36" spans="1:5">
      <c r="A36" s="2" t="s">
        <v>88</v>
      </c>
      <c r="B36" s="5" t="s">
        <v>408</v>
      </c>
      <c r="C36">
        <v>4</v>
      </c>
      <c r="D36">
        <v>9</v>
      </c>
      <c r="E36">
        <f t="shared" si="0"/>
        <v>13</v>
      </c>
    </row>
    <row r="37" spans="1:5">
      <c r="A37" s="2" t="s">
        <v>409</v>
      </c>
      <c r="B37" s="5" t="s">
        <v>410</v>
      </c>
      <c r="C37">
        <v>16</v>
      </c>
      <c r="E37">
        <f t="shared" si="0"/>
        <v>16</v>
      </c>
    </row>
    <row r="38" spans="1:5">
      <c r="A38" s="2" t="s">
        <v>96</v>
      </c>
      <c r="B38" s="5" t="s">
        <v>411</v>
      </c>
      <c r="C38">
        <v>8</v>
      </c>
      <c r="E38">
        <f t="shared" si="0"/>
        <v>8</v>
      </c>
    </row>
    <row r="39" spans="1:5">
      <c r="A39" s="2" t="s">
        <v>100</v>
      </c>
      <c r="B39" s="5" t="s">
        <v>412</v>
      </c>
      <c r="C39">
        <v>7</v>
      </c>
      <c r="E39">
        <f t="shared" si="0"/>
        <v>7</v>
      </c>
    </row>
    <row r="40" spans="1:5">
      <c r="A40" s="2" t="s">
        <v>102</v>
      </c>
      <c r="B40" s="5" t="s">
        <v>413</v>
      </c>
      <c r="C40">
        <v>6</v>
      </c>
      <c r="E40">
        <f t="shared" si="0"/>
        <v>6</v>
      </c>
    </row>
    <row r="41" spans="1:5">
      <c r="A41" s="2" t="s">
        <v>104</v>
      </c>
      <c r="B41" s="5" t="s">
        <v>414</v>
      </c>
      <c r="C41">
        <v>2</v>
      </c>
      <c r="D41">
        <v>8</v>
      </c>
      <c r="E41">
        <f t="shared" si="0"/>
        <v>10</v>
      </c>
    </row>
    <row r="42" spans="1:5">
      <c r="A42" s="2" t="s">
        <v>106</v>
      </c>
      <c r="B42" s="5" t="s">
        <v>415</v>
      </c>
      <c r="C42">
        <v>29</v>
      </c>
      <c r="D42">
        <v>40</v>
      </c>
      <c r="E42">
        <f t="shared" si="0"/>
        <v>69</v>
      </c>
    </row>
    <row r="43" spans="1:5">
      <c r="A43" s="2" t="s">
        <v>108</v>
      </c>
      <c r="B43" s="5" t="s">
        <v>416</v>
      </c>
      <c r="C43">
        <v>3</v>
      </c>
      <c r="D43">
        <v>4</v>
      </c>
      <c r="E43">
        <f t="shared" si="0"/>
        <v>7</v>
      </c>
    </row>
    <row r="44" spans="1:5">
      <c r="A44" s="2" t="s">
        <v>110</v>
      </c>
      <c r="B44" s="5" t="s">
        <v>417</v>
      </c>
      <c r="C44">
        <v>3</v>
      </c>
      <c r="D44">
        <v>12</v>
      </c>
      <c r="E44">
        <f t="shared" si="0"/>
        <v>15</v>
      </c>
    </row>
    <row r="45" spans="1:5">
      <c r="A45" s="2" t="s">
        <v>418</v>
      </c>
      <c r="B45" s="5" t="s">
        <v>419</v>
      </c>
      <c r="C45">
        <v>7</v>
      </c>
      <c r="E45">
        <f t="shared" si="0"/>
        <v>7</v>
      </c>
    </row>
    <row r="46" spans="1:5">
      <c r="A46" s="2" t="s">
        <v>114</v>
      </c>
      <c r="B46" s="5" t="s">
        <v>420</v>
      </c>
      <c r="C46">
        <v>7</v>
      </c>
      <c r="E46">
        <f t="shared" si="0"/>
        <v>7</v>
      </c>
    </row>
    <row r="47" spans="1:5">
      <c r="A47" s="2" t="s">
        <v>421</v>
      </c>
      <c r="B47" s="5" t="s">
        <v>155</v>
      </c>
      <c r="C47">
        <v>3</v>
      </c>
      <c r="D47">
        <v>4</v>
      </c>
      <c r="E47">
        <f t="shared" si="0"/>
        <v>7</v>
      </c>
    </row>
    <row r="48" spans="1:5">
      <c r="A48" s="2" t="s">
        <v>116</v>
      </c>
      <c r="B48" s="5" t="s">
        <v>422</v>
      </c>
      <c r="C48">
        <v>6</v>
      </c>
      <c r="E48">
        <f t="shared" si="0"/>
        <v>6</v>
      </c>
    </row>
    <row r="49" spans="1:5">
      <c r="A49" s="2" t="s">
        <v>423</v>
      </c>
      <c r="B49" s="5" t="s">
        <v>157</v>
      </c>
      <c r="C49">
        <v>2</v>
      </c>
      <c r="D49">
        <v>4</v>
      </c>
      <c r="E49">
        <f t="shared" si="0"/>
        <v>6</v>
      </c>
    </row>
    <row r="50" spans="1:5">
      <c r="A50" s="2" t="s">
        <v>424</v>
      </c>
      <c r="B50" s="5" t="s">
        <v>425</v>
      </c>
      <c r="C50">
        <v>5</v>
      </c>
      <c r="E50">
        <f t="shared" si="0"/>
        <v>5</v>
      </c>
    </row>
    <row r="51" spans="1:5">
      <c r="A51" s="2" t="s">
        <v>426</v>
      </c>
      <c r="B51" s="5" t="s">
        <v>159</v>
      </c>
      <c r="C51">
        <v>3</v>
      </c>
      <c r="E51">
        <f t="shared" si="0"/>
        <v>3</v>
      </c>
    </row>
    <row r="52" spans="1:5">
      <c r="A52" s="2" t="s">
        <v>427</v>
      </c>
      <c r="B52" s="5" t="s">
        <v>428</v>
      </c>
      <c r="C52">
        <v>6</v>
      </c>
      <c r="E52">
        <f t="shared" si="0"/>
        <v>6</v>
      </c>
    </row>
    <row r="53" spans="1:5">
      <c r="A53" s="2" t="s">
        <v>429</v>
      </c>
      <c r="B53" s="5" t="s">
        <v>430</v>
      </c>
      <c r="C53">
        <v>1</v>
      </c>
      <c r="D53">
        <v>3</v>
      </c>
      <c r="E53">
        <f t="shared" si="0"/>
        <v>4</v>
      </c>
    </row>
    <row r="54" spans="1:5">
      <c r="A54" s="2" t="s">
        <v>124</v>
      </c>
      <c r="B54" s="5" t="s">
        <v>431</v>
      </c>
      <c r="C54">
        <v>6</v>
      </c>
      <c r="D54">
        <v>10</v>
      </c>
      <c r="E54">
        <f t="shared" si="0"/>
        <v>16</v>
      </c>
    </row>
    <row r="55" spans="1:5">
      <c r="A55" s="2" t="s">
        <v>432</v>
      </c>
      <c r="B55" s="5" t="s">
        <v>433</v>
      </c>
      <c r="C55">
        <v>6</v>
      </c>
      <c r="E55">
        <f t="shared" si="0"/>
        <v>6</v>
      </c>
    </row>
    <row r="56" spans="1:5">
      <c r="A56" s="2" t="s">
        <v>126</v>
      </c>
      <c r="B56" s="5">
        <v>8932352190</v>
      </c>
      <c r="C56">
        <v>4</v>
      </c>
      <c r="E56">
        <f t="shared" si="0"/>
        <v>4</v>
      </c>
    </row>
    <row r="57" spans="1:5">
      <c r="A57" s="2" t="s">
        <v>434</v>
      </c>
      <c r="B57" s="5">
        <v>8932417190</v>
      </c>
      <c r="C57">
        <v>5</v>
      </c>
      <c r="E57">
        <f t="shared" si="0"/>
        <v>5</v>
      </c>
    </row>
    <row r="58" spans="1:5">
      <c r="A58" s="2" t="s">
        <v>435</v>
      </c>
      <c r="B58" s="5" t="s">
        <v>436</v>
      </c>
      <c r="C58">
        <v>3</v>
      </c>
      <c r="D58">
        <v>8</v>
      </c>
      <c r="E58">
        <f t="shared" si="0"/>
        <v>11</v>
      </c>
    </row>
    <row r="59" spans="1:5">
      <c r="A59" s="2" t="s">
        <v>437</v>
      </c>
      <c r="B59" s="5" t="s">
        <v>438</v>
      </c>
      <c r="C59">
        <v>5</v>
      </c>
      <c r="E59">
        <f t="shared" si="0"/>
        <v>5</v>
      </c>
    </row>
    <row r="60" spans="1:5">
      <c r="A60" s="2" t="s">
        <v>439</v>
      </c>
      <c r="B60" s="5" t="s">
        <v>440</v>
      </c>
      <c r="C60">
        <v>6</v>
      </c>
      <c r="D60">
        <v>10</v>
      </c>
      <c r="E60">
        <f t="shared" si="0"/>
        <v>16</v>
      </c>
    </row>
    <row r="61" spans="1:5">
      <c r="A61" s="2" t="s">
        <v>441</v>
      </c>
      <c r="B61" s="5" t="s">
        <v>171</v>
      </c>
      <c r="C61">
        <v>1</v>
      </c>
      <c r="D61">
        <v>3</v>
      </c>
      <c r="E61">
        <f t="shared" si="0"/>
        <v>4</v>
      </c>
    </row>
    <row r="62" spans="1:5">
      <c r="A62" s="2" t="s">
        <v>442</v>
      </c>
      <c r="B62" s="5" t="s">
        <v>443</v>
      </c>
      <c r="C62">
        <v>3</v>
      </c>
      <c r="D62">
        <v>7</v>
      </c>
      <c r="E62">
        <f t="shared" si="0"/>
        <v>10</v>
      </c>
    </row>
    <row r="63" spans="1:5">
      <c r="A63" s="2" t="s">
        <v>134</v>
      </c>
      <c r="B63" s="5" t="s">
        <v>444</v>
      </c>
      <c r="C63">
        <v>5</v>
      </c>
      <c r="D63">
        <v>4</v>
      </c>
      <c r="E63">
        <f t="shared" si="0"/>
        <v>9</v>
      </c>
    </row>
    <row r="64" spans="1:5">
      <c r="A64" s="2" t="s">
        <v>445</v>
      </c>
      <c r="B64" s="5" t="s">
        <v>446</v>
      </c>
      <c r="C64">
        <v>3</v>
      </c>
      <c r="E64">
        <f t="shared" si="0"/>
        <v>3</v>
      </c>
    </row>
    <row r="65" spans="1:5">
      <c r="A65" s="2" t="s">
        <v>136</v>
      </c>
      <c r="B65" s="5" t="s">
        <v>447</v>
      </c>
      <c r="C65">
        <v>8</v>
      </c>
      <c r="D65">
        <v>18</v>
      </c>
      <c r="E65">
        <f t="shared" si="0"/>
        <v>26</v>
      </c>
    </row>
    <row r="66" spans="1:5">
      <c r="A66" s="2" t="s">
        <v>138</v>
      </c>
      <c r="B66" s="5" t="s">
        <v>448</v>
      </c>
      <c r="C66">
        <v>8</v>
      </c>
      <c r="E66">
        <f t="shared" si="0"/>
        <v>8</v>
      </c>
    </row>
    <row r="67" spans="1:5">
      <c r="A67" s="2" t="s">
        <v>449</v>
      </c>
      <c r="B67" s="5" t="s">
        <v>450</v>
      </c>
      <c r="C67">
        <v>3</v>
      </c>
      <c r="D67">
        <v>4</v>
      </c>
      <c r="E67">
        <f t="shared" ref="E67:E130" si="1">C67+D67</f>
        <v>7</v>
      </c>
    </row>
    <row r="68" spans="1:5">
      <c r="A68" s="2" t="s">
        <v>140</v>
      </c>
      <c r="B68" s="5" t="s">
        <v>451</v>
      </c>
      <c r="C68">
        <v>6</v>
      </c>
      <c r="E68">
        <f t="shared" si="1"/>
        <v>6</v>
      </c>
    </row>
    <row r="69" spans="1:5">
      <c r="A69" s="2" t="s">
        <v>452</v>
      </c>
      <c r="B69" s="5" t="s">
        <v>177</v>
      </c>
      <c r="C69">
        <v>5</v>
      </c>
      <c r="E69">
        <f t="shared" si="1"/>
        <v>5</v>
      </c>
    </row>
    <row r="70" spans="1:5">
      <c r="A70" s="2" t="s">
        <v>453</v>
      </c>
      <c r="B70" s="5">
        <v>9315276160</v>
      </c>
      <c r="C70">
        <v>26</v>
      </c>
      <c r="E70">
        <f t="shared" si="1"/>
        <v>26</v>
      </c>
    </row>
    <row r="71" spans="1:5">
      <c r="A71" s="2" t="s">
        <v>454</v>
      </c>
      <c r="B71" s="5">
        <v>9315306190</v>
      </c>
      <c r="C71">
        <v>7</v>
      </c>
      <c r="E71">
        <f t="shared" si="1"/>
        <v>7</v>
      </c>
    </row>
    <row r="72" spans="1:5">
      <c r="A72" s="2" t="s">
        <v>455</v>
      </c>
      <c r="B72" s="5" t="s">
        <v>456</v>
      </c>
      <c r="C72">
        <v>5</v>
      </c>
      <c r="E72">
        <f t="shared" si="1"/>
        <v>5</v>
      </c>
    </row>
    <row r="73" spans="1:5">
      <c r="A73" s="2" t="s">
        <v>457</v>
      </c>
      <c r="B73" s="5" t="s">
        <v>181</v>
      </c>
      <c r="C73">
        <v>5</v>
      </c>
      <c r="E73">
        <f t="shared" si="1"/>
        <v>5</v>
      </c>
    </row>
    <row r="74" spans="1:5">
      <c r="A74" s="2" t="s">
        <v>146</v>
      </c>
      <c r="B74" s="5" t="s">
        <v>458</v>
      </c>
      <c r="C74">
        <v>11</v>
      </c>
      <c r="E74">
        <f t="shared" si="1"/>
        <v>11</v>
      </c>
    </row>
    <row r="75" spans="1:5">
      <c r="A75" s="2" t="s">
        <v>148</v>
      </c>
      <c r="B75" s="5" t="s">
        <v>459</v>
      </c>
      <c r="C75">
        <v>8</v>
      </c>
      <c r="D75">
        <v>15</v>
      </c>
      <c r="E75">
        <f t="shared" si="1"/>
        <v>23</v>
      </c>
    </row>
    <row r="76" spans="1:5">
      <c r="A76" s="2" t="s">
        <v>460</v>
      </c>
      <c r="B76" s="5" t="s">
        <v>183</v>
      </c>
      <c r="C76">
        <v>0</v>
      </c>
      <c r="E76">
        <f t="shared" si="1"/>
        <v>0</v>
      </c>
    </row>
    <row r="77" spans="1:5">
      <c r="A77" s="2" t="s">
        <v>461</v>
      </c>
      <c r="B77" s="5" t="s">
        <v>462</v>
      </c>
      <c r="C77">
        <f>22+38</f>
        <v>60</v>
      </c>
      <c r="E77">
        <f t="shared" si="1"/>
        <v>60</v>
      </c>
    </row>
    <row r="78" spans="1:5">
      <c r="A78" s="2" t="s">
        <v>463</v>
      </c>
      <c r="B78" s="5" t="s">
        <v>464</v>
      </c>
      <c r="C78">
        <v>4</v>
      </c>
      <c r="E78">
        <f t="shared" si="1"/>
        <v>4</v>
      </c>
    </row>
    <row r="79" spans="1:5">
      <c r="A79" s="2" t="s">
        <v>465</v>
      </c>
      <c r="B79" s="5" t="s">
        <v>466</v>
      </c>
      <c r="C79">
        <v>4</v>
      </c>
      <c r="D79">
        <v>8</v>
      </c>
      <c r="E79">
        <f t="shared" si="1"/>
        <v>12</v>
      </c>
    </row>
    <row r="80" spans="1:5">
      <c r="A80" s="2" t="s">
        <v>467</v>
      </c>
      <c r="B80" s="5" t="s">
        <v>468</v>
      </c>
      <c r="C80">
        <v>3.2</v>
      </c>
      <c r="E80">
        <f t="shared" si="1"/>
        <v>3.2</v>
      </c>
    </row>
    <row r="81" spans="1:5">
      <c r="A81" s="2" t="s">
        <v>595</v>
      </c>
      <c r="B81" s="5" t="s">
        <v>470</v>
      </c>
      <c r="C81">
        <v>1</v>
      </c>
      <c r="E81">
        <f t="shared" si="1"/>
        <v>1</v>
      </c>
    </row>
    <row r="82" spans="1:5">
      <c r="A82" s="2" t="s">
        <v>471</v>
      </c>
      <c r="B82" s="5" t="s">
        <v>472</v>
      </c>
      <c r="C82">
        <v>23</v>
      </c>
      <c r="D82">
        <v>40</v>
      </c>
      <c r="E82">
        <f t="shared" si="1"/>
        <v>63</v>
      </c>
    </row>
    <row r="83" spans="1:5">
      <c r="A83" s="2" t="s">
        <v>473</v>
      </c>
      <c r="B83" s="5" t="s">
        <v>474</v>
      </c>
      <c r="C83">
        <v>4</v>
      </c>
      <c r="D83">
        <v>44</v>
      </c>
      <c r="E83">
        <f t="shared" si="1"/>
        <v>48</v>
      </c>
    </row>
    <row r="84" spans="1:5">
      <c r="A84" s="2" t="s">
        <v>475</v>
      </c>
      <c r="B84" s="5" t="s">
        <v>476</v>
      </c>
      <c r="C84">
        <v>26</v>
      </c>
      <c r="E84">
        <f t="shared" si="1"/>
        <v>26</v>
      </c>
    </row>
    <row r="85" spans="1:5">
      <c r="A85" s="2" t="s">
        <v>477</v>
      </c>
      <c r="B85" s="5" t="s">
        <v>478</v>
      </c>
      <c r="C85">
        <v>7</v>
      </c>
      <c r="E85">
        <f t="shared" si="1"/>
        <v>7</v>
      </c>
    </row>
    <row r="86" spans="1:5">
      <c r="A86" s="2" t="s">
        <v>479</v>
      </c>
      <c r="B86" s="5" t="s">
        <v>480</v>
      </c>
      <c r="C86">
        <v>15</v>
      </c>
      <c r="D86">
        <v>43</v>
      </c>
      <c r="E86">
        <f t="shared" si="1"/>
        <v>58</v>
      </c>
    </row>
    <row r="87" spans="1:5">
      <c r="A87" s="2" t="s">
        <v>202</v>
      </c>
      <c r="B87" s="5" t="s">
        <v>481</v>
      </c>
      <c r="C87">
        <v>12</v>
      </c>
      <c r="D87">
        <v>35</v>
      </c>
      <c r="E87">
        <f t="shared" si="1"/>
        <v>47</v>
      </c>
    </row>
    <row r="88" spans="1:5">
      <c r="A88" s="2" t="s">
        <v>482</v>
      </c>
      <c r="B88" s="5" t="s">
        <v>483</v>
      </c>
      <c r="C88">
        <v>4</v>
      </c>
      <c r="D88">
        <v>5</v>
      </c>
      <c r="E88">
        <f t="shared" si="1"/>
        <v>9</v>
      </c>
    </row>
    <row r="89" spans="1:5">
      <c r="A89" s="2" t="s">
        <v>484</v>
      </c>
      <c r="B89" s="5" t="s">
        <v>485</v>
      </c>
      <c r="C89">
        <v>9</v>
      </c>
      <c r="E89">
        <f t="shared" si="1"/>
        <v>9</v>
      </c>
    </row>
    <row r="90" spans="1:5">
      <c r="A90" s="2" t="s">
        <v>188</v>
      </c>
      <c r="B90" s="5" t="s">
        <v>486</v>
      </c>
      <c r="C90">
        <v>7</v>
      </c>
      <c r="E90">
        <f t="shared" si="1"/>
        <v>7</v>
      </c>
    </row>
    <row r="91" spans="1:5">
      <c r="A91" s="2" t="s">
        <v>190</v>
      </c>
      <c r="B91" s="5" t="s">
        <v>487</v>
      </c>
      <c r="C91">
        <v>10</v>
      </c>
      <c r="D91">
        <v>4</v>
      </c>
      <c r="E91">
        <f t="shared" si="1"/>
        <v>14</v>
      </c>
    </row>
    <row r="92" spans="1:5">
      <c r="A92" s="2" t="s">
        <v>596</v>
      </c>
      <c r="B92" s="5" t="s">
        <v>489</v>
      </c>
      <c r="C92">
        <v>3</v>
      </c>
      <c r="E92">
        <f t="shared" si="1"/>
        <v>3</v>
      </c>
    </row>
    <row r="93" spans="1:5">
      <c r="A93" s="2" t="s">
        <v>6</v>
      </c>
      <c r="B93" s="5" t="s">
        <v>206</v>
      </c>
      <c r="C93">
        <v>2</v>
      </c>
      <c r="E93">
        <f t="shared" si="1"/>
        <v>2</v>
      </c>
    </row>
    <row r="94" spans="1:5">
      <c r="A94" s="2" t="s">
        <v>490</v>
      </c>
      <c r="B94" s="5" t="s">
        <v>213</v>
      </c>
      <c r="C94">
        <v>6.5</v>
      </c>
      <c r="E94">
        <f t="shared" si="1"/>
        <v>6.5</v>
      </c>
    </row>
    <row r="95" spans="1:5">
      <c r="A95" s="2" t="s">
        <v>214</v>
      </c>
      <c r="B95" s="5" t="s">
        <v>215</v>
      </c>
      <c r="C95">
        <v>4</v>
      </c>
      <c r="E95">
        <f t="shared" si="1"/>
        <v>4</v>
      </c>
    </row>
    <row r="96" spans="1:5">
      <c r="A96" s="2" t="s">
        <v>216</v>
      </c>
      <c r="B96" s="5" t="s">
        <v>217</v>
      </c>
      <c r="C96">
        <v>4</v>
      </c>
      <c r="E96">
        <f t="shared" si="1"/>
        <v>4</v>
      </c>
    </row>
    <row r="97" spans="1:5">
      <c r="A97" s="2" t="s">
        <v>218</v>
      </c>
      <c r="B97" s="5" t="s">
        <v>219</v>
      </c>
      <c r="C97">
        <v>3</v>
      </c>
      <c r="E97">
        <f t="shared" si="1"/>
        <v>3</v>
      </c>
    </row>
    <row r="98" spans="1:5">
      <c r="A98" s="2" t="s">
        <v>220</v>
      </c>
      <c r="B98" s="5" t="s">
        <v>221</v>
      </c>
      <c r="C98">
        <v>5</v>
      </c>
      <c r="E98">
        <f t="shared" si="1"/>
        <v>5</v>
      </c>
    </row>
    <row r="99" spans="1:5">
      <c r="A99" s="2" t="s">
        <v>222</v>
      </c>
      <c r="B99" s="5" t="s">
        <v>223</v>
      </c>
      <c r="C99">
        <v>3</v>
      </c>
      <c r="E99">
        <f t="shared" si="1"/>
        <v>3</v>
      </c>
    </row>
    <row r="100" spans="1:5">
      <c r="A100" s="2" t="s">
        <v>210</v>
      </c>
      <c r="B100" s="5" t="s">
        <v>211</v>
      </c>
      <c r="C100">
        <v>3</v>
      </c>
      <c r="E100">
        <f t="shared" si="1"/>
        <v>3</v>
      </c>
    </row>
    <row r="101" spans="1:5">
      <c r="A101" s="2" t="s">
        <v>88</v>
      </c>
      <c r="B101" s="5" t="s">
        <v>209</v>
      </c>
      <c r="C101">
        <v>1</v>
      </c>
      <c r="D101">
        <v>1</v>
      </c>
      <c r="E101">
        <f t="shared" si="1"/>
        <v>2</v>
      </c>
    </row>
    <row r="102" spans="1:5">
      <c r="A102" s="2" t="s">
        <v>491</v>
      </c>
      <c r="B102" s="5" t="s">
        <v>208</v>
      </c>
      <c r="C102">
        <v>2</v>
      </c>
      <c r="E102">
        <f t="shared" si="1"/>
        <v>2</v>
      </c>
    </row>
    <row r="103" spans="1:5">
      <c r="A103" s="2" t="s">
        <v>492</v>
      </c>
      <c r="B103" s="5">
        <v>12146401160</v>
      </c>
      <c r="C103">
        <v>2</v>
      </c>
      <c r="E103">
        <f t="shared" si="1"/>
        <v>2</v>
      </c>
    </row>
    <row r="104" spans="1:5">
      <c r="A104" s="2" t="s">
        <v>493</v>
      </c>
      <c r="B104" s="5" t="s">
        <v>239</v>
      </c>
      <c r="C104">
        <v>1.8</v>
      </c>
      <c r="D104">
        <v>2</v>
      </c>
      <c r="E104">
        <f t="shared" si="1"/>
        <v>3.8</v>
      </c>
    </row>
    <row r="105" spans="1:5">
      <c r="A105" s="2" t="s">
        <v>494</v>
      </c>
      <c r="B105" s="5" t="s">
        <v>241</v>
      </c>
      <c r="C105">
        <v>4</v>
      </c>
      <c r="E105">
        <f t="shared" si="1"/>
        <v>4</v>
      </c>
    </row>
    <row r="106" spans="1:5">
      <c r="A106" s="2" t="s">
        <v>244</v>
      </c>
      <c r="B106" s="5" t="s">
        <v>495</v>
      </c>
      <c r="C106">
        <v>12</v>
      </c>
      <c r="D106">
        <v>9</v>
      </c>
      <c r="E106">
        <f t="shared" si="1"/>
        <v>21</v>
      </c>
    </row>
    <row r="107" spans="1:5">
      <c r="A107" s="2" t="s">
        <v>246</v>
      </c>
      <c r="B107" s="5" t="s">
        <v>496</v>
      </c>
      <c r="C107">
        <v>7</v>
      </c>
      <c r="D107">
        <v>11</v>
      </c>
      <c r="E107">
        <f t="shared" si="1"/>
        <v>18</v>
      </c>
    </row>
    <row r="108" spans="1:5">
      <c r="A108" s="2" t="s">
        <v>248</v>
      </c>
      <c r="B108" s="5" t="s">
        <v>497</v>
      </c>
      <c r="C108">
        <v>9</v>
      </c>
      <c r="D108">
        <v>10</v>
      </c>
      <c r="E108">
        <f t="shared" si="1"/>
        <v>19</v>
      </c>
    </row>
    <row r="109" spans="1:5">
      <c r="A109" s="2" t="s">
        <v>236</v>
      </c>
      <c r="B109" s="5" t="s">
        <v>237</v>
      </c>
      <c r="C109">
        <v>23</v>
      </c>
      <c r="E109">
        <f t="shared" si="1"/>
        <v>23</v>
      </c>
    </row>
    <row r="110" spans="1:5">
      <c r="A110" s="2" t="s">
        <v>234</v>
      </c>
      <c r="B110" s="5" t="s">
        <v>235</v>
      </c>
      <c r="C110">
        <v>23</v>
      </c>
      <c r="E110">
        <f t="shared" si="1"/>
        <v>23</v>
      </c>
    </row>
    <row r="111" spans="1:5">
      <c r="A111" s="2" t="s">
        <v>250</v>
      </c>
      <c r="B111" s="5" t="s">
        <v>251</v>
      </c>
      <c r="C111">
        <v>2</v>
      </c>
      <c r="E111">
        <f t="shared" si="1"/>
        <v>2</v>
      </c>
    </row>
    <row r="112" spans="1:5">
      <c r="A112" s="2" t="s">
        <v>252</v>
      </c>
      <c r="B112" s="5" t="s">
        <v>253</v>
      </c>
      <c r="C112">
        <v>2</v>
      </c>
      <c r="E112">
        <f t="shared" si="1"/>
        <v>2</v>
      </c>
    </row>
    <row r="113" spans="1:5">
      <c r="A113" s="2" t="s">
        <v>254</v>
      </c>
      <c r="B113" s="5" t="s">
        <v>255</v>
      </c>
      <c r="C113">
        <v>3</v>
      </c>
      <c r="E113">
        <f t="shared" si="1"/>
        <v>3</v>
      </c>
    </row>
    <row r="114" spans="1:5">
      <c r="A114" s="2" t="s">
        <v>256</v>
      </c>
      <c r="B114" s="5" t="s">
        <v>257</v>
      </c>
      <c r="C114">
        <v>2</v>
      </c>
      <c r="E114">
        <f t="shared" si="1"/>
        <v>2</v>
      </c>
    </row>
    <row r="115" spans="1:5" ht="15.75">
      <c r="A115" s="2" t="s">
        <v>597</v>
      </c>
      <c r="B115" s="5" t="s">
        <v>259</v>
      </c>
      <c r="C115">
        <v>4</v>
      </c>
      <c r="E115">
        <f t="shared" si="1"/>
        <v>4</v>
      </c>
    </row>
    <row r="116" spans="1:5">
      <c r="A116" s="2" t="s">
        <v>499</v>
      </c>
      <c r="B116" s="5" t="s">
        <v>500</v>
      </c>
      <c r="C116">
        <v>5</v>
      </c>
      <c r="E116">
        <f t="shared" si="1"/>
        <v>5</v>
      </c>
    </row>
    <row r="117" spans="1:5">
      <c r="A117" s="2" t="s">
        <v>260</v>
      </c>
      <c r="B117" s="5" t="s">
        <v>501</v>
      </c>
      <c r="C117">
        <v>1</v>
      </c>
      <c r="D117">
        <v>2</v>
      </c>
      <c r="E117">
        <f t="shared" si="1"/>
        <v>3</v>
      </c>
    </row>
    <row r="118" spans="1:5">
      <c r="A118" s="2" t="s">
        <v>262</v>
      </c>
      <c r="B118" s="5" t="s">
        <v>502</v>
      </c>
      <c r="C118">
        <v>8</v>
      </c>
      <c r="E118">
        <f t="shared" si="1"/>
        <v>8</v>
      </c>
    </row>
    <row r="119" spans="1:5">
      <c r="A119" s="2" t="s">
        <v>264</v>
      </c>
      <c r="B119" s="5" t="s">
        <v>265</v>
      </c>
      <c r="C119">
        <v>2</v>
      </c>
      <c r="E119">
        <f t="shared" si="1"/>
        <v>2</v>
      </c>
    </row>
    <row r="120" spans="1:5">
      <c r="A120" s="2" t="s">
        <v>266</v>
      </c>
      <c r="B120" s="5" t="s">
        <v>503</v>
      </c>
      <c r="C120">
        <v>1.5</v>
      </c>
      <c r="D120">
        <v>4</v>
      </c>
      <c r="E120">
        <f t="shared" si="1"/>
        <v>5.5</v>
      </c>
    </row>
    <row r="121" spans="1:5">
      <c r="A121" s="2" t="s">
        <v>268</v>
      </c>
      <c r="B121" s="5" t="s">
        <v>269</v>
      </c>
      <c r="C121">
        <v>2</v>
      </c>
      <c r="E121">
        <f t="shared" si="1"/>
        <v>2</v>
      </c>
    </row>
    <row r="122" spans="1:5">
      <c r="A122" s="2" t="s">
        <v>504</v>
      </c>
      <c r="B122" s="5" t="s">
        <v>505</v>
      </c>
      <c r="C122">
        <v>4</v>
      </c>
      <c r="E122">
        <f t="shared" si="1"/>
        <v>4</v>
      </c>
    </row>
    <row r="123" spans="1:5">
      <c r="A123" s="2" t="s">
        <v>273</v>
      </c>
      <c r="B123" s="5" t="s">
        <v>274</v>
      </c>
      <c r="C123">
        <v>3</v>
      </c>
      <c r="E123">
        <f t="shared" si="1"/>
        <v>3</v>
      </c>
    </row>
    <row r="124" spans="1:5">
      <c r="A124" s="2" t="s">
        <v>506</v>
      </c>
      <c r="B124" s="5" t="s">
        <v>507</v>
      </c>
      <c r="C124">
        <v>1</v>
      </c>
      <c r="D124">
        <v>1</v>
      </c>
      <c r="E124">
        <f t="shared" si="1"/>
        <v>2</v>
      </c>
    </row>
    <row r="125" spans="1:5">
      <c r="A125" s="2" t="s">
        <v>508</v>
      </c>
      <c r="B125" s="5" t="s">
        <v>509</v>
      </c>
      <c r="C125">
        <v>1</v>
      </c>
      <c r="E125">
        <f t="shared" si="1"/>
        <v>1</v>
      </c>
    </row>
    <row r="126" spans="1:5">
      <c r="A126" s="2" t="s">
        <v>510</v>
      </c>
      <c r="B126" s="5" t="s">
        <v>511</v>
      </c>
      <c r="C126">
        <v>2</v>
      </c>
      <c r="E126">
        <f t="shared" si="1"/>
        <v>2</v>
      </c>
    </row>
    <row r="127" spans="1:5">
      <c r="A127" s="2" t="s">
        <v>291</v>
      </c>
      <c r="B127" s="5" t="s">
        <v>512</v>
      </c>
      <c r="C127">
        <v>30</v>
      </c>
      <c r="D127">
        <v>27</v>
      </c>
      <c r="E127">
        <f t="shared" si="1"/>
        <v>57</v>
      </c>
    </row>
    <row r="128" spans="1:5">
      <c r="A128" s="2" t="s">
        <v>513</v>
      </c>
      <c r="B128" s="5" t="s">
        <v>514</v>
      </c>
      <c r="C128">
        <v>15</v>
      </c>
      <c r="D128">
        <v>26</v>
      </c>
      <c r="E128">
        <f t="shared" si="1"/>
        <v>41</v>
      </c>
    </row>
    <row r="129" spans="1:5">
      <c r="A129" s="2" t="s">
        <v>515</v>
      </c>
      <c r="B129" s="5" t="s">
        <v>296</v>
      </c>
      <c r="C129">
        <v>15</v>
      </c>
      <c r="D129">
        <v>28</v>
      </c>
      <c r="E129">
        <f t="shared" si="1"/>
        <v>43</v>
      </c>
    </row>
    <row r="130" spans="1:5">
      <c r="A130" s="2" t="s">
        <v>516</v>
      </c>
      <c r="B130" s="5" t="s">
        <v>517</v>
      </c>
      <c r="C130">
        <v>13</v>
      </c>
      <c r="D130">
        <v>12</v>
      </c>
      <c r="E130">
        <f t="shared" si="1"/>
        <v>25</v>
      </c>
    </row>
    <row r="131" spans="1:5">
      <c r="A131" s="2" t="s">
        <v>518</v>
      </c>
      <c r="B131" s="5" t="s">
        <v>519</v>
      </c>
      <c r="C131">
        <v>3</v>
      </c>
      <c r="E131">
        <f t="shared" ref="E131:E194" si="2">C131+D131</f>
        <v>3</v>
      </c>
    </row>
    <row r="132" spans="1:5">
      <c r="A132" s="2" t="s">
        <v>520</v>
      </c>
      <c r="B132" s="5" t="s">
        <v>521</v>
      </c>
      <c r="C132">
        <v>2.8</v>
      </c>
      <c r="E132">
        <f t="shared" si="2"/>
        <v>2.8</v>
      </c>
    </row>
    <row r="133" spans="1:5">
      <c r="A133" s="2" t="s">
        <v>303</v>
      </c>
      <c r="B133" s="5" t="s">
        <v>522</v>
      </c>
      <c r="C133">
        <v>2.5</v>
      </c>
      <c r="E133">
        <f t="shared" si="2"/>
        <v>2.5</v>
      </c>
    </row>
    <row r="134" spans="1:5">
      <c r="A134" s="2" t="s">
        <v>523</v>
      </c>
      <c r="B134" s="5" t="s">
        <v>524</v>
      </c>
      <c r="C134">
        <v>2.1</v>
      </c>
      <c r="E134">
        <f t="shared" si="2"/>
        <v>2.1</v>
      </c>
    </row>
    <row r="135" spans="1:5" ht="18.75">
      <c r="A135" s="2" t="s">
        <v>525</v>
      </c>
      <c r="B135" s="1"/>
      <c r="C135">
        <v>1</v>
      </c>
      <c r="E135">
        <f t="shared" si="2"/>
        <v>1</v>
      </c>
    </row>
    <row r="136" spans="1:5">
      <c r="A136" s="2" t="s">
        <v>311</v>
      </c>
      <c r="B136" s="5" t="s">
        <v>312</v>
      </c>
      <c r="C136">
        <v>0</v>
      </c>
      <c r="E136">
        <f t="shared" si="2"/>
        <v>0</v>
      </c>
    </row>
    <row r="137" spans="1:5">
      <c r="A137" s="2" t="s">
        <v>315</v>
      </c>
      <c r="B137" s="5" t="s">
        <v>316</v>
      </c>
      <c r="C137">
        <v>1</v>
      </c>
      <c r="E137">
        <f t="shared" si="2"/>
        <v>1</v>
      </c>
    </row>
    <row r="138" spans="1:5">
      <c r="A138" s="2" t="s">
        <v>526</v>
      </c>
      <c r="B138" s="5" t="s">
        <v>318</v>
      </c>
      <c r="C138">
        <v>3</v>
      </c>
      <c r="E138">
        <f t="shared" si="2"/>
        <v>3</v>
      </c>
    </row>
    <row r="139" spans="1:5">
      <c r="A139" s="2" t="s">
        <v>319</v>
      </c>
      <c r="B139" s="5" t="s">
        <v>320</v>
      </c>
      <c r="C139">
        <v>3</v>
      </c>
      <c r="E139">
        <f t="shared" si="2"/>
        <v>3</v>
      </c>
    </row>
    <row r="140" spans="1:5">
      <c r="A140" s="2" t="s">
        <v>321</v>
      </c>
      <c r="B140" s="5" t="s">
        <v>322</v>
      </c>
      <c r="C140">
        <v>1</v>
      </c>
      <c r="E140">
        <f t="shared" si="2"/>
        <v>1</v>
      </c>
    </row>
    <row r="141" spans="1:5">
      <c r="A141" s="2" t="s">
        <v>323</v>
      </c>
      <c r="B141" s="5" t="s">
        <v>324</v>
      </c>
      <c r="C141">
        <v>1</v>
      </c>
      <c r="E141">
        <f t="shared" si="2"/>
        <v>1</v>
      </c>
    </row>
    <row r="142" spans="1:5">
      <c r="A142" s="2" t="s">
        <v>325</v>
      </c>
      <c r="B142" s="5" t="s">
        <v>326</v>
      </c>
      <c r="C142">
        <v>2</v>
      </c>
      <c r="E142">
        <f t="shared" si="2"/>
        <v>2</v>
      </c>
    </row>
    <row r="143" spans="1:5">
      <c r="A143" s="2" t="s">
        <v>327</v>
      </c>
      <c r="B143" s="5" t="s">
        <v>328</v>
      </c>
      <c r="C143">
        <v>2</v>
      </c>
      <c r="E143">
        <f t="shared" si="2"/>
        <v>2</v>
      </c>
    </row>
    <row r="144" spans="1:5">
      <c r="A144" s="2" t="s">
        <v>329</v>
      </c>
      <c r="B144" s="5" t="s">
        <v>330</v>
      </c>
      <c r="C144">
        <v>1</v>
      </c>
      <c r="E144">
        <f t="shared" si="2"/>
        <v>1</v>
      </c>
    </row>
    <row r="145" spans="1:5">
      <c r="A145" s="2" t="s">
        <v>331</v>
      </c>
      <c r="B145" s="5" t="s">
        <v>314</v>
      </c>
      <c r="C145">
        <v>2</v>
      </c>
      <c r="E145">
        <f t="shared" si="2"/>
        <v>2</v>
      </c>
    </row>
    <row r="146" spans="1:5">
      <c r="A146" s="2" t="s">
        <v>332</v>
      </c>
      <c r="B146" s="5" t="s">
        <v>333</v>
      </c>
      <c r="C146">
        <v>1</v>
      </c>
      <c r="E146">
        <f t="shared" si="2"/>
        <v>1</v>
      </c>
    </row>
    <row r="147" spans="1:5">
      <c r="A147" s="2" t="s">
        <v>334</v>
      </c>
      <c r="B147" s="5" t="s">
        <v>335</v>
      </c>
      <c r="C147">
        <v>2</v>
      </c>
      <c r="E147">
        <f t="shared" si="2"/>
        <v>2</v>
      </c>
    </row>
    <row r="148" spans="1:5">
      <c r="A148" s="2" t="s">
        <v>336</v>
      </c>
      <c r="B148" s="5" t="s">
        <v>337</v>
      </c>
      <c r="C148">
        <v>1</v>
      </c>
      <c r="E148">
        <f t="shared" si="2"/>
        <v>1</v>
      </c>
    </row>
    <row r="149" spans="1:5">
      <c r="A149" s="2" t="s">
        <v>338</v>
      </c>
      <c r="B149" s="5" t="s">
        <v>339</v>
      </c>
      <c r="C149">
        <v>1</v>
      </c>
      <c r="E149">
        <f t="shared" si="2"/>
        <v>1</v>
      </c>
    </row>
    <row r="150" spans="1:5">
      <c r="A150" s="2" t="s">
        <v>340</v>
      </c>
      <c r="B150" s="5" t="s">
        <v>341</v>
      </c>
      <c r="C150">
        <v>2</v>
      </c>
      <c r="E150">
        <f t="shared" si="2"/>
        <v>2</v>
      </c>
    </row>
    <row r="151" spans="1:5">
      <c r="A151" s="2" t="s">
        <v>342</v>
      </c>
      <c r="B151" s="5" t="s">
        <v>343</v>
      </c>
      <c r="C151">
        <v>2</v>
      </c>
      <c r="E151">
        <f t="shared" si="2"/>
        <v>2</v>
      </c>
    </row>
    <row r="152" spans="1:5">
      <c r="A152" s="2" t="s">
        <v>348</v>
      </c>
      <c r="B152" s="5" t="s">
        <v>349</v>
      </c>
      <c r="C152">
        <v>2</v>
      </c>
      <c r="E152">
        <f t="shared" si="2"/>
        <v>2</v>
      </c>
    </row>
    <row r="153" spans="1:5">
      <c r="A153" s="2" t="s">
        <v>350</v>
      </c>
      <c r="B153" s="5" t="s">
        <v>351</v>
      </c>
      <c r="E153">
        <f t="shared" si="2"/>
        <v>0</v>
      </c>
    </row>
    <row r="154" spans="1:5">
      <c r="A154" s="2" t="s">
        <v>352</v>
      </c>
      <c r="B154" s="5" t="s">
        <v>353</v>
      </c>
      <c r="E154">
        <f t="shared" si="2"/>
        <v>0</v>
      </c>
    </row>
    <row r="155" spans="1:5">
      <c r="A155" s="2" t="s">
        <v>527</v>
      </c>
      <c r="B155" s="5" t="s">
        <v>528</v>
      </c>
      <c r="C155">
        <v>4</v>
      </c>
      <c r="E155">
        <f t="shared" si="2"/>
        <v>4</v>
      </c>
    </row>
    <row r="156" spans="1:5" ht="18.75">
      <c r="A156" s="2" t="s">
        <v>529</v>
      </c>
      <c r="B156" s="1"/>
      <c r="C156">
        <v>0</v>
      </c>
      <c r="E156">
        <f t="shared" si="2"/>
        <v>0</v>
      </c>
    </row>
    <row r="157" spans="1:5">
      <c r="A157" s="2" t="s">
        <v>530</v>
      </c>
      <c r="B157" s="5" t="s">
        <v>531</v>
      </c>
      <c r="C157">
        <v>2</v>
      </c>
      <c r="E157">
        <f t="shared" si="2"/>
        <v>2</v>
      </c>
    </row>
    <row r="158" spans="1:5">
      <c r="A158" s="2" t="s">
        <v>532</v>
      </c>
      <c r="B158" s="5" t="s">
        <v>533</v>
      </c>
      <c r="C158">
        <v>1</v>
      </c>
      <c r="E158">
        <f t="shared" si="2"/>
        <v>1</v>
      </c>
    </row>
    <row r="159" spans="1:5">
      <c r="A159" s="2" t="s">
        <v>534</v>
      </c>
      <c r="B159" s="5" t="s">
        <v>535</v>
      </c>
      <c r="C159">
        <v>1</v>
      </c>
      <c r="E159">
        <f t="shared" si="2"/>
        <v>1</v>
      </c>
    </row>
    <row r="160" spans="1:5">
      <c r="A160" s="2" t="s">
        <v>536</v>
      </c>
      <c r="B160" s="5" t="s">
        <v>537</v>
      </c>
      <c r="C160">
        <v>4</v>
      </c>
      <c r="E160">
        <f t="shared" si="2"/>
        <v>4</v>
      </c>
    </row>
    <row r="161" spans="1:5">
      <c r="A161" s="2" t="s">
        <v>538</v>
      </c>
      <c r="B161" s="5" t="s">
        <v>539</v>
      </c>
      <c r="C161">
        <v>2</v>
      </c>
      <c r="E161">
        <f t="shared" si="2"/>
        <v>2</v>
      </c>
    </row>
    <row r="162" spans="1:5">
      <c r="A162" s="2" t="s">
        <v>540</v>
      </c>
      <c r="B162" s="5" t="s">
        <v>541</v>
      </c>
      <c r="C162">
        <v>4</v>
      </c>
      <c r="E162">
        <f t="shared" si="2"/>
        <v>4</v>
      </c>
    </row>
    <row r="163" spans="1:5">
      <c r="A163" s="2" t="s">
        <v>542</v>
      </c>
      <c r="B163" s="5" t="s">
        <v>543</v>
      </c>
      <c r="C163">
        <v>2</v>
      </c>
      <c r="E163">
        <f t="shared" si="2"/>
        <v>2</v>
      </c>
    </row>
    <row r="164" spans="1:5">
      <c r="A164" s="2" t="s">
        <v>544</v>
      </c>
      <c r="B164" s="5" t="s">
        <v>545</v>
      </c>
      <c r="C164">
        <v>5</v>
      </c>
      <c r="E164">
        <f t="shared" si="2"/>
        <v>5</v>
      </c>
    </row>
    <row r="165" spans="1:5">
      <c r="A165" s="2" t="s">
        <v>546</v>
      </c>
      <c r="B165" s="5" t="s">
        <v>547</v>
      </c>
      <c r="C165">
        <v>2</v>
      </c>
      <c r="E165">
        <f t="shared" si="2"/>
        <v>2</v>
      </c>
    </row>
    <row r="166" spans="1:5" ht="15.75">
      <c r="A166" s="2" t="s">
        <v>598</v>
      </c>
      <c r="B166" s="5">
        <v>2038</v>
      </c>
      <c r="C166">
        <v>8</v>
      </c>
      <c r="E166">
        <f t="shared" si="2"/>
        <v>8</v>
      </c>
    </row>
    <row r="167" spans="1:5">
      <c r="A167" s="2" t="s">
        <v>549</v>
      </c>
      <c r="B167" s="5">
        <v>2202</v>
      </c>
      <c r="C167">
        <v>3</v>
      </c>
      <c r="E167">
        <f t="shared" si="2"/>
        <v>3</v>
      </c>
    </row>
    <row r="168" spans="1:5">
      <c r="A168" s="2" t="s">
        <v>550</v>
      </c>
      <c r="B168" s="5">
        <v>2101</v>
      </c>
      <c r="C168">
        <v>1</v>
      </c>
      <c r="E168">
        <f t="shared" si="2"/>
        <v>1</v>
      </c>
    </row>
    <row r="169" spans="1:5">
      <c r="A169" s="2" t="s">
        <v>551</v>
      </c>
      <c r="B169" s="5">
        <v>2105</v>
      </c>
      <c r="C169">
        <v>1</v>
      </c>
      <c r="E169">
        <f t="shared" si="2"/>
        <v>1</v>
      </c>
    </row>
    <row r="170" spans="1:5">
      <c r="A170" s="2" t="s">
        <v>552</v>
      </c>
      <c r="B170" s="5">
        <v>2115</v>
      </c>
      <c r="C170">
        <v>1</v>
      </c>
      <c r="E170">
        <f t="shared" si="2"/>
        <v>1</v>
      </c>
    </row>
    <row r="171" spans="1:5">
      <c r="A171" s="2" t="s">
        <v>553</v>
      </c>
      <c r="B171" s="5" t="s">
        <v>554</v>
      </c>
      <c r="C171">
        <v>0</v>
      </c>
      <c r="E171">
        <f t="shared" si="2"/>
        <v>0</v>
      </c>
    </row>
    <row r="172" spans="1:5">
      <c r="A172" s="2" t="s">
        <v>555</v>
      </c>
      <c r="B172" s="5" t="s">
        <v>556</v>
      </c>
      <c r="C172">
        <v>1</v>
      </c>
      <c r="E172">
        <f t="shared" si="2"/>
        <v>1</v>
      </c>
    </row>
    <row r="173" spans="1:5">
      <c r="A173" s="2" t="s">
        <v>557</v>
      </c>
      <c r="B173" s="5" t="s">
        <v>558</v>
      </c>
      <c r="C173">
        <v>4</v>
      </c>
      <c r="E173">
        <f t="shared" si="2"/>
        <v>4</v>
      </c>
    </row>
    <row r="174" spans="1:5">
      <c r="A174" s="2" t="s">
        <v>559</v>
      </c>
      <c r="B174" s="5" t="s">
        <v>560</v>
      </c>
      <c r="C174">
        <v>1</v>
      </c>
      <c r="E174">
        <f t="shared" si="2"/>
        <v>1</v>
      </c>
    </row>
    <row r="175" spans="1:5">
      <c r="A175" s="2" t="s">
        <v>561</v>
      </c>
      <c r="B175" s="5" t="s">
        <v>562</v>
      </c>
      <c r="C175">
        <v>6</v>
      </c>
      <c r="E175">
        <f t="shared" si="2"/>
        <v>6</v>
      </c>
    </row>
    <row r="176" spans="1:5">
      <c r="A176" s="2" t="s">
        <v>563</v>
      </c>
      <c r="B176" s="5" t="s">
        <v>564</v>
      </c>
      <c r="C176">
        <v>0</v>
      </c>
      <c r="E176">
        <f t="shared" si="2"/>
        <v>0</v>
      </c>
    </row>
    <row r="177" spans="1:5">
      <c r="A177" s="2" t="s">
        <v>565</v>
      </c>
      <c r="B177" s="5" t="s">
        <v>566</v>
      </c>
      <c r="C177">
        <v>0</v>
      </c>
      <c r="E177">
        <f t="shared" si="2"/>
        <v>0</v>
      </c>
    </row>
    <row r="178" spans="1:5">
      <c r="A178" s="2" t="s">
        <v>567</v>
      </c>
      <c r="B178" s="5">
        <v>64424</v>
      </c>
      <c r="C178">
        <v>3.6665999999999999</v>
      </c>
      <c r="E178">
        <f t="shared" si="2"/>
        <v>3.6665999999999999</v>
      </c>
    </row>
    <row r="179" spans="1:5">
      <c r="A179" s="2" t="s">
        <v>568</v>
      </c>
      <c r="B179" s="5">
        <v>64425</v>
      </c>
      <c r="C179">
        <v>3.6665999999999999</v>
      </c>
      <c r="E179">
        <f t="shared" si="2"/>
        <v>3.6665999999999999</v>
      </c>
    </row>
    <row r="180" spans="1:5">
      <c r="A180" s="2" t="s">
        <v>569</v>
      </c>
      <c r="B180" s="5">
        <v>66609</v>
      </c>
      <c r="C180">
        <v>14.5</v>
      </c>
      <c r="E180">
        <f t="shared" si="2"/>
        <v>14.5</v>
      </c>
    </row>
    <row r="181" spans="1:5">
      <c r="A181" s="2" t="s">
        <v>570</v>
      </c>
      <c r="B181" s="5">
        <v>66610</v>
      </c>
      <c r="C181">
        <v>14.5</v>
      </c>
      <c r="E181">
        <f t="shared" si="2"/>
        <v>14.5</v>
      </c>
    </row>
    <row r="182" spans="1:5">
      <c r="A182" s="2" t="s">
        <v>571</v>
      </c>
      <c r="B182" s="5">
        <v>15609</v>
      </c>
      <c r="C182">
        <v>21.666</v>
      </c>
      <c r="E182">
        <f t="shared" si="2"/>
        <v>21.666</v>
      </c>
    </row>
    <row r="183" spans="1:5">
      <c r="A183" s="2" t="s">
        <v>572</v>
      </c>
      <c r="B183" s="5">
        <v>17035</v>
      </c>
      <c r="C183">
        <v>1.3332999999999999</v>
      </c>
      <c r="D183">
        <v>2</v>
      </c>
      <c r="E183">
        <f t="shared" si="2"/>
        <v>3.3332999999999999</v>
      </c>
    </row>
    <row r="184" spans="1:5">
      <c r="A184" s="2" t="s">
        <v>573</v>
      </c>
      <c r="B184" s="5">
        <v>17036</v>
      </c>
      <c r="C184">
        <v>1.5</v>
      </c>
      <c r="D184">
        <v>2</v>
      </c>
      <c r="E184">
        <f t="shared" si="2"/>
        <v>3.5</v>
      </c>
    </row>
    <row r="185" spans="1:5">
      <c r="A185" s="2" t="s">
        <v>574</v>
      </c>
      <c r="B185" s="5">
        <v>98308</v>
      </c>
      <c r="C185">
        <v>4</v>
      </c>
      <c r="E185">
        <f t="shared" si="2"/>
        <v>4</v>
      </c>
    </row>
    <row r="186" spans="1:5">
      <c r="A186" s="2" t="s">
        <v>575</v>
      </c>
      <c r="B186" s="5">
        <v>98391</v>
      </c>
      <c r="C186">
        <v>4</v>
      </c>
      <c r="E186">
        <f t="shared" si="2"/>
        <v>4</v>
      </c>
    </row>
    <row r="187" spans="1:5">
      <c r="A187" s="2" t="s">
        <v>576</v>
      </c>
      <c r="B187" s="5">
        <v>64463</v>
      </c>
      <c r="C187">
        <v>16</v>
      </c>
      <c r="E187">
        <f t="shared" si="2"/>
        <v>16</v>
      </c>
    </row>
    <row r="188" spans="1:5">
      <c r="A188" s="2" t="s">
        <v>577</v>
      </c>
      <c r="B188" s="5">
        <v>64465</v>
      </c>
      <c r="C188">
        <v>16</v>
      </c>
      <c r="E188">
        <f t="shared" si="2"/>
        <v>16</v>
      </c>
    </row>
    <row r="189" spans="1:5">
      <c r="A189" s="2" t="s">
        <v>578</v>
      </c>
      <c r="B189" s="5">
        <v>191043</v>
      </c>
      <c r="E189">
        <f t="shared" si="2"/>
        <v>0</v>
      </c>
    </row>
    <row r="190" spans="1:5">
      <c r="A190" s="2" t="s">
        <v>579</v>
      </c>
      <c r="B190" s="5">
        <v>191044</v>
      </c>
      <c r="E190">
        <f t="shared" si="2"/>
        <v>0</v>
      </c>
    </row>
    <row r="191" spans="1:5">
      <c r="A191" s="2" t="s">
        <v>580</v>
      </c>
      <c r="B191" s="5">
        <v>388004</v>
      </c>
      <c r="E191">
        <f t="shared" si="2"/>
        <v>0</v>
      </c>
    </row>
    <row r="192" spans="1:5">
      <c r="A192" s="2" t="s">
        <v>581</v>
      </c>
      <c r="B192" s="5">
        <v>134704</v>
      </c>
      <c r="C192">
        <v>15</v>
      </c>
      <c r="E192">
        <f t="shared" si="2"/>
        <v>15</v>
      </c>
    </row>
    <row r="193" spans="1:5">
      <c r="A193" s="2" t="s">
        <v>582</v>
      </c>
      <c r="B193" s="5">
        <v>80937</v>
      </c>
      <c r="E193">
        <f t="shared" si="2"/>
        <v>0</v>
      </c>
    </row>
    <row r="194" spans="1:5">
      <c r="A194" s="2" t="s">
        <v>583</v>
      </c>
      <c r="B194" s="5">
        <v>80963</v>
      </c>
      <c r="E194">
        <f t="shared" si="2"/>
        <v>0</v>
      </c>
    </row>
    <row r="195" spans="1:5">
      <c r="A195" s="2" t="s">
        <v>584</v>
      </c>
      <c r="B195" s="5">
        <v>382833</v>
      </c>
      <c r="C195">
        <v>2</v>
      </c>
      <c r="E195">
        <f t="shared" ref="E195:E197" si="3">C195+D195</f>
        <v>2</v>
      </c>
    </row>
    <row r="196" spans="1:5">
      <c r="A196" s="2" t="s">
        <v>585</v>
      </c>
      <c r="B196" s="5">
        <v>382835</v>
      </c>
      <c r="C196">
        <v>2</v>
      </c>
      <c r="E196">
        <f t="shared" si="3"/>
        <v>2</v>
      </c>
    </row>
    <row r="197" spans="1:5">
      <c r="A197" s="2" t="s">
        <v>586</v>
      </c>
      <c r="B197" s="5">
        <v>301544</v>
      </c>
      <c r="C197">
        <v>2</v>
      </c>
      <c r="E197">
        <f t="shared" si="3"/>
        <v>2</v>
      </c>
    </row>
    <row r="198" spans="1:5">
      <c r="A198" s="2"/>
      <c r="B198" s="5"/>
    </row>
    <row r="199" spans="1:5">
      <c r="B199" s="5"/>
    </row>
    <row r="200" spans="1:5">
      <c r="B200" s="5"/>
    </row>
    <row r="201" spans="1:5">
      <c r="B201" s="5"/>
    </row>
    <row r="202" spans="1:5">
      <c r="B202" s="5"/>
    </row>
    <row r="203" spans="1:5">
      <c r="B203" s="5"/>
    </row>
    <row r="204" spans="1:5">
      <c r="B204" s="5"/>
    </row>
    <row r="205" spans="1:5">
      <c r="B205" s="5"/>
    </row>
    <row r="206" spans="1:5">
      <c r="B206" s="5"/>
    </row>
    <row r="207" spans="1:5">
      <c r="B207" s="5"/>
    </row>
    <row r="208" spans="1:5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8004-4FD5-460E-A106-DC3632F9316B}">
  <dimension ref="A1:C211"/>
  <sheetViews>
    <sheetView topLeftCell="A83" workbookViewId="0">
      <selection activeCell="E110" sqref="E110"/>
    </sheetView>
  </sheetViews>
  <sheetFormatPr defaultRowHeight="15"/>
  <cols>
    <col min="1" max="1" width="26.28515625" bestFit="1" customWidth="1"/>
    <col min="2" max="2" width="13.28515625" bestFit="1" customWidth="1"/>
    <col min="3" max="3" width="11.5703125" bestFit="1" customWidth="1"/>
  </cols>
  <sheetData>
    <row r="1" spans="1:3">
      <c r="A1" s="2" t="s">
        <v>599</v>
      </c>
      <c r="B1" s="6" t="s">
        <v>2</v>
      </c>
      <c r="C1" s="6" t="s">
        <v>600</v>
      </c>
    </row>
    <row r="2" spans="1:3">
      <c r="A2" s="2" t="s">
        <v>6</v>
      </c>
      <c r="B2" s="5" t="s">
        <v>593</v>
      </c>
      <c r="C2">
        <v>1</v>
      </c>
    </row>
    <row r="3" spans="1:3">
      <c r="A3" s="2" t="s">
        <v>354</v>
      </c>
      <c r="B3" s="5" t="s">
        <v>355</v>
      </c>
      <c r="C3">
        <v>2</v>
      </c>
    </row>
    <row r="4" spans="1:3">
      <c r="A4" s="2" t="s">
        <v>594</v>
      </c>
      <c r="B4" s="5" t="s">
        <v>357</v>
      </c>
      <c r="C4">
        <v>3</v>
      </c>
    </row>
    <row r="5" spans="1:3">
      <c r="A5" s="2" t="s">
        <v>358</v>
      </c>
      <c r="B5" s="5" t="s">
        <v>359</v>
      </c>
      <c r="C5">
        <v>4</v>
      </c>
    </row>
    <row r="6" spans="1:3">
      <c r="A6" s="2" t="s">
        <v>360</v>
      </c>
      <c r="B6" s="5" t="s">
        <v>361</v>
      </c>
      <c r="C6">
        <v>5</v>
      </c>
    </row>
    <row r="7" spans="1:3">
      <c r="A7" s="2" t="s">
        <v>362</v>
      </c>
      <c r="B7" s="5" t="s">
        <v>363</v>
      </c>
      <c r="C7">
        <v>6</v>
      </c>
    </row>
    <row r="8" spans="1:3">
      <c r="A8" s="2" t="s">
        <v>364</v>
      </c>
      <c r="B8" s="5">
        <v>20764949322</v>
      </c>
      <c r="C8">
        <v>7</v>
      </c>
    </row>
    <row r="9" spans="1:3">
      <c r="A9" s="2" t="s">
        <v>365</v>
      </c>
      <c r="B9" s="5" t="s">
        <v>366</v>
      </c>
      <c r="C9">
        <v>8</v>
      </c>
    </row>
    <row r="10" spans="1:3">
      <c r="A10" s="2" t="s">
        <v>367</v>
      </c>
      <c r="B10" s="5" t="s">
        <v>368</v>
      </c>
      <c r="C10">
        <v>9</v>
      </c>
    </row>
    <row r="11" spans="1:3">
      <c r="A11" s="2" t="s">
        <v>32</v>
      </c>
      <c r="B11" s="5" t="s">
        <v>369</v>
      </c>
      <c r="C11">
        <v>10</v>
      </c>
    </row>
    <row r="12" spans="1:3">
      <c r="A12" s="2" t="s">
        <v>370</v>
      </c>
      <c r="B12" s="5" t="s">
        <v>371</v>
      </c>
      <c r="C12">
        <v>11</v>
      </c>
    </row>
    <row r="13" spans="1:3">
      <c r="A13" s="2" t="s">
        <v>38</v>
      </c>
      <c r="B13" s="5" t="s">
        <v>372</v>
      </c>
      <c r="C13">
        <v>12</v>
      </c>
    </row>
    <row r="14" spans="1:3">
      <c r="A14" s="2" t="s">
        <v>373</v>
      </c>
      <c r="B14" s="5" t="s">
        <v>374</v>
      </c>
      <c r="C14">
        <v>13</v>
      </c>
    </row>
    <row r="15" spans="1:3">
      <c r="A15" s="2" t="s">
        <v>375</v>
      </c>
      <c r="B15" s="5" t="s">
        <v>376</v>
      </c>
      <c r="C15">
        <v>14</v>
      </c>
    </row>
    <row r="16" spans="1:3">
      <c r="A16" s="2" t="s">
        <v>44</v>
      </c>
      <c r="B16" s="5" t="s">
        <v>377</v>
      </c>
      <c r="C16">
        <v>15</v>
      </c>
    </row>
    <row r="17" spans="1:3">
      <c r="A17" s="2" t="s">
        <v>378</v>
      </c>
      <c r="B17" s="5" t="s">
        <v>379</v>
      </c>
      <c r="C17">
        <v>16</v>
      </c>
    </row>
    <row r="18" spans="1:3">
      <c r="A18" s="2" t="s">
        <v>380</v>
      </c>
      <c r="B18" s="5" t="s">
        <v>381</v>
      </c>
      <c r="C18">
        <v>17</v>
      </c>
    </row>
    <row r="19" spans="1:3">
      <c r="A19" s="2" t="s">
        <v>382</v>
      </c>
      <c r="B19" s="5"/>
      <c r="C19">
        <v>18</v>
      </c>
    </row>
    <row r="20" spans="1:3">
      <c r="A20" s="2" t="s">
        <v>120</v>
      </c>
      <c r="B20" s="5" t="s">
        <v>383</v>
      </c>
      <c r="C20">
        <v>19</v>
      </c>
    </row>
    <row r="21" spans="1:3">
      <c r="A21" s="2" t="s">
        <v>384</v>
      </c>
      <c r="B21" s="5" t="s">
        <v>385</v>
      </c>
      <c r="C21">
        <v>20</v>
      </c>
    </row>
    <row r="22" spans="1:3">
      <c r="A22" s="2" t="s">
        <v>386</v>
      </c>
      <c r="B22" s="5" t="s">
        <v>387</v>
      </c>
      <c r="C22">
        <v>21</v>
      </c>
    </row>
    <row r="23" spans="1:3">
      <c r="A23" s="2" t="s">
        <v>56</v>
      </c>
      <c r="B23" s="5" t="s">
        <v>388</v>
      </c>
      <c r="C23">
        <v>22</v>
      </c>
    </row>
    <row r="24" spans="1:3">
      <c r="A24" s="2" t="s">
        <v>58</v>
      </c>
      <c r="B24" s="5" t="s">
        <v>389</v>
      </c>
      <c r="C24">
        <v>23</v>
      </c>
    </row>
    <row r="25" spans="1:3">
      <c r="A25" s="2" t="s">
        <v>390</v>
      </c>
      <c r="B25" s="5" t="s">
        <v>391</v>
      </c>
      <c r="C25">
        <v>24</v>
      </c>
    </row>
    <row r="26" spans="1:3">
      <c r="A26" s="2" t="s">
        <v>392</v>
      </c>
      <c r="B26" s="5" t="s">
        <v>393</v>
      </c>
      <c r="C26">
        <v>25</v>
      </c>
    </row>
    <row r="27" spans="1:3">
      <c r="A27" s="2" t="s">
        <v>394</v>
      </c>
      <c r="B27" s="5" t="s">
        <v>395</v>
      </c>
      <c r="C27">
        <v>26</v>
      </c>
    </row>
    <row r="28" spans="1:3">
      <c r="A28" s="2" t="s">
        <v>66</v>
      </c>
      <c r="B28" s="5" t="s">
        <v>396</v>
      </c>
      <c r="C28">
        <v>27</v>
      </c>
    </row>
    <row r="29" spans="1:3">
      <c r="A29" s="2" t="s">
        <v>68</v>
      </c>
      <c r="B29" s="5" t="s">
        <v>397</v>
      </c>
      <c r="C29">
        <v>28</v>
      </c>
    </row>
    <row r="30" spans="1:3">
      <c r="A30" s="2" t="s">
        <v>398</v>
      </c>
      <c r="B30" s="5" t="s">
        <v>399</v>
      </c>
      <c r="C30">
        <v>29</v>
      </c>
    </row>
    <row r="31" spans="1:3">
      <c r="A31" s="2" t="s">
        <v>400</v>
      </c>
      <c r="B31" s="5" t="s">
        <v>401</v>
      </c>
      <c r="C31">
        <v>30</v>
      </c>
    </row>
    <row r="32" spans="1:3">
      <c r="A32" s="2" t="s">
        <v>402</v>
      </c>
      <c r="B32" s="5" t="s">
        <v>403</v>
      </c>
      <c r="C32">
        <v>31</v>
      </c>
    </row>
    <row r="33" spans="1:3">
      <c r="A33" s="2" t="s">
        <v>404</v>
      </c>
      <c r="B33" s="5" t="s">
        <v>405</v>
      </c>
      <c r="C33">
        <v>32</v>
      </c>
    </row>
    <row r="34" spans="1:3">
      <c r="A34" s="2" t="s">
        <v>406</v>
      </c>
      <c r="B34" s="5" t="s">
        <v>407</v>
      </c>
      <c r="C34">
        <v>33</v>
      </c>
    </row>
    <row r="35" spans="1:3">
      <c r="A35" s="2" t="s">
        <v>86</v>
      </c>
      <c r="B35" s="5">
        <v>20764655322</v>
      </c>
      <c r="C35">
        <v>34</v>
      </c>
    </row>
    <row r="36" spans="1:3">
      <c r="A36" s="2" t="s">
        <v>88</v>
      </c>
      <c r="B36" s="5" t="s">
        <v>408</v>
      </c>
      <c r="C36">
        <v>35</v>
      </c>
    </row>
    <row r="37" spans="1:3">
      <c r="A37" s="2" t="s">
        <v>409</v>
      </c>
      <c r="B37" s="5" t="s">
        <v>410</v>
      </c>
      <c r="C37">
        <v>36</v>
      </c>
    </row>
    <row r="38" spans="1:3">
      <c r="A38" s="2" t="s">
        <v>96</v>
      </c>
      <c r="B38" s="5" t="s">
        <v>411</v>
      </c>
      <c r="C38">
        <v>37</v>
      </c>
    </row>
    <row r="39" spans="1:3">
      <c r="A39" s="2" t="s">
        <v>100</v>
      </c>
      <c r="B39" s="5" t="s">
        <v>412</v>
      </c>
      <c r="C39">
        <v>38</v>
      </c>
    </row>
    <row r="40" spans="1:3">
      <c r="A40" s="2" t="s">
        <v>102</v>
      </c>
      <c r="B40" s="5" t="s">
        <v>413</v>
      </c>
      <c r="C40">
        <v>39</v>
      </c>
    </row>
    <row r="41" spans="1:3">
      <c r="A41" s="2" t="s">
        <v>104</v>
      </c>
      <c r="B41" s="5" t="s">
        <v>414</v>
      </c>
      <c r="C41">
        <v>40</v>
      </c>
    </row>
    <row r="42" spans="1:3">
      <c r="A42" s="2" t="s">
        <v>106</v>
      </c>
      <c r="B42" s="5" t="s">
        <v>415</v>
      </c>
      <c r="C42">
        <v>41</v>
      </c>
    </row>
    <row r="43" spans="1:3">
      <c r="A43" s="2" t="s">
        <v>108</v>
      </c>
      <c r="B43" s="5" t="s">
        <v>416</v>
      </c>
      <c r="C43">
        <v>42</v>
      </c>
    </row>
    <row r="44" spans="1:3">
      <c r="A44" s="2" t="s">
        <v>110</v>
      </c>
      <c r="B44" s="5" t="s">
        <v>417</v>
      </c>
      <c r="C44">
        <v>43</v>
      </c>
    </row>
    <row r="45" spans="1:3">
      <c r="A45" s="2" t="s">
        <v>418</v>
      </c>
      <c r="B45" s="5" t="s">
        <v>419</v>
      </c>
      <c r="C45">
        <v>44</v>
      </c>
    </row>
    <row r="46" spans="1:3">
      <c r="A46" s="2" t="s">
        <v>114</v>
      </c>
      <c r="B46" s="5" t="s">
        <v>420</v>
      </c>
      <c r="C46">
        <v>45</v>
      </c>
    </row>
    <row r="47" spans="1:3">
      <c r="A47" s="2" t="s">
        <v>421</v>
      </c>
      <c r="B47" s="5" t="s">
        <v>155</v>
      </c>
      <c r="C47">
        <v>46</v>
      </c>
    </row>
    <row r="48" spans="1:3">
      <c r="A48" s="2" t="s">
        <v>116</v>
      </c>
      <c r="B48" s="5" t="s">
        <v>422</v>
      </c>
      <c r="C48">
        <v>47</v>
      </c>
    </row>
    <row r="49" spans="1:3">
      <c r="A49" s="2" t="s">
        <v>423</v>
      </c>
      <c r="B49" s="5" t="s">
        <v>157</v>
      </c>
      <c r="C49">
        <v>48</v>
      </c>
    </row>
    <row r="50" spans="1:3">
      <c r="A50" s="2" t="s">
        <v>424</v>
      </c>
      <c r="B50" s="5" t="s">
        <v>425</v>
      </c>
      <c r="C50">
        <v>49</v>
      </c>
    </row>
    <row r="51" spans="1:3">
      <c r="A51" s="2" t="s">
        <v>426</v>
      </c>
      <c r="B51" s="5" t="s">
        <v>159</v>
      </c>
      <c r="C51">
        <v>50</v>
      </c>
    </row>
    <row r="52" spans="1:3">
      <c r="A52" s="2" t="s">
        <v>427</v>
      </c>
      <c r="B52" s="5" t="s">
        <v>428</v>
      </c>
      <c r="C52">
        <v>51</v>
      </c>
    </row>
    <row r="53" spans="1:3">
      <c r="A53" s="2" t="s">
        <v>429</v>
      </c>
      <c r="B53" s="5" t="s">
        <v>430</v>
      </c>
      <c r="C53">
        <v>52</v>
      </c>
    </row>
    <row r="54" spans="1:3">
      <c r="A54" s="2" t="s">
        <v>124</v>
      </c>
      <c r="B54" s="5" t="s">
        <v>431</v>
      </c>
      <c r="C54">
        <v>53</v>
      </c>
    </row>
    <row r="55" spans="1:3">
      <c r="A55" s="2" t="s">
        <v>432</v>
      </c>
      <c r="B55" s="5" t="s">
        <v>433</v>
      </c>
      <c r="C55">
        <v>54</v>
      </c>
    </row>
    <row r="56" spans="1:3">
      <c r="A56" s="2" t="s">
        <v>126</v>
      </c>
      <c r="B56" s="5">
        <v>8932352190</v>
      </c>
      <c r="C56">
        <v>55</v>
      </c>
    </row>
    <row r="57" spans="1:3">
      <c r="A57" s="2" t="s">
        <v>434</v>
      </c>
      <c r="B57" s="5">
        <v>8932417190</v>
      </c>
      <c r="C57">
        <v>56</v>
      </c>
    </row>
    <row r="58" spans="1:3">
      <c r="A58" s="2" t="s">
        <v>435</v>
      </c>
      <c r="B58" s="5" t="s">
        <v>436</v>
      </c>
      <c r="C58">
        <v>57</v>
      </c>
    </row>
    <row r="59" spans="1:3">
      <c r="A59" s="2" t="s">
        <v>437</v>
      </c>
      <c r="B59" s="5" t="s">
        <v>438</v>
      </c>
      <c r="C59">
        <v>58</v>
      </c>
    </row>
    <row r="60" spans="1:3">
      <c r="A60" s="2" t="s">
        <v>439</v>
      </c>
      <c r="B60" s="5" t="s">
        <v>440</v>
      </c>
      <c r="C60">
        <v>59</v>
      </c>
    </row>
    <row r="61" spans="1:3">
      <c r="A61" s="2" t="s">
        <v>441</v>
      </c>
      <c r="B61" s="5" t="s">
        <v>171</v>
      </c>
      <c r="C61">
        <v>60</v>
      </c>
    </row>
    <row r="62" spans="1:3">
      <c r="A62" s="2" t="s">
        <v>442</v>
      </c>
      <c r="B62" s="5" t="s">
        <v>443</v>
      </c>
      <c r="C62">
        <v>61</v>
      </c>
    </row>
    <row r="63" spans="1:3">
      <c r="A63" s="2" t="s">
        <v>134</v>
      </c>
      <c r="B63" s="5" t="s">
        <v>444</v>
      </c>
      <c r="C63">
        <v>62</v>
      </c>
    </row>
    <row r="64" spans="1:3">
      <c r="A64" s="2" t="s">
        <v>445</v>
      </c>
      <c r="B64" s="5" t="s">
        <v>446</v>
      </c>
      <c r="C64">
        <v>63</v>
      </c>
    </row>
    <row r="65" spans="1:3">
      <c r="A65" s="2" t="s">
        <v>136</v>
      </c>
      <c r="B65" s="5" t="s">
        <v>447</v>
      </c>
      <c r="C65">
        <v>64</v>
      </c>
    </row>
    <row r="66" spans="1:3">
      <c r="A66" s="2" t="s">
        <v>138</v>
      </c>
      <c r="B66" s="5" t="s">
        <v>448</v>
      </c>
      <c r="C66">
        <v>65</v>
      </c>
    </row>
    <row r="67" spans="1:3">
      <c r="A67" s="2" t="s">
        <v>449</v>
      </c>
      <c r="B67" s="5" t="s">
        <v>450</v>
      </c>
      <c r="C67">
        <v>66</v>
      </c>
    </row>
    <row r="68" spans="1:3">
      <c r="A68" s="2" t="s">
        <v>140</v>
      </c>
      <c r="B68" s="5" t="s">
        <v>451</v>
      </c>
      <c r="C68">
        <v>67</v>
      </c>
    </row>
    <row r="69" spans="1:3">
      <c r="A69" s="2" t="s">
        <v>452</v>
      </c>
      <c r="B69" s="5" t="s">
        <v>177</v>
      </c>
      <c r="C69">
        <v>68</v>
      </c>
    </row>
    <row r="70" spans="1:3">
      <c r="A70" s="2" t="s">
        <v>453</v>
      </c>
      <c r="B70" s="5">
        <v>9315276160</v>
      </c>
      <c r="C70">
        <v>69</v>
      </c>
    </row>
    <row r="71" spans="1:3">
      <c r="A71" s="2" t="s">
        <v>454</v>
      </c>
      <c r="B71" s="5">
        <v>9315306190</v>
      </c>
      <c r="C71">
        <v>70</v>
      </c>
    </row>
    <row r="72" spans="1:3">
      <c r="A72" s="2" t="s">
        <v>455</v>
      </c>
      <c r="B72" s="5" t="s">
        <v>456</v>
      </c>
      <c r="C72">
        <v>71</v>
      </c>
    </row>
    <row r="73" spans="1:3">
      <c r="A73" s="2" t="s">
        <v>457</v>
      </c>
      <c r="B73" s="5" t="s">
        <v>181</v>
      </c>
      <c r="C73">
        <v>72</v>
      </c>
    </row>
    <row r="74" spans="1:3">
      <c r="A74" s="2" t="s">
        <v>146</v>
      </c>
      <c r="B74" s="5" t="s">
        <v>458</v>
      </c>
      <c r="C74">
        <v>73</v>
      </c>
    </row>
    <row r="75" spans="1:3">
      <c r="A75" s="2" t="s">
        <v>148</v>
      </c>
      <c r="B75" s="5" t="s">
        <v>459</v>
      </c>
      <c r="C75">
        <v>74</v>
      </c>
    </row>
    <row r="76" spans="1:3">
      <c r="A76" s="2" t="s">
        <v>460</v>
      </c>
      <c r="B76" s="5" t="s">
        <v>183</v>
      </c>
      <c r="C76">
        <v>75</v>
      </c>
    </row>
    <row r="77" spans="1:3">
      <c r="A77" s="2" t="s">
        <v>461</v>
      </c>
      <c r="B77" s="5" t="s">
        <v>462</v>
      </c>
      <c r="C77">
        <v>76</v>
      </c>
    </row>
    <row r="78" spans="1:3">
      <c r="A78" s="2" t="s">
        <v>463</v>
      </c>
      <c r="B78" s="5" t="s">
        <v>464</v>
      </c>
      <c r="C78">
        <v>77</v>
      </c>
    </row>
    <row r="79" spans="1:3">
      <c r="A79" s="2" t="s">
        <v>465</v>
      </c>
      <c r="B79" s="5" t="s">
        <v>466</v>
      </c>
      <c r="C79">
        <v>78</v>
      </c>
    </row>
    <row r="80" spans="1:3">
      <c r="A80" s="2" t="s">
        <v>467</v>
      </c>
      <c r="B80" s="5" t="s">
        <v>468</v>
      </c>
      <c r="C80">
        <v>79</v>
      </c>
    </row>
    <row r="81" spans="1:3">
      <c r="A81" s="2" t="s">
        <v>595</v>
      </c>
      <c r="B81" s="5" t="s">
        <v>470</v>
      </c>
      <c r="C81">
        <v>80</v>
      </c>
    </row>
    <row r="82" spans="1:3">
      <c r="A82" s="2" t="s">
        <v>471</v>
      </c>
      <c r="B82" s="5" t="s">
        <v>472</v>
      </c>
      <c r="C82">
        <v>81</v>
      </c>
    </row>
    <row r="83" spans="1:3">
      <c r="A83" s="2" t="s">
        <v>473</v>
      </c>
      <c r="B83" s="5" t="s">
        <v>474</v>
      </c>
      <c r="C83">
        <v>82</v>
      </c>
    </row>
    <row r="84" spans="1:3">
      <c r="A84" s="2" t="s">
        <v>475</v>
      </c>
      <c r="B84" s="5" t="s">
        <v>476</v>
      </c>
      <c r="C84">
        <v>83</v>
      </c>
    </row>
    <row r="85" spans="1:3">
      <c r="A85" s="2" t="s">
        <v>477</v>
      </c>
      <c r="B85" s="5" t="s">
        <v>478</v>
      </c>
      <c r="C85">
        <v>84</v>
      </c>
    </row>
    <row r="86" spans="1:3">
      <c r="A86" s="2" t="s">
        <v>479</v>
      </c>
      <c r="B86" s="5" t="s">
        <v>480</v>
      </c>
      <c r="C86">
        <v>85</v>
      </c>
    </row>
    <row r="87" spans="1:3">
      <c r="A87" s="2" t="s">
        <v>202</v>
      </c>
      <c r="B87" s="5" t="s">
        <v>481</v>
      </c>
      <c r="C87">
        <v>86</v>
      </c>
    </row>
    <row r="88" spans="1:3">
      <c r="A88" s="2" t="s">
        <v>482</v>
      </c>
      <c r="B88" s="5" t="s">
        <v>483</v>
      </c>
      <c r="C88">
        <v>87</v>
      </c>
    </row>
    <row r="89" spans="1:3">
      <c r="A89" s="2" t="s">
        <v>484</v>
      </c>
      <c r="B89" s="5" t="s">
        <v>485</v>
      </c>
      <c r="C89">
        <v>88</v>
      </c>
    </row>
    <row r="90" spans="1:3">
      <c r="A90" s="2"/>
    </row>
    <row r="91" spans="1:3">
      <c r="A91" s="2" t="s">
        <v>601</v>
      </c>
      <c r="B91" s="6" t="s">
        <v>2</v>
      </c>
      <c r="C91" s="6" t="s">
        <v>600</v>
      </c>
    </row>
    <row r="92" spans="1:3">
      <c r="A92" s="2" t="s">
        <v>188</v>
      </c>
      <c r="B92" s="5" t="s">
        <v>486</v>
      </c>
      <c r="C92">
        <v>89</v>
      </c>
    </row>
    <row r="93" spans="1:3">
      <c r="A93" s="2" t="s">
        <v>190</v>
      </c>
      <c r="B93" s="5" t="s">
        <v>487</v>
      </c>
      <c r="C93">
        <v>90</v>
      </c>
    </row>
    <row r="94" spans="1:3">
      <c r="A94" s="2" t="s">
        <v>596</v>
      </c>
      <c r="B94" s="5" t="s">
        <v>489</v>
      </c>
      <c r="C94">
        <v>91</v>
      </c>
    </row>
    <row r="95" spans="1:3">
      <c r="A95" s="2"/>
    </row>
    <row r="96" spans="1:3">
      <c r="A96" s="2" t="s">
        <v>602</v>
      </c>
      <c r="B96" s="6" t="s">
        <v>2</v>
      </c>
      <c r="C96" s="6" t="s">
        <v>600</v>
      </c>
    </row>
    <row r="97" spans="1:3">
      <c r="A97" s="2" t="s">
        <v>6</v>
      </c>
      <c r="B97" s="5" t="s">
        <v>206</v>
      </c>
      <c r="C97">
        <v>92</v>
      </c>
    </row>
    <row r="98" spans="1:3">
      <c r="A98" s="2" t="s">
        <v>490</v>
      </c>
      <c r="B98" s="5" t="s">
        <v>213</v>
      </c>
      <c r="C98">
        <v>93</v>
      </c>
    </row>
    <row r="99" spans="1:3">
      <c r="A99" s="2" t="s">
        <v>214</v>
      </c>
      <c r="B99" s="5" t="s">
        <v>215</v>
      </c>
      <c r="C99">
        <v>94</v>
      </c>
    </row>
    <row r="100" spans="1:3">
      <c r="A100" s="2" t="s">
        <v>216</v>
      </c>
      <c r="B100" s="5" t="s">
        <v>217</v>
      </c>
      <c r="C100">
        <v>95</v>
      </c>
    </row>
    <row r="101" spans="1:3">
      <c r="A101" s="2" t="s">
        <v>218</v>
      </c>
      <c r="B101" s="5" t="s">
        <v>219</v>
      </c>
      <c r="C101">
        <v>96</v>
      </c>
    </row>
    <row r="102" spans="1:3">
      <c r="A102" s="2" t="s">
        <v>220</v>
      </c>
      <c r="B102" s="5" t="s">
        <v>221</v>
      </c>
      <c r="C102">
        <v>97</v>
      </c>
    </row>
    <row r="103" spans="1:3">
      <c r="A103" s="2" t="s">
        <v>222</v>
      </c>
      <c r="B103" s="5" t="s">
        <v>223</v>
      </c>
      <c r="C103">
        <v>98</v>
      </c>
    </row>
    <row r="104" spans="1:3">
      <c r="A104" s="2" t="s">
        <v>210</v>
      </c>
      <c r="B104" s="5" t="s">
        <v>211</v>
      </c>
      <c r="C104">
        <v>99</v>
      </c>
    </row>
    <row r="105" spans="1:3">
      <c r="A105" s="2" t="s">
        <v>88</v>
      </c>
      <c r="B105" s="5" t="s">
        <v>209</v>
      </c>
      <c r="C105">
        <v>100</v>
      </c>
    </row>
    <row r="106" spans="1:3">
      <c r="A106" s="2" t="s">
        <v>491</v>
      </c>
      <c r="B106" s="5" t="s">
        <v>208</v>
      </c>
      <c r="C106">
        <v>101</v>
      </c>
    </row>
    <row r="107" spans="1:3">
      <c r="A107" s="2" t="s">
        <v>492</v>
      </c>
      <c r="B107" s="5">
        <v>12146401160</v>
      </c>
      <c r="C107">
        <v>102</v>
      </c>
    </row>
    <row r="108" spans="1:3">
      <c r="A108" s="2"/>
    </row>
    <row r="109" spans="1:3">
      <c r="A109" s="2" t="s">
        <v>603</v>
      </c>
      <c r="B109" s="6" t="s">
        <v>2</v>
      </c>
      <c r="C109" s="6" t="s">
        <v>600</v>
      </c>
    </row>
    <row r="110" spans="1:3">
      <c r="A110" s="2" t="s">
        <v>493</v>
      </c>
      <c r="B110" s="5" t="s">
        <v>239</v>
      </c>
      <c r="C110">
        <v>103</v>
      </c>
    </row>
    <row r="111" spans="1:3">
      <c r="A111" s="2" t="s">
        <v>494</v>
      </c>
      <c r="B111" s="5" t="s">
        <v>241</v>
      </c>
      <c r="C111">
        <v>104</v>
      </c>
    </row>
    <row r="112" spans="1:3">
      <c r="A112" s="2" t="s">
        <v>244</v>
      </c>
      <c r="B112" s="5" t="s">
        <v>495</v>
      </c>
      <c r="C112">
        <v>105</v>
      </c>
    </row>
    <row r="113" spans="1:3">
      <c r="A113" s="2" t="s">
        <v>246</v>
      </c>
      <c r="B113" s="5" t="s">
        <v>496</v>
      </c>
      <c r="C113">
        <v>106</v>
      </c>
    </row>
    <row r="114" spans="1:3">
      <c r="A114" s="2" t="s">
        <v>248</v>
      </c>
      <c r="B114" s="5" t="s">
        <v>497</v>
      </c>
      <c r="C114">
        <v>107</v>
      </c>
    </row>
    <row r="115" spans="1:3">
      <c r="A115" s="2" t="s">
        <v>236</v>
      </c>
      <c r="B115" s="5" t="s">
        <v>237</v>
      </c>
      <c r="C115">
        <v>108</v>
      </c>
    </row>
    <row r="116" spans="1:3">
      <c r="A116" s="2" t="s">
        <v>234</v>
      </c>
      <c r="B116" s="5" t="s">
        <v>235</v>
      </c>
      <c r="C116">
        <v>109</v>
      </c>
    </row>
    <row r="117" spans="1:3">
      <c r="A117" s="2" t="s">
        <v>250</v>
      </c>
      <c r="B117" s="5" t="s">
        <v>251</v>
      </c>
      <c r="C117">
        <v>110</v>
      </c>
    </row>
    <row r="118" spans="1:3">
      <c r="A118" s="2" t="s">
        <v>252</v>
      </c>
      <c r="B118" s="5" t="s">
        <v>253</v>
      </c>
      <c r="C118">
        <v>111</v>
      </c>
    </row>
    <row r="119" spans="1:3">
      <c r="A119" s="2" t="s">
        <v>254</v>
      </c>
      <c r="B119" s="5" t="s">
        <v>255</v>
      </c>
      <c r="C119">
        <v>112</v>
      </c>
    </row>
    <row r="120" spans="1:3">
      <c r="A120" s="2" t="s">
        <v>256</v>
      </c>
      <c r="B120" s="5" t="s">
        <v>257</v>
      </c>
      <c r="C120">
        <v>113</v>
      </c>
    </row>
    <row r="121" spans="1:3" ht="15.75">
      <c r="A121" s="2" t="s">
        <v>597</v>
      </c>
      <c r="B121" s="5" t="s">
        <v>259</v>
      </c>
      <c r="C121">
        <v>114</v>
      </c>
    </row>
    <row r="122" spans="1:3">
      <c r="A122" s="2" t="s">
        <v>499</v>
      </c>
      <c r="B122" s="5" t="s">
        <v>500</v>
      </c>
      <c r="C122">
        <v>115</v>
      </c>
    </row>
    <row r="123" spans="1:3">
      <c r="A123" s="2"/>
    </row>
    <row r="124" spans="1:3">
      <c r="A124" s="2" t="s">
        <v>604</v>
      </c>
      <c r="B124" s="6" t="s">
        <v>2</v>
      </c>
      <c r="C124" s="6" t="s">
        <v>600</v>
      </c>
    </row>
    <row r="125" spans="1:3">
      <c r="A125" s="2" t="s">
        <v>260</v>
      </c>
      <c r="B125" s="5" t="s">
        <v>501</v>
      </c>
      <c r="C125">
        <v>116</v>
      </c>
    </row>
    <row r="126" spans="1:3">
      <c r="A126" s="2" t="s">
        <v>262</v>
      </c>
      <c r="B126" s="5" t="s">
        <v>502</v>
      </c>
      <c r="C126">
        <v>117</v>
      </c>
    </row>
    <row r="127" spans="1:3">
      <c r="A127" s="2" t="s">
        <v>264</v>
      </c>
      <c r="B127" s="5" t="s">
        <v>265</v>
      </c>
      <c r="C127">
        <v>118</v>
      </c>
    </row>
    <row r="128" spans="1:3">
      <c r="A128" s="2" t="s">
        <v>266</v>
      </c>
      <c r="B128" s="5" t="s">
        <v>503</v>
      </c>
      <c r="C128">
        <v>119</v>
      </c>
    </row>
    <row r="129" spans="1:3">
      <c r="A129" s="2" t="s">
        <v>268</v>
      </c>
      <c r="B129" s="5" t="s">
        <v>269</v>
      </c>
      <c r="C129">
        <v>120</v>
      </c>
    </row>
    <row r="130" spans="1:3">
      <c r="A130" s="2" t="s">
        <v>504</v>
      </c>
      <c r="B130" s="5" t="s">
        <v>505</v>
      </c>
      <c r="C130">
        <v>121</v>
      </c>
    </row>
    <row r="131" spans="1:3">
      <c r="A131" s="2" t="s">
        <v>273</v>
      </c>
      <c r="B131" s="5" t="s">
        <v>274</v>
      </c>
      <c r="C131">
        <v>122</v>
      </c>
    </row>
    <row r="132" spans="1:3">
      <c r="A132" s="2" t="s">
        <v>506</v>
      </c>
      <c r="B132" s="5" t="s">
        <v>507</v>
      </c>
      <c r="C132">
        <v>123</v>
      </c>
    </row>
    <row r="133" spans="1:3">
      <c r="A133" s="2" t="s">
        <v>508</v>
      </c>
      <c r="B133" s="5" t="s">
        <v>509</v>
      </c>
      <c r="C133">
        <v>124</v>
      </c>
    </row>
    <row r="134" spans="1:3">
      <c r="A134" s="2" t="s">
        <v>510</v>
      </c>
      <c r="B134" s="5" t="s">
        <v>511</v>
      </c>
      <c r="C134">
        <v>125</v>
      </c>
    </row>
    <row r="135" spans="1:3">
      <c r="A135" s="2" t="s">
        <v>291</v>
      </c>
      <c r="B135" s="5" t="s">
        <v>512</v>
      </c>
      <c r="C135">
        <v>126</v>
      </c>
    </row>
    <row r="136" spans="1:3">
      <c r="A136" s="2" t="s">
        <v>513</v>
      </c>
      <c r="B136" s="5" t="s">
        <v>514</v>
      </c>
      <c r="C136">
        <v>127</v>
      </c>
    </row>
    <row r="137" spans="1:3">
      <c r="A137" s="2" t="s">
        <v>515</v>
      </c>
      <c r="B137" s="5" t="s">
        <v>296</v>
      </c>
      <c r="C137">
        <v>128</v>
      </c>
    </row>
    <row r="138" spans="1:3">
      <c r="A138" s="2" t="s">
        <v>516</v>
      </c>
      <c r="B138" s="5" t="s">
        <v>517</v>
      </c>
      <c r="C138">
        <v>129</v>
      </c>
    </row>
    <row r="139" spans="1:3">
      <c r="A139" s="2" t="s">
        <v>518</v>
      </c>
      <c r="B139" s="5" t="s">
        <v>519</v>
      </c>
      <c r="C139">
        <v>130</v>
      </c>
    </row>
    <row r="140" spans="1:3">
      <c r="A140" s="2" t="s">
        <v>520</v>
      </c>
      <c r="B140" s="5" t="s">
        <v>521</v>
      </c>
      <c r="C140">
        <v>131</v>
      </c>
    </row>
    <row r="141" spans="1:3">
      <c r="A141" s="2" t="s">
        <v>303</v>
      </c>
      <c r="B141" s="5" t="s">
        <v>522</v>
      </c>
      <c r="C141">
        <v>132</v>
      </c>
    </row>
    <row r="142" spans="1:3">
      <c r="A142" s="2" t="s">
        <v>523</v>
      </c>
      <c r="B142" s="5" t="s">
        <v>524</v>
      </c>
      <c r="C142">
        <v>133</v>
      </c>
    </row>
    <row r="143" spans="1:3">
      <c r="A143" s="2"/>
    </row>
    <row r="144" spans="1:3">
      <c r="A144" s="2" t="s">
        <v>605</v>
      </c>
      <c r="B144" s="6" t="s">
        <v>2</v>
      </c>
      <c r="C144" s="6" t="s">
        <v>600</v>
      </c>
    </row>
    <row r="145" spans="1:3" ht="18.75">
      <c r="A145" s="2" t="s">
        <v>525</v>
      </c>
      <c r="B145" s="1"/>
      <c r="C145">
        <v>134</v>
      </c>
    </row>
    <row r="146" spans="1:3">
      <c r="A146" s="2" t="s">
        <v>311</v>
      </c>
      <c r="B146" s="5" t="s">
        <v>312</v>
      </c>
      <c r="C146">
        <v>135</v>
      </c>
    </row>
    <row r="147" spans="1:3">
      <c r="A147" s="2" t="s">
        <v>315</v>
      </c>
      <c r="B147" s="5" t="s">
        <v>316</v>
      </c>
      <c r="C147">
        <v>136</v>
      </c>
    </row>
    <row r="148" spans="1:3">
      <c r="A148" s="2" t="s">
        <v>526</v>
      </c>
      <c r="B148" s="5" t="s">
        <v>318</v>
      </c>
      <c r="C148">
        <v>137</v>
      </c>
    </row>
    <row r="149" spans="1:3">
      <c r="A149" s="2" t="s">
        <v>319</v>
      </c>
      <c r="B149" s="5" t="s">
        <v>320</v>
      </c>
      <c r="C149">
        <v>138</v>
      </c>
    </row>
    <row r="150" spans="1:3">
      <c r="A150" s="2" t="s">
        <v>321</v>
      </c>
      <c r="B150" s="5" t="s">
        <v>322</v>
      </c>
      <c r="C150">
        <v>139</v>
      </c>
    </row>
    <row r="151" spans="1:3">
      <c r="A151" s="2" t="s">
        <v>323</v>
      </c>
      <c r="B151" s="5" t="s">
        <v>324</v>
      </c>
      <c r="C151">
        <v>140</v>
      </c>
    </row>
    <row r="152" spans="1:3">
      <c r="A152" s="2" t="s">
        <v>325</v>
      </c>
      <c r="B152" s="5" t="s">
        <v>326</v>
      </c>
      <c r="C152">
        <v>141</v>
      </c>
    </row>
    <row r="153" spans="1:3">
      <c r="A153" s="2" t="s">
        <v>327</v>
      </c>
      <c r="B153" s="5" t="s">
        <v>328</v>
      </c>
      <c r="C153">
        <v>142</v>
      </c>
    </row>
    <row r="154" spans="1:3">
      <c r="A154" s="2" t="s">
        <v>329</v>
      </c>
      <c r="B154" s="5" t="s">
        <v>330</v>
      </c>
      <c r="C154">
        <v>143</v>
      </c>
    </row>
    <row r="155" spans="1:3">
      <c r="A155" s="2" t="s">
        <v>331</v>
      </c>
      <c r="B155" s="5" t="s">
        <v>314</v>
      </c>
      <c r="C155">
        <v>144</v>
      </c>
    </row>
    <row r="156" spans="1:3">
      <c r="A156" s="2" t="s">
        <v>332</v>
      </c>
      <c r="B156" s="5" t="s">
        <v>333</v>
      </c>
      <c r="C156">
        <v>145</v>
      </c>
    </row>
    <row r="157" spans="1:3">
      <c r="A157" s="2" t="s">
        <v>334</v>
      </c>
      <c r="B157" s="5" t="s">
        <v>335</v>
      </c>
      <c r="C157">
        <v>146</v>
      </c>
    </row>
    <row r="158" spans="1:3">
      <c r="A158" s="2" t="s">
        <v>336</v>
      </c>
      <c r="B158" s="5" t="s">
        <v>337</v>
      </c>
      <c r="C158">
        <v>147</v>
      </c>
    </row>
    <row r="159" spans="1:3">
      <c r="A159" s="2" t="s">
        <v>338</v>
      </c>
      <c r="B159" s="5" t="s">
        <v>339</v>
      </c>
      <c r="C159">
        <v>148</v>
      </c>
    </row>
    <row r="160" spans="1:3">
      <c r="A160" s="2" t="s">
        <v>340</v>
      </c>
      <c r="B160" s="5" t="s">
        <v>341</v>
      </c>
      <c r="C160">
        <v>149</v>
      </c>
    </row>
    <row r="161" spans="1:3">
      <c r="A161" s="2" t="s">
        <v>342</v>
      </c>
      <c r="B161" s="5" t="s">
        <v>343</v>
      </c>
      <c r="C161">
        <v>150</v>
      </c>
    </row>
    <row r="162" spans="1:3">
      <c r="A162" s="2" t="s">
        <v>348</v>
      </c>
      <c r="B162" s="5" t="s">
        <v>349</v>
      </c>
      <c r="C162">
        <v>151</v>
      </c>
    </row>
    <row r="163" spans="1:3">
      <c r="A163" s="2" t="s">
        <v>350</v>
      </c>
      <c r="B163" s="5" t="s">
        <v>351</v>
      </c>
      <c r="C163">
        <v>152</v>
      </c>
    </row>
    <row r="164" spans="1:3">
      <c r="A164" s="2" t="s">
        <v>352</v>
      </c>
      <c r="B164" s="5" t="s">
        <v>353</v>
      </c>
      <c r="C164">
        <v>153</v>
      </c>
    </row>
    <row r="165" spans="1:3">
      <c r="A165" s="2"/>
    </row>
    <row r="166" spans="1:3">
      <c r="A166" s="2" t="s">
        <v>606</v>
      </c>
      <c r="B166" s="6" t="s">
        <v>2</v>
      </c>
      <c r="C166" s="6" t="s">
        <v>600</v>
      </c>
    </row>
    <row r="167" spans="1:3">
      <c r="A167" s="2" t="s">
        <v>527</v>
      </c>
      <c r="B167" s="5" t="s">
        <v>528</v>
      </c>
      <c r="C167">
        <v>154</v>
      </c>
    </row>
    <row r="168" spans="1:3" ht="18.75">
      <c r="A168" s="2" t="s">
        <v>529</v>
      </c>
      <c r="B168" s="1"/>
      <c r="C168">
        <v>155</v>
      </c>
    </row>
    <row r="169" spans="1:3">
      <c r="A169" s="2" t="s">
        <v>530</v>
      </c>
      <c r="B169" s="5" t="s">
        <v>531</v>
      </c>
      <c r="C169">
        <v>156</v>
      </c>
    </row>
    <row r="170" spans="1:3">
      <c r="A170" s="2" t="s">
        <v>532</v>
      </c>
      <c r="B170" s="5" t="s">
        <v>533</v>
      </c>
      <c r="C170">
        <v>157</v>
      </c>
    </row>
    <row r="171" spans="1:3">
      <c r="A171" s="2" t="s">
        <v>534</v>
      </c>
      <c r="B171" s="5" t="s">
        <v>535</v>
      </c>
      <c r="C171">
        <v>158</v>
      </c>
    </row>
    <row r="172" spans="1:3">
      <c r="A172" s="2" t="s">
        <v>536</v>
      </c>
      <c r="B172" s="5" t="s">
        <v>537</v>
      </c>
      <c r="C172">
        <v>159</v>
      </c>
    </row>
    <row r="173" spans="1:3">
      <c r="A173" s="2" t="s">
        <v>538</v>
      </c>
      <c r="B173" s="5" t="s">
        <v>539</v>
      </c>
      <c r="C173">
        <v>160</v>
      </c>
    </row>
    <row r="174" spans="1:3">
      <c r="A174" s="2" t="s">
        <v>540</v>
      </c>
      <c r="B174" s="5" t="s">
        <v>541</v>
      </c>
      <c r="C174">
        <v>161</v>
      </c>
    </row>
    <row r="175" spans="1:3">
      <c r="A175" s="2" t="s">
        <v>542</v>
      </c>
      <c r="B175" s="5" t="s">
        <v>543</v>
      </c>
      <c r="C175">
        <v>162</v>
      </c>
    </row>
    <row r="176" spans="1:3">
      <c r="A176" s="2" t="s">
        <v>544</v>
      </c>
      <c r="B176" s="5" t="s">
        <v>545</v>
      </c>
      <c r="C176">
        <v>163</v>
      </c>
    </row>
    <row r="177" spans="1:3">
      <c r="A177" s="2" t="s">
        <v>546</v>
      </c>
      <c r="B177" s="5" t="s">
        <v>547</v>
      </c>
      <c r="C177">
        <v>164</v>
      </c>
    </row>
    <row r="178" spans="1:3" ht="15.75">
      <c r="A178" s="2" t="s">
        <v>598</v>
      </c>
      <c r="B178" s="5">
        <v>2038</v>
      </c>
      <c r="C178">
        <v>165</v>
      </c>
    </row>
    <row r="179" spans="1:3">
      <c r="A179" s="2" t="s">
        <v>549</v>
      </c>
      <c r="B179" s="5">
        <v>2202</v>
      </c>
      <c r="C179">
        <v>166</v>
      </c>
    </row>
    <row r="180" spans="1:3">
      <c r="A180" s="2" t="s">
        <v>550</v>
      </c>
      <c r="B180" s="5">
        <v>2101</v>
      </c>
      <c r="C180">
        <v>167</v>
      </c>
    </row>
    <row r="181" spans="1:3">
      <c r="A181" s="2" t="s">
        <v>551</v>
      </c>
      <c r="B181" s="5">
        <v>2105</v>
      </c>
      <c r="C181">
        <v>168</v>
      </c>
    </row>
    <row r="182" spans="1:3">
      <c r="A182" s="2" t="s">
        <v>552</v>
      </c>
      <c r="B182" s="5">
        <v>2115</v>
      </c>
      <c r="C182">
        <v>169</v>
      </c>
    </row>
    <row r="183" spans="1:3">
      <c r="A183" s="2" t="s">
        <v>553</v>
      </c>
      <c r="B183" s="5" t="s">
        <v>554</v>
      </c>
      <c r="C183">
        <v>170</v>
      </c>
    </row>
    <row r="184" spans="1:3">
      <c r="A184" s="2" t="s">
        <v>555</v>
      </c>
      <c r="B184" s="5" t="s">
        <v>556</v>
      </c>
      <c r="C184">
        <v>171</v>
      </c>
    </row>
    <row r="185" spans="1:3">
      <c r="A185" s="2" t="s">
        <v>557</v>
      </c>
      <c r="B185" s="5" t="s">
        <v>558</v>
      </c>
      <c r="C185">
        <v>172</v>
      </c>
    </row>
    <row r="186" spans="1:3">
      <c r="A186" s="2" t="s">
        <v>559</v>
      </c>
      <c r="B186" s="5" t="s">
        <v>560</v>
      </c>
      <c r="C186">
        <v>173</v>
      </c>
    </row>
    <row r="187" spans="1:3">
      <c r="A187" s="2" t="s">
        <v>561</v>
      </c>
      <c r="B187" s="5" t="s">
        <v>562</v>
      </c>
      <c r="C187">
        <v>174</v>
      </c>
    </row>
    <row r="188" spans="1:3">
      <c r="A188" s="2" t="s">
        <v>563</v>
      </c>
      <c r="B188" s="5" t="s">
        <v>564</v>
      </c>
      <c r="C188">
        <v>175</v>
      </c>
    </row>
    <row r="189" spans="1:3">
      <c r="A189" s="2" t="s">
        <v>565</v>
      </c>
      <c r="B189" s="5" t="s">
        <v>566</v>
      </c>
      <c r="C189">
        <v>176</v>
      </c>
    </row>
    <row r="190" spans="1:3">
      <c r="A190" s="2"/>
    </row>
    <row r="191" spans="1:3">
      <c r="A191" s="2" t="s">
        <v>607</v>
      </c>
      <c r="B191" s="6" t="s">
        <v>2</v>
      </c>
      <c r="C191" s="6" t="s">
        <v>600</v>
      </c>
    </row>
    <row r="192" spans="1:3">
      <c r="A192" s="2" t="s">
        <v>567</v>
      </c>
      <c r="B192" s="5">
        <v>64424</v>
      </c>
      <c r="C192">
        <v>177</v>
      </c>
    </row>
    <row r="193" spans="1:3">
      <c r="A193" s="2" t="s">
        <v>568</v>
      </c>
      <c r="B193" s="5">
        <v>64425</v>
      </c>
      <c r="C193">
        <v>178</v>
      </c>
    </row>
    <row r="194" spans="1:3">
      <c r="A194" s="2" t="s">
        <v>569</v>
      </c>
      <c r="B194" s="5">
        <v>66609</v>
      </c>
      <c r="C194">
        <v>179</v>
      </c>
    </row>
    <row r="195" spans="1:3">
      <c r="A195" s="2" t="s">
        <v>570</v>
      </c>
      <c r="B195" s="5">
        <v>66610</v>
      </c>
      <c r="C195">
        <v>180</v>
      </c>
    </row>
    <row r="196" spans="1:3">
      <c r="A196" s="2" t="s">
        <v>571</v>
      </c>
      <c r="B196" s="5">
        <v>15609</v>
      </c>
      <c r="C196">
        <v>181</v>
      </c>
    </row>
    <row r="197" spans="1:3">
      <c r="A197" s="2" t="s">
        <v>572</v>
      </c>
      <c r="B197" s="5">
        <v>17035</v>
      </c>
      <c r="C197">
        <v>182</v>
      </c>
    </row>
    <row r="198" spans="1:3">
      <c r="A198" s="2" t="s">
        <v>573</v>
      </c>
      <c r="B198" s="5">
        <v>17036</v>
      </c>
      <c r="C198">
        <v>183</v>
      </c>
    </row>
    <row r="199" spans="1:3">
      <c r="A199" s="2" t="s">
        <v>574</v>
      </c>
      <c r="B199" s="5">
        <v>98308</v>
      </c>
      <c r="C199">
        <v>184</v>
      </c>
    </row>
    <row r="200" spans="1:3">
      <c r="A200" s="2" t="s">
        <v>575</v>
      </c>
      <c r="B200" s="5">
        <v>98391</v>
      </c>
      <c r="C200">
        <v>185</v>
      </c>
    </row>
    <row r="201" spans="1:3">
      <c r="A201" s="2" t="s">
        <v>576</v>
      </c>
      <c r="B201" s="5">
        <v>64463</v>
      </c>
      <c r="C201">
        <v>186</v>
      </c>
    </row>
    <row r="202" spans="1:3">
      <c r="A202" s="2" t="s">
        <v>577</v>
      </c>
      <c r="B202" s="5">
        <v>64465</v>
      </c>
      <c r="C202">
        <v>187</v>
      </c>
    </row>
    <row r="203" spans="1:3">
      <c r="A203" s="2" t="s">
        <v>578</v>
      </c>
      <c r="B203" s="5">
        <v>191043</v>
      </c>
      <c r="C203">
        <v>188</v>
      </c>
    </row>
    <row r="204" spans="1:3">
      <c r="A204" s="2" t="s">
        <v>579</v>
      </c>
      <c r="B204" s="5">
        <v>191044</v>
      </c>
      <c r="C204">
        <v>189</v>
      </c>
    </row>
    <row r="205" spans="1:3">
      <c r="A205" s="2" t="s">
        <v>580</v>
      </c>
      <c r="B205" s="5">
        <v>388004</v>
      </c>
      <c r="C205">
        <v>190</v>
      </c>
    </row>
    <row r="206" spans="1:3">
      <c r="A206" s="2" t="s">
        <v>581</v>
      </c>
      <c r="B206" s="5">
        <v>134704</v>
      </c>
      <c r="C206">
        <v>191</v>
      </c>
    </row>
    <row r="207" spans="1:3">
      <c r="A207" s="2" t="s">
        <v>582</v>
      </c>
      <c r="B207" s="5">
        <v>80937</v>
      </c>
      <c r="C207">
        <v>192</v>
      </c>
    </row>
    <row r="208" spans="1:3">
      <c r="A208" s="2" t="s">
        <v>583</v>
      </c>
      <c r="B208" s="5">
        <v>80963</v>
      </c>
      <c r="C208">
        <v>193</v>
      </c>
    </row>
    <row r="209" spans="1:3">
      <c r="A209" s="2" t="s">
        <v>584</v>
      </c>
      <c r="B209" s="5">
        <v>382833</v>
      </c>
      <c r="C209">
        <v>194</v>
      </c>
    </row>
    <row r="210" spans="1:3">
      <c r="A210" s="2" t="s">
        <v>585</v>
      </c>
      <c r="B210" s="5">
        <v>382835</v>
      </c>
      <c r="C210">
        <v>195</v>
      </c>
    </row>
    <row r="211" spans="1:3">
      <c r="A211" s="2" t="s">
        <v>586</v>
      </c>
      <c r="B211" s="5">
        <v>301544</v>
      </c>
      <c r="C211">
        <v>196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693E4-8F5D-46B8-B262-82F322E88B5C}">
  <dimension ref="A1:F256"/>
  <sheetViews>
    <sheetView topLeftCell="A73" workbookViewId="0">
      <selection activeCell="C198" sqref="C198"/>
    </sheetView>
  </sheetViews>
  <sheetFormatPr defaultRowHeight="15"/>
  <cols>
    <col min="1" max="1" width="26.28515625" bestFit="1" customWidth="1"/>
    <col min="2" max="2" width="13.28515625" bestFit="1" customWidth="1"/>
    <col min="3" max="3" width="8.85546875" bestFit="1" customWidth="1"/>
    <col min="4" max="4" width="8.42578125" bestFit="1" customWidth="1"/>
    <col min="5" max="5" width="5.5703125" bestFit="1" customWidth="1"/>
    <col min="6" max="6" width="21.5703125" bestFit="1" customWidth="1"/>
  </cols>
  <sheetData>
    <row r="1" spans="1:6">
      <c r="A1" s="2" t="s">
        <v>592</v>
      </c>
      <c r="B1" s="6" t="s">
        <v>2</v>
      </c>
      <c r="C1" s="2" t="s">
        <v>587</v>
      </c>
      <c r="D1" s="2" t="s">
        <v>588</v>
      </c>
      <c r="E1" s="2" t="s">
        <v>589</v>
      </c>
      <c r="F1" s="2" t="s">
        <v>590</v>
      </c>
    </row>
    <row r="2" spans="1:6">
      <c r="A2" s="2" t="s">
        <v>6</v>
      </c>
      <c r="B2" s="5" t="s">
        <v>593</v>
      </c>
      <c r="C2">
        <v>12</v>
      </c>
    </row>
    <row r="3" spans="1:6">
      <c r="A3" s="2" t="s">
        <v>354</v>
      </c>
      <c r="B3" s="5" t="s">
        <v>355</v>
      </c>
      <c r="C3">
        <v>14</v>
      </c>
    </row>
    <row r="4" spans="1:6">
      <c r="A4" s="2" t="s">
        <v>594</v>
      </c>
      <c r="B4" s="5" t="s">
        <v>357</v>
      </c>
      <c r="C4">
        <v>6</v>
      </c>
    </row>
    <row r="5" spans="1:6">
      <c r="A5" s="2" t="s">
        <v>358</v>
      </c>
      <c r="B5" s="5" t="s">
        <v>359</v>
      </c>
      <c r="C5">
        <v>27</v>
      </c>
    </row>
    <row r="6" spans="1:6">
      <c r="A6" s="2" t="s">
        <v>360</v>
      </c>
      <c r="B6" s="5" t="s">
        <v>361</v>
      </c>
      <c r="C6">
        <v>9</v>
      </c>
    </row>
    <row r="7" spans="1:6">
      <c r="A7" s="2" t="s">
        <v>362</v>
      </c>
      <c r="B7" s="5" t="s">
        <v>363</v>
      </c>
      <c r="C7">
        <v>4</v>
      </c>
    </row>
    <row r="8" spans="1:6">
      <c r="A8" s="2" t="s">
        <v>364</v>
      </c>
      <c r="B8" s="5">
        <v>20764949322</v>
      </c>
      <c r="C8">
        <v>15</v>
      </c>
    </row>
    <row r="9" spans="1:6">
      <c r="A9" s="2" t="s">
        <v>365</v>
      </c>
      <c r="B9" s="5" t="s">
        <v>366</v>
      </c>
      <c r="C9">
        <v>46</v>
      </c>
    </row>
    <row r="10" spans="1:6">
      <c r="A10" s="2" t="s">
        <v>367</v>
      </c>
      <c r="B10" s="5" t="s">
        <v>368</v>
      </c>
      <c r="C10">
        <v>30</v>
      </c>
    </row>
    <row r="11" spans="1:6">
      <c r="A11" s="2" t="s">
        <v>32</v>
      </c>
      <c r="B11" s="5" t="s">
        <v>369</v>
      </c>
      <c r="C11">
        <v>10</v>
      </c>
    </row>
    <row r="12" spans="1:6">
      <c r="A12" s="2" t="s">
        <v>370</v>
      </c>
      <c r="B12" s="5" t="s">
        <v>371</v>
      </c>
      <c r="C12">
        <v>55</v>
      </c>
    </row>
    <row r="13" spans="1:6">
      <c r="A13" s="2" t="s">
        <v>38</v>
      </c>
      <c r="B13" s="5" t="s">
        <v>372</v>
      </c>
      <c r="C13">
        <v>4</v>
      </c>
    </row>
    <row r="14" spans="1:6">
      <c r="A14" s="2" t="s">
        <v>373</v>
      </c>
      <c r="B14" s="5" t="s">
        <v>374</v>
      </c>
      <c r="C14">
        <v>15</v>
      </c>
    </row>
    <row r="15" spans="1:6">
      <c r="A15" s="2" t="s">
        <v>375</v>
      </c>
      <c r="B15" s="5" t="s">
        <v>376</v>
      </c>
      <c r="C15">
        <v>66</v>
      </c>
    </row>
    <row r="16" spans="1:6">
      <c r="A16" s="2" t="s">
        <v>44</v>
      </c>
      <c r="B16" s="5" t="s">
        <v>377</v>
      </c>
      <c r="C16">
        <v>5</v>
      </c>
    </row>
    <row r="17" spans="1:3">
      <c r="A17" s="2" t="s">
        <v>378</v>
      </c>
      <c r="B17" s="5" t="s">
        <v>379</v>
      </c>
      <c r="C17">
        <v>12</v>
      </c>
    </row>
    <row r="18" spans="1:3">
      <c r="A18" s="2" t="s">
        <v>380</v>
      </c>
      <c r="B18" s="5" t="s">
        <v>381</v>
      </c>
      <c r="C18">
        <v>8</v>
      </c>
    </row>
    <row r="19" spans="1:3">
      <c r="A19" s="2" t="s">
        <v>382</v>
      </c>
      <c r="B19" s="5"/>
      <c r="C19">
        <v>4</v>
      </c>
    </row>
    <row r="20" spans="1:3">
      <c r="A20" s="2" t="s">
        <v>120</v>
      </c>
      <c r="B20" s="5" t="s">
        <v>383</v>
      </c>
      <c r="C20">
        <v>7</v>
      </c>
    </row>
    <row r="21" spans="1:3">
      <c r="A21" s="2" t="s">
        <v>384</v>
      </c>
      <c r="B21" s="5" t="s">
        <v>385</v>
      </c>
      <c r="C21">
        <v>84</v>
      </c>
    </row>
    <row r="22" spans="1:3">
      <c r="A22" s="2" t="s">
        <v>386</v>
      </c>
      <c r="B22" s="5" t="s">
        <v>387</v>
      </c>
      <c r="C22">
        <v>6</v>
      </c>
    </row>
    <row r="23" spans="1:3">
      <c r="A23" s="2" t="s">
        <v>56</v>
      </c>
      <c r="B23" s="5" t="s">
        <v>388</v>
      </c>
      <c r="C23">
        <v>6</v>
      </c>
    </row>
    <row r="24" spans="1:3">
      <c r="A24" s="2" t="s">
        <v>58</v>
      </c>
      <c r="B24" s="5" t="s">
        <v>389</v>
      </c>
      <c r="C24">
        <v>8</v>
      </c>
    </row>
    <row r="25" spans="1:3">
      <c r="A25" s="2" t="s">
        <v>390</v>
      </c>
      <c r="B25" s="5" t="s">
        <v>391</v>
      </c>
      <c r="C25">
        <v>48</v>
      </c>
    </row>
    <row r="26" spans="1:3">
      <c r="A26" s="2" t="s">
        <v>392</v>
      </c>
      <c r="B26" s="5" t="s">
        <v>393</v>
      </c>
      <c r="C26">
        <v>6</v>
      </c>
    </row>
    <row r="27" spans="1:3">
      <c r="A27" s="2" t="s">
        <v>394</v>
      </c>
      <c r="B27" s="5" t="s">
        <v>395</v>
      </c>
      <c r="C27">
        <v>8</v>
      </c>
    </row>
    <row r="28" spans="1:3">
      <c r="A28" s="2" t="s">
        <v>66</v>
      </c>
      <c r="B28" s="5" t="s">
        <v>396</v>
      </c>
      <c r="C28">
        <v>4</v>
      </c>
    </row>
    <row r="29" spans="1:3">
      <c r="A29" s="2" t="s">
        <v>68</v>
      </c>
      <c r="B29" s="5" t="s">
        <v>397</v>
      </c>
      <c r="C29">
        <v>5</v>
      </c>
    </row>
    <row r="30" spans="1:3">
      <c r="A30" s="2" t="s">
        <v>398</v>
      </c>
      <c r="B30" s="5" t="s">
        <v>399</v>
      </c>
      <c r="C30">
        <v>15</v>
      </c>
    </row>
    <row r="31" spans="1:3">
      <c r="A31" s="2" t="s">
        <v>400</v>
      </c>
      <c r="B31" s="5" t="s">
        <v>401</v>
      </c>
      <c r="C31">
        <v>5</v>
      </c>
    </row>
    <row r="32" spans="1:3">
      <c r="A32" s="2" t="s">
        <v>402</v>
      </c>
      <c r="B32" s="5" t="s">
        <v>403</v>
      </c>
      <c r="C32">
        <v>19</v>
      </c>
    </row>
    <row r="33" spans="1:3">
      <c r="A33" s="2" t="s">
        <v>404</v>
      </c>
      <c r="B33" s="5" t="s">
        <v>405</v>
      </c>
      <c r="C33">
        <v>5</v>
      </c>
    </row>
    <row r="34" spans="1:3">
      <c r="A34" s="2" t="s">
        <v>406</v>
      </c>
      <c r="B34" s="5" t="s">
        <v>407</v>
      </c>
      <c r="C34">
        <v>3</v>
      </c>
    </row>
    <row r="35" spans="1:3">
      <c r="A35" s="2" t="s">
        <v>86</v>
      </c>
      <c r="B35" s="5">
        <v>20764655322</v>
      </c>
      <c r="C35">
        <v>9</v>
      </c>
    </row>
    <row r="36" spans="1:3">
      <c r="A36" s="2" t="s">
        <v>88</v>
      </c>
      <c r="B36" s="5" t="s">
        <v>408</v>
      </c>
      <c r="C36">
        <v>7</v>
      </c>
    </row>
    <row r="37" spans="1:3">
      <c r="A37" s="2" t="s">
        <v>409</v>
      </c>
      <c r="B37" s="5" t="s">
        <v>410</v>
      </c>
      <c r="C37">
        <v>5</v>
      </c>
    </row>
    <row r="38" spans="1:3">
      <c r="A38" s="2" t="s">
        <v>96</v>
      </c>
      <c r="B38" s="5" t="s">
        <v>411</v>
      </c>
      <c r="C38">
        <v>3</v>
      </c>
    </row>
    <row r="39" spans="1:3">
      <c r="A39" s="2" t="s">
        <v>100</v>
      </c>
      <c r="B39" s="5" t="s">
        <v>412</v>
      </c>
      <c r="C39">
        <v>3</v>
      </c>
    </row>
    <row r="40" spans="1:3">
      <c r="A40" s="2" t="s">
        <v>102</v>
      </c>
      <c r="B40" s="5" t="s">
        <v>413</v>
      </c>
      <c r="C40">
        <v>8</v>
      </c>
    </row>
    <row r="41" spans="1:3">
      <c r="A41" s="2" t="s">
        <v>104</v>
      </c>
      <c r="B41" s="5" t="s">
        <v>414</v>
      </c>
      <c r="C41">
        <v>5</v>
      </c>
    </row>
    <row r="42" spans="1:3">
      <c r="A42" s="2" t="s">
        <v>106</v>
      </c>
      <c r="B42" s="5" t="s">
        <v>415</v>
      </c>
      <c r="C42">
        <v>13</v>
      </c>
    </row>
    <row r="43" spans="1:3">
      <c r="A43" s="2" t="s">
        <v>108</v>
      </c>
      <c r="B43" s="5" t="s">
        <v>416</v>
      </c>
      <c r="C43">
        <v>4</v>
      </c>
    </row>
    <row r="44" spans="1:3">
      <c r="A44" s="2" t="s">
        <v>110</v>
      </c>
      <c r="B44" s="5" t="s">
        <v>417</v>
      </c>
      <c r="C44">
        <v>7</v>
      </c>
    </row>
    <row r="45" spans="1:3">
      <c r="A45" s="2" t="s">
        <v>418</v>
      </c>
      <c r="B45" s="5" t="s">
        <v>419</v>
      </c>
      <c r="C45">
        <v>3</v>
      </c>
    </row>
    <row r="46" spans="1:3">
      <c r="A46" s="2" t="s">
        <v>114</v>
      </c>
      <c r="B46" s="5" t="s">
        <v>420</v>
      </c>
      <c r="C46">
        <v>11</v>
      </c>
    </row>
    <row r="47" spans="1:3">
      <c r="A47" s="2" t="s">
        <v>421</v>
      </c>
      <c r="B47" s="5" t="s">
        <v>155</v>
      </c>
      <c r="C47">
        <v>5</v>
      </c>
    </row>
    <row r="48" spans="1:3">
      <c r="A48" s="2" t="s">
        <v>116</v>
      </c>
      <c r="B48" s="5" t="s">
        <v>422</v>
      </c>
      <c r="C48">
        <v>9</v>
      </c>
    </row>
    <row r="49" spans="1:3">
      <c r="A49" s="2" t="s">
        <v>423</v>
      </c>
      <c r="B49" s="5" t="s">
        <v>157</v>
      </c>
      <c r="C49">
        <v>4.5</v>
      </c>
    </row>
    <row r="50" spans="1:3">
      <c r="A50" s="2" t="s">
        <v>424</v>
      </c>
      <c r="B50" s="5" t="s">
        <v>425</v>
      </c>
      <c r="C50">
        <v>3</v>
      </c>
    </row>
    <row r="51" spans="1:3">
      <c r="A51" s="2" t="s">
        <v>426</v>
      </c>
      <c r="B51" s="5" t="s">
        <v>159</v>
      </c>
      <c r="C51">
        <v>0</v>
      </c>
    </row>
    <row r="52" spans="1:3">
      <c r="A52" s="2" t="s">
        <v>427</v>
      </c>
      <c r="B52" s="5" t="s">
        <v>428</v>
      </c>
      <c r="C52">
        <v>9</v>
      </c>
    </row>
    <row r="53" spans="1:3">
      <c r="A53" s="2" t="s">
        <v>429</v>
      </c>
      <c r="B53" s="5" t="s">
        <v>430</v>
      </c>
      <c r="C53">
        <v>3.5</v>
      </c>
    </row>
    <row r="54" spans="1:3">
      <c r="A54" s="2" t="s">
        <v>124</v>
      </c>
      <c r="B54" s="5" t="s">
        <v>431</v>
      </c>
      <c r="C54">
        <v>9</v>
      </c>
    </row>
    <row r="55" spans="1:3">
      <c r="A55" s="2" t="s">
        <v>432</v>
      </c>
      <c r="B55" s="5" t="s">
        <v>433</v>
      </c>
      <c r="C55">
        <v>2.5</v>
      </c>
    </row>
    <row r="56" spans="1:3">
      <c r="A56" s="2" t="s">
        <v>126</v>
      </c>
      <c r="B56" s="5">
        <v>8932352190</v>
      </c>
      <c r="C56">
        <v>6</v>
      </c>
    </row>
    <row r="57" spans="1:3">
      <c r="A57" s="2" t="s">
        <v>434</v>
      </c>
      <c r="B57" s="5">
        <v>8932417190</v>
      </c>
      <c r="C57">
        <v>3</v>
      </c>
    </row>
    <row r="58" spans="1:3">
      <c r="A58" s="2" t="s">
        <v>435</v>
      </c>
      <c r="B58" s="5" t="s">
        <v>436</v>
      </c>
      <c r="C58">
        <v>4</v>
      </c>
    </row>
    <row r="59" spans="1:3">
      <c r="A59" s="2" t="s">
        <v>437</v>
      </c>
      <c r="B59" s="5" t="s">
        <v>438</v>
      </c>
      <c r="C59">
        <v>5</v>
      </c>
    </row>
    <row r="60" spans="1:3">
      <c r="A60" s="2" t="s">
        <v>439</v>
      </c>
      <c r="B60" s="5" t="s">
        <v>440</v>
      </c>
      <c r="C60">
        <v>11</v>
      </c>
    </row>
    <row r="61" spans="1:3">
      <c r="A61" s="2" t="s">
        <v>441</v>
      </c>
      <c r="B61" s="5" t="s">
        <v>171</v>
      </c>
      <c r="C61">
        <v>2.5</v>
      </c>
    </row>
    <row r="62" spans="1:3">
      <c r="A62" s="2" t="s">
        <v>442</v>
      </c>
      <c r="B62" s="5" t="s">
        <v>443</v>
      </c>
      <c r="C62">
        <v>5</v>
      </c>
    </row>
    <row r="63" spans="1:3">
      <c r="A63" s="2" t="s">
        <v>134</v>
      </c>
      <c r="B63" s="5" t="s">
        <v>444</v>
      </c>
      <c r="C63">
        <v>2</v>
      </c>
    </row>
    <row r="64" spans="1:3">
      <c r="A64" s="2" t="s">
        <v>445</v>
      </c>
      <c r="B64" s="5" t="s">
        <v>446</v>
      </c>
      <c r="C64">
        <v>1</v>
      </c>
    </row>
    <row r="65" spans="1:3">
      <c r="A65" s="2" t="s">
        <v>136</v>
      </c>
      <c r="B65" s="5" t="s">
        <v>447</v>
      </c>
      <c r="C65">
        <v>17</v>
      </c>
    </row>
    <row r="66" spans="1:3">
      <c r="A66" s="2" t="s">
        <v>138</v>
      </c>
      <c r="B66" s="5" t="s">
        <v>448</v>
      </c>
      <c r="C66">
        <v>5</v>
      </c>
    </row>
    <row r="67" spans="1:3">
      <c r="A67" s="2" t="s">
        <v>449</v>
      </c>
      <c r="B67" s="5" t="s">
        <v>450</v>
      </c>
      <c r="C67">
        <v>2.5</v>
      </c>
    </row>
    <row r="68" spans="1:3">
      <c r="A68" s="2" t="s">
        <v>140</v>
      </c>
      <c r="B68" s="5" t="s">
        <v>451</v>
      </c>
      <c r="C68">
        <v>3</v>
      </c>
    </row>
    <row r="69" spans="1:3">
      <c r="A69" s="2" t="s">
        <v>452</v>
      </c>
      <c r="B69" s="5" t="s">
        <v>177</v>
      </c>
      <c r="C69">
        <v>3</v>
      </c>
    </row>
    <row r="70" spans="1:3">
      <c r="A70" s="2" t="s">
        <v>453</v>
      </c>
      <c r="B70" s="5">
        <v>9315276160</v>
      </c>
      <c r="C70">
        <v>13</v>
      </c>
    </row>
    <row r="71" spans="1:3">
      <c r="A71" s="2" t="s">
        <v>454</v>
      </c>
      <c r="B71" s="5">
        <v>9315306190</v>
      </c>
      <c r="C71">
        <v>2</v>
      </c>
    </row>
    <row r="72" spans="1:3">
      <c r="A72" s="2" t="s">
        <v>455</v>
      </c>
      <c r="B72" s="5" t="s">
        <v>456</v>
      </c>
      <c r="C72">
        <v>7</v>
      </c>
    </row>
    <row r="73" spans="1:3">
      <c r="A73" s="2" t="s">
        <v>457</v>
      </c>
      <c r="B73" s="5" t="s">
        <v>181</v>
      </c>
      <c r="C73">
        <v>2.5</v>
      </c>
    </row>
    <row r="74" spans="1:3">
      <c r="A74" s="2" t="s">
        <v>146</v>
      </c>
      <c r="B74" s="5" t="s">
        <v>458</v>
      </c>
      <c r="C74">
        <v>5</v>
      </c>
    </row>
    <row r="75" spans="1:3">
      <c r="A75" s="2" t="s">
        <v>148</v>
      </c>
      <c r="B75" s="5" t="s">
        <v>459</v>
      </c>
      <c r="C75">
        <v>12</v>
      </c>
    </row>
    <row r="76" spans="1:3">
      <c r="A76" s="2" t="s">
        <v>460</v>
      </c>
      <c r="B76" s="5" t="s">
        <v>183</v>
      </c>
      <c r="C76">
        <v>5</v>
      </c>
    </row>
    <row r="77" spans="1:3">
      <c r="A77" s="2" t="s">
        <v>461</v>
      </c>
      <c r="B77" s="5" t="s">
        <v>462</v>
      </c>
      <c r="C77">
        <v>34</v>
      </c>
    </row>
    <row r="78" spans="1:3">
      <c r="A78" s="2" t="s">
        <v>463</v>
      </c>
      <c r="B78" s="5" t="s">
        <v>464</v>
      </c>
      <c r="C78">
        <v>5.5</v>
      </c>
    </row>
    <row r="79" spans="1:3">
      <c r="A79" s="2" t="s">
        <v>465</v>
      </c>
      <c r="B79" s="5" t="s">
        <v>466</v>
      </c>
      <c r="C79">
        <v>9</v>
      </c>
    </row>
    <row r="80" spans="1:3">
      <c r="A80" s="2" t="s">
        <v>467</v>
      </c>
      <c r="B80" s="5" t="s">
        <v>468</v>
      </c>
      <c r="C80">
        <v>4</v>
      </c>
    </row>
    <row r="81" spans="1:3">
      <c r="A81" s="2" t="s">
        <v>595</v>
      </c>
      <c r="B81" s="5" t="s">
        <v>470</v>
      </c>
      <c r="C81">
        <v>2</v>
      </c>
    </row>
    <row r="82" spans="1:3">
      <c r="A82" s="2" t="s">
        <v>471</v>
      </c>
      <c r="B82" s="5" t="s">
        <v>472</v>
      </c>
      <c r="C82">
        <v>44</v>
      </c>
    </row>
    <row r="83" spans="1:3">
      <c r="A83" s="2" t="s">
        <v>473</v>
      </c>
      <c r="B83" s="5" t="s">
        <v>474</v>
      </c>
      <c r="C83">
        <v>36</v>
      </c>
    </row>
    <row r="84" spans="1:3">
      <c r="A84" s="2" t="s">
        <v>475</v>
      </c>
      <c r="B84" s="5" t="s">
        <v>476</v>
      </c>
      <c r="C84">
        <v>41</v>
      </c>
    </row>
    <row r="85" spans="1:3">
      <c r="A85" s="2" t="s">
        <v>477</v>
      </c>
      <c r="B85" s="5" t="s">
        <v>478</v>
      </c>
      <c r="C85">
        <v>11</v>
      </c>
    </row>
    <row r="86" spans="1:3">
      <c r="A86" s="2" t="s">
        <v>479</v>
      </c>
      <c r="B86" s="5" t="s">
        <v>480</v>
      </c>
      <c r="C86">
        <v>37</v>
      </c>
    </row>
    <row r="87" spans="1:3">
      <c r="A87" s="2" t="s">
        <v>202</v>
      </c>
      <c r="B87" s="5" t="s">
        <v>481</v>
      </c>
      <c r="C87">
        <v>26</v>
      </c>
    </row>
    <row r="88" spans="1:3">
      <c r="A88" s="2" t="s">
        <v>482</v>
      </c>
      <c r="B88" s="5" t="s">
        <v>483</v>
      </c>
      <c r="C88">
        <v>4</v>
      </c>
    </row>
    <row r="89" spans="1:3">
      <c r="A89" s="2" t="s">
        <v>484</v>
      </c>
      <c r="B89" s="5" t="s">
        <v>485</v>
      </c>
      <c r="C89">
        <v>10</v>
      </c>
    </row>
    <row r="90" spans="1:3">
      <c r="A90" s="2" t="s">
        <v>188</v>
      </c>
      <c r="B90" s="5" t="s">
        <v>486</v>
      </c>
      <c r="C90">
        <v>8</v>
      </c>
    </row>
    <row r="91" spans="1:3">
      <c r="A91" s="2" t="s">
        <v>190</v>
      </c>
      <c r="B91" s="5" t="s">
        <v>487</v>
      </c>
      <c r="C91">
        <v>13</v>
      </c>
    </row>
    <row r="92" spans="1:3">
      <c r="A92" s="2" t="s">
        <v>596</v>
      </c>
      <c r="B92" s="5" t="s">
        <v>489</v>
      </c>
      <c r="C92">
        <v>1</v>
      </c>
    </row>
    <row r="93" spans="1:3">
      <c r="A93" s="2" t="s">
        <v>6</v>
      </c>
      <c r="B93" s="5" t="s">
        <v>206</v>
      </c>
      <c r="C93">
        <v>3</v>
      </c>
    </row>
    <row r="94" spans="1:3">
      <c r="A94" s="2" t="s">
        <v>490</v>
      </c>
      <c r="B94" s="5" t="s">
        <v>213</v>
      </c>
      <c r="C94">
        <f>3+11/12</f>
        <v>3.9166666666666665</v>
      </c>
    </row>
    <row r="95" spans="1:3">
      <c r="A95" s="2" t="s">
        <v>214</v>
      </c>
      <c r="B95" s="5" t="s">
        <v>215</v>
      </c>
      <c r="C95">
        <v>5</v>
      </c>
    </row>
    <row r="96" spans="1:3">
      <c r="A96" s="2" t="s">
        <v>216</v>
      </c>
      <c r="B96" s="5" t="s">
        <v>217</v>
      </c>
      <c r="C96">
        <v>4</v>
      </c>
    </row>
    <row r="97" spans="1:3">
      <c r="A97" s="2" t="s">
        <v>218</v>
      </c>
      <c r="B97" s="5" t="s">
        <v>219</v>
      </c>
      <c r="C97">
        <v>3</v>
      </c>
    </row>
    <row r="98" spans="1:3">
      <c r="A98" s="2" t="s">
        <v>220</v>
      </c>
      <c r="B98" s="5" t="s">
        <v>221</v>
      </c>
      <c r="C98">
        <f>4+3/5</f>
        <v>4.5999999999999996</v>
      </c>
    </row>
    <row r="99" spans="1:3">
      <c r="A99" s="2" t="s">
        <v>222</v>
      </c>
      <c r="B99" s="5" t="s">
        <v>223</v>
      </c>
      <c r="C99">
        <v>3</v>
      </c>
    </row>
    <row r="100" spans="1:3">
      <c r="A100" s="2" t="s">
        <v>210</v>
      </c>
      <c r="B100" s="5" t="s">
        <v>211</v>
      </c>
      <c r="C100">
        <v>1</v>
      </c>
    </row>
    <row r="101" spans="1:3">
      <c r="A101" s="2" t="s">
        <v>88</v>
      </c>
      <c r="B101" s="5" t="s">
        <v>209</v>
      </c>
      <c r="C101">
        <v>2</v>
      </c>
    </row>
    <row r="102" spans="1:3">
      <c r="A102" s="2" t="s">
        <v>491</v>
      </c>
      <c r="B102" s="5" t="s">
        <v>208</v>
      </c>
      <c r="C102">
        <v>1</v>
      </c>
    </row>
    <row r="103" spans="1:3">
      <c r="A103" s="2" t="s">
        <v>492</v>
      </c>
      <c r="B103" s="5">
        <v>12146401160</v>
      </c>
      <c r="C103">
        <v>3</v>
      </c>
    </row>
    <row r="104" spans="1:3">
      <c r="A104" s="2" t="s">
        <v>493</v>
      </c>
      <c r="B104" s="5" t="s">
        <v>239</v>
      </c>
      <c r="C104">
        <f>2+5/9</f>
        <v>2.5555555555555554</v>
      </c>
    </row>
    <row r="105" spans="1:3">
      <c r="A105" s="2" t="s">
        <v>494</v>
      </c>
      <c r="B105" s="5" t="s">
        <v>241</v>
      </c>
      <c r="C105">
        <f>3+1/5</f>
        <v>3.2</v>
      </c>
    </row>
    <row r="106" spans="1:3">
      <c r="A106" s="2" t="s">
        <v>244</v>
      </c>
      <c r="B106" s="5" t="s">
        <v>495</v>
      </c>
      <c r="C106">
        <v>8</v>
      </c>
    </row>
    <row r="107" spans="1:3">
      <c r="A107" s="2" t="s">
        <v>246</v>
      </c>
      <c r="B107" s="5" t="s">
        <v>496</v>
      </c>
      <c r="C107">
        <v>7</v>
      </c>
    </row>
    <row r="108" spans="1:3">
      <c r="A108" s="2" t="s">
        <v>248</v>
      </c>
      <c r="B108" s="5" t="s">
        <v>497</v>
      </c>
      <c r="C108">
        <v>10</v>
      </c>
    </row>
    <row r="109" spans="1:3">
      <c r="A109" s="2" t="s">
        <v>236</v>
      </c>
      <c r="B109" s="5" t="s">
        <v>237</v>
      </c>
      <c r="C109">
        <v>10</v>
      </c>
    </row>
    <row r="110" spans="1:3">
      <c r="A110" s="2" t="s">
        <v>234</v>
      </c>
      <c r="B110" s="5" t="s">
        <v>235</v>
      </c>
      <c r="C110">
        <v>12</v>
      </c>
    </row>
    <row r="111" spans="1:3">
      <c r="A111" s="2" t="s">
        <v>250</v>
      </c>
      <c r="B111" s="5" t="s">
        <v>251</v>
      </c>
      <c r="C111">
        <v>2</v>
      </c>
    </row>
    <row r="112" spans="1:3">
      <c r="A112" s="2" t="s">
        <v>252</v>
      </c>
      <c r="B112" s="5" t="s">
        <v>253</v>
      </c>
      <c r="C112">
        <v>2</v>
      </c>
    </row>
    <row r="113" spans="1:3">
      <c r="A113" s="2" t="s">
        <v>254</v>
      </c>
      <c r="B113" s="5" t="s">
        <v>255</v>
      </c>
      <c r="C113">
        <v>3</v>
      </c>
    </row>
    <row r="114" spans="1:3">
      <c r="A114" s="2" t="s">
        <v>256</v>
      </c>
      <c r="B114" s="5" t="s">
        <v>257</v>
      </c>
      <c r="C114">
        <v>3</v>
      </c>
    </row>
    <row r="115" spans="1:3" ht="15.75">
      <c r="A115" s="2" t="s">
        <v>597</v>
      </c>
      <c r="B115" s="5" t="s">
        <v>259</v>
      </c>
      <c r="C115">
        <v>3</v>
      </c>
    </row>
    <row r="116" spans="1:3">
      <c r="A116" s="2" t="s">
        <v>499</v>
      </c>
      <c r="B116" s="5" t="s">
        <v>500</v>
      </c>
      <c r="C116">
        <v>10</v>
      </c>
    </row>
    <row r="117" spans="1:3">
      <c r="A117" s="2" t="s">
        <v>260</v>
      </c>
      <c r="B117" s="5" t="s">
        <v>501</v>
      </c>
      <c r="C117">
        <v>1</v>
      </c>
    </row>
    <row r="118" spans="1:3">
      <c r="A118" s="2" t="s">
        <v>262</v>
      </c>
      <c r="B118" s="5" t="s">
        <v>502</v>
      </c>
      <c r="C118">
        <v>9</v>
      </c>
    </row>
    <row r="119" spans="1:3">
      <c r="A119" s="2" t="s">
        <v>264</v>
      </c>
      <c r="B119" s="5" t="s">
        <v>265</v>
      </c>
      <c r="C119">
        <v>3</v>
      </c>
    </row>
    <row r="120" spans="1:3">
      <c r="A120" s="2" t="s">
        <v>266</v>
      </c>
      <c r="B120" s="5" t="s">
        <v>503</v>
      </c>
      <c r="C120">
        <v>3</v>
      </c>
    </row>
    <row r="121" spans="1:3">
      <c r="A121" s="2" t="s">
        <v>268</v>
      </c>
      <c r="B121" s="5" t="s">
        <v>269</v>
      </c>
      <c r="C121">
        <v>3</v>
      </c>
    </row>
    <row r="122" spans="1:3">
      <c r="A122" s="2" t="s">
        <v>504</v>
      </c>
      <c r="B122" s="5" t="s">
        <v>505</v>
      </c>
      <c r="C122">
        <f>5+7/12</f>
        <v>5.583333333333333</v>
      </c>
    </row>
    <row r="123" spans="1:3">
      <c r="A123" s="2" t="s">
        <v>273</v>
      </c>
      <c r="B123" s="5" t="s">
        <v>274</v>
      </c>
      <c r="C123">
        <v>3.5</v>
      </c>
    </row>
    <row r="124" spans="1:3">
      <c r="A124" s="2" t="s">
        <v>506</v>
      </c>
      <c r="B124" s="5" t="s">
        <v>507</v>
      </c>
      <c r="C124">
        <v>3</v>
      </c>
    </row>
    <row r="125" spans="1:3">
      <c r="A125" s="2" t="s">
        <v>508</v>
      </c>
      <c r="B125" s="5" t="s">
        <v>509</v>
      </c>
      <c r="C125">
        <v>1</v>
      </c>
    </row>
    <row r="126" spans="1:3">
      <c r="A126" s="2" t="s">
        <v>510</v>
      </c>
      <c r="B126" s="5" t="s">
        <v>511</v>
      </c>
      <c r="C126">
        <v>2</v>
      </c>
    </row>
    <row r="127" spans="1:3">
      <c r="A127" s="2" t="s">
        <v>291</v>
      </c>
      <c r="B127" s="5" t="s">
        <v>512</v>
      </c>
      <c r="C127">
        <v>32</v>
      </c>
    </row>
    <row r="128" spans="1:3">
      <c r="A128" s="2" t="s">
        <v>513</v>
      </c>
      <c r="B128" s="5" t="s">
        <v>514</v>
      </c>
      <c r="C128">
        <v>23</v>
      </c>
    </row>
    <row r="129" spans="1:3">
      <c r="A129" s="2" t="s">
        <v>515</v>
      </c>
      <c r="B129" s="5" t="s">
        <v>296</v>
      </c>
      <c r="C129">
        <v>23</v>
      </c>
    </row>
    <row r="130" spans="1:3">
      <c r="A130" s="2" t="s">
        <v>516</v>
      </c>
      <c r="B130" s="5" t="s">
        <v>517</v>
      </c>
      <c r="C130">
        <v>19</v>
      </c>
    </row>
    <row r="131" spans="1:3">
      <c r="A131" s="2" t="s">
        <v>518</v>
      </c>
      <c r="B131" s="5" t="s">
        <v>519</v>
      </c>
      <c r="C131">
        <f>3.5</f>
        <v>3.5</v>
      </c>
    </row>
    <row r="132" spans="1:3">
      <c r="A132" s="2" t="s">
        <v>520</v>
      </c>
      <c r="B132" s="5" t="s">
        <v>521</v>
      </c>
      <c r="C132">
        <v>3</v>
      </c>
    </row>
    <row r="133" spans="1:3">
      <c r="A133" s="2" t="s">
        <v>303</v>
      </c>
      <c r="B133" s="5" t="s">
        <v>522</v>
      </c>
      <c r="C133">
        <v>3</v>
      </c>
    </row>
    <row r="134" spans="1:3">
      <c r="A134" s="2" t="s">
        <v>523</v>
      </c>
      <c r="B134" s="5" t="s">
        <v>524</v>
      </c>
      <c r="C134">
        <f>2+7/12</f>
        <v>2.5833333333333335</v>
      </c>
    </row>
    <row r="135" spans="1:3" ht="18.75">
      <c r="A135" s="2" t="s">
        <v>525</v>
      </c>
      <c r="B135" s="1"/>
      <c r="C135">
        <v>13</v>
      </c>
    </row>
    <row r="136" spans="1:3">
      <c r="A136" s="2" t="s">
        <v>311</v>
      </c>
      <c r="B136" s="5" t="s">
        <v>312</v>
      </c>
      <c r="C136">
        <v>1</v>
      </c>
    </row>
    <row r="137" spans="1:3">
      <c r="A137" s="2" t="s">
        <v>315</v>
      </c>
      <c r="B137" s="5" t="s">
        <v>316</v>
      </c>
      <c r="C137">
        <v>1</v>
      </c>
    </row>
    <row r="138" spans="1:3">
      <c r="A138" s="2" t="s">
        <v>526</v>
      </c>
      <c r="B138" s="5" t="s">
        <v>318</v>
      </c>
      <c r="C138">
        <f>3+11/12</f>
        <v>3.9166666666666665</v>
      </c>
    </row>
    <row r="139" spans="1:3">
      <c r="A139" s="2" t="s">
        <v>319</v>
      </c>
      <c r="B139" s="5" t="s">
        <v>320</v>
      </c>
      <c r="C139">
        <v>4</v>
      </c>
    </row>
    <row r="140" spans="1:3">
      <c r="A140" s="2" t="s">
        <v>321</v>
      </c>
      <c r="B140" s="5" t="s">
        <v>322</v>
      </c>
      <c r="C140">
        <v>1</v>
      </c>
    </row>
    <row r="141" spans="1:3">
      <c r="A141" s="2" t="s">
        <v>323</v>
      </c>
      <c r="B141" s="5" t="s">
        <v>324</v>
      </c>
      <c r="C141">
        <v>1</v>
      </c>
    </row>
    <row r="142" spans="1:3">
      <c r="A142" s="2" t="s">
        <v>325</v>
      </c>
      <c r="B142" s="5" t="s">
        <v>326</v>
      </c>
      <c r="C142">
        <v>1.75</v>
      </c>
    </row>
    <row r="143" spans="1:3">
      <c r="A143" s="2" t="s">
        <v>327</v>
      </c>
      <c r="B143" s="5" t="s">
        <v>328</v>
      </c>
      <c r="C143">
        <v>1.75</v>
      </c>
    </row>
    <row r="144" spans="1:3">
      <c r="A144" s="2" t="s">
        <v>329</v>
      </c>
      <c r="B144" s="5" t="s">
        <v>330</v>
      </c>
      <c r="C144">
        <v>1</v>
      </c>
    </row>
    <row r="145" spans="1:3">
      <c r="A145" s="2" t="s">
        <v>331</v>
      </c>
      <c r="B145" s="5" t="s">
        <v>314</v>
      </c>
      <c r="C145">
        <v>2</v>
      </c>
    </row>
    <row r="146" spans="1:3">
      <c r="A146" s="2" t="s">
        <v>332</v>
      </c>
      <c r="B146" s="5" t="s">
        <v>333</v>
      </c>
      <c r="C146">
        <v>1</v>
      </c>
    </row>
    <row r="147" spans="1:3">
      <c r="A147" s="2" t="s">
        <v>334</v>
      </c>
      <c r="B147" s="5" t="s">
        <v>335</v>
      </c>
      <c r="C147">
        <f>1+2/3</f>
        <v>1.6666666666666665</v>
      </c>
    </row>
    <row r="148" spans="1:3">
      <c r="A148" s="2" t="s">
        <v>336</v>
      </c>
      <c r="B148" s="5" t="s">
        <v>337</v>
      </c>
      <c r="C148">
        <v>1</v>
      </c>
    </row>
    <row r="149" spans="1:3">
      <c r="A149" s="2" t="s">
        <v>338</v>
      </c>
      <c r="B149" s="5" t="s">
        <v>339</v>
      </c>
      <c r="C149">
        <v>1</v>
      </c>
    </row>
    <row r="150" spans="1:3">
      <c r="A150" s="2" t="s">
        <v>340</v>
      </c>
      <c r="B150" s="5" t="s">
        <v>341</v>
      </c>
      <c r="C150">
        <f>1+6/10</f>
        <v>1.6</v>
      </c>
    </row>
    <row r="151" spans="1:3">
      <c r="A151" s="2" t="s">
        <v>342</v>
      </c>
      <c r="B151" s="5" t="s">
        <v>343</v>
      </c>
      <c r="C151">
        <v>1.6</v>
      </c>
    </row>
    <row r="152" spans="1:3">
      <c r="A152" s="2" t="s">
        <v>348</v>
      </c>
      <c r="B152" s="5" t="s">
        <v>349</v>
      </c>
    </row>
    <row r="153" spans="1:3">
      <c r="A153" s="2" t="s">
        <v>350</v>
      </c>
      <c r="B153" s="5" t="s">
        <v>351</v>
      </c>
    </row>
    <row r="154" spans="1:3">
      <c r="A154" s="2" t="s">
        <v>352</v>
      </c>
      <c r="B154" s="5" t="s">
        <v>353</v>
      </c>
    </row>
    <row r="155" spans="1:3">
      <c r="A155" s="2" t="s">
        <v>527</v>
      </c>
      <c r="B155" s="5" t="s">
        <v>528</v>
      </c>
      <c r="C155">
        <v>4</v>
      </c>
    </row>
    <row r="156" spans="1:3" ht="18.75">
      <c r="A156" s="2" t="s">
        <v>529</v>
      </c>
      <c r="B156" s="1"/>
    </row>
    <row r="157" spans="1:3">
      <c r="A157" s="2" t="s">
        <v>530</v>
      </c>
      <c r="B157" s="5" t="s">
        <v>531</v>
      </c>
      <c r="C157">
        <v>2</v>
      </c>
    </row>
    <row r="158" spans="1:3">
      <c r="A158" s="2" t="s">
        <v>532</v>
      </c>
      <c r="B158" s="5" t="s">
        <v>533</v>
      </c>
      <c r="C158">
        <v>1</v>
      </c>
    </row>
    <row r="159" spans="1:3">
      <c r="A159" s="2" t="s">
        <v>534</v>
      </c>
      <c r="B159" s="5" t="s">
        <v>535</v>
      </c>
      <c r="C159">
        <v>1.5</v>
      </c>
    </row>
    <row r="160" spans="1:3">
      <c r="A160" s="2" t="s">
        <v>536</v>
      </c>
      <c r="B160" s="5" t="s">
        <v>537</v>
      </c>
      <c r="C160">
        <v>1</v>
      </c>
    </row>
    <row r="161" spans="1:3">
      <c r="A161" s="2" t="s">
        <v>538</v>
      </c>
      <c r="B161" s="5" t="s">
        <v>539</v>
      </c>
      <c r="C161">
        <v>1.5</v>
      </c>
    </row>
    <row r="162" spans="1:3">
      <c r="A162" s="2" t="s">
        <v>540</v>
      </c>
      <c r="B162" s="5" t="s">
        <v>541</v>
      </c>
      <c r="C162">
        <v>6</v>
      </c>
    </row>
    <row r="163" spans="1:3">
      <c r="A163" s="2" t="s">
        <v>542</v>
      </c>
      <c r="B163" s="5" t="s">
        <v>543</v>
      </c>
      <c r="C163">
        <v>2</v>
      </c>
    </row>
    <row r="164" spans="1:3">
      <c r="A164" s="2" t="s">
        <v>544</v>
      </c>
      <c r="B164" s="5" t="s">
        <v>545</v>
      </c>
      <c r="C164">
        <v>6</v>
      </c>
    </row>
    <row r="165" spans="1:3">
      <c r="A165" s="2" t="s">
        <v>546</v>
      </c>
      <c r="B165" s="5" t="s">
        <v>547</v>
      </c>
      <c r="C165">
        <v>4</v>
      </c>
    </row>
    <row r="166" spans="1:3" ht="15.75">
      <c r="A166" s="2" t="s">
        <v>598</v>
      </c>
      <c r="B166" s="5">
        <v>2038</v>
      </c>
      <c r="C166">
        <v>10.5</v>
      </c>
    </row>
    <row r="167" spans="1:3">
      <c r="A167" s="2" t="s">
        <v>549</v>
      </c>
      <c r="B167" s="5">
        <v>2202</v>
      </c>
      <c r="C167">
        <v>3.5</v>
      </c>
    </row>
    <row r="168" spans="1:3">
      <c r="A168" s="2" t="s">
        <v>550</v>
      </c>
      <c r="B168" s="5">
        <v>2101</v>
      </c>
      <c r="C168">
        <v>1</v>
      </c>
    </row>
    <row r="169" spans="1:3">
      <c r="A169" s="2" t="s">
        <v>551</v>
      </c>
      <c r="B169" s="5">
        <v>2105</v>
      </c>
      <c r="C169">
        <v>1</v>
      </c>
    </row>
    <row r="170" spans="1:3">
      <c r="A170" s="2" t="s">
        <v>552</v>
      </c>
      <c r="B170" s="5">
        <v>2115</v>
      </c>
      <c r="C170">
        <v>1</v>
      </c>
    </row>
    <row r="171" spans="1:3">
      <c r="A171" s="2" t="s">
        <v>553</v>
      </c>
      <c r="B171" s="5" t="s">
        <v>554</v>
      </c>
    </row>
    <row r="172" spans="1:3">
      <c r="A172" s="2" t="s">
        <v>555</v>
      </c>
      <c r="B172" s="5" t="s">
        <v>556</v>
      </c>
      <c r="C172">
        <v>1</v>
      </c>
    </row>
    <row r="173" spans="1:3">
      <c r="A173" s="2" t="s">
        <v>557</v>
      </c>
      <c r="B173" s="5" t="s">
        <v>558</v>
      </c>
    </row>
    <row r="174" spans="1:3">
      <c r="A174" s="2" t="s">
        <v>559</v>
      </c>
      <c r="B174" s="5" t="s">
        <v>560</v>
      </c>
      <c r="C174">
        <v>1</v>
      </c>
    </row>
    <row r="175" spans="1:3">
      <c r="A175" s="2" t="s">
        <v>561</v>
      </c>
      <c r="B175" s="5" t="s">
        <v>562</v>
      </c>
    </row>
    <row r="176" spans="1:3">
      <c r="A176" s="2" t="s">
        <v>563</v>
      </c>
      <c r="B176" s="5" t="s">
        <v>564</v>
      </c>
    </row>
    <row r="177" spans="1:3">
      <c r="A177" s="2" t="s">
        <v>565</v>
      </c>
      <c r="B177" s="5" t="s">
        <v>566</v>
      </c>
    </row>
    <row r="178" spans="1:3">
      <c r="A178" s="2" t="s">
        <v>567</v>
      </c>
      <c r="B178" s="5">
        <v>64424</v>
      </c>
      <c r="C178">
        <v>3</v>
      </c>
    </row>
    <row r="179" spans="1:3">
      <c r="A179" s="2" t="s">
        <v>568</v>
      </c>
      <c r="B179" s="5">
        <v>64425</v>
      </c>
      <c r="C179">
        <v>3</v>
      </c>
    </row>
    <row r="180" spans="1:3">
      <c r="A180" s="2" t="s">
        <v>569</v>
      </c>
      <c r="B180" s="5">
        <v>66609</v>
      </c>
      <c r="C180">
        <v>16</v>
      </c>
    </row>
    <row r="181" spans="1:3">
      <c r="A181" s="2" t="s">
        <v>570</v>
      </c>
      <c r="B181" s="5">
        <v>66610</v>
      </c>
      <c r="C181">
        <v>16</v>
      </c>
    </row>
    <row r="182" spans="1:3">
      <c r="A182" s="2" t="s">
        <v>571</v>
      </c>
      <c r="B182" s="5">
        <v>15609</v>
      </c>
      <c r="C182">
        <v>23</v>
      </c>
    </row>
    <row r="183" spans="1:3">
      <c r="A183" s="2" t="s">
        <v>572</v>
      </c>
      <c r="B183" s="5">
        <v>17035</v>
      </c>
      <c r="C183">
        <v>3.5</v>
      </c>
    </row>
    <row r="184" spans="1:3">
      <c r="A184" s="2" t="s">
        <v>573</v>
      </c>
      <c r="B184" s="5">
        <v>17036</v>
      </c>
      <c r="C184">
        <f>3+4/6</f>
        <v>3.6666666666666665</v>
      </c>
    </row>
    <row r="185" spans="1:3">
      <c r="A185" s="2" t="s">
        <v>574</v>
      </c>
      <c r="B185" s="5">
        <v>98308</v>
      </c>
      <c r="C185">
        <f>2+3/12</f>
        <v>2.25</v>
      </c>
    </row>
    <row r="186" spans="1:3">
      <c r="A186" s="2" t="s">
        <v>575</v>
      </c>
      <c r="B186" s="5">
        <v>98391</v>
      </c>
      <c r="C186">
        <f>11+11/12</f>
        <v>11.916666666666666</v>
      </c>
    </row>
    <row r="187" spans="1:3">
      <c r="A187" s="2" t="s">
        <v>576</v>
      </c>
      <c r="B187" s="5">
        <v>64463</v>
      </c>
      <c r="C187">
        <v>17</v>
      </c>
    </row>
    <row r="188" spans="1:3">
      <c r="A188" s="2" t="s">
        <v>577</v>
      </c>
      <c r="B188" s="5">
        <v>64465</v>
      </c>
      <c r="C188">
        <v>16</v>
      </c>
    </row>
    <row r="189" spans="1:3">
      <c r="A189" s="2" t="s">
        <v>578</v>
      </c>
      <c r="B189" s="5">
        <v>191043</v>
      </c>
      <c r="C189">
        <f>16+4/6</f>
        <v>16.666666666666668</v>
      </c>
    </row>
    <row r="190" spans="1:3">
      <c r="A190" s="2" t="s">
        <v>579</v>
      </c>
      <c r="B190" s="5">
        <v>191044</v>
      </c>
      <c r="C190">
        <f>16+4/6</f>
        <v>16.666666666666668</v>
      </c>
    </row>
    <row r="191" spans="1:3">
      <c r="A191" s="2" t="s">
        <v>580</v>
      </c>
      <c r="B191" s="5">
        <v>388004</v>
      </c>
      <c r="C191">
        <f>7+1/6</f>
        <v>7.166666666666667</v>
      </c>
    </row>
    <row r="192" spans="1:3">
      <c r="A192" s="2" t="s">
        <v>581</v>
      </c>
      <c r="B192" s="5">
        <v>134704</v>
      </c>
      <c r="C192">
        <f>16+2/6</f>
        <v>16.333333333333332</v>
      </c>
    </row>
    <row r="193" spans="1:3">
      <c r="A193" s="2" t="s">
        <v>582</v>
      </c>
      <c r="B193" s="5">
        <v>80937</v>
      </c>
      <c r="C193">
        <f>16+1/6</f>
        <v>16.166666666666668</v>
      </c>
    </row>
    <row r="194" spans="1:3">
      <c r="A194" s="2" t="s">
        <v>583</v>
      </c>
      <c r="B194" s="5">
        <v>80963</v>
      </c>
      <c r="C194">
        <f>16+2/6</f>
        <v>16.333333333333332</v>
      </c>
    </row>
    <row r="195" spans="1:3">
      <c r="A195" s="2" t="s">
        <v>584</v>
      </c>
      <c r="B195" s="5">
        <v>382833</v>
      </c>
      <c r="C195">
        <f>2+5/6</f>
        <v>2.8333333333333335</v>
      </c>
    </row>
    <row r="196" spans="1:3">
      <c r="A196" s="2" t="s">
        <v>585</v>
      </c>
      <c r="B196" s="5">
        <v>382835</v>
      </c>
      <c r="C196">
        <f>2+5/6</f>
        <v>2.8333333333333335</v>
      </c>
    </row>
    <row r="197" spans="1:3">
      <c r="A197" s="2" t="s">
        <v>586</v>
      </c>
      <c r="B197" s="5">
        <v>301544</v>
      </c>
      <c r="C197">
        <v>0.5</v>
      </c>
    </row>
    <row r="198" spans="1:3">
      <c r="A198" s="2"/>
      <c r="B198" s="5"/>
    </row>
    <row r="199" spans="1:3">
      <c r="B199" s="5"/>
    </row>
    <row r="200" spans="1:3">
      <c r="B200" s="5"/>
    </row>
    <row r="201" spans="1:3">
      <c r="B201" s="5"/>
    </row>
    <row r="202" spans="1:3">
      <c r="B202" s="5"/>
    </row>
    <row r="203" spans="1:3">
      <c r="B203" s="5"/>
    </row>
    <row r="204" spans="1:3">
      <c r="B204" s="5"/>
    </row>
    <row r="205" spans="1:3">
      <c r="B205" s="5"/>
    </row>
    <row r="206" spans="1:3">
      <c r="B206" s="5"/>
    </row>
    <row r="207" spans="1:3">
      <c r="B207" s="5"/>
    </row>
    <row r="208" spans="1:3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D09F-8E51-4E41-834E-6B4C7EA8DF7D}">
  <dimension ref="A1:F256"/>
  <sheetViews>
    <sheetView topLeftCell="A24" workbookViewId="0">
      <selection activeCell="C173" sqref="C173"/>
    </sheetView>
  </sheetViews>
  <sheetFormatPr defaultRowHeight="15"/>
  <cols>
    <col min="1" max="1" width="26.28515625" bestFit="1" customWidth="1"/>
    <col min="2" max="2" width="13.28515625" bestFit="1" customWidth="1"/>
    <col min="3" max="3" width="8.85546875" bestFit="1" customWidth="1"/>
    <col min="4" max="4" width="8.42578125" bestFit="1" customWidth="1"/>
    <col min="5" max="5" width="5.5703125" bestFit="1" customWidth="1"/>
    <col min="6" max="6" width="21.5703125" bestFit="1" customWidth="1"/>
  </cols>
  <sheetData>
    <row r="1" spans="1:6">
      <c r="A1" s="2" t="s">
        <v>592</v>
      </c>
      <c r="B1" s="6" t="s">
        <v>2</v>
      </c>
      <c r="C1" s="2" t="s">
        <v>587</v>
      </c>
      <c r="D1" s="2" t="s">
        <v>588</v>
      </c>
      <c r="E1" s="2" t="s">
        <v>589</v>
      </c>
      <c r="F1" s="2" t="s">
        <v>590</v>
      </c>
    </row>
    <row r="2" spans="1:6">
      <c r="A2" s="2" t="s">
        <v>6</v>
      </c>
      <c r="B2" s="5" t="s">
        <v>593</v>
      </c>
      <c r="C2">
        <v>5</v>
      </c>
    </row>
    <row r="3" spans="1:6">
      <c r="A3" s="2" t="s">
        <v>354</v>
      </c>
      <c r="B3" s="5" t="s">
        <v>355</v>
      </c>
      <c r="C3">
        <v>17</v>
      </c>
    </row>
    <row r="4" spans="1:6">
      <c r="A4" s="2" t="s">
        <v>594</v>
      </c>
      <c r="B4" s="5" t="s">
        <v>357</v>
      </c>
      <c r="C4">
        <v>8</v>
      </c>
    </row>
    <row r="5" spans="1:6">
      <c r="A5" s="2" t="s">
        <v>358</v>
      </c>
      <c r="B5" s="5" t="s">
        <v>359</v>
      </c>
      <c r="C5">
        <v>14</v>
      </c>
    </row>
    <row r="6" spans="1:6">
      <c r="A6" s="2" t="s">
        <v>360</v>
      </c>
      <c r="B6" s="5" t="s">
        <v>361</v>
      </c>
      <c r="C6">
        <v>20</v>
      </c>
    </row>
    <row r="7" spans="1:6">
      <c r="A7" s="2" t="s">
        <v>362</v>
      </c>
      <c r="B7" s="5" t="s">
        <v>363</v>
      </c>
      <c r="C7">
        <v>6</v>
      </c>
    </row>
    <row r="8" spans="1:6">
      <c r="A8" s="2" t="s">
        <v>364</v>
      </c>
      <c r="B8" s="5">
        <v>20764949322</v>
      </c>
      <c r="C8">
        <v>25</v>
      </c>
    </row>
    <row r="9" spans="1:6">
      <c r="A9" s="2" t="s">
        <v>365</v>
      </c>
      <c r="B9" s="5" t="s">
        <v>366</v>
      </c>
      <c r="C9">
        <v>19</v>
      </c>
    </row>
    <row r="10" spans="1:6">
      <c r="A10" s="2" t="s">
        <v>367</v>
      </c>
      <c r="B10" s="5" t="s">
        <v>368</v>
      </c>
      <c r="C10">
        <v>75</v>
      </c>
    </row>
    <row r="11" spans="1:6">
      <c r="A11" s="2" t="s">
        <v>32</v>
      </c>
      <c r="B11" s="5" t="s">
        <v>369</v>
      </c>
      <c r="C11">
        <v>13</v>
      </c>
    </row>
    <row r="12" spans="1:6">
      <c r="A12" s="2" t="s">
        <v>370</v>
      </c>
      <c r="B12" s="5" t="s">
        <v>371</v>
      </c>
      <c r="C12">
        <v>22</v>
      </c>
    </row>
    <row r="13" spans="1:6">
      <c r="A13" s="2" t="s">
        <v>38</v>
      </c>
      <c r="B13" s="5" t="s">
        <v>372</v>
      </c>
      <c r="C13">
        <v>6</v>
      </c>
    </row>
    <row r="14" spans="1:6">
      <c r="A14" s="2" t="s">
        <v>373</v>
      </c>
      <c r="B14" s="5" t="s">
        <v>374</v>
      </c>
      <c r="C14">
        <v>6</v>
      </c>
    </row>
    <row r="15" spans="1:6">
      <c r="A15" s="2" t="s">
        <v>375</v>
      </c>
      <c r="B15" s="5" t="s">
        <v>376</v>
      </c>
      <c r="C15">
        <v>26</v>
      </c>
    </row>
    <row r="16" spans="1:6">
      <c r="A16" s="2" t="s">
        <v>44</v>
      </c>
      <c r="B16" s="5" t="s">
        <v>377</v>
      </c>
      <c r="C16">
        <v>5</v>
      </c>
    </row>
    <row r="17" spans="1:3">
      <c r="A17" s="2" t="s">
        <v>378</v>
      </c>
      <c r="B17" s="5" t="s">
        <v>379</v>
      </c>
      <c r="C17">
        <v>18</v>
      </c>
    </row>
    <row r="18" spans="1:3">
      <c r="A18" s="2" t="s">
        <v>380</v>
      </c>
      <c r="B18" s="5" t="s">
        <v>381</v>
      </c>
    </row>
    <row r="19" spans="1:3">
      <c r="A19" s="2" t="s">
        <v>382</v>
      </c>
      <c r="B19" s="5"/>
    </row>
    <row r="20" spans="1:3">
      <c r="A20" s="2" t="s">
        <v>120</v>
      </c>
      <c r="B20" s="5" t="s">
        <v>383</v>
      </c>
      <c r="C20">
        <v>3</v>
      </c>
    </row>
    <row r="21" spans="1:3">
      <c r="A21" s="2" t="s">
        <v>384</v>
      </c>
      <c r="B21" s="5" t="s">
        <v>385</v>
      </c>
      <c r="C21">
        <v>16</v>
      </c>
    </row>
    <row r="22" spans="1:3">
      <c r="A22" s="2" t="s">
        <v>386</v>
      </c>
      <c r="B22" s="5" t="s">
        <v>387</v>
      </c>
      <c r="C22">
        <v>7</v>
      </c>
    </row>
    <row r="23" spans="1:3">
      <c r="A23" s="2" t="s">
        <v>56</v>
      </c>
      <c r="B23" s="5" t="s">
        <v>388</v>
      </c>
      <c r="C23">
        <v>7</v>
      </c>
    </row>
    <row r="24" spans="1:3">
      <c r="A24" s="2" t="s">
        <v>58</v>
      </c>
      <c r="B24" s="5" t="s">
        <v>389</v>
      </c>
      <c r="C24">
        <v>4</v>
      </c>
    </row>
    <row r="25" spans="1:3">
      <c r="A25" s="2" t="s">
        <v>390</v>
      </c>
      <c r="B25" s="5" t="s">
        <v>391</v>
      </c>
      <c r="C25">
        <v>24</v>
      </c>
    </row>
    <row r="26" spans="1:3">
      <c r="A26" s="2" t="s">
        <v>392</v>
      </c>
      <c r="B26" s="5" t="s">
        <v>393</v>
      </c>
      <c r="C26">
        <v>7</v>
      </c>
    </row>
    <row r="27" spans="1:3">
      <c r="A27" s="2" t="s">
        <v>394</v>
      </c>
      <c r="B27" s="5" t="s">
        <v>395</v>
      </c>
      <c r="C27">
        <v>8</v>
      </c>
    </row>
    <row r="28" spans="1:3">
      <c r="A28" s="2" t="s">
        <v>66</v>
      </c>
      <c r="B28" s="5" t="s">
        <v>396</v>
      </c>
      <c r="C28">
        <v>6</v>
      </c>
    </row>
    <row r="29" spans="1:3">
      <c r="A29" s="2" t="s">
        <v>68</v>
      </c>
      <c r="B29" s="5" t="s">
        <v>397</v>
      </c>
      <c r="C29">
        <v>13</v>
      </c>
    </row>
    <row r="30" spans="1:3">
      <c r="A30" s="2" t="s">
        <v>398</v>
      </c>
      <c r="B30" s="5" t="s">
        <v>399</v>
      </c>
      <c r="C30">
        <v>16</v>
      </c>
    </row>
    <row r="31" spans="1:3">
      <c r="A31" s="2" t="s">
        <v>400</v>
      </c>
      <c r="B31" s="5" t="s">
        <v>401</v>
      </c>
      <c r="C31">
        <v>1</v>
      </c>
    </row>
    <row r="32" spans="1:3">
      <c r="A32" s="2" t="s">
        <v>402</v>
      </c>
      <c r="B32" s="5" t="s">
        <v>403</v>
      </c>
      <c r="C32">
        <v>10</v>
      </c>
    </row>
    <row r="33" spans="1:3">
      <c r="A33" s="2" t="s">
        <v>404</v>
      </c>
      <c r="B33" s="5" t="s">
        <v>405</v>
      </c>
      <c r="C33">
        <v>6</v>
      </c>
    </row>
    <row r="34" spans="1:3">
      <c r="A34" s="2" t="s">
        <v>406</v>
      </c>
      <c r="B34" s="5" t="s">
        <v>407</v>
      </c>
      <c r="C34">
        <v>5</v>
      </c>
    </row>
    <row r="35" spans="1:3">
      <c r="A35" s="2" t="s">
        <v>86</v>
      </c>
      <c r="B35" s="5">
        <v>20764655322</v>
      </c>
      <c r="C35">
        <v>3</v>
      </c>
    </row>
    <row r="36" spans="1:3">
      <c r="A36" s="2" t="s">
        <v>88</v>
      </c>
      <c r="B36" s="5" t="s">
        <v>408</v>
      </c>
      <c r="C36">
        <v>8</v>
      </c>
    </row>
    <row r="37" spans="1:3">
      <c r="A37" s="2" t="s">
        <v>409</v>
      </c>
      <c r="B37" s="5" t="s">
        <v>410</v>
      </c>
      <c r="C37">
        <v>11</v>
      </c>
    </row>
    <row r="38" spans="1:3">
      <c r="A38" s="2" t="s">
        <v>96</v>
      </c>
      <c r="B38" s="5" t="s">
        <v>411</v>
      </c>
      <c r="C38">
        <v>4</v>
      </c>
    </row>
    <row r="39" spans="1:3">
      <c r="A39" s="2" t="s">
        <v>100</v>
      </c>
      <c r="B39" s="5" t="s">
        <v>412</v>
      </c>
      <c r="C39">
        <v>6</v>
      </c>
    </row>
    <row r="40" spans="1:3">
      <c r="A40" s="2" t="s">
        <v>102</v>
      </c>
      <c r="B40" s="5" t="s">
        <v>413</v>
      </c>
      <c r="C40">
        <v>4</v>
      </c>
    </row>
    <row r="41" spans="1:3">
      <c r="A41" s="2" t="s">
        <v>104</v>
      </c>
      <c r="B41" s="5" t="s">
        <v>414</v>
      </c>
      <c r="C41">
        <v>7</v>
      </c>
    </row>
    <row r="42" spans="1:3">
      <c r="A42" s="2" t="s">
        <v>106</v>
      </c>
      <c r="B42" s="5" t="s">
        <v>415</v>
      </c>
      <c r="C42">
        <v>33</v>
      </c>
    </row>
    <row r="43" spans="1:3">
      <c r="A43" s="2" t="s">
        <v>108</v>
      </c>
      <c r="B43" s="5" t="s">
        <v>416</v>
      </c>
      <c r="C43">
        <v>6</v>
      </c>
    </row>
    <row r="44" spans="1:3">
      <c r="A44" s="2" t="s">
        <v>110</v>
      </c>
      <c r="B44" s="5" t="s">
        <v>417</v>
      </c>
      <c r="C44">
        <v>11</v>
      </c>
    </row>
    <row r="45" spans="1:3">
      <c r="A45" s="2" t="s">
        <v>418</v>
      </c>
      <c r="B45" s="5" t="s">
        <v>419</v>
      </c>
      <c r="C45">
        <v>4</v>
      </c>
    </row>
    <row r="46" spans="1:3">
      <c r="A46" s="2" t="s">
        <v>114</v>
      </c>
      <c r="B46" s="5" t="s">
        <v>420</v>
      </c>
      <c r="C46">
        <v>5</v>
      </c>
    </row>
    <row r="47" spans="1:3">
      <c r="A47" s="2" t="s">
        <v>421</v>
      </c>
      <c r="B47" s="5" t="s">
        <v>155</v>
      </c>
      <c r="C47">
        <v>2</v>
      </c>
    </row>
    <row r="48" spans="1:3">
      <c r="A48" s="2" t="s">
        <v>116</v>
      </c>
      <c r="B48" s="5" t="s">
        <v>422</v>
      </c>
      <c r="C48">
        <v>4</v>
      </c>
    </row>
    <row r="49" spans="1:3">
      <c r="A49" s="2" t="s">
        <v>423</v>
      </c>
      <c r="B49" s="5" t="s">
        <v>157</v>
      </c>
      <c r="C49">
        <v>2</v>
      </c>
    </row>
    <row r="50" spans="1:3">
      <c r="A50" s="2" t="s">
        <v>424</v>
      </c>
      <c r="B50" s="5" t="s">
        <v>425</v>
      </c>
      <c r="C50">
        <v>4</v>
      </c>
    </row>
    <row r="51" spans="1:3">
      <c r="A51" s="2" t="s">
        <v>426</v>
      </c>
      <c r="B51" s="5" t="s">
        <v>159</v>
      </c>
      <c r="C51">
        <v>2</v>
      </c>
    </row>
    <row r="52" spans="1:3">
      <c r="A52" s="2" t="s">
        <v>427</v>
      </c>
      <c r="B52" s="5" t="s">
        <v>428</v>
      </c>
      <c r="C52">
        <v>5</v>
      </c>
    </row>
    <row r="53" spans="1:3">
      <c r="A53" s="2" t="s">
        <v>429</v>
      </c>
      <c r="B53" s="5" t="s">
        <v>430</v>
      </c>
      <c r="C53">
        <v>1.5</v>
      </c>
    </row>
    <row r="54" spans="1:3">
      <c r="A54" s="2" t="s">
        <v>124</v>
      </c>
      <c r="B54" s="5" t="s">
        <v>431</v>
      </c>
      <c r="C54">
        <v>3</v>
      </c>
    </row>
    <row r="55" spans="1:3">
      <c r="A55" s="2" t="s">
        <v>432</v>
      </c>
      <c r="B55" s="5" t="s">
        <v>433</v>
      </c>
      <c r="C55">
        <v>4</v>
      </c>
    </row>
    <row r="56" spans="1:3">
      <c r="A56" s="2" t="s">
        <v>126</v>
      </c>
      <c r="B56" s="5">
        <v>8932352190</v>
      </c>
      <c r="C56">
        <v>7</v>
      </c>
    </row>
    <row r="57" spans="1:3">
      <c r="A57" s="2" t="s">
        <v>434</v>
      </c>
      <c r="B57" s="5">
        <v>8932417190</v>
      </c>
      <c r="C57">
        <v>4</v>
      </c>
    </row>
    <row r="58" spans="1:3">
      <c r="A58" s="2" t="s">
        <v>435</v>
      </c>
      <c r="B58" s="5" t="s">
        <v>436</v>
      </c>
      <c r="C58">
        <v>5</v>
      </c>
    </row>
    <row r="59" spans="1:3">
      <c r="A59" s="2" t="s">
        <v>437</v>
      </c>
      <c r="B59" s="5" t="s">
        <v>438</v>
      </c>
      <c r="C59">
        <v>5</v>
      </c>
    </row>
    <row r="60" spans="1:3">
      <c r="A60" s="2" t="s">
        <v>439</v>
      </c>
      <c r="B60" s="5" t="s">
        <v>440</v>
      </c>
      <c r="C60">
        <v>6</v>
      </c>
    </row>
    <row r="61" spans="1:3">
      <c r="A61" s="2" t="s">
        <v>441</v>
      </c>
      <c r="B61" s="5" t="s">
        <v>171</v>
      </c>
      <c r="C61">
        <v>0.5</v>
      </c>
    </row>
    <row r="62" spans="1:3">
      <c r="A62" s="2" t="s">
        <v>442</v>
      </c>
      <c r="B62" s="5" t="s">
        <v>443</v>
      </c>
      <c r="C62">
        <v>7</v>
      </c>
    </row>
    <row r="63" spans="1:3">
      <c r="A63" s="2" t="s">
        <v>134</v>
      </c>
      <c r="B63" s="5" t="s">
        <v>444</v>
      </c>
      <c r="C63">
        <v>6</v>
      </c>
    </row>
    <row r="64" spans="1:3">
      <c r="A64" s="2" t="s">
        <v>445</v>
      </c>
      <c r="B64" s="5" t="s">
        <v>446</v>
      </c>
      <c r="C64">
        <v>4</v>
      </c>
    </row>
    <row r="65" spans="1:3">
      <c r="A65" s="2" t="s">
        <v>136</v>
      </c>
      <c r="B65" s="5" t="s">
        <v>447</v>
      </c>
      <c r="C65">
        <v>8</v>
      </c>
    </row>
    <row r="66" spans="1:3">
      <c r="A66" s="2" t="s">
        <v>138</v>
      </c>
      <c r="B66" s="5" t="s">
        <v>448</v>
      </c>
      <c r="C66">
        <v>6</v>
      </c>
    </row>
    <row r="67" spans="1:3">
      <c r="A67" s="2" t="s">
        <v>449</v>
      </c>
      <c r="B67" s="5" t="s">
        <v>450</v>
      </c>
      <c r="C67">
        <v>3.5</v>
      </c>
    </row>
    <row r="68" spans="1:3">
      <c r="A68" s="2" t="s">
        <v>140</v>
      </c>
      <c r="B68" s="5" t="s">
        <v>451</v>
      </c>
      <c r="C68">
        <v>4</v>
      </c>
    </row>
    <row r="69" spans="1:3">
      <c r="A69" s="2" t="s">
        <v>452</v>
      </c>
      <c r="B69" s="5" t="s">
        <v>177</v>
      </c>
      <c r="C69">
        <v>4.5</v>
      </c>
    </row>
    <row r="70" spans="1:3">
      <c r="A70" s="2" t="s">
        <v>453</v>
      </c>
      <c r="B70" s="5">
        <v>9315276160</v>
      </c>
      <c r="C70">
        <v>24</v>
      </c>
    </row>
    <row r="71" spans="1:3">
      <c r="A71" s="2" t="s">
        <v>454</v>
      </c>
      <c r="B71" s="5">
        <v>9315306190</v>
      </c>
      <c r="C71">
        <v>6</v>
      </c>
    </row>
    <row r="72" spans="1:3">
      <c r="A72" s="2" t="s">
        <v>455</v>
      </c>
      <c r="B72" s="5" t="s">
        <v>456</v>
      </c>
      <c r="C72">
        <v>2</v>
      </c>
    </row>
    <row r="73" spans="1:3">
      <c r="A73" s="2" t="s">
        <v>457</v>
      </c>
      <c r="B73" s="5" t="s">
        <v>181</v>
      </c>
      <c r="C73">
        <v>3</v>
      </c>
    </row>
    <row r="74" spans="1:3">
      <c r="A74" s="2" t="s">
        <v>146</v>
      </c>
      <c r="B74" s="5" t="s">
        <v>458</v>
      </c>
      <c r="C74">
        <v>7</v>
      </c>
    </row>
    <row r="75" spans="1:3">
      <c r="A75" s="2" t="s">
        <v>148</v>
      </c>
      <c r="B75" s="5" t="s">
        <v>459</v>
      </c>
      <c r="C75">
        <v>17</v>
      </c>
    </row>
    <row r="76" spans="1:3">
      <c r="A76" s="2" t="s">
        <v>460</v>
      </c>
      <c r="B76" s="5" t="s">
        <v>183</v>
      </c>
      <c r="C76">
        <v>1.5</v>
      </c>
    </row>
    <row r="77" spans="1:3">
      <c r="A77" s="2" t="s">
        <v>461</v>
      </c>
      <c r="B77" s="5" t="s">
        <v>462</v>
      </c>
      <c r="C77">
        <v>64</v>
      </c>
    </row>
    <row r="78" spans="1:3">
      <c r="A78" s="2" t="s">
        <v>463</v>
      </c>
      <c r="B78" s="5" t="s">
        <v>464</v>
      </c>
      <c r="C78">
        <v>5.5</v>
      </c>
    </row>
    <row r="79" spans="1:3">
      <c r="A79" s="2" t="s">
        <v>465</v>
      </c>
      <c r="B79" s="5" t="s">
        <v>466</v>
      </c>
      <c r="C79">
        <v>4</v>
      </c>
    </row>
    <row r="80" spans="1:3">
      <c r="A80" s="2" t="s">
        <v>467</v>
      </c>
      <c r="B80" s="5" t="s">
        <v>468</v>
      </c>
      <c r="C80">
        <f>4+2/3</f>
        <v>4.666666666666667</v>
      </c>
    </row>
    <row r="81" spans="1:3">
      <c r="A81" s="2" t="s">
        <v>595</v>
      </c>
      <c r="B81" s="5" t="s">
        <v>470</v>
      </c>
      <c r="C81">
        <v>1</v>
      </c>
    </row>
    <row r="82" spans="1:3">
      <c r="A82" s="2" t="s">
        <v>471</v>
      </c>
      <c r="B82" s="5" t="s">
        <v>472</v>
      </c>
      <c r="C82">
        <v>21</v>
      </c>
    </row>
    <row r="83" spans="1:3">
      <c r="A83" s="2" t="s">
        <v>473</v>
      </c>
      <c r="B83" s="5" t="s">
        <v>474</v>
      </c>
      <c r="C83">
        <v>16</v>
      </c>
    </row>
    <row r="84" spans="1:3">
      <c r="A84" s="2" t="s">
        <v>475</v>
      </c>
      <c r="B84" s="5" t="s">
        <v>476</v>
      </c>
      <c r="C84">
        <v>19</v>
      </c>
    </row>
    <row r="85" spans="1:3">
      <c r="A85" s="2" t="s">
        <v>477</v>
      </c>
      <c r="B85" s="5" t="s">
        <v>478</v>
      </c>
      <c r="C85">
        <v>4</v>
      </c>
    </row>
    <row r="86" spans="1:3">
      <c r="A86" s="2" t="s">
        <v>479</v>
      </c>
      <c r="B86" s="5" t="s">
        <v>480</v>
      </c>
      <c r="C86">
        <v>14</v>
      </c>
    </row>
    <row r="87" spans="1:3">
      <c r="A87" s="2" t="s">
        <v>202</v>
      </c>
      <c r="B87" s="5" t="s">
        <v>481</v>
      </c>
      <c r="C87">
        <v>38</v>
      </c>
    </row>
    <row r="88" spans="1:3">
      <c r="A88" s="2" t="s">
        <v>482</v>
      </c>
      <c r="B88" s="5" t="s">
        <v>483</v>
      </c>
      <c r="C88">
        <v>1</v>
      </c>
    </row>
    <row r="89" spans="1:3">
      <c r="A89" s="2" t="s">
        <v>484</v>
      </c>
      <c r="B89" s="5" t="s">
        <v>485</v>
      </c>
      <c r="C89">
        <f>3+1/3</f>
        <v>3.3333333333333335</v>
      </c>
    </row>
    <row r="90" spans="1:3">
      <c r="A90" s="2" t="s">
        <v>188</v>
      </c>
      <c r="B90" s="5" t="s">
        <v>486</v>
      </c>
      <c r="C90">
        <v>9</v>
      </c>
    </row>
    <row r="91" spans="1:3">
      <c r="A91" s="2" t="s">
        <v>190</v>
      </c>
      <c r="B91" s="5" t="s">
        <v>487</v>
      </c>
      <c r="C91">
        <v>14</v>
      </c>
    </row>
    <row r="92" spans="1:3">
      <c r="A92" s="2" t="s">
        <v>596</v>
      </c>
      <c r="B92" s="5" t="s">
        <v>489</v>
      </c>
      <c r="C92">
        <v>3</v>
      </c>
    </row>
    <row r="93" spans="1:3">
      <c r="A93" s="2" t="s">
        <v>6</v>
      </c>
      <c r="B93" s="5" t="s">
        <v>206</v>
      </c>
      <c r="C93">
        <v>3</v>
      </c>
    </row>
    <row r="94" spans="1:3">
      <c r="A94" s="2" t="s">
        <v>490</v>
      </c>
      <c r="B94" s="5" t="s">
        <v>213</v>
      </c>
      <c r="C94">
        <f>5+1/12</f>
        <v>5.083333333333333</v>
      </c>
    </row>
    <row r="95" spans="1:3">
      <c r="A95" s="2" t="s">
        <v>214</v>
      </c>
      <c r="B95" s="5" t="s">
        <v>215</v>
      </c>
      <c r="C95">
        <v>5</v>
      </c>
    </row>
    <row r="96" spans="1:3">
      <c r="A96" s="2" t="s">
        <v>216</v>
      </c>
      <c r="B96" s="5" t="s">
        <v>217</v>
      </c>
      <c r="C96">
        <v>4</v>
      </c>
    </row>
    <row r="97" spans="1:3">
      <c r="A97" s="2" t="s">
        <v>218</v>
      </c>
      <c r="B97" s="5" t="s">
        <v>219</v>
      </c>
      <c r="C97">
        <v>3</v>
      </c>
    </row>
    <row r="98" spans="1:3">
      <c r="A98" s="2" t="s">
        <v>220</v>
      </c>
      <c r="B98" s="5" t="s">
        <v>221</v>
      </c>
      <c r="C98">
        <v>5</v>
      </c>
    </row>
    <row r="99" spans="1:3">
      <c r="A99" s="2" t="s">
        <v>222</v>
      </c>
      <c r="B99" s="5" t="s">
        <v>223</v>
      </c>
      <c r="C99">
        <v>3</v>
      </c>
    </row>
    <row r="100" spans="1:3">
      <c r="A100" s="2" t="s">
        <v>210</v>
      </c>
      <c r="B100" s="5" t="s">
        <v>211</v>
      </c>
      <c r="C100">
        <v>4.5</v>
      </c>
    </row>
    <row r="101" spans="1:3">
      <c r="A101" s="2" t="s">
        <v>88</v>
      </c>
      <c r="B101" s="5" t="s">
        <v>209</v>
      </c>
      <c r="C101">
        <v>2.5</v>
      </c>
    </row>
    <row r="102" spans="1:3">
      <c r="A102" s="2" t="s">
        <v>491</v>
      </c>
      <c r="B102" s="5" t="s">
        <v>208</v>
      </c>
      <c r="C102">
        <v>3</v>
      </c>
    </row>
    <row r="103" spans="1:3">
      <c r="A103" s="2" t="s">
        <v>492</v>
      </c>
      <c r="B103" s="5">
        <v>12146401160</v>
      </c>
      <c r="C103">
        <v>3</v>
      </c>
    </row>
    <row r="104" spans="1:3">
      <c r="A104" s="2" t="s">
        <v>493</v>
      </c>
      <c r="B104" s="5" t="s">
        <v>239</v>
      </c>
      <c r="C104">
        <v>3</v>
      </c>
    </row>
    <row r="105" spans="1:3">
      <c r="A105" s="2" t="s">
        <v>494</v>
      </c>
      <c r="B105" s="5" t="s">
        <v>241</v>
      </c>
      <c r="C105">
        <f>4+1/5</f>
        <v>4.2</v>
      </c>
    </row>
    <row r="106" spans="1:3">
      <c r="A106" s="2" t="s">
        <v>244</v>
      </c>
      <c r="B106" s="5" t="s">
        <v>495</v>
      </c>
      <c r="C106">
        <f>15+1/5</f>
        <v>15.2</v>
      </c>
    </row>
    <row r="107" spans="1:3">
      <c r="A107" s="2" t="s">
        <v>246</v>
      </c>
      <c r="B107" s="5" t="s">
        <v>496</v>
      </c>
      <c r="C107">
        <v>12</v>
      </c>
    </row>
    <row r="108" spans="1:3">
      <c r="A108" s="2" t="s">
        <v>248</v>
      </c>
      <c r="B108" s="5" t="s">
        <v>497</v>
      </c>
      <c r="C108">
        <v>13</v>
      </c>
    </row>
    <row r="109" spans="1:3">
      <c r="A109" s="2" t="s">
        <v>236</v>
      </c>
      <c r="B109" s="5" t="s">
        <v>237</v>
      </c>
      <c r="C109">
        <v>15</v>
      </c>
    </row>
    <row r="110" spans="1:3">
      <c r="A110" s="2" t="s">
        <v>234</v>
      </c>
      <c r="B110" s="5" t="s">
        <v>235</v>
      </c>
      <c r="C110">
        <v>19</v>
      </c>
    </row>
    <row r="111" spans="1:3">
      <c r="A111" s="2" t="s">
        <v>250</v>
      </c>
      <c r="B111" s="5" t="s">
        <v>251</v>
      </c>
      <c r="C111">
        <v>4</v>
      </c>
    </row>
    <row r="112" spans="1:3">
      <c r="A112" s="2" t="s">
        <v>252</v>
      </c>
      <c r="B112" s="5" t="s">
        <v>253</v>
      </c>
      <c r="C112">
        <v>4</v>
      </c>
    </row>
    <row r="113" spans="1:3">
      <c r="A113" s="2" t="s">
        <v>254</v>
      </c>
      <c r="B113" s="5" t="s">
        <v>255</v>
      </c>
      <c r="C113">
        <v>5</v>
      </c>
    </row>
    <row r="114" spans="1:3">
      <c r="A114" s="2" t="s">
        <v>256</v>
      </c>
      <c r="B114" s="5" t="s">
        <v>257</v>
      </c>
      <c r="C114">
        <v>4</v>
      </c>
    </row>
    <row r="115" spans="1:3" ht="15.75">
      <c r="A115" s="2" t="s">
        <v>597</v>
      </c>
      <c r="B115" s="5" t="s">
        <v>259</v>
      </c>
    </row>
    <row r="116" spans="1:3">
      <c r="A116" s="2" t="s">
        <v>499</v>
      </c>
      <c r="B116" s="5" t="s">
        <v>500</v>
      </c>
    </row>
    <row r="117" spans="1:3">
      <c r="A117" s="2" t="s">
        <v>260</v>
      </c>
      <c r="B117" s="5" t="s">
        <v>501</v>
      </c>
      <c r="C117">
        <f>2+1/3</f>
        <v>2.3333333333333335</v>
      </c>
    </row>
    <row r="118" spans="1:3">
      <c r="A118" s="2" t="s">
        <v>262</v>
      </c>
      <c r="B118" s="5" t="s">
        <v>502</v>
      </c>
      <c r="C118">
        <v>4</v>
      </c>
    </row>
    <row r="119" spans="1:3">
      <c r="A119" s="2" t="s">
        <v>264</v>
      </c>
      <c r="B119" s="5" t="s">
        <v>265</v>
      </c>
      <c r="C119">
        <v>3</v>
      </c>
    </row>
    <row r="120" spans="1:3">
      <c r="A120" s="2" t="s">
        <v>266</v>
      </c>
      <c r="B120" s="5" t="s">
        <v>503</v>
      </c>
      <c r="C120">
        <v>2</v>
      </c>
    </row>
    <row r="121" spans="1:3">
      <c r="A121" s="2" t="s">
        <v>268</v>
      </c>
      <c r="B121" s="5" t="s">
        <v>269</v>
      </c>
      <c r="C121">
        <v>1.5</v>
      </c>
    </row>
    <row r="122" spans="1:3">
      <c r="A122" s="2" t="s">
        <v>504</v>
      </c>
      <c r="B122" s="5" t="s">
        <v>505</v>
      </c>
      <c r="C122">
        <v>5.5</v>
      </c>
    </row>
    <row r="123" spans="1:3">
      <c r="A123" s="2" t="s">
        <v>273</v>
      </c>
      <c r="B123" s="5" t="s">
        <v>274</v>
      </c>
      <c r="C123">
        <v>1.5</v>
      </c>
    </row>
    <row r="124" spans="1:3">
      <c r="A124" s="2" t="s">
        <v>506</v>
      </c>
      <c r="B124" s="5" t="s">
        <v>507</v>
      </c>
      <c r="C124">
        <v>3</v>
      </c>
    </row>
    <row r="125" spans="1:3">
      <c r="A125" s="2" t="s">
        <v>508</v>
      </c>
      <c r="B125" s="5" t="s">
        <v>509</v>
      </c>
      <c r="C125">
        <v>1</v>
      </c>
    </row>
    <row r="126" spans="1:3">
      <c r="A126" s="2" t="s">
        <v>510</v>
      </c>
      <c r="B126" s="5" t="s">
        <v>511</v>
      </c>
      <c r="C126">
        <v>2</v>
      </c>
    </row>
    <row r="127" spans="1:3">
      <c r="A127" s="2" t="s">
        <v>291</v>
      </c>
      <c r="B127" s="5" t="s">
        <v>512</v>
      </c>
      <c r="C127">
        <f>17+1/5</f>
        <v>17.2</v>
      </c>
    </row>
    <row r="128" spans="1:3">
      <c r="A128" s="2" t="s">
        <v>513</v>
      </c>
      <c r="B128" s="5" t="s">
        <v>514</v>
      </c>
      <c r="C128">
        <v>12</v>
      </c>
    </row>
    <row r="129" spans="1:3">
      <c r="A129" s="2" t="s">
        <v>515</v>
      </c>
      <c r="B129" s="5" t="s">
        <v>296</v>
      </c>
      <c r="C129">
        <v>12</v>
      </c>
    </row>
    <row r="130" spans="1:3">
      <c r="A130" s="2" t="s">
        <v>516</v>
      </c>
      <c r="B130" s="5" t="s">
        <v>517</v>
      </c>
      <c r="C130">
        <v>11.5</v>
      </c>
    </row>
    <row r="131" spans="1:3">
      <c r="A131" s="2" t="s">
        <v>518</v>
      </c>
      <c r="B131" s="5" t="s">
        <v>519</v>
      </c>
      <c r="C131">
        <v>1.5</v>
      </c>
    </row>
    <row r="132" spans="1:3">
      <c r="A132" s="2" t="s">
        <v>520</v>
      </c>
      <c r="B132" s="5" t="s">
        <v>521</v>
      </c>
      <c r="C132">
        <v>1.5</v>
      </c>
    </row>
    <row r="133" spans="1:3">
      <c r="A133" s="2" t="s">
        <v>303</v>
      </c>
      <c r="B133" s="5" t="s">
        <v>522</v>
      </c>
      <c r="C133">
        <v>4</v>
      </c>
    </row>
    <row r="134" spans="1:3">
      <c r="A134" s="2" t="s">
        <v>523</v>
      </c>
      <c r="B134" s="5" t="s">
        <v>524</v>
      </c>
      <c r="C134">
        <v>1</v>
      </c>
    </row>
    <row r="135" spans="1:3" ht="18.75">
      <c r="A135" s="2" t="s">
        <v>525</v>
      </c>
      <c r="B135" s="1"/>
    </row>
    <row r="136" spans="1:3">
      <c r="A136" s="2" t="s">
        <v>311</v>
      </c>
      <c r="B136" s="5" t="s">
        <v>312</v>
      </c>
      <c r="C136">
        <v>1</v>
      </c>
    </row>
    <row r="137" spans="1:3">
      <c r="A137" s="2" t="s">
        <v>315</v>
      </c>
      <c r="B137" s="5" t="s">
        <v>316</v>
      </c>
      <c r="C137">
        <v>1</v>
      </c>
    </row>
    <row r="138" spans="1:3">
      <c r="A138" s="2" t="s">
        <v>526</v>
      </c>
      <c r="B138" s="5" t="s">
        <v>318</v>
      </c>
      <c r="C138">
        <v>4.5</v>
      </c>
    </row>
    <row r="139" spans="1:3">
      <c r="A139" s="2" t="s">
        <v>319</v>
      </c>
      <c r="B139" s="5" t="s">
        <v>320</v>
      </c>
      <c r="C139">
        <v>4.5</v>
      </c>
    </row>
    <row r="140" spans="1:3">
      <c r="A140" s="2" t="s">
        <v>321</v>
      </c>
      <c r="B140" s="5" t="s">
        <v>322</v>
      </c>
      <c r="C140">
        <v>1</v>
      </c>
    </row>
    <row r="141" spans="1:3">
      <c r="A141" s="2" t="s">
        <v>323</v>
      </c>
      <c r="B141" s="5" t="s">
        <v>324</v>
      </c>
      <c r="C141">
        <v>1</v>
      </c>
    </row>
    <row r="142" spans="1:3">
      <c r="A142" s="2" t="s">
        <v>325</v>
      </c>
      <c r="B142" s="5" t="s">
        <v>326</v>
      </c>
      <c r="C142">
        <v>2</v>
      </c>
    </row>
    <row r="143" spans="1:3">
      <c r="A143" s="2" t="s">
        <v>327</v>
      </c>
      <c r="B143" s="5" t="s">
        <v>328</v>
      </c>
      <c r="C143">
        <v>2</v>
      </c>
    </row>
    <row r="144" spans="1:3">
      <c r="A144" s="2" t="s">
        <v>329</v>
      </c>
      <c r="B144" s="5" t="s">
        <v>330</v>
      </c>
      <c r="C144">
        <v>1</v>
      </c>
    </row>
    <row r="145" spans="1:3">
      <c r="A145" s="2" t="s">
        <v>331</v>
      </c>
      <c r="B145" s="5" t="s">
        <v>314</v>
      </c>
      <c r="C145">
        <v>2</v>
      </c>
    </row>
    <row r="146" spans="1:3">
      <c r="A146" s="2" t="s">
        <v>332</v>
      </c>
      <c r="B146" s="5" t="s">
        <v>333</v>
      </c>
      <c r="C146">
        <v>1</v>
      </c>
    </row>
    <row r="147" spans="1:3">
      <c r="A147" s="2" t="s">
        <v>334</v>
      </c>
      <c r="B147" s="5" t="s">
        <v>335</v>
      </c>
      <c r="C147">
        <v>2</v>
      </c>
    </row>
    <row r="148" spans="1:3">
      <c r="A148" s="2" t="s">
        <v>336</v>
      </c>
      <c r="B148" s="5" t="s">
        <v>337</v>
      </c>
      <c r="C148">
        <v>1</v>
      </c>
    </row>
    <row r="149" spans="1:3">
      <c r="A149" s="2" t="s">
        <v>338</v>
      </c>
      <c r="B149" s="5" t="s">
        <v>339</v>
      </c>
      <c r="C149">
        <v>0</v>
      </c>
    </row>
    <row r="150" spans="1:3">
      <c r="A150" s="2" t="s">
        <v>340</v>
      </c>
      <c r="B150" s="5" t="s">
        <v>341</v>
      </c>
      <c r="C150">
        <f>6+6/10</f>
        <v>6.6</v>
      </c>
    </row>
    <row r="151" spans="1:3">
      <c r="A151" s="2" t="s">
        <v>342</v>
      </c>
      <c r="B151" s="5" t="s">
        <v>343</v>
      </c>
      <c r="C151">
        <f>6+6/10</f>
        <v>6.6</v>
      </c>
    </row>
    <row r="152" spans="1:3">
      <c r="A152" s="2" t="s">
        <v>348</v>
      </c>
      <c r="B152" s="5" t="s">
        <v>349</v>
      </c>
      <c r="C152">
        <v>0</v>
      </c>
    </row>
    <row r="153" spans="1:3">
      <c r="A153" s="2" t="s">
        <v>350</v>
      </c>
      <c r="B153" s="5" t="s">
        <v>351</v>
      </c>
      <c r="C153">
        <v>0</v>
      </c>
    </row>
    <row r="154" spans="1:3">
      <c r="A154" s="2" t="s">
        <v>352</v>
      </c>
      <c r="B154" s="5" t="s">
        <v>353</v>
      </c>
      <c r="C154">
        <v>0</v>
      </c>
    </row>
    <row r="155" spans="1:3">
      <c r="A155" s="2" t="s">
        <v>527</v>
      </c>
      <c r="B155" s="5" t="s">
        <v>528</v>
      </c>
      <c r="C155">
        <v>4</v>
      </c>
    </row>
    <row r="156" spans="1:3" ht="18.75">
      <c r="A156" s="2" t="s">
        <v>529</v>
      </c>
      <c r="B156" s="1"/>
    </row>
    <row r="157" spans="1:3">
      <c r="A157" s="2" t="s">
        <v>530</v>
      </c>
      <c r="B157" s="5" t="s">
        <v>531</v>
      </c>
      <c r="C157">
        <v>2.5</v>
      </c>
    </row>
    <row r="158" spans="1:3">
      <c r="A158" s="2" t="s">
        <v>532</v>
      </c>
      <c r="B158" s="5" t="s">
        <v>533</v>
      </c>
      <c r="C158">
        <v>1.5</v>
      </c>
    </row>
    <row r="159" spans="1:3">
      <c r="A159" s="2" t="s">
        <v>534</v>
      </c>
      <c r="B159" s="5" t="s">
        <v>535</v>
      </c>
      <c r="C159">
        <v>1.5</v>
      </c>
    </row>
    <row r="160" spans="1:3">
      <c r="A160" s="2" t="s">
        <v>536</v>
      </c>
      <c r="B160" s="5" t="s">
        <v>537</v>
      </c>
      <c r="C160">
        <v>2</v>
      </c>
    </row>
    <row r="161" spans="1:3">
      <c r="A161" s="2" t="s">
        <v>538</v>
      </c>
      <c r="B161" s="5" t="s">
        <v>539</v>
      </c>
      <c r="C161">
        <v>1.5</v>
      </c>
    </row>
    <row r="162" spans="1:3">
      <c r="A162" s="2" t="s">
        <v>540</v>
      </c>
      <c r="B162" s="5" t="s">
        <v>541</v>
      </c>
      <c r="C162">
        <v>5.5</v>
      </c>
    </row>
    <row r="163" spans="1:3">
      <c r="A163" s="2" t="s">
        <v>542</v>
      </c>
      <c r="B163" s="5" t="s">
        <v>543</v>
      </c>
      <c r="C163">
        <v>0</v>
      </c>
    </row>
    <row r="164" spans="1:3">
      <c r="A164" s="2" t="s">
        <v>544</v>
      </c>
      <c r="B164" s="5" t="s">
        <v>545</v>
      </c>
      <c r="C164">
        <f>11+1/3</f>
        <v>11.333333333333334</v>
      </c>
    </row>
    <row r="165" spans="1:3">
      <c r="A165" s="2" t="s">
        <v>546</v>
      </c>
      <c r="B165" s="5" t="s">
        <v>547</v>
      </c>
      <c r="C165">
        <v>5.5</v>
      </c>
    </row>
    <row r="166" spans="1:3" ht="15.75">
      <c r="A166" s="2" t="s">
        <v>598</v>
      </c>
      <c r="B166" s="5">
        <v>2038</v>
      </c>
      <c r="C166">
        <v>4.5</v>
      </c>
    </row>
    <row r="167" spans="1:3">
      <c r="A167" s="2" t="s">
        <v>549</v>
      </c>
      <c r="B167" s="5">
        <v>2202</v>
      </c>
      <c r="C167">
        <f>2+8/10</f>
        <v>2.8</v>
      </c>
    </row>
    <row r="168" spans="1:3">
      <c r="A168" s="2" t="s">
        <v>550</v>
      </c>
      <c r="B168" s="5">
        <v>2101</v>
      </c>
      <c r="C168">
        <v>2</v>
      </c>
    </row>
    <row r="169" spans="1:3">
      <c r="A169" s="2" t="s">
        <v>551</v>
      </c>
      <c r="B169" s="5">
        <v>2105</v>
      </c>
      <c r="C169">
        <v>2</v>
      </c>
    </row>
    <row r="170" spans="1:3">
      <c r="A170" s="2" t="s">
        <v>552</v>
      </c>
      <c r="B170" s="5">
        <v>2115</v>
      </c>
      <c r="C170">
        <v>0</v>
      </c>
    </row>
    <row r="171" spans="1:3">
      <c r="A171" s="2" t="s">
        <v>553</v>
      </c>
      <c r="B171" s="5" t="s">
        <v>554</v>
      </c>
      <c r="C171">
        <v>0</v>
      </c>
    </row>
    <row r="172" spans="1:3">
      <c r="A172" s="2" t="s">
        <v>555</v>
      </c>
      <c r="B172" s="5" t="s">
        <v>556</v>
      </c>
      <c r="C172">
        <v>1</v>
      </c>
    </row>
    <row r="173" spans="1:3">
      <c r="A173" s="2" t="s">
        <v>557</v>
      </c>
      <c r="B173" s="5" t="s">
        <v>558</v>
      </c>
    </row>
    <row r="174" spans="1:3">
      <c r="A174" s="2" t="s">
        <v>559</v>
      </c>
      <c r="B174" s="5" t="s">
        <v>560</v>
      </c>
    </row>
    <row r="175" spans="1:3">
      <c r="A175" s="2" t="s">
        <v>561</v>
      </c>
      <c r="B175" s="5" t="s">
        <v>562</v>
      </c>
    </row>
    <row r="176" spans="1:3">
      <c r="A176" s="2" t="s">
        <v>563</v>
      </c>
      <c r="B176" s="5" t="s">
        <v>564</v>
      </c>
    </row>
    <row r="177" spans="1:2">
      <c r="A177" s="2" t="s">
        <v>565</v>
      </c>
      <c r="B177" s="5" t="s">
        <v>566</v>
      </c>
    </row>
    <row r="178" spans="1:2">
      <c r="A178" s="2" t="s">
        <v>567</v>
      </c>
      <c r="B178" s="5">
        <v>64424</v>
      </c>
    </row>
    <row r="179" spans="1:2">
      <c r="A179" s="2" t="s">
        <v>568</v>
      </c>
      <c r="B179" s="5">
        <v>64425</v>
      </c>
    </row>
    <row r="180" spans="1:2">
      <c r="A180" s="2" t="s">
        <v>569</v>
      </c>
      <c r="B180" s="5">
        <v>66609</v>
      </c>
    </row>
    <row r="181" spans="1:2">
      <c r="A181" s="2" t="s">
        <v>570</v>
      </c>
      <c r="B181" s="5">
        <v>66610</v>
      </c>
    </row>
    <row r="182" spans="1:2">
      <c r="A182" s="2" t="s">
        <v>571</v>
      </c>
      <c r="B182" s="5">
        <v>15609</v>
      </c>
    </row>
    <row r="183" spans="1:2">
      <c r="A183" s="2" t="s">
        <v>572</v>
      </c>
      <c r="B183" s="5">
        <v>17035</v>
      </c>
    </row>
    <row r="184" spans="1:2">
      <c r="A184" s="2" t="s">
        <v>573</v>
      </c>
      <c r="B184" s="5">
        <v>17036</v>
      </c>
    </row>
    <row r="185" spans="1:2">
      <c r="A185" s="2" t="s">
        <v>574</v>
      </c>
      <c r="B185" s="5">
        <v>98308</v>
      </c>
    </row>
    <row r="186" spans="1:2">
      <c r="A186" s="2" t="s">
        <v>575</v>
      </c>
      <c r="B186" s="5">
        <v>98391</v>
      </c>
    </row>
    <row r="187" spans="1:2">
      <c r="A187" s="2" t="s">
        <v>576</v>
      </c>
      <c r="B187" s="5">
        <v>64463</v>
      </c>
    </row>
    <row r="188" spans="1:2">
      <c r="A188" s="2" t="s">
        <v>577</v>
      </c>
      <c r="B188" s="5">
        <v>64465</v>
      </c>
    </row>
    <row r="189" spans="1:2">
      <c r="A189" s="2" t="s">
        <v>578</v>
      </c>
      <c r="B189" s="5">
        <v>191043</v>
      </c>
    </row>
    <row r="190" spans="1:2">
      <c r="A190" s="2" t="s">
        <v>579</v>
      </c>
      <c r="B190" s="5">
        <v>191044</v>
      </c>
    </row>
    <row r="191" spans="1:2">
      <c r="A191" s="2" t="s">
        <v>580</v>
      </c>
      <c r="B191" s="5">
        <v>388004</v>
      </c>
    </row>
    <row r="192" spans="1:2">
      <c r="A192" s="2" t="s">
        <v>581</v>
      </c>
      <c r="B192" s="5">
        <v>134704</v>
      </c>
    </row>
    <row r="193" spans="1:2">
      <c r="A193" s="2" t="s">
        <v>582</v>
      </c>
      <c r="B193" s="5">
        <v>80937</v>
      </c>
    </row>
    <row r="194" spans="1:2">
      <c r="A194" s="2" t="s">
        <v>583</v>
      </c>
      <c r="B194" s="5">
        <v>80963</v>
      </c>
    </row>
    <row r="195" spans="1:2">
      <c r="A195" s="2" t="s">
        <v>584</v>
      </c>
      <c r="B195" s="5">
        <v>382833</v>
      </c>
    </row>
    <row r="196" spans="1:2">
      <c r="A196" s="2" t="s">
        <v>585</v>
      </c>
      <c r="B196" s="5">
        <v>382835</v>
      </c>
    </row>
    <row r="197" spans="1:2">
      <c r="A197" s="2" t="s">
        <v>586</v>
      </c>
      <c r="B197" s="5">
        <v>301544</v>
      </c>
    </row>
    <row r="198" spans="1:2">
      <c r="A198" s="2"/>
      <c r="B198" s="5"/>
    </row>
    <row r="199" spans="1:2">
      <c r="B199" s="5"/>
    </row>
    <row r="200" spans="1:2">
      <c r="B200" s="5"/>
    </row>
    <row r="201" spans="1:2">
      <c r="B201" s="5"/>
    </row>
    <row r="202" spans="1:2">
      <c r="B202" s="5"/>
    </row>
    <row r="203" spans="1:2">
      <c r="B203" s="5"/>
    </row>
    <row r="204" spans="1:2">
      <c r="B204" s="5"/>
    </row>
    <row r="205" spans="1:2">
      <c r="B205" s="5"/>
    </row>
    <row r="206" spans="1:2">
      <c r="B206" s="5"/>
    </row>
    <row r="207" spans="1:2">
      <c r="B207" s="5"/>
    </row>
    <row r="208" spans="1:2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6B13-3D15-4C75-BA5A-71B1BB22978C}">
  <dimension ref="A1:E256"/>
  <sheetViews>
    <sheetView workbookViewId="0">
      <selection activeCell="D2" sqref="D2"/>
    </sheetView>
  </sheetViews>
  <sheetFormatPr defaultRowHeight="15"/>
  <cols>
    <col min="1" max="1" width="26.5703125" style="9" bestFit="1" customWidth="1"/>
    <col min="2" max="2" width="14.42578125" style="9" bestFit="1" customWidth="1"/>
    <col min="3" max="3" width="22.28515625" style="9" bestFit="1" customWidth="1"/>
    <col min="4" max="4" width="26.140625" style="9" customWidth="1"/>
    <col min="5" max="5" width="26.140625" style="9" bestFit="1" customWidth="1"/>
    <col min="6" max="16384" width="9.140625" style="9"/>
  </cols>
  <sheetData>
    <row r="1" spans="1:5">
      <c r="A1" s="7" t="s">
        <v>0</v>
      </c>
      <c r="B1" s="8" t="s">
        <v>2</v>
      </c>
      <c r="C1" s="7" t="s">
        <v>1</v>
      </c>
      <c r="D1" s="7" t="s">
        <v>3</v>
      </c>
      <c r="E1" s="7" t="s">
        <v>4</v>
      </c>
    </row>
    <row r="2" spans="1:5">
      <c r="A2" s="7" t="s">
        <v>6</v>
      </c>
      <c r="B2" s="10">
        <v>6769942190</v>
      </c>
      <c r="C2" s="9">
        <v>1</v>
      </c>
      <c r="D2" s="14">
        <f>MAX('March 2024'!F2,'April 2024'!F2,'May 2024'!F2)</f>
        <v>2</v>
      </c>
      <c r="E2" s="14">
        <f>AVERAGE('March 2024'!F2,'April 2024'!F2,'May 2024'!F2)</f>
        <v>1.6666666666666667</v>
      </c>
    </row>
    <row r="3" spans="1:5">
      <c r="A3" s="7" t="s">
        <v>354</v>
      </c>
      <c r="B3" s="10" t="s">
        <v>355</v>
      </c>
      <c r="C3" s="9">
        <v>2</v>
      </c>
      <c r="D3" s="14">
        <f>MAX('March 2024'!F3,'April 2024'!F3,'May 2024'!F3)</f>
        <v>4</v>
      </c>
      <c r="E3" s="14">
        <f>AVERAGE('March 2024'!F3,'April 2024'!F3,'May 2024'!F3)</f>
        <v>3.3333333333333335</v>
      </c>
    </row>
    <row r="4" spans="1:5">
      <c r="A4" s="7" t="s">
        <v>356</v>
      </c>
      <c r="B4" s="10" t="s">
        <v>357</v>
      </c>
      <c r="C4" s="9">
        <v>3</v>
      </c>
      <c r="D4" s="14">
        <f>MAX('March 2024'!F4,'April 2024'!F4,'May 2024'!F4)</f>
        <v>1</v>
      </c>
      <c r="E4" s="14">
        <f>AVERAGE('March 2024'!F4,'April 2024'!F4,'May 2024'!F4)</f>
        <v>1</v>
      </c>
    </row>
    <row r="5" spans="1:5">
      <c r="A5" s="7" t="s">
        <v>358</v>
      </c>
      <c r="B5" s="10" t="s">
        <v>359</v>
      </c>
      <c r="C5" s="9">
        <v>4</v>
      </c>
      <c r="D5" s="14">
        <f>MAX('March 2024'!F5,'April 2024'!F5,'May 2024'!F5)</f>
        <v>15</v>
      </c>
      <c r="E5" s="14">
        <f>AVERAGE('March 2024'!F5,'April 2024'!F5,'May 2024'!F5)</f>
        <v>13.666666666666666</v>
      </c>
    </row>
    <row r="6" spans="1:5">
      <c r="A6" s="7" t="s">
        <v>360</v>
      </c>
      <c r="B6" s="10" t="s">
        <v>361</v>
      </c>
      <c r="C6" s="9">
        <v>5</v>
      </c>
      <c r="D6" s="14">
        <f>MAX('March 2024'!F6,'April 2024'!F6,'May 2024'!F6)</f>
        <v>11</v>
      </c>
      <c r="E6" s="14">
        <f>AVERAGE('March 2024'!F6,'April 2024'!F6,'May 2024'!F6)</f>
        <v>10</v>
      </c>
    </row>
    <row r="7" spans="1:5">
      <c r="A7" s="7" t="s">
        <v>362</v>
      </c>
      <c r="B7" s="10" t="s">
        <v>363</v>
      </c>
      <c r="C7" s="9">
        <v>6</v>
      </c>
      <c r="D7" s="14">
        <f>MAX('March 2024'!F7,'April 2024'!F7,'May 2024'!F7)</f>
        <v>2</v>
      </c>
      <c r="E7" s="14">
        <f>AVERAGE('March 2024'!F7,'April 2024'!F7,'May 2024'!F7)</f>
        <v>-0.33333333333333331</v>
      </c>
    </row>
    <row r="8" spans="1:5">
      <c r="A8" s="7" t="s">
        <v>364</v>
      </c>
      <c r="B8" s="10">
        <v>20764949322</v>
      </c>
      <c r="C8" s="9">
        <v>7</v>
      </c>
      <c r="D8" s="14">
        <f>MAX('March 2024'!F8,'April 2024'!F8,'May 2024'!F8)</f>
        <v>11</v>
      </c>
      <c r="E8" s="14">
        <f>AVERAGE('March 2024'!F8,'April 2024'!F8,'May 2024'!F8)</f>
        <v>9.3333333333333339</v>
      </c>
    </row>
    <row r="9" spans="1:5">
      <c r="A9" s="7" t="s">
        <v>365</v>
      </c>
      <c r="B9" s="10" t="s">
        <v>366</v>
      </c>
      <c r="C9" s="9">
        <v>8</v>
      </c>
      <c r="D9" s="14">
        <f>MAX('March 2024'!F9,'April 2024'!F9,'May 2024'!F9)</f>
        <v>25</v>
      </c>
      <c r="E9" s="14">
        <f>AVERAGE('March 2024'!F9,'April 2024'!F9,'May 2024'!F9)</f>
        <v>22.666666666666668</v>
      </c>
    </row>
    <row r="10" spans="1:5">
      <c r="A10" s="7" t="s">
        <v>367</v>
      </c>
      <c r="B10" s="10" t="s">
        <v>368</v>
      </c>
      <c r="C10" s="9">
        <v>9</v>
      </c>
      <c r="D10" s="14">
        <f>MAX('March 2024'!F10,'April 2024'!F10,'May 2024'!F10)</f>
        <v>35</v>
      </c>
      <c r="E10" s="14">
        <f>AVERAGE('March 2024'!F10,'April 2024'!F10,'May 2024'!F10)</f>
        <v>33</v>
      </c>
    </row>
    <row r="11" spans="1:5">
      <c r="A11" s="7" t="s">
        <v>32</v>
      </c>
      <c r="B11" s="10" t="s">
        <v>369</v>
      </c>
      <c r="C11" s="9">
        <v>10</v>
      </c>
      <c r="D11" s="14">
        <f>MAX('March 2024'!F11,'April 2024'!F11,'May 2024'!F11)</f>
        <v>3</v>
      </c>
      <c r="E11" s="14">
        <f>AVERAGE('March 2024'!F11,'April 2024'!F11,'May 2024'!F11)</f>
        <v>2.3333333333333335</v>
      </c>
    </row>
    <row r="12" spans="1:5">
      <c r="A12" s="7" t="s">
        <v>370</v>
      </c>
      <c r="B12" s="10" t="s">
        <v>371</v>
      </c>
      <c r="C12" s="9">
        <v>11</v>
      </c>
      <c r="D12" s="14">
        <f>MAX('March 2024'!F12,'April 2024'!F12,'May 2024'!F12)</f>
        <v>39</v>
      </c>
      <c r="E12" s="14">
        <f>AVERAGE('March 2024'!F12,'April 2024'!F12,'May 2024'!F12)</f>
        <v>34.666666666666664</v>
      </c>
    </row>
    <row r="13" spans="1:5">
      <c r="A13" s="7" t="s">
        <v>38</v>
      </c>
      <c r="B13" s="10" t="s">
        <v>372</v>
      </c>
      <c r="C13" s="9">
        <v>12</v>
      </c>
      <c r="D13" s="14">
        <f>MAX('March 2024'!F13,'April 2024'!F13,'May 2024'!F13)</f>
        <v>4</v>
      </c>
      <c r="E13" s="14">
        <f>AVERAGE('March 2024'!F13,'April 2024'!F13,'May 2024'!F13)</f>
        <v>2.6666666666666665</v>
      </c>
    </row>
    <row r="14" spans="1:5">
      <c r="A14" s="7" t="s">
        <v>373</v>
      </c>
      <c r="B14" s="10" t="s">
        <v>374</v>
      </c>
      <c r="C14" s="9">
        <v>13</v>
      </c>
      <c r="D14" s="14">
        <f>MAX('March 2024'!F14,'April 2024'!F14,'May 2024'!F14)</f>
        <v>4</v>
      </c>
      <c r="E14" s="14">
        <f>AVERAGE('March 2024'!F14,'April 2024'!F14,'May 2024'!F14)</f>
        <v>2.6666666666666665</v>
      </c>
    </row>
    <row r="15" spans="1:5">
      <c r="A15" s="7" t="s">
        <v>375</v>
      </c>
      <c r="B15" s="10" t="s">
        <v>376</v>
      </c>
      <c r="C15" s="9">
        <v>14</v>
      </c>
      <c r="D15" s="14">
        <f>MAX('March 2024'!F15,'April 2024'!F15,'May 2024'!F15)</f>
        <v>44</v>
      </c>
      <c r="E15" s="14">
        <f>AVERAGE('March 2024'!F15,'April 2024'!F15,'May 2024'!F15)</f>
        <v>41</v>
      </c>
    </row>
    <row r="16" spans="1:5">
      <c r="A16" s="7" t="s">
        <v>44</v>
      </c>
      <c r="B16" s="10" t="s">
        <v>377</v>
      </c>
      <c r="C16" s="9">
        <v>15</v>
      </c>
      <c r="D16" s="14">
        <f>MAX('March 2024'!F16,'April 2024'!F16,'May 2024'!F16)</f>
        <v>1</v>
      </c>
      <c r="E16" s="14">
        <f>AVERAGE('March 2024'!F16,'April 2024'!F16,'May 2024'!F16)</f>
        <v>0.66666666666666663</v>
      </c>
    </row>
    <row r="17" spans="1:5">
      <c r="A17" s="7" t="s">
        <v>378</v>
      </c>
      <c r="B17" s="10" t="s">
        <v>379</v>
      </c>
      <c r="C17" s="9">
        <v>16</v>
      </c>
      <c r="D17" s="14">
        <f>MAX('March 2024'!F17,'April 2024'!F17,'May 2024'!F17)</f>
        <v>5</v>
      </c>
      <c r="E17" s="14">
        <f>AVERAGE('March 2024'!F17,'April 2024'!F17,'May 2024'!F17)</f>
        <v>4.333333333333333</v>
      </c>
    </row>
    <row r="18" spans="1:5">
      <c r="A18" s="7" t="s">
        <v>380</v>
      </c>
      <c r="B18" s="10" t="s">
        <v>381</v>
      </c>
      <c r="C18" s="9">
        <v>17</v>
      </c>
      <c r="D18" s="14">
        <f>MAX('March 2024'!F18,'April 2024'!F18,'May 2024'!F18)</f>
        <v>3</v>
      </c>
      <c r="E18" s="14">
        <f>AVERAGE('March 2024'!F18,'April 2024'!F18,'May 2024'!F18)</f>
        <v>2</v>
      </c>
    </row>
    <row r="19" spans="1:5">
      <c r="A19" s="7" t="s">
        <v>382</v>
      </c>
      <c r="B19" s="10"/>
      <c r="C19" s="9">
        <v>18</v>
      </c>
      <c r="D19" s="14">
        <f>MAX('March 2024'!F19,'April 2024'!F19,'May 2024'!F19)</f>
        <v>0</v>
      </c>
      <c r="E19" s="14">
        <f>AVERAGE('March 2024'!F19,'April 2024'!F19,'May 2024'!F19)</f>
        <v>0</v>
      </c>
    </row>
    <row r="20" spans="1:5">
      <c r="A20" s="7" t="s">
        <v>120</v>
      </c>
      <c r="B20" s="10" t="s">
        <v>383</v>
      </c>
      <c r="C20" s="9">
        <v>19</v>
      </c>
      <c r="D20" s="14">
        <f>MAX('March 2024'!F20,'April 2024'!F20,'May 2024'!F20)</f>
        <v>2</v>
      </c>
      <c r="E20" s="14">
        <f>AVERAGE('March 2024'!F20,'April 2024'!F20,'May 2024'!F20)</f>
        <v>1</v>
      </c>
    </row>
    <row r="21" spans="1:5">
      <c r="A21" s="7" t="s">
        <v>384</v>
      </c>
      <c r="B21" s="10" t="s">
        <v>385</v>
      </c>
      <c r="C21" s="9">
        <v>20</v>
      </c>
      <c r="D21" s="14">
        <f>MAX('March 2024'!F21,'April 2024'!F21,'May 2024'!F21)</f>
        <v>12</v>
      </c>
      <c r="E21" s="14">
        <f>AVERAGE('March 2024'!F21,'April 2024'!F21,'May 2024'!F21)</f>
        <v>9.6666666666666661</v>
      </c>
    </row>
    <row r="22" spans="1:5">
      <c r="A22" s="7" t="s">
        <v>386</v>
      </c>
      <c r="B22" s="10" t="s">
        <v>387</v>
      </c>
      <c r="C22" s="9">
        <v>21</v>
      </c>
      <c r="D22" s="14">
        <f>MAX('March 2024'!F22,'April 2024'!F22,'May 2024'!F22)</f>
        <v>1</v>
      </c>
      <c r="E22" s="14">
        <f>AVERAGE('March 2024'!F22,'April 2024'!F22,'May 2024'!F22)</f>
        <v>0.33333333333333331</v>
      </c>
    </row>
    <row r="23" spans="1:5">
      <c r="A23" s="7" t="s">
        <v>56</v>
      </c>
      <c r="B23" s="10" t="s">
        <v>388</v>
      </c>
      <c r="C23" s="9">
        <v>22</v>
      </c>
      <c r="D23" s="14">
        <f>MAX('March 2024'!F23,'April 2024'!F23,'May 2024'!F23)</f>
        <v>2</v>
      </c>
      <c r="E23" s="14">
        <f>AVERAGE('March 2024'!F23,'April 2024'!F23,'May 2024'!F23)</f>
        <v>1.3333333333333333</v>
      </c>
    </row>
    <row r="24" spans="1:5">
      <c r="A24" s="7" t="s">
        <v>58</v>
      </c>
      <c r="B24" s="10" t="s">
        <v>389</v>
      </c>
      <c r="C24" s="9">
        <v>23</v>
      </c>
      <c r="D24" s="14">
        <f>MAX('March 2024'!F24,'April 2024'!F24,'May 2024'!F24)</f>
        <v>2</v>
      </c>
      <c r="E24" s="14">
        <f>AVERAGE('March 2024'!F24,'April 2024'!F24,'May 2024'!F24)</f>
        <v>1.6666666666666667</v>
      </c>
    </row>
    <row r="25" spans="1:5">
      <c r="A25" s="7" t="s">
        <v>390</v>
      </c>
      <c r="B25" s="10" t="s">
        <v>391</v>
      </c>
      <c r="C25" s="9">
        <v>24</v>
      </c>
      <c r="D25" s="14">
        <f>MAX('March 2024'!F25,'April 2024'!F25,'May 2024'!F25)</f>
        <v>18</v>
      </c>
      <c r="E25" s="14">
        <f>AVERAGE('March 2024'!F25,'April 2024'!F25,'May 2024'!F25)</f>
        <v>15.666666666666666</v>
      </c>
    </row>
    <row r="26" spans="1:5">
      <c r="A26" s="7" t="s">
        <v>392</v>
      </c>
      <c r="B26" s="10" t="s">
        <v>393</v>
      </c>
      <c r="C26" s="9">
        <v>25</v>
      </c>
      <c r="D26" s="14">
        <f>MAX('March 2024'!F26,'April 2024'!F26,'May 2024'!F26)</f>
        <v>1</v>
      </c>
      <c r="E26" s="14">
        <f>AVERAGE('March 2024'!F26,'April 2024'!F26,'May 2024'!F26)</f>
        <v>1</v>
      </c>
    </row>
    <row r="27" spans="1:5">
      <c r="A27" s="7" t="s">
        <v>394</v>
      </c>
      <c r="B27" s="10" t="s">
        <v>395</v>
      </c>
      <c r="C27" s="9">
        <v>26</v>
      </c>
      <c r="D27" s="14">
        <f>MAX('March 2024'!F27,'April 2024'!F27,'May 2024'!F27)</f>
        <v>1</v>
      </c>
      <c r="E27" s="14">
        <f>AVERAGE('March 2024'!F27,'April 2024'!F27,'May 2024'!F27)</f>
        <v>0.33333333333333331</v>
      </c>
    </row>
    <row r="28" spans="1:5">
      <c r="A28" s="7" t="s">
        <v>66</v>
      </c>
      <c r="B28" s="10" t="s">
        <v>396</v>
      </c>
      <c r="C28" s="9">
        <v>27</v>
      </c>
      <c r="D28" s="14">
        <f>MAX('March 2024'!F28,'April 2024'!F28,'May 2024'!F28)</f>
        <v>2</v>
      </c>
      <c r="E28" s="14">
        <f>AVERAGE('March 2024'!F28,'April 2024'!F28,'May 2024'!F28)</f>
        <v>2</v>
      </c>
    </row>
    <row r="29" spans="1:5">
      <c r="A29" s="7" t="s">
        <v>68</v>
      </c>
      <c r="B29" s="10" t="s">
        <v>397</v>
      </c>
      <c r="C29" s="9">
        <v>28</v>
      </c>
      <c r="D29" s="14">
        <f>MAX('March 2024'!F29,'April 2024'!F29,'May 2024'!F29)</f>
        <v>7</v>
      </c>
      <c r="E29" s="14">
        <f>AVERAGE('March 2024'!F29,'April 2024'!F29,'May 2024'!F29)</f>
        <v>6</v>
      </c>
    </row>
    <row r="30" spans="1:5">
      <c r="A30" s="7" t="s">
        <v>398</v>
      </c>
      <c r="B30" s="10" t="s">
        <v>399</v>
      </c>
      <c r="C30" s="9">
        <v>29</v>
      </c>
      <c r="D30" s="14">
        <f>MAX('March 2024'!F30,'April 2024'!F30,'May 2024'!F30)</f>
        <v>3</v>
      </c>
      <c r="E30" s="14">
        <f>AVERAGE('March 2024'!F30,'April 2024'!F30,'May 2024'!F30)</f>
        <v>2</v>
      </c>
    </row>
    <row r="31" spans="1:5">
      <c r="A31" s="7" t="s">
        <v>400</v>
      </c>
      <c r="B31" s="10" t="s">
        <v>401</v>
      </c>
      <c r="C31" s="9">
        <v>30</v>
      </c>
      <c r="D31" s="14">
        <f>MAX('March 2024'!F31,'April 2024'!F31,'May 2024'!F31)</f>
        <v>2</v>
      </c>
      <c r="E31" s="14">
        <f>AVERAGE('March 2024'!F31,'April 2024'!F31,'May 2024'!F31)</f>
        <v>1.3333333333333333</v>
      </c>
    </row>
    <row r="32" spans="1:5">
      <c r="A32" s="7" t="s">
        <v>402</v>
      </c>
      <c r="B32" s="10" t="s">
        <v>403</v>
      </c>
      <c r="C32" s="9">
        <v>31</v>
      </c>
      <c r="D32" s="14">
        <f>MAX('March 2024'!F32,'April 2024'!F32,'May 2024'!F32)</f>
        <v>10</v>
      </c>
      <c r="E32" s="14">
        <f>AVERAGE('March 2024'!F32,'April 2024'!F32,'May 2024'!F32)</f>
        <v>5.333333333333333</v>
      </c>
    </row>
    <row r="33" spans="1:5">
      <c r="A33" s="7" t="s">
        <v>404</v>
      </c>
      <c r="B33" s="10" t="s">
        <v>405</v>
      </c>
      <c r="C33" s="9">
        <v>32</v>
      </c>
      <c r="D33" s="14">
        <f>MAX('March 2024'!F33,'April 2024'!F33,'May 2024'!F33)</f>
        <v>1</v>
      </c>
      <c r="E33" s="14">
        <f>AVERAGE('March 2024'!F33,'April 2024'!F33,'May 2024'!F33)</f>
        <v>1</v>
      </c>
    </row>
    <row r="34" spans="1:5">
      <c r="A34" s="7" t="s">
        <v>406</v>
      </c>
      <c r="B34" s="10" t="s">
        <v>407</v>
      </c>
      <c r="C34" s="9">
        <v>33</v>
      </c>
      <c r="D34" s="14">
        <f>MAX('March 2024'!F34,'April 2024'!F34,'May 2024'!F34)</f>
        <v>1</v>
      </c>
      <c r="E34" s="14">
        <f>AVERAGE('March 2024'!F34,'April 2024'!F34,'May 2024'!F34)</f>
        <v>1</v>
      </c>
    </row>
    <row r="35" spans="1:5">
      <c r="A35" s="7" t="s">
        <v>86</v>
      </c>
      <c r="B35" s="10">
        <v>20764655322</v>
      </c>
      <c r="C35" s="9">
        <v>34</v>
      </c>
      <c r="D35" s="14">
        <f>MAX('March 2024'!F35,'April 2024'!F35,'May 2024'!F35)</f>
        <v>2</v>
      </c>
      <c r="E35" s="14">
        <f>AVERAGE('March 2024'!F35,'April 2024'!F35,'May 2024'!F35)</f>
        <v>1.6666666666666667</v>
      </c>
    </row>
    <row r="36" spans="1:5">
      <c r="A36" s="7" t="s">
        <v>88</v>
      </c>
      <c r="B36" s="10" t="s">
        <v>408</v>
      </c>
      <c r="C36" s="9">
        <v>35</v>
      </c>
      <c r="D36" s="14">
        <f>MAX('March 2024'!F36,'April 2024'!F36,'May 2024'!F36)</f>
        <v>7</v>
      </c>
      <c r="E36" s="14">
        <f>AVERAGE('March 2024'!F36,'April 2024'!F36,'May 2024'!F36)</f>
        <v>3.3333333333333335</v>
      </c>
    </row>
    <row r="37" spans="1:5">
      <c r="A37" s="7" t="s">
        <v>409</v>
      </c>
      <c r="B37" s="10" t="s">
        <v>410</v>
      </c>
      <c r="C37" s="9">
        <v>36</v>
      </c>
      <c r="D37" s="14">
        <f>MAX('March 2024'!F37,'April 2024'!F37,'May 2024'!F37)</f>
        <v>6</v>
      </c>
      <c r="E37" s="14">
        <f>AVERAGE('March 2024'!F37,'April 2024'!F37,'May 2024'!F37)</f>
        <v>5.333333333333333</v>
      </c>
    </row>
    <row r="38" spans="1:5">
      <c r="A38" s="7" t="s">
        <v>96</v>
      </c>
      <c r="B38" s="10" t="s">
        <v>411</v>
      </c>
      <c r="C38" s="9">
        <v>37</v>
      </c>
      <c r="D38" s="14">
        <f>MAX('March 2024'!F38,'April 2024'!F38,'May 2024'!F38)</f>
        <v>1</v>
      </c>
      <c r="E38" s="14">
        <f>AVERAGE('March 2024'!F38,'April 2024'!F38,'May 2024'!F38)</f>
        <v>1</v>
      </c>
    </row>
    <row r="39" spans="1:5">
      <c r="A39" s="7" t="s">
        <v>100</v>
      </c>
      <c r="B39" s="10" t="s">
        <v>412</v>
      </c>
      <c r="C39" s="9">
        <v>38</v>
      </c>
      <c r="D39" s="14">
        <f>MAX('March 2024'!F39,'April 2024'!F39,'May 2024'!F39)</f>
        <v>2</v>
      </c>
      <c r="E39" s="14">
        <f>AVERAGE('March 2024'!F39,'April 2024'!F39,'May 2024'!F39)</f>
        <v>2</v>
      </c>
    </row>
    <row r="40" spans="1:5">
      <c r="A40" s="7" t="s">
        <v>102</v>
      </c>
      <c r="B40" s="10" t="s">
        <v>413</v>
      </c>
      <c r="C40" s="9">
        <v>39</v>
      </c>
      <c r="D40" s="14">
        <f>MAX('March 2024'!F40,'April 2024'!F40,'May 2024'!F40)</f>
        <v>2</v>
      </c>
      <c r="E40" s="14">
        <f>AVERAGE('March 2024'!F40,'April 2024'!F40,'May 2024'!F40)</f>
        <v>0.66666666666666663</v>
      </c>
    </row>
    <row r="41" spans="1:5">
      <c r="A41" s="7" t="s">
        <v>104</v>
      </c>
      <c r="B41" s="10" t="s">
        <v>414</v>
      </c>
      <c r="C41" s="9">
        <v>40</v>
      </c>
      <c r="D41" s="14">
        <f>MAX('March 2024'!F41,'April 2024'!F41,'May 2024'!F41)</f>
        <v>4</v>
      </c>
      <c r="E41" s="14">
        <f>AVERAGE('March 2024'!F41,'April 2024'!F41,'May 2024'!F41)</f>
        <v>2.6666666666666665</v>
      </c>
    </row>
    <row r="42" spans="1:5">
      <c r="A42" s="7" t="s">
        <v>106</v>
      </c>
      <c r="B42" s="10" t="s">
        <v>415</v>
      </c>
      <c r="C42" s="9">
        <v>41</v>
      </c>
      <c r="D42" s="14">
        <f>MAX('March 2024'!F42,'April 2024'!F42,'May 2024'!F42)</f>
        <v>20</v>
      </c>
      <c r="E42" s="14">
        <f>AVERAGE('March 2024'!F42,'April 2024'!F42,'May 2024'!F42)</f>
        <v>19</v>
      </c>
    </row>
    <row r="43" spans="1:5">
      <c r="A43" s="7" t="s">
        <v>108</v>
      </c>
      <c r="B43" s="10" t="s">
        <v>416</v>
      </c>
      <c r="C43" s="9">
        <v>42</v>
      </c>
      <c r="D43" s="14">
        <f>MAX('March 2024'!F43,'April 2024'!F43,'May 2024'!F43)</f>
        <v>5</v>
      </c>
      <c r="E43" s="14">
        <f>AVERAGE('March 2024'!F43,'April 2024'!F43,'May 2024'!F43)</f>
        <v>1.3333333333333333</v>
      </c>
    </row>
    <row r="44" spans="1:5">
      <c r="A44" s="7" t="s">
        <v>110</v>
      </c>
      <c r="B44" s="10" t="s">
        <v>417</v>
      </c>
      <c r="C44" s="9">
        <v>43</v>
      </c>
      <c r="D44" s="14">
        <f>MAX('March 2024'!F44,'April 2024'!F44,'May 2024'!F44)</f>
        <v>9</v>
      </c>
      <c r="E44" s="14">
        <f>AVERAGE('March 2024'!F44,'April 2024'!F44,'May 2024'!F44)</f>
        <v>4</v>
      </c>
    </row>
    <row r="45" spans="1:5">
      <c r="A45" s="7" t="s">
        <v>418</v>
      </c>
      <c r="B45" s="10" t="s">
        <v>419</v>
      </c>
      <c r="C45" s="9">
        <v>44</v>
      </c>
      <c r="D45" s="14">
        <f>MAX('March 2024'!F45,'April 2024'!F45,'May 2024'!F45)</f>
        <v>1</v>
      </c>
      <c r="E45" s="14">
        <f>AVERAGE('March 2024'!F45,'April 2024'!F45,'May 2024'!F45)</f>
        <v>1</v>
      </c>
    </row>
    <row r="46" spans="1:5">
      <c r="A46" s="7" t="s">
        <v>114</v>
      </c>
      <c r="B46" s="10" t="s">
        <v>420</v>
      </c>
      <c r="C46" s="9">
        <v>45</v>
      </c>
      <c r="D46" s="14">
        <f>MAX('March 2024'!F46,'April 2024'!F46,'May 2024'!F46)</f>
        <v>3</v>
      </c>
      <c r="E46" s="14">
        <f>AVERAGE('March 2024'!F46,'April 2024'!F46,'May 2024'!F46)</f>
        <v>3</v>
      </c>
    </row>
    <row r="47" spans="1:5">
      <c r="A47" s="7" t="s">
        <v>421</v>
      </c>
      <c r="B47" s="10" t="s">
        <v>155</v>
      </c>
      <c r="C47" s="9">
        <v>46</v>
      </c>
      <c r="D47" s="14">
        <f>MAX('March 2024'!F47,'April 2024'!F47,'May 2024'!F47)</f>
        <v>1</v>
      </c>
      <c r="E47" s="14">
        <f>AVERAGE('March 2024'!F47,'April 2024'!F47,'May 2024'!F47)</f>
        <v>1</v>
      </c>
    </row>
    <row r="48" spans="1:5">
      <c r="A48" s="7" t="s">
        <v>116</v>
      </c>
      <c r="B48" s="10" t="s">
        <v>422</v>
      </c>
      <c r="C48" s="9">
        <v>47</v>
      </c>
      <c r="D48" s="14">
        <f>MAX('March 2024'!F48,'April 2024'!F48,'May 2024'!F48)</f>
        <v>3</v>
      </c>
      <c r="E48" s="14">
        <f>AVERAGE('March 2024'!F48,'April 2024'!F48,'May 2024'!F48)</f>
        <v>2.3333333333333335</v>
      </c>
    </row>
    <row r="49" spans="1:5">
      <c r="A49" s="7" t="s">
        <v>423</v>
      </c>
      <c r="B49" s="10" t="s">
        <v>157</v>
      </c>
      <c r="C49" s="9">
        <v>48</v>
      </c>
      <c r="D49" s="14">
        <f>MAX('March 2024'!F49,'April 2024'!F49,'May 2024'!F49)</f>
        <v>2</v>
      </c>
      <c r="E49" s="14">
        <f>AVERAGE('March 2024'!F49,'April 2024'!F49,'May 2024'!F49)</f>
        <v>1.1666666666666667</v>
      </c>
    </row>
    <row r="50" spans="1:5">
      <c r="A50" s="7" t="s">
        <v>424</v>
      </c>
      <c r="B50" s="10" t="s">
        <v>425</v>
      </c>
      <c r="C50" s="9">
        <v>49</v>
      </c>
      <c r="D50" s="14">
        <f>MAX('March 2024'!F50,'April 2024'!F50,'May 2024'!F50)</f>
        <v>2</v>
      </c>
      <c r="E50" s="14">
        <f>AVERAGE('March 2024'!F50,'April 2024'!F50,'May 2024'!F50)</f>
        <v>1.3333333333333333</v>
      </c>
    </row>
    <row r="51" spans="1:5">
      <c r="A51" s="7" t="s">
        <v>426</v>
      </c>
      <c r="B51" s="10" t="s">
        <v>159</v>
      </c>
      <c r="C51" s="9">
        <v>50</v>
      </c>
      <c r="D51" s="14">
        <f>MAX('March 2024'!F51,'April 2024'!F51,'May 2024'!F51)</f>
        <v>1.5</v>
      </c>
      <c r="E51" s="14">
        <f>AVERAGE('March 2024'!F51,'April 2024'!F51,'May 2024'!F51)</f>
        <v>1.1666666666666667</v>
      </c>
    </row>
    <row r="52" spans="1:5">
      <c r="A52" s="7" t="s">
        <v>427</v>
      </c>
      <c r="B52" s="10" t="s">
        <v>428</v>
      </c>
      <c r="C52" s="9">
        <v>51</v>
      </c>
      <c r="D52" s="14">
        <f>MAX('March 2024'!F52,'April 2024'!F52,'May 2024'!F52)</f>
        <v>1</v>
      </c>
      <c r="E52" s="14">
        <f>AVERAGE('March 2024'!F52,'April 2024'!F52,'May 2024'!F52)</f>
        <v>1</v>
      </c>
    </row>
    <row r="53" spans="1:5">
      <c r="A53" s="7" t="s">
        <v>429</v>
      </c>
      <c r="B53" s="10" t="s">
        <v>430</v>
      </c>
      <c r="C53" s="9">
        <v>52</v>
      </c>
      <c r="D53" s="14">
        <f>MAX('March 2024'!F53,'April 2024'!F53,'May 2024'!F53)</f>
        <v>1</v>
      </c>
      <c r="E53" s="14">
        <f>AVERAGE('March 2024'!F53,'April 2024'!F53,'May 2024'!F53)</f>
        <v>0.33333333333333331</v>
      </c>
    </row>
    <row r="54" spans="1:5">
      <c r="A54" s="7" t="s">
        <v>124</v>
      </c>
      <c r="B54" s="10" t="s">
        <v>431</v>
      </c>
      <c r="C54" s="9">
        <v>53</v>
      </c>
      <c r="D54" s="14">
        <f>MAX('March 2024'!F54,'April 2024'!F54,'May 2024'!F54)</f>
        <v>5</v>
      </c>
      <c r="E54" s="14">
        <f>AVERAGE('March 2024'!F54,'April 2024'!F54,'May 2024'!F54)</f>
        <v>3.3333333333333335</v>
      </c>
    </row>
    <row r="55" spans="1:5">
      <c r="A55" s="7" t="s">
        <v>432</v>
      </c>
      <c r="B55" s="10" t="s">
        <v>433</v>
      </c>
      <c r="C55" s="9">
        <v>54</v>
      </c>
      <c r="D55" s="14">
        <f>MAX('March 2024'!F55,'April 2024'!F55,'May 2024'!F55)</f>
        <v>3.5</v>
      </c>
      <c r="E55" s="14">
        <f>AVERAGE('March 2024'!F55,'April 2024'!F55,'May 2024'!F55)</f>
        <v>1.1666666666666667</v>
      </c>
    </row>
    <row r="56" spans="1:5">
      <c r="A56" s="7" t="s">
        <v>126</v>
      </c>
      <c r="B56" s="10">
        <v>8932352190</v>
      </c>
      <c r="C56" s="9">
        <v>55</v>
      </c>
      <c r="D56" s="14">
        <f>MAX('March 2024'!F56,'April 2024'!F56,'May 2024'!F56)</f>
        <v>1</v>
      </c>
      <c r="E56" s="14">
        <f>AVERAGE('March 2024'!F56,'April 2024'!F56,'May 2024'!F56)</f>
        <v>1</v>
      </c>
    </row>
    <row r="57" spans="1:5">
      <c r="A57" s="7" t="s">
        <v>434</v>
      </c>
      <c r="B57" s="10">
        <v>8932417190</v>
      </c>
      <c r="C57" s="9">
        <v>56</v>
      </c>
      <c r="D57" s="14">
        <f>MAX('March 2024'!F57,'April 2024'!F57,'May 2024'!F57)</f>
        <v>3.5</v>
      </c>
      <c r="E57" s="14">
        <f>AVERAGE('March 2024'!F57,'April 2024'!F57,'May 2024'!F57)</f>
        <v>0.83333333333333337</v>
      </c>
    </row>
    <row r="58" spans="1:5">
      <c r="A58" s="7" t="s">
        <v>435</v>
      </c>
      <c r="B58" s="10" t="s">
        <v>436</v>
      </c>
      <c r="C58" s="9">
        <v>57</v>
      </c>
      <c r="D58" s="14">
        <f>MAX('March 2024'!F58,'April 2024'!F58,'May 2024'!F58)</f>
        <v>3</v>
      </c>
      <c r="E58" s="14">
        <f>AVERAGE('March 2024'!F58,'April 2024'!F58,'May 2024'!F58)</f>
        <v>1</v>
      </c>
    </row>
    <row r="59" spans="1:5">
      <c r="A59" s="7" t="s">
        <v>437</v>
      </c>
      <c r="B59" s="10" t="s">
        <v>438</v>
      </c>
      <c r="C59" s="9">
        <v>58</v>
      </c>
      <c r="D59" s="14">
        <f>MAX('March 2024'!F59,'April 2024'!F59,'May 2024'!F59)</f>
        <v>2</v>
      </c>
      <c r="E59" s="14">
        <f>AVERAGE('March 2024'!F59,'April 2024'!F59,'May 2024'!F59)</f>
        <v>0.33333333333333331</v>
      </c>
    </row>
    <row r="60" spans="1:5">
      <c r="A60" s="7" t="s">
        <v>439</v>
      </c>
      <c r="B60" s="10" t="s">
        <v>440</v>
      </c>
      <c r="C60" s="9">
        <v>59</v>
      </c>
      <c r="D60" s="14">
        <f>MAX('March 2024'!F60,'April 2024'!F60,'May 2024'!F60)</f>
        <v>6</v>
      </c>
      <c r="E60" s="14">
        <f>AVERAGE('March 2024'!F60,'April 2024'!F60,'May 2024'!F60)</f>
        <v>5.666666666666667</v>
      </c>
    </row>
    <row r="61" spans="1:5">
      <c r="A61" s="7" t="s">
        <v>441</v>
      </c>
      <c r="B61" s="10" t="s">
        <v>171</v>
      </c>
      <c r="C61" s="9">
        <v>60</v>
      </c>
      <c r="D61" s="14">
        <f>MAX('March 2024'!F61,'April 2024'!F61,'May 2024'!F61)</f>
        <v>2.5</v>
      </c>
      <c r="E61" s="14">
        <f>AVERAGE('March 2024'!F61,'April 2024'!F61,'May 2024'!F61)</f>
        <v>1.6666666666666667</v>
      </c>
    </row>
    <row r="62" spans="1:5">
      <c r="A62" s="7" t="s">
        <v>442</v>
      </c>
      <c r="B62" s="10" t="s">
        <v>443</v>
      </c>
      <c r="C62" s="9">
        <v>61</v>
      </c>
      <c r="D62" s="14">
        <f>MAX('March 2024'!F62,'April 2024'!F62,'May 2024'!F62)</f>
        <v>4</v>
      </c>
      <c r="E62" s="14">
        <f>AVERAGE('March 2024'!F62,'April 2024'!F62,'May 2024'!F62)</f>
        <v>2.3333333333333335</v>
      </c>
    </row>
    <row r="63" spans="1:5">
      <c r="A63" s="7" t="s">
        <v>134</v>
      </c>
      <c r="B63" s="10" t="s">
        <v>444</v>
      </c>
      <c r="C63" s="9">
        <v>62</v>
      </c>
      <c r="D63" s="14">
        <f>MAX('March 2024'!F63,'April 2024'!F63,'May 2024'!F63)</f>
        <v>5</v>
      </c>
      <c r="E63" s="14">
        <f>AVERAGE('March 2024'!F63,'April 2024'!F63,'May 2024'!F63)</f>
        <v>2.6666666666666665</v>
      </c>
    </row>
    <row r="64" spans="1:5">
      <c r="A64" s="7" t="s">
        <v>445</v>
      </c>
      <c r="B64" s="10" t="s">
        <v>446</v>
      </c>
      <c r="C64" s="9">
        <v>63</v>
      </c>
      <c r="D64" s="14">
        <f>MAX('March 2024'!F64,'April 2024'!F64,'May 2024'!F64)</f>
        <v>2.5</v>
      </c>
      <c r="E64" s="14">
        <f>AVERAGE('March 2024'!F64,'April 2024'!F64,'May 2024'!F64)</f>
        <v>0.16666666666666666</v>
      </c>
    </row>
    <row r="65" spans="1:5">
      <c r="A65" s="7" t="s">
        <v>136</v>
      </c>
      <c r="B65" s="10" t="s">
        <v>447</v>
      </c>
      <c r="C65" s="9">
        <v>64</v>
      </c>
      <c r="D65" s="14">
        <f>MAX('March 2024'!F65,'April 2024'!F65,'May 2024'!F65)</f>
        <v>9</v>
      </c>
      <c r="E65" s="14">
        <f>AVERAGE('March 2024'!F65,'April 2024'!F65,'May 2024'!F65)</f>
        <v>7.333333333333333</v>
      </c>
    </row>
    <row r="66" spans="1:5">
      <c r="A66" s="7" t="s">
        <v>138</v>
      </c>
      <c r="B66" s="10" t="s">
        <v>448</v>
      </c>
      <c r="C66" s="9">
        <v>65</v>
      </c>
      <c r="D66" s="14">
        <f>MAX('March 2024'!F66,'April 2024'!F66,'May 2024'!F66)</f>
        <v>3</v>
      </c>
      <c r="E66" s="14">
        <f>AVERAGE('March 2024'!F66,'April 2024'!F66,'May 2024'!F66)</f>
        <v>1.3333333333333333</v>
      </c>
    </row>
    <row r="67" spans="1:5">
      <c r="A67" s="7" t="s">
        <v>449</v>
      </c>
      <c r="B67" s="10" t="s">
        <v>450</v>
      </c>
      <c r="C67" s="9">
        <v>66</v>
      </c>
      <c r="D67" s="14">
        <f>MAX('March 2024'!F67,'April 2024'!F67,'May 2024'!F67)</f>
        <v>4.5</v>
      </c>
      <c r="E67" s="14">
        <f>AVERAGE('March 2024'!F67,'April 2024'!F67,'May 2024'!F67)</f>
        <v>1.3333333333333333</v>
      </c>
    </row>
    <row r="68" spans="1:5">
      <c r="A68" s="7" t="s">
        <v>140</v>
      </c>
      <c r="B68" s="10" t="s">
        <v>451</v>
      </c>
      <c r="C68" s="9">
        <v>67</v>
      </c>
      <c r="D68" s="14">
        <f>MAX('March 2024'!F68,'April 2024'!F68,'May 2024'!F68)</f>
        <v>2</v>
      </c>
      <c r="E68" s="14">
        <f>AVERAGE('March 2024'!F68,'April 2024'!F68,'May 2024'!F68)</f>
        <v>1.3333333333333333</v>
      </c>
    </row>
    <row r="69" spans="1:5">
      <c r="A69" s="7" t="s">
        <v>452</v>
      </c>
      <c r="B69" s="10" t="s">
        <v>177</v>
      </c>
      <c r="C69" s="9">
        <v>68</v>
      </c>
      <c r="D69" s="14">
        <f>MAX('March 2024'!F69,'April 2024'!F69,'May 2024'!F69)</f>
        <v>2</v>
      </c>
      <c r="E69" s="14">
        <f>AVERAGE('March 2024'!F69,'April 2024'!F69,'May 2024'!F69)</f>
        <v>1.5</v>
      </c>
    </row>
    <row r="70" spans="1:5">
      <c r="A70" s="7" t="s">
        <v>453</v>
      </c>
      <c r="B70" s="10">
        <v>9315276160</v>
      </c>
      <c r="C70" s="9">
        <v>69</v>
      </c>
      <c r="D70" s="14">
        <f>MAX('March 2024'!F70,'April 2024'!F70,'May 2024'!F70)</f>
        <v>11</v>
      </c>
      <c r="E70" s="14">
        <f>AVERAGE('March 2024'!F70,'April 2024'!F70,'May 2024'!F70)</f>
        <v>10.333333333333334</v>
      </c>
    </row>
    <row r="71" spans="1:5">
      <c r="A71" s="7" t="s">
        <v>454</v>
      </c>
      <c r="B71" s="10">
        <v>9315306190</v>
      </c>
      <c r="C71" s="9">
        <v>70</v>
      </c>
      <c r="D71" s="14">
        <f>MAX('March 2024'!F71,'April 2024'!F71,'May 2024'!F71)</f>
        <v>3</v>
      </c>
      <c r="E71" s="14">
        <f>AVERAGE('March 2024'!F71,'April 2024'!F71,'May 2024'!F71)</f>
        <v>2.6666666666666665</v>
      </c>
    </row>
    <row r="72" spans="1:5">
      <c r="A72" s="7" t="s">
        <v>455</v>
      </c>
      <c r="B72" s="10" t="s">
        <v>456</v>
      </c>
      <c r="C72" s="9">
        <v>71</v>
      </c>
      <c r="D72" s="14">
        <f>MAX('March 2024'!F72,'April 2024'!F72,'May 2024'!F72)</f>
        <v>2</v>
      </c>
      <c r="E72" s="14">
        <f>AVERAGE('March 2024'!F72,'April 2024'!F72,'May 2024'!F72)</f>
        <v>1.3333333333333333</v>
      </c>
    </row>
    <row r="73" spans="1:5">
      <c r="A73" s="7" t="s">
        <v>457</v>
      </c>
      <c r="B73" s="10" t="s">
        <v>181</v>
      </c>
      <c r="C73" s="9">
        <v>72</v>
      </c>
      <c r="D73" s="14">
        <f>MAX('March 2024'!F73,'April 2024'!F73,'May 2024'!F73)</f>
        <v>2</v>
      </c>
      <c r="E73" s="14">
        <f>AVERAGE('March 2024'!F73,'April 2024'!F73,'May 2024'!F73)</f>
        <v>1.5</v>
      </c>
    </row>
    <row r="74" spans="1:5">
      <c r="A74" s="7" t="s">
        <v>146</v>
      </c>
      <c r="B74" s="10" t="s">
        <v>458</v>
      </c>
      <c r="C74" s="9">
        <v>73</v>
      </c>
      <c r="D74" s="14">
        <f>MAX('March 2024'!F74,'April 2024'!F74,'May 2024'!F74)</f>
        <v>3</v>
      </c>
      <c r="E74" s="14">
        <f>AVERAGE('March 2024'!F74,'April 2024'!F74,'May 2024'!F74)</f>
        <v>2.3333333333333335</v>
      </c>
    </row>
    <row r="75" spans="1:5">
      <c r="A75" s="7" t="s">
        <v>148</v>
      </c>
      <c r="B75" s="10" t="s">
        <v>459</v>
      </c>
      <c r="C75" s="9">
        <v>74</v>
      </c>
      <c r="D75" s="14">
        <f>MAX('March 2024'!F75,'April 2024'!F75,'May 2024'!F75)</f>
        <v>7</v>
      </c>
      <c r="E75" s="14">
        <f>AVERAGE('March 2024'!F75,'April 2024'!F75,'May 2024'!F75)</f>
        <v>4.666666666666667</v>
      </c>
    </row>
    <row r="76" spans="1:5">
      <c r="A76" s="7" t="s">
        <v>460</v>
      </c>
      <c r="B76" s="10" t="s">
        <v>183</v>
      </c>
      <c r="C76" s="9">
        <v>75</v>
      </c>
      <c r="D76" s="14">
        <f>MAX('March 2024'!F76,'April 2024'!F76,'May 2024'!F76)</f>
        <v>2.5</v>
      </c>
      <c r="E76" s="14">
        <f>AVERAGE('March 2024'!F76,'April 2024'!F76,'May 2024'!F76)</f>
        <v>-0.33333333333333331</v>
      </c>
    </row>
    <row r="77" spans="1:5">
      <c r="A77" s="7" t="s">
        <v>461</v>
      </c>
      <c r="B77" s="10" t="s">
        <v>462</v>
      </c>
      <c r="C77" s="9">
        <v>76</v>
      </c>
      <c r="D77" s="14">
        <f>MAX('March 2024'!F77,'April 2024'!F77,'May 2024'!F77)</f>
        <v>40</v>
      </c>
      <c r="E77" s="14">
        <f>AVERAGE('March 2024'!F77,'April 2024'!F77,'May 2024'!F77)</f>
        <v>31.666666666666668</v>
      </c>
    </row>
    <row r="78" spans="1:5">
      <c r="A78" s="7" t="s">
        <v>463</v>
      </c>
      <c r="B78" s="10" t="s">
        <v>464</v>
      </c>
      <c r="C78" s="9">
        <v>77</v>
      </c>
      <c r="D78" s="14">
        <f>MAX('March 2024'!F78,'April 2024'!F78,'May 2024'!F78)</f>
        <v>3.5</v>
      </c>
      <c r="E78" s="14">
        <f>AVERAGE('March 2024'!F78,'April 2024'!F78,'May 2024'!F78)</f>
        <v>1.3333333333333333</v>
      </c>
    </row>
    <row r="79" spans="1:5">
      <c r="A79" s="7" t="s">
        <v>465</v>
      </c>
      <c r="B79" s="10" t="s">
        <v>466</v>
      </c>
      <c r="C79" s="9">
        <v>78</v>
      </c>
      <c r="D79" s="14">
        <f>MAX('March 2024'!F79,'April 2024'!F79,'May 2024'!F79)</f>
        <v>4</v>
      </c>
      <c r="E79" s="14">
        <f>AVERAGE('March 2024'!F79,'April 2024'!F79,'May 2024'!F79)</f>
        <v>3.6666666666666665</v>
      </c>
    </row>
    <row r="80" spans="1:5">
      <c r="A80" s="7" t="s">
        <v>467</v>
      </c>
      <c r="B80" s="10" t="s">
        <v>468</v>
      </c>
      <c r="C80" s="9">
        <v>79</v>
      </c>
      <c r="D80" s="14">
        <f>MAX('March 2024'!F80,'April 2024'!F80,'May 2024'!F80)</f>
        <v>1</v>
      </c>
      <c r="E80" s="14">
        <f>AVERAGE('March 2024'!F80,'April 2024'!F80,'May 2024'!F80)</f>
        <v>0.6223333333333334</v>
      </c>
    </row>
    <row r="81" spans="1:5">
      <c r="A81" s="7" t="s">
        <v>469</v>
      </c>
      <c r="B81" s="10" t="s">
        <v>470</v>
      </c>
      <c r="C81" s="9">
        <v>80</v>
      </c>
      <c r="D81" s="14">
        <f>MAX('March 2024'!F81,'April 2024'!F81,'May 2024'!F81)</f>
        <v>1</v>
      </c>
      <c r="E81" s="14">
        <f>AVERAGE('March 2024'!F81,'April 2024'!F81,'May 2024'!F81)</f>
        <v>-0.16666666666666666</v>
      </c>
    </row>
    <row r="82" spans="1:5">
      <c r="A82" s="7" t="s">
        <v>471</v>
      </c>
      <c r="B82" s="10" t="s">
        <v>472</v>
      </c>
      <c r="C82" s="9">
        <v>81</v>
      </c>
      <c r="D82" s="14">
        <f>MAX('March 2024'!F82,'April 2024'!F82,'May 2024'!F82)</f>
        <v>23</v>
      </c>
      <c r="E82" s="14">
        <f>AVERAGE('March 2024'!F82,'April 2024'!F82,'May 2024'!F82)</f>
        <v>17.333333333333332</v>
      </c>
    </row>
    <row r="83" spans="1:5">
      <c r="A83" s="7" t="s">
        <v>473</v>
      </c>
      <c r="B83" s="10" t="s">
        <v>474</v>
      </c>
      <c r="C83" s="9">
        <v>82</v>
      </c>
      <c r="D83" s="14">
        <f>MAX('March 2024'!F83,'April 2024'!F83,'May 2024'!F83)</f>
        <v>26</v>
      </c>
      <c r="E83" s="14">
        <f>AVERAGE('March 2024'!F83,'April 2024'!F83,'May 2024'!F83)</f>
        <v>25</v>
      </c>
    </row>
    <row r="84" spans="1:5">
      <c r="A84" s="7" t="s">
        <v>475</v>
      </c>
      <c r="B84" s="10" t="s">
        <v>476</v>
      </c>
      <c r="C84" s="9">
        <v>83</v>
      </c>
      <c r="D84" s="14">
        <f>MAX('March 2024'!F84,'April 2024'!F84,'May 2024'!F84)</f>
        <v>12</v>
      </c>
      <c r="E84" s="14">
        <f>AVERAGE('March 2024'!F84,'April 2024'!F84,'May 2024'!F84)</f>
        <v>12</v>
      </c>
    </row>
    <row r="85" spans="1:5">
      <c r="A85" s="7" t="s">
        <v>477</v>
      </c>
      <c r="B85" s="10" t="s">
        <v>478</v>
      </c>
      <c r="C85" s="9">
        <v>84</v>
      </c>
      <c r="D85" s="14">
        <f>MAX('March 2024'!F85,'April 2024'!F85,'May 2024'!F85)</f>
        <v>4</v>
      </c>
      <c r="E85" s="14">
        <f>AVERAGE('March 2024'!F85,'April 2024'!F85,'May 2024'!F85)</f>
        <v>3</v>
      </c>
    </row>
    <row r="86" spans="1:5">
      <c r="A86" s="7" t="s">
        <v>479</v>
      </c>
      <c r="B86" s="10" t="s">
        <v>480</v>
      </c>
      <c r="C86" s="9">
        <v>85</v>
      </c>
      <c r="D86" s="14">
        <f>MAX('March 2024'!F86,'April 2024'!F86,'May 2024'!F86)</f>
        <v>18</v>
      </c>
      <c r="E86" s="14">
        <f>AVERAGE('March 2024'!F86,'April 2024'!F86,'May 2024'!F86)</f>
        <v>17.666666666666668</v>
      </c>
    </row>
    <row r="87" spans="1:5">
      <c r="A87" s="7" t="s">
        <v>202</v>
      </c>
      <c r="B87" s="10" t="s">
        <v>481</v>
      </c>
      <c r="C87" s="9">
        <v>86</v>
      </c>
      <c r="D87" s="14">
        <f>MAX('March 2024'!F87,'April 2024'!F87,'May 2024'!F87)</f>
        <v>12</v>
      </c>
      <c r="E87" s="14">
        <f>AVERAGE('March 2024'!F87,'April 2024'!F87,'May 2024'!F87)</f>
        <v>11</v>
      </c>
    </row>
    <row r="88" spans="1:5">
      <c r="A88" s="7" t="s">
        <v>482</v>
      </c>
      <c r="B88" s="10" t="s">
        <v>483</v>
      </c>
      <c r="C88" s="9">
        <v>87</v>
      </c>
      <c r="D88" s="14">
        <f>MAX('March 2024'!F88,'April 2024'!F88,'May 2024'!F88)</f>
        <v>11</v>
      </c>
      <c r="E88" s="14">
        <f>AVERAGE('March 2024'!F88,'April 2024'!F88,'May 2024'!F88)</f>
        <v>4</v>
      </c>
    </row>
    <row r="89" spans="1:5">
      <c r="A89" s="7" t="s">
        <v>484</v>
      </c>
      <c r="B89" s="10" t="s">
        <v>485</v>
      </c>
      <c r="C89" s="9">
        <v>88</v>
      </c>
      <c r="D89" s="14">
        <f>MAX('March 2024'!F89,'April 2024'!F89,'May 2024'!F89)</f>
        <v>6.6667000000000005</v>
      </c>
      <c r="E89" s="14">
        <f>AVERAGE('March 2024'!F89,'April 2024'!F89,'May 2024'!F89)</f>
        <v>1.3333333333333333</v>
      </c>
    </row>
    <row r="90" spans="1:5">
      <c r="A90" s="7" t="s">
        <v>188</v>
      </c>
      <c r="B90" s="10" t="s">
        <v>486</v>
      </c>
      <c r="C90" s="9">
        <v>89</v>
      </c>
      <c r="D90" s="14">
        <f>MAX('March 2024'!F90,'April 2024'!F90,'May 2024'!F90)</f>
        <v>1</v>
      </c>
      <c r="E90" s="14">
        <f>AVERAGE('March 2024'!F90,'April 2024'!F90,'May 2024'!F90)</f>
        <v>1</v>
      </c>
    </row>
    <row r="91" spans="1:5">
      <c r="A91" s="7" t="s">
        <v>190</v>
      </c>
      <c r="B91" s="10" t="s">
        <v>487</v>
      </c>
      <c r="C91" s="9">
        <v>90</v>
      </c>
      <c r="D91" s="14">
        <f>MAX('March 2024'!F91,'April 2024'!F91,'May 2024'!F91)</f>
        <v>7</v>
      </c>
      <c r="E91" s="14">
        <f>AVERAGE('March 2024'!F91,'April 2024'!F91,'May 2024'!F91)</f>
        <v>2.6666666666666665</v>
      </c>
    </row>
    <row r="92" spans="1:5">
      <c r="A92" s="7" t="s">
        <v>488</v>
      </c>
      <c r="B92" s="10" t="s">
        <v>489</v>
      </c>
      <c r="C92" s="9">
        <v>91</v>
      </c>
      <c r="D92" s="14">
        <f>MAX('March 2024'!F92,'April 2024'!F92,'May 2024'!F92)</f>
        <v>1</v>
      </c>
      <c r="E92" s="14">
        <f>AVERAGE('March 2024'!F92,'April 2024'!F92,'May 2024'!F92)</f>
        <v>0.33333333333333331</v>
      </c>
    </row>
    <row r="93" spans="1:5">
      <c r="A93" s="7" t="s">
        <v>6</v>
      </c>
      <c r="B93" s="10" t="s">
        <v>206</v>
      </c>
      <c r="C93" s="9">
        <v>92</v>
      </c>
      <c r="D93" s="14">
        <f>MAX('March 2024'!F93,'April 2024'!F93,'May 2024'!F93)</f>
        <v>1.5</v>
      </c>
      <c r="E93" s="14">
        <f>AVERAGE('March 2024'!F93,'April 2024'!F93,'May 2024'!F93)</f>
        <v>0.66666666666666663</v>
      </c>
    </row>
    <row r="94" spans="1:5">
      <c r="A94" s="7" t="s">
        <v>490</v>
      </c>
      <c r="B94" s="10" t="s">
        <v>213</v>
      </c>
      <c r="C94" s="9">
        <v>93</v>
      </c>
      <c r="D94" s="14">
        <f>MAX('March 2024'!F94,'April 2024'!F94,'May 2024'!F94)</f>
        <v>1</v>
      </c>
      <c r="E94" s="14">
        <f>AVERAGE('March 2024'!F94,'April 2024'!F94,'May 2024'!F94)</f>
        <v>1</v>
      </c>
    </row>
    <row r="95" spans="1:5">
      <c r="A95" s="7" t="s">
        <v>214</v>
      </c>
      <c r="B95" s="10" t="s">
        <v>215</v>
      </c>
      <c r="C95" s="9">
        <v>94</v>
      </c>
      <c r="D95" s="14">
        <f>MAX('March 2024'!F95,'April 2024'!F95,'May 2024'!F95)</f>
        <v>1</v>
      </c>
      <c r="E95" s="14">
        <f>AVERAGE('March 2024'!F95,'April 2024'!F95,'May 2024'!F95)</f>
        <v>0.4466666666666666</v>
      </c>
    </row>
    <row r="96" spans="1:5">
      <c r="A96" s="7" t="s">
        <v>216</v>
      </c>
      <c r="B96" s="10" t="s">
        <v>217</v>
      </c>
      <c r="C96" s="9">
        <v>95</v>
      </c>
      <c r="D96" s="14">
        <f>MAX('March 2024'!F96,'April 2024'!F96,'May 2024'!F96)</f>
        <v>3</v>
      </c>
      <c r="E96" s="14">
        <f>AVERAGE('March 2024'!F96,'April 2024'!F96,'May 2024'!F96)</f>
        <v>1.3333333333333333</v>
      </c>
    </row>
    <row r="97" spans="1:5">
      <c r="A97" s="7" t="s">
        <v>218</v>
      </c>
      <c r="B97" s="10" t="s">
        <v>219</v>
      </c>
      <c r="C97" s="9">
        <v>96</v>
      </c>
      <c r="D97" s="14">
        <f>MAX('March 2024'!F97,'April 2024'!F97,'May 2024'!F97)</f>
        <v>1</v>
      </c>
      <c r="E97" s="14">
        <f>AVERAGE('March 2024'!F97,'April 2024'!F97,'May 2024'!F97)</f>
        <v>0.33333333333333331</v>
      </c>
    </row>
    <row r="98" spans="1:5">
      <c r="A98" s="7" t="s">
        <v>220</v>
      </c>
      <c r="B98" s="10" t="s">
        <v>221</v>
      </c>
      <c r="C98" s="9">
        <v>97</v>
      </c>
      <c r="D98" s="14">
        <f>MAX('March 2024'!F98,'April 2024'!F98,'May 2024'!F98)</f>
        <v>1</v>
      </c>
      <c r="E98" s="14">
        <f>AVERAGE('March 2024'!F98,'April 2024'!F98,'May 2024'!F98)</f>
        <v>0.33333333333333331</v>
      </c>
    </row>
    <row r="99" spans="1:5">
      <c r="A99" s="7" t="s">
        <v>222</v>
      </c>
      <c r="B99" s="10" t="s">
        <v>223</v>
      </c>
      <c r="C99" s="9">
        <v>98</v>
      </c>
      <c r="D99" s="14">
        <f>MAX('March 2024'!F99,'April 2024'!F99,'May 2024'!F99)</f>
        <v>1</v>
      </c>
      <c r="E99" s="14">
        <f>AVERAGE('March 2024'!F99,'April 2024'!F99,'May 2024'!F99)</f>
        <v>0.33333333333333331</v>
      </c>
    </row>
    <row r="100" spans="1:5">
      <c r="A100" s="7" t="s">
        <v>210</v>
      </c>
      <c r="B100" s="10" t="s">
        <v>211</v>
      </c>
      <c r="C100" s="9">
        <v>99</v>
      </c>
      <c r="D100" s="14">
        <f>MAX('March 2024'!F100,'April 2024'!F100,'May 2024'!F100)</f>
        <v>2</v>
      </c>
      <c r="E100" s="14">
        <f>AVERAGE('March 2024'!F100,'April 2024'!F100,'May 2024'!F100)</f>
        <v>0.5</v>
      </c>
    </row>
    <row r="101" spans="1:5">
      <c r="A101" s="7" t="s">
        <v>88</v>
      </c>
      <c r="B101" s="10" t="s">
        <v>209</v>
      </c>
      <c r="C101" s="9">
        <v>100</v>
      </c>
      <c r="D101" s="14">
        <f>MAX('March 2024'!F101,'April 2024'!F101,'May 2024'!F101)</f>
        <v>0.5</v>
      </c>
      <c r="E101" s="14">
        <f>AVERAGE('March 2024'!F101,'April 2024'!F101,'May 2024'!F101)</f>
        <v>0</v>
      </c>
    </row>
    <row r="102" spans="1:5">
      <c r="A102" s="7" t="s">
        <v>491</v>
      </c>
      <c r="B102" s="10" t="s">
        <v>208</v>
      </c>
      <c r="C102" s="9">
        <v>101</v>
      </c>
      <c r="D102" s="14">
        <f>MAX('March 2024'!F102,'April 2024'!F102,'May 2024'!F102)</f>
        <v>1.5</v>
      </c>
      <c r="E102" s="14">
        <f>AVERAGE('March 2024'!F102,'April 2024'!F102,'May 2024'!F102)</f>
        <v>0</v>
      </c>
    </row>
    <row r="103" spans="1:5">
      <c r="A103" s="7" t="s">
        <v>492</v>
      </c>
      <c r="B103" s="10">
        <v>12146401160</v>
      </c>
      <c r="C103" s="9">
        <v>102</v>
      </c>
      <c r="D103" s="14">
        <f>MAX('March 2024'!F103,'April 2024'!F103,'May 2024'!F103)</f>
        <v>2</v>
      </c>
      <c r="E103" s="14">
        <f>AVERAGE('March 2024'!F103,'April 2024'!F103,'May 2024'!F103)</f>
        <v>0.66666666666666663</v>
      </c>
    </row>
    <row r="104" spans="1:5">
      <c r="A104" s="7" t="s">
        <v>493</v>
      </c>
      <c r="B104" s="10" t="s">
        <v>239</v>
      </c>
      <c r="C104" s="9">
        <v>103</v>
      </c>
      <c r="D104" s="14">
        <f>MAX('March 2024'!F104,'April 2024'!F104,'May 2024'!F104)</f>
        <v>0.44444444444444464</v>
      </c>
      <c r="E104" s="14">
        <f>AVERAGE('March 2024'!F104,'April 2024'!F104,'May 2024'!F104)</f>
        <v>0.4148148148148148</v>
      </c>
    </row>
    <row r="105" spans="1:5">
      <c r="A105" s="7" t="s">
        <v>494</v>
      </c>
      <c r="B105" s="10" t="s">
        <v>241</v>
      </c>
      <c r="C105" s="9">
        <v>104</v>
      </c>
      <c r="D105" s="14">
        <f>MAX('March 2024'!F105,'April 2024'!F105,'May 2024'!F105)</f>
        <v>0.60000000000000009</v>
      </c>
      <c r="E105" s="14">
        <f>AVERAGE('March 2024'!F105,'April 2024'!F105,'May 2024'!F105)</f>
        <v>0.40000000000000008</v>
      </c>
    </row>
    <row r="106" spans="1:5">
      <c r="A106" s="7" t="s">
        <v>244</v>
      </c>
      <c r="B106" s="10" t="s">
        <v>495</v>
      </c>
      <c r="C106" s="9">
        <v>105</v>
      </c>
      <c r="D106" s="14">
        <f>MAX('March 2024'!F106,'April 2024'!F106,'May 2024'!F106)</f>
        <v>7.6</v>
      </c>
      <c r="E106" s="14">
        <f>AVERAGE('March 2024'!F106,'April 2024'!F106,'May 2024'!F106)</f>
        <v>6.666666666666667</v>
      </c>
    </row>
    <row r="107" spans="1:5">
      <c r="A107" s="7" t="s">
        <v>246</v>
      </c>
      <c r="B107" s="10" t="s">
        <v>496</v>
      </c>
      <c r="C107" s="9">
        <v>106</v>
      </c>
      <c r="D107" s="14">
        <f>MAX('March 2024'!F107,'April 2024'!F107,'May 2024'!F107)</f>
        <v>3</v>
      </c>
      <c r="E107" s="14">
        <f>AVERAGE('March 2024'!F107,'April 2024'!F107,'May 2024'!F107)</f>
        <v>1.8666666666666665</v>
      </c>
    </row>
    <row r="108" spans="1:5">
      <c r="A108" s="7" t="s">
        <v>248</v>
      </c>
      <c r="B108" s="10" t="s">
        <v>497</v>
      </c>
      <c r="C108" s="9">
        <v>107</v>
      </c>
      <c r="D108" s="14">
        <f>MAX('March 2024'!F108,'April 2024'!F108,'May 2024'!F108)</f>
        <v>3.3999999999999986</v>
      </c>
      <c r="E108" s="14">
        <f>AVERAGE('March 2024'!F108,'April 2024'!F108,'May 2024'!F108)</f>
        <v>2.7333333333333329</v>
      </c>
    </row>
    <row r="109" spans="1:5">
      <c r="A109" s="7" t="s">
        <v>236</v>
      </c>
      <c r="B109" s="10" t="s">
        <v>237</v>
      </c>
      <c r="C109" s="9">
        <v>108</v>
      </c>
      <c r="D109" s="14">
        <f>MAX('March 2024'!F109,'April 2024'!F109,'May 2024'!F109)</f>
        <v>7</v>
      </c>
      <c r="E109" s="14">
        <f>AVERAGE('March 2024'!F109,'April 2024'!F109,'May 2024'!F109)</f>
        <v>6.333333333333333</v>
      </c>
    </row>
    <row r="110" spans="1:5">
      <c r="A110" s="7" t="s">
        <v>234</v>
      </c>
      <c r="B110" s="10" t="s">
        <v>235</v>
      </c>
      <c r="C110" s="9">
        <v>109</v>
      </c>
      <c r="D110" s="14">
        <f>MAX('March 2024'!F110,'April 2024'!F110,'May 2024'!F110)</f>
        <v>8</v>
      </c>
      <c r="E110" s="14">
        <f>AVERAGE('March 2024'!F110,'April 2024'!F110,'May 2024'!F110)</f>
        <v>6</v>
      </c>
    </row>
    <row r="111" spans="1:5">
      <c r="A111" s="7" t="s">
        <v>250</v>
      </c>
      <c r="B111" s="10" t="s">
        <v>251</v>
      </c>
      <c r="C111" s="9">
        <v>110</v>
      </c>
      <c r="D111" s="14">
        <f>MAX('March 2024'!F111,'April 2024'!F111,'May 2024'!F111)</f>
        <v>2</v>
      </c>
      <c r="E111" s="14">
        <f>AVERAGE('March 2024'!F111,'April 2024'!F111,'May 2024'!F111)</f>
        <v>1</v>
      </c>
    </row>
    <row r="112" spans="1:5">
      <c r="A112" s="7" t="s">
        <v>252</v>
      </c>
      <c r="B112" s="10" t="s">
        <v>253</v>
      </c>
      <c r="C112" s="9">
        <v>111</v>
      </c>
      <c r="D112" s="14">
        <f>MAX('March 2024'!F112,'April 2024'!F112,'May 2024'!F112)</f>
        <v>2</v>
      </c>
      <c r="E112" s="14">
        <f>AVERAGE('March 2024'!F112,'April 2024'!F112,'May 2024'!F112)</f>
        <v>1</v>
      </c>
    </row>
    <row r="113" spans="1:5">
      <c r="A113" s="7" t="s">
        <v>254</v>
      </c>
      <c r="B113" s="10" t="s">
        <v>255</v>
      </c>
      <c r="C113" s="9">
        <v>112</v>
      </c>
      <c r="D113" s="14">
        <f>MAX('March 2024'!F113,'April 2024'!F113,'May 2024'!F113)</f>
        <v>2</v>
      </c>
      <c r="E113" s="14">
        <f>AVERAGE('March 2024'!F113,'April 2024'!F113,'May 2024'!F113)</f>
        <v>1</v>
      </c>
    </row>
    <row r="114" spans="1:5">
      <c r="A114" s="7" t="s">
        <v>256</v>
      </c>
      <c r="B114" s="10" t="s">
        <v>257</v>
      </c>
      <c r="C114" s="9">
        <v>113</v>
      </c>
      <c r="D114" s="14">
        <f>MAX('March 2024'!F114,'April 2024'!F114,'May 2024'!F114)</f>
        <v>1</v>
      </c>
      <c r="E114" s="14">
        <f>AVERAGE('March 2024'!F114,'April 2024'!F114,'May 2024'!F114)</f>
        <v>0.33333333333333331</v>
      </c>
    </row>
    <row r="115" spans="1:5" ht="15.75">
      <c r="A115" s="7" t="s">
        <v>498</v>
      </c>
      <c r="B115" s="10" t="s">
        <v>259</v>
      </c>
      <c r="C115" s="9">
        <v>114</v>
      </c>
      <c r="D115" s="14">
        <f>MAX('March 2024'!F115,'April 2024'!F115,'May 2024'!F115)</f>
        <v>1</v>
      </c>
      <c r="E115" s="14">
        <f>AVERAGE('March 2024'!F115,'April 2024'!F115,'May 2024'!F115)</f>
        <v>0</v>
      </c>
    </row>
    <row r="116" spans="1:5">
      <c r="A116" s="7" t="s">
        <v>499</v>
      </c>
      <c r="B116" s="10" t="s">
        <v>500</v>
      </c>
      <c r="C116" s="9">
        <v>115</v>
      </c>
      <c r="D116" s="14">
        <f>MAX('March 2024'!F116,'April 2024'!F116,'May 2024'!F116)</f>
        <v>5</v>
      </c>
      <c r="E116" s="14">
        <f>AVERAGE('March 2024'!F116,'April 2024'!F116,'May 2024'!F116)</f>
        <v>-1</v>
      </c>
    </row>
    <row r="117" spans="1:5">
      <c r="A117" s="7" t="s">
        <v>260</v>
      </c>
      <c r="B117" s="10" t="s">
        <v>501</v>
      </c>
      <c r="C117" s="9">
        <v>116</v>
      </c>
      <c r="D117" s="14">
        <f>MAX('March 2024'!F117,'April 2024'!F117,'May 2024'!F117)</f>
        <v>1.5</v>
      </c>
      <c r="E117" s="14">
        <f>AVERAGE('March 2024'!F117,'April 2024'!F117,'May 2024'!F117)</f>
        <v>0.33333333333333331</v>
      </c>
    </row>
    <row r="118" spans="1:5">
      <c r="A118" s="7" t="s">
        <v>262</v>
      </c>
      <c r="B118" s="10" t="s">
        <v>502</v>
      </c>
      <c r="C118" s="9">
        <v>117</v>
      </c>
      <c r="D118" s="14">
        <f>MAX('March 2024'!F118,'April 2024'!F118,'May 2024'!F118)</f>
        <v>2</v>
      </c>
      <c r="E118" s="14">
        <f>AVERAGE('March 2024'!F118,'April 2024'!F118,'May 2024'!F118)</f>
        <v>2</v>
      </c>
    </row>
    <row r="119" spans="1:5">
      <c r="A119" s="7" t="s">
        <v>264</v>
      </c>
      <c r="B119" s="10" t="s">
        <v>265</v>
      </c>
      <c r="C119" s="9">
        <v>118</v>
      </c>
      <c r="D119" s="14">
        <f>MAX('March 2024'!F119,'April 2024'!F119,'May 2024'!F119)</f>
        <v>0.5</v>
      </c>
      <c r="E119" s="14">
        <f>AVERAGE('March 2024'!F119,'April 2024'!F119,'May 2024'!F119)</f>
        <v>0.44444444444444448</v>
      </c>
    </row>
    <row r="120" spans="1:5">
      <c r="A120" s="7" t="s">
        <v>266</v>
      </c>
      <c r="B120" s="10" t="s">
        <v>503</v>
      </c>
      <c r="C120" s="9">
        <v>119</v>
      </c>
      <c r="D120" s="14">
        <f>MAX('March 2024'!F120,'April 2024'!F120,'May 2024'!F120)</f>
        <v>2.5</v>
      </c>
      <c r="E120" s="14">
        <f>AVERAGE('March 2024'!F120,'April 2024'!F120,'May 2024'!F120)</f>
        <v>2.1666666666666665</v>
      </c>
    </row>
    <row r="121" spans="1:5">
      <c r="A121" s="7" t="s">
        <v>268</v>
      </c>
      <c r="B121" s="10" t="s">
        <v>269</v>
      </c>
      <c r="C121" s="9">
        <v>120</v>
      </c>
      <c r="D121" s="14">
        <f>MAX('March 2024'!F121,'April 2024'!F121,'May 2024'!F121)</f>
        <v>1</v>
      </c>
      <c r="E121" s="14">
        <f>AVERAGE('March 2024'!F121,'April 2024'!F121,'May 2024'!F121)</f>
        <v>0.16666666666666666</v>
      </c>
    </row>
    <row r="122" spans="1:5">
      <c r="A122" s="7" t="s">
        <v>504</v>
      </c>
      <c r="B122" s="10" t="s">
        <v>505</v>
      </c>
      <c r="C122" s="9">
        <v>121</v>
      </c>
      <c r="D122" s="14">
        <f>MAX('March 2024'!F122,'April 2024'!F122,'May 2024'!F122)</f>
        <v>2</v>
      </c>
      <c r="E122" s="14">
        <f>AVERAGE('March 2024'!F122,'April 2024'!F122,'May 2024'!F122)</f>
        <v>-0.66666666666666663</v>
      </c>
    </row>
    <row r="123" spans="1:5">
      <c r="A123" s="7" t="s">
        <v>273</v>
      </c>
      <c r="B123" s="10" t="s">
        <v>274</v>
      </c>
      <c r="C123" s="9">
        <v>122</v>
      </c>
      <c r="D123" s="14">
        <f>MAX('March 2024'!F123,'April 2024'!F123,'May 2024'!F123)</f>
        <v>1</v>
      </c>
      <c r="E123" s="14">
        <f>AVERAGE('March 2024'!F123,'April 2024'!F123,'May 2024'!F123)</f>
        <v>0.33333333333333331</v>
      </c>
    </row>
    <row r="124" spans="1:5">
      <c r="A124" s="7" t="s">
        <v>506</v>
      </c>
      <c r="B124" s="10" t="s">
        <v>507</v>
      </c>
      <c r="C124" s="9">
        <v>123</v>
      </c>
      <c r="D124" s="14">
        <f>MAX('March 2024'!F124,'April 2024'!F124,'May 2024'!F124)</f>
        <v>1.5</v>
      </c>
      <c r="E124" s="14">
        <f>AVERAGE('March 2024'!F124,'April 2024'!F124,'May 2024'!F124)</f>
        <v>0.33333333333333331</v>
      </c>
    </row>
    <row r="125" spans="1:5">
      <c r="A125" s="7" t="s">
        <v>508</v>
      </c>
      <c r="B125" s="10" t="s">
        <v>509</v>
      </c>
      <c r="C125" s="9">
        <v>124</v>
      </c>
      <c r="D125" s="14">
        <f>MAX('March 2024'!F125,'April 2024'!F125,'May 2024'!F125)</f>
        <v>2</v>
      </c>
      <c r="E125" s="14">
        <f>AVERAGE('March 2024'!F125,'April 2024'!F125,'May 2024'!F125)</f>
        <v>0</v>
      </c>
    </row>
    <row r="126" spans="1:5">
      <c r="A126" s="7" t="s">
        <v>510</v>
      </c>
      <c r="B126" s="10" t="s">
        <v>511</v>
      </c>
      <c r="C126" s="9">
        <v>125</v>
      </c>
      <c r="D126" s="14">
        <f>MAX('March 2024'!F126,'April 2024'!F126,'May 2024'!F126)</f>
        <v>0</v>
      </c>
      <c r="E126" s="14">
        <f>AVERAGE('March 2024'!F126,'April 2024'!F126,'May 2024'!F126)</f>
        <v>-0.66666666666666663</v>
      </c>
    </row>
    <row r="127" spans="1:5">
      <c r="A127" s="7" t="s">
        <v>291</v>
      </c>
      <c r="B127" s="10" t="s">
        <v>512</v>
      </c>
      <c r="C127" s="9">
        <v>126</v>
      </c>
      <c r="D127" s="14">
        <f>MAX('March 2024'!F127,'April 2024'!F127,'May 2024'!F127)</f>
        <v>29.6</v>
      </c>
      <c r="E127" s="14">
        <f>AVERAGE('March 2024'!F127,'April 2024'!F127,'May 2024'!F127)</f>
        <v>16.533333333333335</v>
      </c>
    </row>
    <row r="128" spans="1:5">
      <c r="A128" s="7" t="s">
        <v>513</v>
      </c>
      <c r="B128" s="10" t="s">
        <v>514</v>
      </c>
      <c r="C128" s="9">
        <v>127</v>
      </c>
      <c r="D128" s="14">
        <f>MAX('March 2024'!F128,'April 2024'!F128,'May 2024'!F128)</f>
        <v>18.5</v>
      </c>
      <c r="E128" s="14">
        <f>AVERAGE('March 2024'!F128,'April 2024'!F128,'May 2024'!F128)</f>
        <v>14.333333333333334</v>
      </c>
    </row>
    <row r="129" spans="1:5">
      <c r="A129" s="7" t="s">
        <v>515</v>
      </c>
      <c r="B129" s="10" t="s">
        <v>296</v>
      </c>
      <c r="C129" s="9">
        <v>128</v>
      </c>
      <c r="D129" s="14">
        <f>MAX('March 2024'!F129,'April 2024'!F129,'May 2024'!F129)</f>
        <v>15.5</v>
      </c>
      <c r="E129" s="14">
        <f>AVERAGE('March 2024'!F129,'April 2024'!F129,'May 2024'!F129)</f>
        <v>6.833333333333333</v>
      </c>
    </row>
    <row r="130" spans="1:5">
      <c r="A130" s="7" t="s">
        <v>516</v>
      </c>
      <c r="B130" s="10" t="s">
        <v>517</v>
      </c>
      <c r="C130" s="9">
        <v>129</v>
      </c>
      <c r="D130" s="14">
        <f>MAX('March 2024'!F130,'April 2024'!F130,'May 2024'!F130)</f>
        <v>22.5</v>
      </c>
      <c r="E130" s="14">
        <f>AVERAGE('March 2024'!F130,'April 2024'!F130,'May 2024'!F130)</f>
        <v>13.333333333333334</v>
      </c>
    </row>
    <row r="131" spans="1:5">
      <c r="A131" s="7" t="s">
        <v>518</v>
      </c>
      <c r="B131" s="10" t="s">
        <v>519</v>
      </c>
      <c r="C131" s="9">
        <v>130</v>
      </c>
      <c r="D131" s="14">
        <f>MAX('March 2024'!F131,'April 2024'!F131,'May 2024'!F131)</f>
        <v>0.5</v>
      </c>
      <c r="E131" s="14">
        <f>AVERAGE('March 2024'!F131,'April 2024'!F131,'May 2024'!F131)</f>
        <v>0.36111111111111116</v>
      </c>
    </row>
    <row r="132" spans="1:5">
      <c r="A132" s="7" t="s">
        <v>520</v>
      </c>
      <c r="B132" s="10" t="s">
        <v>521</v>
      </c>
      <c r="C132" s="9">
        <v>131</v>
      </c>
      <c r="D132" s="14">
        <f>MAX('March 2024'!F132,'April 2024'!F132,'May 2024'!F132)</f>
        <v>1.1666666666666665</v>
      </c>
      <c r="E132" s="14">
        <f>AVERAGE('March 2024'!F132,'April 2024'!F132,'May 2024'!F132)</f>
        <v>0.65555555555555545</v>
      </c>
    </row>
    <row r="133" spans="1:5">
      <c r="A133" s="7" t="s">
        <v>303</v>
      </c>
      <c r="B133" s="10" t="s">
        <v>522</v>
      </c>
      <c r="C133" s="9">
        <v>132</v>
      </c>
      <c r="D133" s="14">
        <f>MAX('March 2024'!F133,'April 2024'!F133,'May 2024'!F133)</f>
        <v>0.5</v>
      </c>
      <c r="E133" s="14">
        <f>AVERAGE('March 2024'!F133,'April 2024'!F133,'May 2024'!F133)</f>
        <v>-0.22222222222222218</v>
      </c>
    </row>
    <row r="134" spans="1:5">
      <c r="A134" s="7" t="s">
        <v>523</v>
      </c>
      <c r="B134" s="10" t="s">
        <v>524</v>
      </c>
      <c r="C134" s="9">
        <v>133</v>
      </c>
      <c r="D134" s="14">
        <f>MAX('March 2024'!F134,'April 2024'!F134,'May 2024'!F134)</f>
        <v>1.1000000000000001</v>
      </c>
      <c r="E134" s="14">
        <f>AVERAGE('March 2024'!F134,'April 2024'!F134,'May 2024'!F134)</f>
        <v>-0.3</v>
      </c>
    </row>
    <row r="135" spans="1:5" ht="18.75">
      <c r="A135" s="7" t="s">
        <v>525</v>
      </c>
      <c r="B135" s="11"/>
      <c r="C135" s="9">
        <v>134</v>
      </c>
      <c r="D135" s="14">
        <f>MAX('March 2024'!F135,'April 2024'!F135,'May 2024'!F135)</f>
        <v>1</v>
      </c>
      <c r="E135" s="14">
        <f>AVERAGE('March 2024'!F135,'April 2024'!F135,'May 2024'!F135)</f>
        <v>0.66666666666666663</v>
      </c>
    </row>
    <row r="136" spans="1:5">
      <c r="A136" s="7" t="s">
        <v>311</v>
      </c>
      <c r="B136" s="10" t="s">
        <v>312</v>
      </c>
      <c r="C136" s="9">
        <v>135</v>
      </c>
      <c r="D136" s="14">
        <f>MAX('March 2024'!F136,'April 2024'!F136,'May 2024'!F136)</f>
        <v>0</v>
      </c>
      <c r="E136" s="14">
        <f>AVERAGE('March 2024'!F136,'April 2024'!F136,'May 2024'!F136)</f>
        <v>-0.33333333333333331</v>
      </c>
    </row>
    <row r="137" spans="1:5">
      <c r="A137" s="7" t="s">
        <v>315</v>
      </c>
      <c r="B137" s="10" t="s">
        <v>316</v>
      </c>
      <c r="C137" s="9">
        <v>136</v>
      </c>
      <c r="D137" s="14">
        <f>MAX('March 2024'!F137,'April 2024'!F137,'May 2024'!F137)</f>
        <v>0</v>
      </c>
      <c r="E137" s="14">
        <f>AVERAGE('March 2024'!F137,'April 2024'!F137,'May 2024'!F137)</f>
        <v>0</v>
      </c>
    </row>
    <row r="138" spans="1:5">
      <c r="A138" s="7" t="s">
        <v>526</v>
      </c>
      <c r="B138" s="10" t="s">
        <v>318</v>
      </c>
      <c r="C138" s="9">
        <v>137</v>
      </c>
      <c r="D138" s="14">
        <f>MAX('March 2024'!F138,'April 2024'!F138,'May 2024'!F138)</f>
        <v>0.625</v>
      </c>
      <c r="E138" s="14">
        <f>AVERAGE('March 2024'!F138,'April 2024'!F138,'May 2024'!F138)</f>
        <v>0.375</v>
      </c>
    </row>
    <row r="139" spans="1:5">
      <c r="A139" s="7" t="s">
        <v>319</v>
      </c>
      <c r="B139" s="10" t="s">
        <v>320</v>
      </c>
      <c r="C139" s="9">
        <v>138</v>
      </c>
      <c r="D139" s="14">
        <f>MAX('March 2024'!F139,'April 2024'!F139,'May 2024'!F139)</f>
        <v>2.5</v>
      </c>
      <c r="E139" s="14">
        <f>AVERAGE('March 2024'!F139,'April 2024'!F139,'May 2024'!F139)</f>
        <v>1</v>
      </c>
    </row>
    <row r="140" spans="1:5">
      <c r="A140" s="7" t="s">
        <v>321</v>
      </c>
      <c r="B140" s="10" t="s">
        <v>322</v>
      </c>
      <c r="C140" s="9">
        <v>139</v>
      </c>
      <c r="D140" s="14">
        <f>MAX('March 2024'!F140,'April 2024'!F140,'May 2024'!F140)</f>
        <v>1</v>
      </c>
      <c r="E140" s="14">
        <f>AVERAGE('March 2024'!F140,'April 2024'!F140,'May 2024'!F140)</f>
        <v>0.33333333333333331</v>
      </c>
    </row>
    <row r="141" spans="1:5">
      <c r="A141" s="7" t="s">
        <v>323</v>
      </c>
      <c r="B141" s="10" t="s">
        <v>324</v>
      </c>
      <c r="C141" s="9">
        <v>140</v>
      </c>
      <c r="D141" s="14">
        <f>MAX('March 2024'!F141,'April 2024'!F141,'May 2024'!F141)</f>
        <v>1</v>
      </c>
      <c r="E141" s="14">
        <f>AVERAGE('March 2024'!F141,'April 2024'!F141,'May 2024'!F141)</f>
        <v>0</v>
      </c>
    </row>
    <row r="142" spans="1:5">
      <c r="A142" s="7" t="s">
        <v>325</v>
      </c>
      <c r="B142" s="10" t="s">
        <v>326</v>
      </c>
      <c r="C142" s="9">
        <v>141</v>
      </c>
      <c r="D142" s="14">
        <f>MAX('March 2024'!F142,'April 2024'!F142,'May 2024'!F142)</f>
        <v>1</v>
      </c>
      <c r="E142" s="14">
        <f>AVERAGE('March 2024'!F142,'April 2024'!F142,'May 2024'!F142)</f>
        <v>0</v>
      </c>
    </row>
    <row r="143" spans="1:5">
      <c r="A143" s="7" t="s">
        <v>327</v>
      </c>
      <c r="B143" s="10" t="s">
        <v>328</v>
      </c>
      <c r="C143" s="9">
        <v>142</v>
      </c>
      <c r="D143" s="14">
        <f>MAX('March 2024'!F143,'April 2024'!F143,'May 2024'!F143)</f>
        <v>1</v>
      </c>
      <c r="E143" s="14">
        <f>AVERAGE('March 2024'!F143,'April 2024'!F143,'May 2024'!F143)</f>
        <v>0.33333333333333331</v>
      </c>
    </row>
    <row r="144" spans="1:5">
      <c r="A144" s="7" t="s">
        <v>329</v>
      </c>
      <c r="B144" s="10" t="s">
        <v>330</v>
      </c>
      <c r="C144" s="9">
        <v>143</v>
      </c>
      <c r="D144" s="14">
        <f>MAX('March 2024'!F144,'April 2024'!F144,'May 2024'!F144)</f>
        <v>0</v>
      </c>
      <c r="E144" s="14">
        <f>AVERAGE('March 2024'!F144,'April 2024'!F144,'May 2024'!F144)</f>
        <v>-0.33333333333333331</v>
      </c>
    </row>
    <row r="145" spans="1:5">
      <c r="A145" s="7" t="s">
        <v>331</v>
      </c>
      <c r="B145" s="10" t="s">
        <v>314</v>
      </c>
      <c r="C145" s="9">
        <v>144</v>
      </c>
      <c r="D145" s="14">
        <f>MAX('March 2024'!F145,'April 2024'!F145,'May 2024'!F145)</f>
        <v>1</v>
      </c>
      <c r="E145" s="14">
        <f>AVERAGE('March 2024'!F145,'April 2024'!F145,'May 2024'!F145)</f>
        <v>0.33333333333333331</v>
      </c>
    </row>
    <row r="146" spans="1:5">
      <c r="A146" s="7" t="s">
        <v>332</v>
      </c>
      <c r="B146" s="10" t="s">
        <v>333</v>
      </c>
      <c r="C146" s="9">
        <v>145</v>
      </c>
      <c r="D146" s="14">
        <f>MAX('March 2024'!F146,'April 2024'!F146,'May 2024'!F146)</f>
        <v>0</v>
      </c>
      <c r="E146" s="14">
        <f>AVERAGE('March 2024'!F146,'April 2024'!F146,'May 2024'!F146)</f>
        <v>-0.22222222222222218</v>
      </c>
    </row>
    <row r="147" spans="1:5">
      <c r="A147" s="7" t="s">
        <v>334</v>
      </c>
      <c r="B147" s="10" t="s">
        <v>335</v>
      </c>
      <c r="C147" s="9">
        <v>146</v>
      </c>
      <c r="D147" s="14">
        <f>MAX('March 2024'!F147,'April 2024'!F147,'May 2024'!F147)</f>
        <v>1</v>
      </c>
      <c r="E147" s="14">
        <f>AVERAGE('March 2024'!F147,'April 2024'!F147,'May 2024'!F147)</f>
        <v>0.33333333333333331</v>
      </c>
    </row>
    <row r="148" spans="1:5">
      <c r="A148" s="7" t="s">
        <v>336</v>
      </c>
      <c r="B148" s="10" t="s">
        <v>337</v>
      </c>
      <c r="C148" s="9">
        <v>147</v>
      </c>
      <c r="D148" s="14">
        <f>MAX('March 2024'!F148,'April 2024'!F148,'May 2024'!F148)</f>
        <v>1</v>
      </c>
      <c r="E148" s="14">
        <f>AVERAGE('March 2024'!F148,'April 2024'!F148,'May 2024'!F148)</f>
        <v>0</v>
      </c>
    </row>
    <row r="149" spans="1:5">
      <c r="A149" s="7" t="s">
        <v>338</v>
      </c>
      <c r="B149" s="10" t="s">
        <v>339</v>
      </c>
      <c r="C149" s="9">
        <v>148</v>
      </c>
      <c r="D149" s="14">
        <f>MAX('March 2024'!F149,'April 2024'!F149,'May 2024'!F149)</f>
        <v>0</v>
      </c>
      <c r="E149" s="14">
        <f>AVERAGE('March 2024'!F149,'April 2024'!F149,'May 2024'!F149)</f>
        <v>-0.20000000000000004</v>
      </c>
    </row>
    <row r="150" spans="1:5">
      <c r="A150" s="7" t="s">
        <v>340</v>
      </c>
      <c r="B150" s="10" t="s">
        <v>341</v>
      </c>
      <c r="C150" s="9">
        <v>149</v>
      </c>
      <c r="D150" s="14">
        <f>MAX('March 2024'!F150,'April 2024'!F150,'May 2024'!F150)</f>
        <v>0.39999999999999991</v>
      </c>
      <c r="E150" s="14">
        <f>AVERAGE('March 2024'!F150,'April 2024'!F150,'May 2024'!F150)</f>
        <v>0.1333333333333333</v>
      </c>
    </row>
    <row r="151" spans="1:5">
      <c r="A151" s="7" t="s">
        <v>342</v>
      </c>
      <c r="B151" s="10" t="s">
        <v>343</v>
      </c>
      <c r="C151" s="9">
        <v>150</v>
      </c>
      <c r="D151" s="14">
        <f>MAX('March 2024'!F151,'April 2024'!F151,'May 2024'!F151)</f>
        <v>0.39999999999999991</v>
      </c>
      <c r="E151" s="14">
        <f>AVERAGE('March 2024'!F151,'April 2024'!F151,'May 2024'!F151)</f>
        <v>0.1333333333333333</v>
      </c>
    </row>
    <row r="152" spans="1:5">
      <c r="A152" s="7" t="s">
        <v>348</v>
      </c>
      <c r="B152" s="10" t="s">
        <v>349</v>
      </c>
      <c r="C152" s="9">
        <v>151</v>
      </c>
      <c r="D152" s="14">
        <f>MAX('March 2024'!F152,'April 2024'!F152,'May 2024'!F152)</f>
        <v>2</v>
      </c>
      <c r="E152" s="14">
        <f>AVERAGE('March 2024'!F152,'April 2024'!F152,'May 2024'!F152)</f>
        <v>0.66666666666666663</v>
      </c>
    </row>
    <row r="153" spans="1:5">
      <c r="A153" s="7" t="s">
        <v>350</v>
      </c>
      <c r="B153" s="10" t="s">
        <v>351</v>
      </c>
      <c r="C153" s="9">
        <v>152</v>
      </c>
      <c r="D153" s="14">
        <f>MAX('March 2024'!F153,'April 2024'!F153,'May 2024'!F153)</f>
        <v>0</v>
      </c>
      <c r="E153" s="14">
        <f>AVERAGE('March 2024'!F153,'April 2024'!F153,'May 2024'!F153)</f>
        <v>0</v>
      </c>
    </row>
    <row r="154" spans="1:5">
      <c r="A154" s="7" t="s">
        <v>352</v>
      </c>
      <c r="B154" s="10" t="s">
        <v>353</v>
      </c>
      <c r="C154" s="9">
        <v>153</v>
      </c>
      <c r="D154" s="14">
        <f>MAX('March 2024'!F154,'April 2024'!F154,'May 2024'!F154)</f>
        <v>0</v>
      </c>
      <c r="E154" s="14">
        <f>AVERAGE('March 2024'!F154,'April 2024'!F154,'May 2024'!F154)</f>
        <v>0</v>
      </c>
    </row>
    <row r="155" spans="1:5">
      <c r="A155" s="7" t="s">
        <v>527</v>
      </c>
      <c r="B155" s="10" t="s">
        <v>528</v>
      </c>
      <c r="C155" s="9">
        <v>154</v>
      </c>
      <c r="D155" s="14">
        <f>MAX('March 2024'!F155,'April 2024'!F155,'May 2024'!F155)</f>
        <v>9.6999999999999993</v>
      </c>
      <c r="E155" s="14">
        <f>AVERAGE('March 2024'!F155,'April 2024'!F155,'May 2024'!F155)</f>
        <v>1.5666666666666664</v>
      </c>
    </row>
    <row r="156" spans="1:5" ht="18.75">
      <c r="A156" s="7" t="s">
        <v>529</v>
      </c>
      <c r="B156" s="11"/>
      <c r="C156" s="9">
        <v>155</v>
      </c>
      <c r="D156" s="14">
        <f>MAX('March 2024'!F156,'April 2024'!F156,'May 2024'!F156)</f>
        <v>3</v>
      </c>
      <c r="E156" s="14">
        <f>AVERAGE('March 2024'!F156,'April 2024'!F156,'May 2024'!F156)</f>
        <v>0</v>
      </c>
    </row>
    <row r="157" spans="1:5">
      <c r="A157" s="7" t="s">
        <v>530</v>
      </c>
      <c r="B157" s="10" t="s">
        <v>531</v>
      </c>
      <c r="C157" s="9">
        <v>156</v>
      </c>
      <c r="D157" s="14">
        <f>MAX('March 2024'!F157,'April 2024'!F157,'May 2024'!F157)</f>
        <v>4.75</v>
      </c>
      <c r="E157" s="14">
        <f>AVERAGE('March 2024'!F157,'April 2024'!F157,'May 2024'!F157)</f>
        <v>1.25</v>
      </c>
    </row>
    <row r="158" spans="1:5">
      <c r="A158" s="7" t="s">
        <v>532</v>
      </c>
      <c r="B158" s="10" t="s">
        <v>533</v>
      </c>
      <c r="C158" s="9">
        <v>157</v>
      </c>
      <c r="D158" s="14">
        <f>MAX('March 2024'!F158,'April 2024'!F158,'May 2024'!F158)</f>
        <v>3</v>
      </c>
      <c r="E158" s="14">
        <f>AVERAGE('March 2024'!F158,'April 2024'!F158,'May 2024'!F158)</f>
        <v>0.66666666666666663</v>
      </c>
    </row>
    <row r="159" spans="1:5">
      <c r="A159" s="7" t="s">
        <v>534</v>
      </c>
      <c r="B159" s="10" t="s">
        <v>535</v>
      </c>
      <c r="C159" s="9">
        <v>158</v>
      </c>
      <c r="D159" s="14">
        <f>MAX('March 2024'!F159,'April 2024'!F159,'May 2024'!F159)</f>
        <v>2.5</v>
      </c>
      <c r="E159" s="14">
        <f>AVERAGE('March 2024'!F159,'April 2024'!F159,'May 2024'!F159)</f>
        <v>0</v>
      </c>
    </row>
    <row r="160" spans="1:5">
      <c r="A160" s="7" t="s">
        <v>536</v>
      </c>
      <c r="B160" s="10" t="s">
        <v>537</v>
      </c>
      <c r="C160" s="9">
        <v>159</v>
      </c>
      <c r="D160" s="14">
        <f>MAX('March 2024'!F160,'April 2024'!F160,'May 2024'!F160)</f>
        <v>2</v>
      </c>
      <c r="E160" s="14">
        <f>AVERAGE('March 2024'!F160,'April 2024'!F160,'May 2024'!F160)</f>
        <v>0.33333333333333331</v>
      </c>
    </row>
    <row r="161" spans="1:5">
      <c r="A161" s="7" t="s">
        <v>538</v>
      </c>
      <c r="B161" s="10" t="s">
        <v>539</v>
      </c>
      <c r="C161" s="9">
        <v>160</v>
      </c>
      <c r="D161" s="14">
        <f>MAX('March 2024'!F161,'April 2024'!F161,'May 2024'!F161)</f>
        <v>2</v>
      </c>
      <c r="E161" s="14">
        <f>AVERAGE('March 2024'!F161,'April 2024'!F161,'May 2024'!F161)</f>
        <v>0</v>
      </c>
    </row>
    <row r="162" spans="1:5">
      <c r="A162" s="7" t="s">
        <v>540</v>
      </c>
      <c r="B162" s="10" t="s">
        <v>541</v>
      </c>
      <c r="C162" s="9">
        <v>161</v>
      </c>
      <c r="D162" s="14">
        <f>MAX('March 2024'!F162,'April 2024'!F162,'May 2024'!F162)</f>
        <v>2</v>
      </c>
      <c r="E162" s="14">
        <f>AVERAGE('March 2024'!F162,'April 2024'!F162,'May 2024'!F162)</f>
        <v>0.33333333333333331</v>
      </c>
    </row>
    <row r="163" spans="1:5">
      <c r="A163" s="7" t="s">
        <v>542</v>
      </c>
      <c r="B163" s="10" t="s">
        <v>543</v>
      </c>
      <c r="C163" s="9">
        <v>162</v>
      </c>
      <c r="D163" s="14">
        <f>MAX('March 2024'!F163,'April 2024'!F163,'May 2024'!F163)</f>
        <v>2</v>
      </c>
      <c r="E163" s="14">
        <f>AVERAGE('March 2024'!F163,'April 2024'!F163,'May 2024'!F163)</f>
        <v>0.66666666666666663</v>
      </c>
    </row>
    <row r="164" spans="1:5">
      <c r="A164" s="7" t="s">
        <v>544</v>
      </c>
      <c r="B164" s="10" t="s">
        <v>545</v>
      </c>
      <c r="C164" s="9">
        <v>163</v>
      </c>
      <c r="D164" s="14">
        <f>MAX('March 2024'!F164,'April 2024'!F164,'May 2024'!F164)</f>
        <v>4.6666999999999996</v>
      </c>
      <c r="E164" s="14">
        <f>AVERAGE('March 2024'!F164,'April 2024'!F164,'May 2024'!F164)</f>
        <v>0.83333333333333337</v>
      </c>
    </row>
    <row r="165" spans="1:5">
      <c r="A165" s="7" t="s">
        <v>546</v>
      </c>
      <c r="B165" s="10" t="s">
        <v>547</v>
      </c>
      <c r="C165" s="9">
        <v>164</v>
      </c>
      <c r="D165" s="14">
        <f>MAX('March 2024'!F165,'April 2024'!F165,'May 2024'!F165)</f>
        <v>3</v>
      </c>
      <c r="E165" s="14">
        <f>AVERAGE('March 2024'!F165,'April 2024'!F165,'May 2024'!F165)</f>
        <v>2</v>
      </c>
    </row>
    <row r="166" spans="1:5" ht="15.75">
      <c r="A166" s="7" t="s">
        <v>548</v>
      </c>
      <c r="B166" s="10">
        <v>2038</v>
      </c>
      <c r="C166" s="9">
        <v>165</v>
      </c>
      <c r="D166" s="14">
        <f>MAX('March 2024'!F166,'April 2024'!F166,'May 2024'!F166)</f>
        <v>2.5</v>
      </c>
      <c r="E166" s="14">
        <f>AVERAGE('March 2024'!F166,'April 2024'!F166,'May 2024'!F166)</f>
        <v>1</v>
      </c>
    </row>
    <row r="167" spans="1:5">
      <c r="A167" s="7" t="s">
        <v>549</v>
      </c>
      <c r="B167" s="10">
        <v>2202</v>
      </c>
      <c r="C167" s="9">
        <v>166</v>
      </c>
      <c r="D167" s="14">
        <f>MAX('March 2024'!F167,'April 2024'!F167,'May 2024'!F167)</f>
        <v>0.5</v>
      </c>
      <c r="E167" s="14">
        <f>AVERAGE('March 2024'!F167,'April 2024'!F167,'May 2024'!F167)</f>
        <v>0.16666666666666666</v>
      </c>
    </row>
    <row r="168" spans="1:5">
      <c r="A168" s="7" t="s">
        <v>550</v>
      </c>
      <c r="B168" s="10">
        <v>2101</v>
      </c>
      <c r="C168" s="9">
        <v>167</v>
      </c>
      <c r="D168" s="14">
        <f>MAX('March 2024'!F168,'April 2024'!F168,'May 2024'!F168)</f>
        <v>3.25</v>
      </c>
      <c r="E168" s="14">
        <f>AVERAGE('March 2024'!F168,'April 2024'!F168,'May 2024'!F168)</f>
        <v>-0.33333333333333331</v>
      </c>
    </row>
    <row r="169" spans="1:5">
      <c r="A169" s="7" t="s">
        <v>551</v>
      </c>
      <c r="B169" s="10">
        <v>2105</v>
      </c>
      <c r="C169" s="9">
        <v>168</v>
      </c>
      <c r="D169" s="14">
        <f>MAX('March 2024'!F169,'April 2024'!F169,'May 2024'!F169)</f>
        <v>3.25</v>
      </c>
      <c r="E169" s="14">
        <f>AVERAGE('March 2024'!F169,'April 2024'!F169,'May 2024'!F169)</f>
        <v>-0.33333333333333331</v>
      </c>
    </row>
    <row r="170" spans="1:5">
      <c r="A170" s="7" t="s">
        <v>552</v>
      </c>
      <c r="B170" s="10">
        <v>2115</v>
      </c>
      <c r="C170" s="9">
        <v>169</v>
      </c>
      <c r="D170" s="14">
        <f>MAX('March 2024'!F170,'April 2024'!F170,'May 2024'!F170)</f>
        <v>2.25</v>
      </c>
      <c r="E170" s="14">
        <f>AVERAGE('March 2024'!F170,'April 2024'!F170,'May 2024'!F170)</f>
        <v>0.33333333333333331</v>
      </c>
    </row>
    <row r="171" spans="1:5">
      <c r="A171" s="7" t="s">
        <v>553</v>
      </c>
      <c r="B171" s="10" t="s">
        <v>554</v>
      </c>
      <c r="C171" s="9">
        <v>170</v>
      </c>
      <c r="D171" s="14">
        <f>MAX('March 2024'!F171,'April 2024'!F171,'May 2024'!F171)</f>
        <v>0.25</v>
      </c>
      <c r="E171" s="14">
        <f>AVERAGE('March 2024'!F171,'April 2024'!F171,'May 2024'!F171)</f>
        <v>-0.66666666666666663</v>
      </c>
    </row>
    <row r="172" spans="1:5">
      <c r="A172" s="7" t="s">
        <v>555</v>
      </c>
      <c r="B172" s="10" t="s">
        <v>556</v>
      </c>
      <c r="C172" s="9">
        <v>171</v>
      </c>
      <c r="D172" s="14">
        <f>MAX('March 2024'!F172,'April 2024'!F172,'May 2024'!F172)</f>
        <v>1</v>
      </c>
      <c r="E172" s="14">
        <f>AVERAGE('March 2024'!F172,'April 2024'!F172,'May 2024'!F172)</f>
        <v>0.16666666666666666</v>
      </c>
    </row>
    <row r="173" spans="1:5">
      <c r="A173" s="7" t="s">
        <v>557</v>
      </c>
      <c r="B173" s="10" t="s">
        <v>558</v>
      </c>
      <c r="C173" s="9">
        <v>172</v>
      </c>
      <c r="D173" s="14">
        <f>MAX('March 2024'!F173,'April 2024'!F173,'May 2024'!F173)</f>
        <v>4</v>
      </c>
      <c r="E173" s="14">
        <f>AVERAGE('March 2024'!F173,'April 2024'!F173,'May 2024'!F173)</f>
        <v>1.3333333333333333</v>
      </c>
    </row>
    <row r="174" spans="1:5">
      <c r="A174" s="7" t="s">
        <v>559</v>
      </c>
      <c r="B174" s="10" t="s">
        <v>560</v>
      </c>
      <c r="C174" s="9">
        <v>173</v>
      </c>
      <c r="D174" s="14">
        <f>MAX('March 2024'!F174,'April 2024'!F174,'May 2024'!F174)</f>
        <v>0</v>
      </c>
      <c r="E174" s="14">
        <f>AVERAGE('March 2024'!F174,'April 2024'!F174,'May 2024'!F174)</f>
        <v>-0.33333333333333331</v>
      </c>
    </row>
    <row r="175" spans="1:5">
      <c r="A175" s="7" t="s">
        <v>561</v>
      </c>
      <c r="B175" s="10" t="s">
        <v>562</v>
      </c>
      <c r="C175" s="9">
        <v>174</v>
      </c>
      <c r="D175" s="14">
        <f>MAX('March 2024'!F175,'April 2024'!F175,'May 2024'!F175)</f>
        <v>5</v>
      </c>
      <c r="E175" s="14">
        <f>AVERAGE('March 2024'!F175,'April 2024'!F175,'May 2024'!F175)</f>
        <v>2</v>
      </c>
    </row>
    <row r="176" spans="1:5">
      <c r="A176" s="7" t="s">
        <v>563</v>
      </c>
      <c r="B176" s="10" t="s">
        <v>564</v>
      </c>
      <c r="C176" s="9">
        <v>175</v>
      </c>
      <c r="D176" s="14">
        <f>MAX('March 2024'!F176,'April 2024'!F176,'May 2024'!F176)</f>
        <v>0</v>
      </c>
      <c r="E176" s="14">
        <f>AVERAGE('March 2024'!F176,'April 2024'!F176,'May 2024'!F176)</f>
        <v>0</v>
      </c>
    </row>
    <row r="177" spans="1:5">
      <c r="A177" s="7" t="s">
        <v>565</v>
      </c>
      <c r="B177" s="10" t="s">
        <v>566</v>
      </c>
      <c r="C177" s="9">
        <v>176</v>
      </c>
      <c r="D177" s="14">
        <f>MAX('March 2024'!F177,'April 2024'!F177,'May 2024'!F177)</f>
        <v>0</v>
      </c>
      <c r="E177" s="14">
        <f>AVERAGE('March 2024'!F177,'April 2024'!F177,'May 2024'!F177)</f>
        <v>-1.3333333333333333</v>
      </c>
    </row>
    <row r="178" spans="1:5">
      <c r="A178" s="7" t="s">
        <v>567</v>
      </c>
      <c r="B178" s="10">
        <v>64424</v>
      </c>
      <c r="C178" s="9">
        <v>177</v>
      </c>
      <c r="D178" s="14">
        <f>MAX('March 2024'!F178,'April 2024'!F178,'May 2024'!F178)</f>
        <v>4.1666666666666661</v>
      </c>
      <c r="E178" s="14">
        <f>AVERAGE('March 2024'!F178,'April 2024'!F178,'May 2024'!F178)</f>
        <v>-1.5555777777777784</v>
      </c>
    </row>
    <row r="179" spans="1:5">
      <c r="A179" s="7" t="s">
        <v>568</v>
      </c>
      <c r="B179" s="10">
        <v>64425</v>
      </c>
      <c r="C179" s="9">
        <v>178</v>
      </c>
      <c r="D179" s="14">
        <f>MAX('March 2024'!F179,'April 2024'!F179,'May 2024'!F179)</f>
        <v>2.0833333333333339</v>
      </c>
      <c r="E179" s="14">
        <f>AVERAGE('March 2024'!F179,'April 2024'!F179,'May 2024'!F179)</f>
        <v>-2.2500222222222224</v>
      </c>
    </row>
    <row r="180" spans="1:5">
      <c r="A180" s="7" t="s">
        <v>569</v>
      </c>
      <c r="B180" s="10">
        <v>66609</v>
      </c>
      <c r="C180" s="9">
        <v>179</v>
      </c>
      <c r="D180" s="14">
        <f>MAX('March 2024'!F180,'April 2024'!F180,'May 2024'!F180)</f>
        <v>2.3333333333333339</v>
      </c>
      <c r="E180" s="14">
        <f>AVERAGE('March 2024'!F180,'April 2024'!F180,'May 2024'!F180)</f>
        <v>1.4444444444444446</v>
      </c>
    </row>
    <row r="181" spans="1:5">
      <c r="A181" s="7" t="s">
        <v>570</v>
      </c>
      <c r="B181" s="10">
        <v>66610</v>
      </c>
      <c r="C181" s="9">
        <v>180</v>
      </c>
      <c r="D181" s="14">
        <f>MAX('March 2024'!F181,'April 2024'!F181,'May 2024'!F181)</f>
        <v>1.6669999999999998</v>
      </c>
      <c r="E181" s="14">
        <f>AVERAGE('March 2024'!F181,'April 2024'!F181,'May 2024'!F181)</f>
        <v>1.5</v>
      </c>
    </row>
    <row r="182" spans="1:5">
      <c r="A182" s="7" t="s">
        <v>571</v>
      </c>
      <c r="B182" s="10">
        <v>15609</v>
      </c>
      <c r="C182" s="9">
        <v>181</v>
      </c>
      <c r="D182" s="14">
        <f>MAX('March 2024'!F182,'April 2024'!F182,'May 2024'!F182)</f>
        <v>1.3339999999999996</v>
      </c>
      <c r="E182" s="14">
        <f>AVERAGE('March 2024'!F182,'April 2024'!F182,'May 2024'!F182)</f>
        <v>0.99977777777777754</v>
      </c>
    </row>
    <row r="183" spans="1:5">
      <c r="A183" s="7" t="s">
        <v>572</v>
      </c>
      <c r="B183" s="10">
        <v>17035</v>
      </c>
      <c r="C183" s="9">
        <v>182</v>
      </c>
      <c r="D183" s="14">
        <f>MAX('March 2024'!F183,'April 2024'!F183,'May 2024'!F183)</f>
        <v>1.6666999999999998</v>
      </c>
      <c r="E183" s="14">
        <f>AVERAGE('March 2024'!F183,'April 2024'!F183,'May 2024'!F183)</f>
        <v>-1.6666777777777779</v>
      </c>
    </row>
    <row r="184" spans="1:5">
      <c r="A184" s="7" t="s">
        <v>573</v>
      </c>
      <c r="B184" s="10">
        <v>17036</v>
      </c>
      <c r="C184" s="9">
        <v>183</v>
      </c>
      <c r="D184" s="14">
        <f>MAX('March 2024'!F184,'April 2024'!F184,'May 2024'!F184)</f>
        <v>1.8333999999999999</v>
      </c>
      <c r="E184" s="14">
        <f>AVERAGE('March 2024'!F184,'April 2024'!F184,'May 2024'!F184)</f>
        <v>-1.5555555555555554</v>
      </c>
    </row>
    <row r="185" spans="1:5">
      <c r="A185" s="7" t="s">
        <v>574</v>
      </c>
      <c r="B185" s="10">
        <v>98308</v>
      </c>
      <c r="C185" s="9">
        <v>184</v>
      </c>
      <c r="D185" s="14">
        <f>MAX('March 2024'!F185,'April 2024'!F185,'May 2024'!F185)</f>
        <v>1.8333333333333335</v>
      </c>
      <c r="E185" s="14">
        <f>AVERAGE('March 2024'!F185,'April 2024'!F185,'May 2024'!F185)</f>
        <v>1.0277777777777779</v>
      </c>
    </row>
    <row r="186" spans="1:5">
      <c r="A186" s="7" t="s">
        <v>575</v>
      </c>
      <c r="B186" s="10">
        <v>98391</v>
      </c>
      <c r="C186" s="9">
        <v>185</v>
      </c>
      <c r="D186" s="14">
        <f>MAX('March 2024'!F186,'April 2024'!F186,'May 2024'!F186)</f>
        <v>1.6666666666666667</v>
      </c>
      <c r="E186" s="14">
        <f>AVERAGE('March 2024'!F186,'April 2024'!F186,'May 2024'!F186)</f>
        <v>1.1944444444444444</v>
      </c>
    </row>
    <row r="187" spans="1:5">
      <c r="A187" s="7" t="s">
        <v>576</v>
      </c>
      <c r="B187" s="10">
        <v>64463</v>
      </c>
      <c r="C187" s="9">
        <v>186</v>
      </c>
      <c r="D187" s="14">
        <f>MAX('March 2024'!F187,'April 2024'!F187,'May 2024'!F187)</f>
        <v>2</v>
      </c>
      <c r="E187" s="14">
        <f>AVERAGE('March 2024'!F187,'April 2024'!F187,'May 2024'!F187)</f>
        <v>1.3055555555555554</v>
      </c>
    </row>
    <row r="188" spans="1:5">
      <c r="A188" s="7" t="s">
        <v>577</v>
      </c>
      <c r="B188" s="10">
        <v>64465</v>
      </c>
      <c r="C188" s="9">
        <v>187</v>
      </c>
      <c r="D188" s="14">
        <f>MAX('March 2024'!F188,'April 2024'!F188,'May 2024'!F188)</f>
        <v>2</v>
      </c>
      <c r="E188" s="14">
        <f>AVERAGE('March 2024'!F188,'April 2024'!F188,'May 2024'!F188)</f>
        <v>1.5</v>
      </c>
    </row>
    <row r="189" spans="1:5">
      <c r="A189" s="7" t="s">
        <v>578</v>
      </c>
      <c r="B189" s="10">
        <v>191043</v>
      </c>
      <c r="C189" s="9">
        <v>188</v>
      </c>
      <c r="D189" s="14">
        <f>MAX('March 2024'!F189,'April 2024'!F189,'May 2024'!F189)</f>
        <v>3.0833333333333339</v>
      </c>
      <c r="E189" s="14">
        <f>AVERAGE('March 2024'!F189,'April 2024'!F189,'May 2024'!F189)</f>
        <v>-2.9166666666666665</v>
      </c>
    </row>
    <row r="190" spans="1:5">
      <c r="A190" s="7" t="s">
        <v>579</v>
      </c>
      <c r="B190" s="10">
        <v>191044</v>
      </c>
      <c r="C190" s="9">
        <v>189</v>
      </c>
      <c r="D190" s="14">
        <f>MAX('March 2024'!F190,'April 2024'!F190,'May 2024'!F190)</f>
        <v>3</v>
      </c>
      <c r="E190" s="14">
        <f>AVERAGE('March 2024'!F190,'April 2024'!F190,'May 2024'!F190)</f>
        <v>-2.8888888888888888</v>
      </c>
    </row>
    <row r="191" spans="1:5">
      <c r="A191" s="7" t="s">
        <v>580</v>
      </c>
      <c r="B191" s="10">
        <v>388004</v>
      </c>
      <c r="C191" s="9">
        <v>190</v>
      </c>
      <c r="D191" s="14">
        <f>MAX('March 2024'!F191,'April 2024'!F191,'May 2024'!F191)</f>
        <v>1.833333333333333</v>
      </c>
      <c r="E191" s="14">
        <f>AVERAGE('March 2024'!F191,'April 2024'!F191,'May 2024'!F191)</f>
        <v>-1.8333333333333333</v>
      </c>
    </row>
    <row r="192" spans="1:5">
      <c r="A192" s="7" t="s">
        <v>581</v>
      </c>
      <c r="B192" s="10">
        <v>134704</v>
      </c>
      <c r="C192" s="9">
        <v>191</v>
      </c>
      <c r="D192" s="14">
        <f>MAX('March 2024'!F192,'April 2024'!F192,'May 2024'!F192)</f>
        <v>1</v>
      </c>
      <c r="E192" s="14">
        <f>AVERAGE('March 2024'!F192,'April 2024'!F192,'May 2024'!F192)</f>
        <v>0.83333333333333337</v>
      </c>
    </row>
    <row r="193" spans="1:5">
      <c r="A193" s="7" t="s">
        <v>582</v>
      </c>
      <c r="B193" s="10">
        <v>80937</v>
      </c>
      <c r="C193" s="9">
        <v>192</v>
      </c>
      <c r="D193" s="14">
        <f>MAX('March 2024'!F193,'April 2024'!F193,'May 2024'!F193)</f>
        <v>2.1663333333333341</v>
      </c>
      <c r="E193" s="14">
        <f>AVERAGE('March 2024'!F193,'April 2024'!F193,'May 2024'!F193)</f>
        <v>-3.3888888888888888</v>
      </c>
    </row>
    <row r="194" spans="1:5">
      <c r="A194" s="7" t="s">
        <v>583</v>
      </c>
      <c r="B194" s="10">
        <v>80963</v>
      </c>
      <c r="C194" s="9">
        <v>193</v>
      </c>
      <c r="D194" s="14">
        <f>MAX('March 2024'!F194,'April 2024'!F194,'May 2024'!F194)</f>
        <v>1.1663333333333341</v>
      </c>
      <c r="E194" s="14">
        <f>AVERAGE('March 2024'!F194,'April 2024'!F194,'May 2024'!F194)</f>
        <v>-3.7222222222222219</v>
      </c>
    </row>
    <row r="195" spans="1:5">
      <c r="A195" s="7" t="s">
        <v>584</v>
      </c>
      <c r="B195" s="10">
        <v>382833</v>
      </c>
      <c r="C195" s="9">
        <v>194</v>
      </c>
      <c r="D195" s="14">
        <f>MAX('March 2024'!F195,'April 2024'!F195,'May 2024'!F195)</f>
        <v>0.66660000000000008</v>
      </c>
      <c r="E195" s="14">
        <f>AVERAGE('March 2024'!F195,'April 2024'!F195,'May 2024'!F195)</f>
        <v>0.5</v>
      </c>
    </row>
    <row r="196" spans="1:5">
      <c r="A196" s="7" t="s">
        <v>585</v>
      </c>
      <c r="B196" s="10">
        <v>382835</v>
      </c>
      <c r="C196" s="9">
        <v>195</v>
      </c>
      <c r="D196" s="14">
        <f>MAX('March 2024'!F196,'April 2024'!F196,'May 2024'!F196)</f>
        <v>0.66599999999999993</v>
      </c>
      <c r="E196" s="14">
        <f>AVERAGE('March 2024'!F196,'April 2024'!F196,'May 2024'!F196)</f>
        <v>0.5</v>
      </c>
    </row>
    <row r="197" spans="1:5">
      <c r="A197" s="7" t="s">
        <v>586</v>
      </c>
      <c r="B197" s="10">
        <v>301544</v>
      </c>
      <c r="C197" s="9">
        <v>196</v>
      </c>
      <c r="D197" s="14">
        <f>MAX('March 2024'!F197,'April 2024'!F197,'May 2024'!F197)</f>
        <v>1</v>
      </c>
      <c r="E197" s="14">
        <f>AVERAGE('March 2024'!F197,'April 2024'!F197,'May 2024'!F197)</f>
        <v>1</v>
      </c>
    </row>
    <row r="198" spans="1:5" ht="18.75">
      <c r="A198" s="12"/>
      <c r="B198" s="10"/>
    </row>
    <row r="199" spans="1:5" ht="18.75">
      <c r="A199" s="12"/>
      <c r="B199" s="10"/>
    </row>
    <row r="200" spans="1:5">
      <c r="A200" s="7"/>
      <c r="B200" s="10"/>
    </row>
    <row r="201" spans="1:5">
      <c r="A201" s="7"/>
      <c r="B201" s="10"/>
    </row>
    <row r="202" spans="1:5">
      <c r="A202" s="7"/>
      <c r="B202" s="10"/>
    </row>
    <row r="203" spans="1:5">
      <c r="A203" s="7"/>
      <c r="B203" s="10"/>
    </row>
    <row r="204" spans="1:5">
      <c r="A204" s="7"/>
      <c r="B204" s="10"/>
    </row>
    <row r="205" spans="1:5">
      <c r="A205" s="7"/>
      <c r="B205" s="10"/>
    </row>
    <row r="206" spans="1:5">
      <c r="A206" s="7"/>
      <c r="B206" s="10"/>
    </row>
    <row r="207" spans="1:5">
      <c r="A207" s="7"/>
      <c r="B207" s="10"/>
    </row>
    <row r="208" spans="1:5">
      <c r="A208" s="7"/>
      <c r="B208" s="10"/>
    </row>
    <row r="209" spans="1:2">
      <c r="A209" s="7"/>
      <c r="B209" s="10"/>
    </row>
    <row r="210" spans="1:2">
      <c r="A210" s="7"/>
      <c r="B210" s="10"/>
    </row>
    <row r="211" spans="1:2">
      <c r="A211" s="7"/>
      <c r="B211" s="10"/>
    </row>
    <row r="212" spans="1:2">
      <c r="A212" s="7"/>
      <c r="B212" s="10"/>
    </row>
    <row r="213" spans="1:2">
      <c r="A213" s="7"/>
      <c r="B213" s="10"/>
    </row>
    <row r="214" spans="1:2">
      <c r="A214" s="7"/>
      <c r="B214" s="10"/>
    </row>
    <row r="215" spans="1:2">
      <c r="A215" s="7"/>
      <c r="B215" s="10"/>
    </row>
    <row r="216" spans="1:2">
      <c r="A216" s="7"/>
      <c r="B216" s="10"/>
    </row>
    <row r="217" spans="1:2">
      <c r="A217" s="7"/>
      <c r="B217" s="10"/>
    </row>
    <row r="218" spans="1:2">
      <c r="A218" s="7"/>
      <c r="B218" s="10"/>
    </row>
    <row r="219" spans="1:2">
      <c r="A219" s="7"/>
      <c r="B219" s="10"/>
    </row>
    <row r="220" spans="1:2">
      <c r="A220" s="7"/>
      <c r="B220" s="10"/>
    </row>
    <row r="221" spans="1:2">
      <c r="A221" s="7"/>
      <c r="B221" s="10"/>
    </row>
    <row r="222" spans="1:2">
      <c r="A222" s="7"/>
      <c r="B222" s="10"/>
    </row>
    <row r="223" spans="1:2">
      <c r="A223" s="7"/>
      <c r="B223" s="10"/>
    </row>
    <row r="224" spans="1:2">
      <c r="A224" s="7"/>
      <c r="B224" s="10"/>
    </row>
    <row r="225" spans="1:2">
      <c r="A225" s="7"/>
      <c r="B225" s="10"/>
    </row>
    <row r="226" spans="1:2">
      <c r="A226" s="7"/>
      <c r="B226" s="10"/>
    </row>
    <row r="227" spans="1:2">
      <c r="A227" s="7"/>
      <c r="B227" s="10"/>
    </row>
    <row r="228" spans="1:2">
      <c r="A228" s="7"/>
      <c r="B228" s="10"/>
    </row>
    <row r="229" spans="1:2">
      <c r="A229" s="7"/>
      <c r="B229" s="10"/>
    </row>
    <row r="230" spans="1:2">
      <c r="A230" s="7"/>
      <c r="B230" s="10"/>
    </row>
    <row r="231" spans="1:2">
      <c r="A231" s="7"/>
      <c r="B231" s="10"/>
    </row>
    <row r="232" spans="1:2">
      <c r="A232" s="7"/>
      <c r="B232" s="10"/>
    </row>
    <row r="233" spans="1:2">
      <c r="A233" s="7"/>
      <c r="B233" s="10"/>
    </row>
    <row r="234" spans="1:2">
      <c r="A234" s="7"/>
      <c r="B234" s="10"/>
    </row>
    <row r="235" spans="1:2">
      <c r="A235" s="7"/>
      <c r="B235" s="10"/>
    </row>
    <row r="236" spans="1:2">
      <c r="A236" s="7"/>
      <c r="B236" s="10"/>
    </row>
    <row r="237" spans="1:2">
      <c r="A237" s="7"/>
      <c r="B237" s="10"/>
    </row>
    <row r="238" spans="1:2">
      <c r="A238" s="7"/>
      <c r="B238" s="10"/>
    </row>
    <row r="239" spans="1:2">
      <c r="A239" s="7"/>
      <c r="B239" s="10"/>
    </row>
    <row r="240" spans="1:2">
      <c r="A240" s="7"/>
      <c r="B240" s="10"/>
    </row>
    <row r="241" spans="1:2">
      <c r="A241" s="7"/>
      <c r="B241" s="10"/>
    </row>
    <row r="242" spans="1:2">
      <c r="A242" s="7"/>
      <c r="B242" s="10"/>
    </row>
    <row r="243" spans="1:2">
      <c r="A243" s="7"/>
      <c r="B243" s="10"/>
    </row>
    <row r="244" spans="1:2">
      <c r="A244" s="7"/>
      <c r="B244" s="10"/>
    </row>
    <row r="245" spans="1:2">
      <c r="A245" s="7"/>
      <c r="B245" s="10"/>
    </row>
    <row r="246" spans="1:2">
      <c r="A246" s="7"/>
      <c r="B246" s="10"/>
    </row>
    <row r="247" spans="1:2">
      <c r="A247" s="7"/>
      <c r="B247" s="10"/>
    </row>
    <row r="248" spans="1:2">
      <c r="A248" s="7"/>
      <c r="B248" s="10"/>
    </row>
    <row r="249" spans="1:2">
      <c r="A249" s="7"/>
      <c r="B249" s="10"/>
    </row>
    <row r="250" spans="1:2">
      <c r="A250" s="7"/>
      <c r="B250" s="10"/>
    </row>
    <row r="251" spans="1:2">
      <c r="A251" s="7"/>
      <c r="B251" s="10"/>
    </row>
    <row r="252" spans="1:2">
      <c r="A252" s="7"/>
      <c r="B252" s="10"/>
    </row>
    <row r="253" spans="1:2">
      <c r="A253" s="7"/>
      <c r="B253" s="10"/>
    </row>
    <row r="254" spans="1:2">
      <c r="A254" s="7"/>
      <c r="B254" s="10"/>
    </row>
    <row r="255" spans="1:2">
      <c r="A255" s="7"/>
      <c r="B255" s="10"/>
    </row>
    <row r="256" spans="1:2">
      <c r="A256" s="7"/>
      <c r="B256" s="10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EA9F-45FE-40B9-820A-FC0F489C6913}">
  <dimension ref="A1:F256"/>
  <sheetViews>
    <sheetView workbookViewId="0">
      <selection activeCell="C198" sqref="C198"/>
    </sheetView>
  </sheetViews>
  <sheetFormatPr defaultRowHeight="15"/>
  <cols>
    <col min="1" max="1" width="26.28515625" bestFit="1" customWidth="1"/>
    <col min="2" max="2" width="13.28515625" bestFit="1" customWidth="1"/>
    <col min="3" max="3" width="8.85546875" bestFit="1" customWidth="1"/>
    <col min="4" max="4" width="8.42578125" bestFit="1" customWidth="1"/>
    <col min="5" max="5" width="5.5703125" bestFit="1" customWidth="1"/>
    <col min="6" max="6" width="21.5703125" bestFit="1" customWidth="1"/>
  </cols>
  <sheetData>
    <row r="1" spans="1:6">
      <c r="A1" s="2" t="s">
        <v>592</v>
      </c>
      <c r="B1" s="6" t="s">
        <v>2</v>
      </c>
      <c r="C1" s="2" t="s">
        <v>587</v>
      </c>
      <c r="D1" s="2" t="s">
        <v>588</v>
      </c>
      <c r="E1" s="2" t="s">
        <v>589</v>
      </c>
      <c r="F1" s="2" t="s">
        <v>590</v>
      </c>
    </row>
    <row r="2" spans="1:6">
      <c r="A2" s="2" t="s">
        <v>6</v>
      </c>
      <c r="B2" s="5" t="s">
        <v>593</v>
      </c>
      <c r="C2">
        <v>8</v>
      </c>
    </row>
    <row r="3" spans="1:6">
      <c r="A3" s="2" t="s">
        <v>354</v>
      </c>
      <c r="B3" s="5" t="s">
        <v>355</v>
      </c>
      <c r="C3">
        <v>3</v>
      </c>
    </row>
    <row r="4" spans="1:6">
      <c r="A4" s="2" t="s">
        <v>594</v>
      </c>
      <c r="B4" s="5" t="s">
        <v>357</v>
      </c>
      <c r="C4">
        <v>9</v>
      </c>
    </row>
    <row r="5" spans="1:6">
      <c r="A5" s="2" t="s">
        <v>358</v>
      </c>
      <c r="B5" s="5" t="s">
        <v>359</v>
      </c>
      <c r="C5">
        <v>13</v>
      </c>
    </row>
    <row r="6" spans="1:6">
      <c r="A6" s="2" t="s">
        <v>360</v>
      </c>
      <c r="B6" s="5" t="s">
        <v>361</v>
      </c>
      <c r="C6">
        <v>4</v>
      </c>
    </row>
    <row r="7" spans="1:6">
      <c r="A7" s="2" t="s">
        <v>362</v>
      </c>
      <c r="B7" s="5" t="s">
        <v>363</v>
      </c>
      <c r="C7">
        <v>8</v>
      </c>
    </row>
    <row r="8" spans="1:6">
      <c r="A8" s="2" t="s">
        <v>364</v>
      </c>
      <c r="B8" s="5">
        <v>20764949322</v>
      </c>
      <c r="C8">
        <v>15</v>
      </c>
    </row>
    <row r="9" spans="1:6">
      <c r="A9" s="2" t="s">
        <v>365</v>
      </c>
      <c r="B9" s="5" t="s">
        <v>366</v>
      </c>
      <c r="C9">
        <v>40</v>
      </c>
    </row>
    <row r="10" spans="1:6">
      <c r="A10" s="2" t="s">
        <v>367</v>
      </c>
      <c r="B10" s="5" t="s">
        <v>368</v>
      </c>
      <c r="C10">
        <v>22</v>
      </c>
    </row>
    <row r="11" spans="1:6">
      <c r="A11" s="2" t="s">
        <v>32</v>
      </c>
      <c r="B11" s="5" t="s">
        <v>369</v>
      </c>
      <c r="C11">
        <v>5</v>
      </c>
    </row>
    <row r="12" spans="1:6">
      <c r="A12" s="2" t="s">
        <v>370</v>
      </c>
      <c r="B12" s="5" t="s">
        <v>371</v>
      </c>
      <c r="C12">
        <v>57</v>
      </c>
    </row>
    <row r="13" spans="1:6">
      <c r="A13" s="2" t="s">
        <v>38</v>
      </c>
      <c r="B13" s="5" t="s">
        <v>372</v>
      </c>
      <c r="C13">
        <v>8</v>
      </c>
    </row>
    <row r="14" spans="1:6">
      <c r="A14" s="2" t="s">
        <v>373</v>
      </c>
      <c r="B14" s="5" t="s">
        <v>374</v>
      </c>
      <c r="C14">
        <v>10</v>
      </c>
    </row>
    <row r="15" spans="1:6">
      <c r="A15" s="2" t="s">
        <v>375</v>
      </c>
      <c r="B15" s="5" t="s">
        <v>376</v>
      </c>
      <c r="C15">
        <v>64</v>
      </c>
    </row>
    <row r="16" spans="1:6">
      <c r="A16" s="2" t="s">
        <v>44</v>
      </c>
      <c r="B16" s="5" t="s">
        <v>377</v>
      </c>
      <c r="C16">
        <v>6</v>
      </c>
    </row>
    <row r="17" spans="1:3">
      <c r="A17" s="2" t="s">
        <v>378</v>
      </c>
      <c r="B17" s="5" t="s">
        <v>379</v>
      </c>
      <c r="C17">
        <v>6</v>
      </c>
    </row>
    <row r="18" spans="1:3">
      <c r="A18" s="2" t="s">
        <v>380</v>
      </c>
      <c r="B18" s="5" t="s">
        <v>381</v>
      </c>
    </row>
    <row r="19" spans="1:3">
      <c r="A19" s="2" t="s">
        <v>382</v>
      </c>
      <c r="B19" s="5"/>
    </row>
    <row r="20" spans="1:3">
      <c r="A20" s="2" t="s">
        <v>120</v>
      </c>
      <c r="B20" s="5" t="s">
        <v>383</v>
      </c>
      <c r="C20">
        <v>4</v>
      </c>
    </row>
    <row r="21" spans="1:3">
      <c r="A21" s="2" t="s">
        <v>384</v>
      </c>
      <c r="B21" s="5" t="s">
        <v>385</v>
      </c>
      <c r="C21">
        <v>28</v>
      </c>
    </row>
    <row r="22" spans="1:3">
      <c r="A22" s="2" t="s">
        <v>386</v>
      </c>
      <c r="B22" s="5" t="s">
        <v>387</v>
      </c>
      <c r="C22">
        <v>7</v>
      </c>
    </row>
    <row r="23" spans="1:3">
      <c r="A23" s="2" t="s">
        <v>56</v>
      </c>
      <c r="B23" s="5" t="s">
        <v>388</v>
      </c>
      <c r="C23">
        <v>3</v>
      </c>
    </row>
    <row r="24" spans="1:3">
      <c r="A24" s="2" t="s">
        <v>58</v>
      </c>
      <c r="B24" s="5" t="s">
        <v>389</v>
      </c>
      <c r="C24">
        <v>5</v>
      </c>
    </row>
    <row r="25" spans="1:3">
      <c r="A25" s="2" t="s">
        <v>390</v>
      </c>
      <c r="B25" s="5" t="s">
        <v>391</v>
      </c>
      <c r="C25">
        <v>0</v>
      </c>
    </row>
    <row r="26" spans="1:3">
      <c r="A26" s="2" t="s">
        <v>392</v>
      </c>
      <c r="B26" s="5" t="s">
        <v>393</v>
      </c>
      <c r="C26">
        <v>7</v>
      </c>
    </row>
    <row r="27" spans="1:3">
      <c r="A27" s="2" t="s">
        <v>394</v>
      </c>
      <c r="B27" s="5" t="s">
        <v>395</v>
      </c>
      <c r="C27">
        <v>8</v>
      </c>
    </row>
    <row r="28" spans="1:3">
      <c r="A28" s="2" t="s">
        <v>66</v>
      </c>
      <c r="B28" s="5" t="s">
        <v>396</v>
      </c>
      <c r="C28">
        <v>9</v>
      </c>
    </row>
    <row r="29" spans="1:3">
      <c r="A29" s="2" t="s">
        <v>68</v>
      </c>
      <c r="B29" s="5" t="s">
        <v>397</v>
      </c>
      <c r="C29">
        <v>19</v>
      </c>
    </row>
    <row r="30" spans="1:3">
      <c r="A30" s="2" t="s">
        <v>398</v>
      </c>
      <c r="B30" s="5" t="s">
        <v>399</v>
      </c>
      <c r="C30">
        <v>20</v>
      </c>
    </row>
    <row r="31" spans="1:3">
      <c r="A31" s="2" t="s">
        <v>400</v>
      </c>
      <c r="B31" s="5" t="s">
        <v>401</v>
      </c>
      <c r="C31">
        <v>5</v>
      </c>
    </row>
    <row r="32" spans="1:3">
      <c r="A32" s="2" t="s">
        <v>402</v>
      </c>
      <c r="B32" s="5" t="s">
        <v>403</v>
      </c>
      <c r="C32">
        <v>14</v>
      </c>
    </row>
    <row r="33" spans="1:3">
      <c r="A33" s="2" t="s">
        <v>404</v>
      </c>
      <c r="B33" s="5" t="s">
        <v>405</v>
      </c>
      <c r="C33">
        <v>3</v>
      </c>
    </row>
    <row r="34" spans="1:3">
      <c r="A34" s="2" t="s">
        <v>406</v>
      </c>
      <c r="B34" s="5" t="s">
        <v>407</v>
      </c>
      <c r="C34">
        <v>2</v>
      </c>
    </row>
    <row r="35" spans="1:3">
      <c r="A35" s="2" t="s">
        <v>86</v>
      </c>
      <c r="B35" s="5">
        <v>20764655322</v>
      </c>
      <c r="C35">
        <v>5</v>
      </c>
    </row>
    <row r="36" spans="1:3">
      <c r="A36" s="2" t="s">
        <v>88</v>
      </c>
      <c r="B36" s="5" t="s">
        <v>408</v>
      </c>
      <c r="C36">
        <v>10</v>
      </c>
    </row>
    <row r="37" spans="1:3">
      <c r="A37" s="2" t="s">
        <v>409</v>
      </c>
      <c r="B37" s="5" t="s">
        <v>410</v>
      </c>
      <c r="C37">
        <v>17</v>
      </c>
    </row>
    <row r="38" spans="1:3">
      <c r="A38" s="2" t="s">
        <v>96</v>
      </c>
      <c r="B38" s="5" t="s">
        <v>411</v>
      </c>
      <c r="C38">
        <v>5</v>
      </c>
    </row>
    <row r="39" spans="1:3">
      <c r="A39" s="2" t="s">
        <v>100</v>
      </c>
      <c r="B39" s="5" t="s">
        <v>412</v>
      </c>
      <c r="C39">
        <v>3</v>
      </c>
    </row>
    <row r="40" spans="1:3">
      <c r="A40" s="2" t="s">
        <v>102</v>
      </c>
      <c r="B40" s="5" t="s">
        <v>413</v>
      </c>
      <c r="C40">
        <v>6</v>
      </c>
    </row>
    <row r="41" spans="1:3">
      <c r="A41" s="2" t="s">
        <v>104</v>
      </c>
      <c r="B41" s="5" t="s">
        <v>414</v>
      </c>
      <c r="C41">
        <v>9</v>
      </c>
    </row>
    <row r="42" spans="1:3">
      <c r="A42" s="2" t="s">
        <v>106</v>
      </c>
      <c r="B42" s="5" t="s">
        <v>415</v>
      </c>
      <c r="C42">
        <v>10</v>
      </c>
    </row>
    <row r="43" spans="1:3">
      <c r="A43" s="2" t="s">
        <v>108</v>
      </c>
      <c r="B43" s="5" t="s">
        <v>416</v>
      </c>
      <c r="C43">
        <v>3</v>
      </c>
    </row>
    <row r="44" spans="1:3">
      <c r="A44" s="2" t="s">
        <v>110</v>
      </c>
      <c r="B44" s="5" t="s">
        <v>417</v>
      </c>
      <c r="C44">
        <v>3</v>
      </c>
    </row>
    <row r="45" spans="1:3">
      <c r="A45" s="2" t="s">
        <v>418</v>
      </c>
      <c r="B45" s="5" t="s">
        <v>419</v>
      </c>
      <c r="C45">
        <v>5</v>
      </c>
    </row>
    <row r="46" spans="1:3">
      <c r="A46" s="2" t="s">
        <v>114</v>
      </c>
      <c r="B46" s="5" t="s">
        <v>420</v>
      </c>
      <c r="C46">
        <v>8</v>
      </c>
    </row>
    <row r="47" spans="1:3">
      <c r="A47" s="2" t="s">
        <v>421</v>
      </c>
      <c r="B47" s="5" t="s">
        <v>155</v>
      </c>
      <c r="C47">
        <v>3</v>
      </c>
    </row>
    <row r="48" spans="1:3">
      <c r="A48" s="2" t="s">
        <v>116</v>
      </c>
      <c r="B48" s="5" t="s">
        <v>422</v>
      </c>
      <c r="C48">
        <v>7</v>
      </c>
    </row>
    <row r="49" spans="1:3">
      <c r="A49" s="2" t="s">
        <v>423</v>
      </c>
      <c r="B49" s="5" t="s">
        <v>157</v>
      </c>
      <c r="C49">
        <v>4</v>
      </c>
    </row>
    <row r="50" spans="1:3">
      <c r="A50" s="2" t="s">
        <v>424</v>
      </c>
      <c r="B50" s="5" t="s">
        <v>425</v>
      </c>
      <c r="C50">
        <v>5</v>
      </c>
    </row>
    <row r="51" spans="1:3">
      <c r="A51" s="2" t="s">
        <v>426</v>
      </c>
      <c r="B51" s="5" t="s">
        <v>159</v>
      </c>
      <c r="C51">
        <v>3</v>
      </c>
    </row>
    <row r="52" spans="1:3">
      <c r="A52" s="2" t="s">
        <v>427</v>
      </c>
      <c r="B52" s="5" t="s">
        <v>428</v>
      </c>
      <c r="C52">
        <v>6</v>
      </c>
    </row>
    <row r="53" spans="1:3">
      <c r="A53" s="2" t="s">
        <v>429</v>
      </c>
      <c r="B53" s="5" t="s">
        <v>430</v>
      </c>
      <c r="C53">
        <v>3.5</v>
      </c>
    </row>
    <row r="54" spans="1:3">
      <c r="A54" s="2" t="s">
        <v>124</v>
      </c>
      <c r="B54" s="5" t="s">
        <v>431</v>
      </c>
      <c r="C54">
        <v>6</v>
      </c>
    </row>
    <row r="55" spans="1:3">
      <c r="A55" s="2" t="s">
        <v>432</v>
      </c>
      <c r="B55" s="5" t="s">
        <v>433</v>
      </c>
      <c r="C55">
        <v>5</v>
      </c>
    </row>
    <row r="56" spans="1:3">
      <c r="A56" s="2" t="s">
        <v>126</v>
      </c>
      <c r="B56" s="5">
        <v>8932352190</v>
      </c>
      <c r="C56">
        <v>3</v>
      </c>
    </row>
    <row r="57" spans="1:3">
      <c r="A57" s="2" t="s">
        <v>434</v>
      </c>
      <c r="B57" s="5">
        <v>8932417190</v>
      </c>
      <c r="C57">
        <v>5</v>
      </c>
    </row>
    <row r="58" spans="1:3">
      <c r="A58" s="2" t="s">
        <v>435</v>
      </c>
      <c r="B58" s="5" t="s">
        <v>436</v>
      </c>
      <c r="C58">
        <v>6</v>
      </c>
    </row>
    <row r="59" spans="1:3">
      <c r="A59" s="2" t="s">
        <v>437</v>
      </c>
      <c r="B59" s="5" t="s">
        <v>438</v>
      </c>
      <c r="C59">
        <v>5</v>
      </c>
    </row>
    <row r="60" spans="1:3">
      <c r="A60" s="2" t="s">
        <v>439</v>
      </c>
      <c r="B60" s="5" t="s">
        <v>440</v>
      </c>
      <c r="C60">
        <v>9</v>
      </c>
    </row>
    <row r="61" spans="1:3">
      <c r="A61" s="2" t="s">
        <v>441</v>
      </c>
      <c r="B61" s="5" t="s">
        <v>171</v>
      </c>
      <c r="C61">
        <v>3</v>
      </c>
    </row>
    <row r="62" spans="1:3">
      <c r="A62" s="2" t="s">
        <v>442</v>
      </c>
      <c r="B62" s="5" t="s">
        <v>443</v>
      </c>
      <c r="C62">
        <v>7</v>
      </c>
    </row>
    <row r="63" spans="1:3">
      <c r="A63" s="2" t="s">
        <v>134</v>
      </c>
      <c r="B63" s="5" t="s">
        <v>444</v>
      </c>
      <c r="C63">
        <v>3</v>
      </c>
    </row>
    <row r="64" spans="1:3">
      <c r="A64" s="2" t="s">
        <v>445</v>
      </c>
      <c r="B64" s="5" t="s">
        <v>446</v>
      </c>
      <c r="C64">
        <v>6</v>
      </c>
    </row>
    <row r="65" spans="1:3">
      <c r="A65" s="2" t="s">
        <v>136</v>
      </c>
      <c r="B65" s="5" t="s">
        <v>447</v>
      </c>
      <c r="C65">
        <v>14</v>
      </c>
    </row>
    <row r="66" spans="1:3">
      <c r="A66" s="2" t="s">
        <v>138</v>
      </c>
      <c r="B66" s="5" t="s">
        <v>448</v>
      </c>
      <c r="C66">
        <v>3</v>
      </c>
    </row>
    <row r="67" spans="1:3">
      <c r="A67" s="2" t="s">
        <v>449</v>
      </c>
      <c r="B67" s="5" t="s">
        <v>450</v>
      </c>
      <c r="C67">
        <v>5</v>
      </c>
    </row>
    <row r="68" spans="1:3">
      <c r="A68" s="2" t="s">
        <v>140</v>
      </c>
      <c r="B68" s="5" t="s">
        <v>451</v>
      </c>
      <c r="C68">
        <v>5</v>
      </c>
    </row>
    <row r="69" spans="1:3">
      <c r="A69" s="2" t="s">
        <v>452</v>
      </c>
      <c r="B69" s="5" t="s">
        <v>177</v>
      </c>
      <c r="C69">
        <v>6</v>
      </c>
    </row>
    <row r="70" spans="1:3">
      <c r="A70" s="2" t="s">
        <v>453</v>
      </c>
      <c r="B70" s="5">
        <v>9315276160</v>
      </c>
      <c r="C70">
        <v>8</v>
      </c>
    </row>
    <row r="71" spans="1:3">
      <c r="A71" s="2" t="s">
        <v>454</v>
      </c>
      <c r="B71" s="5">
        <v>9315306190</v>
      </c>
      <c r="C71">
        <v>7.5</v>
      </c>
    </row>
    <row r="72" spans="1:3">
      <c r="A72" s="2" t="s">
        <v>455</v>
      </c>
      <c r="B72" s="5" t="s">
        <v>456</v>
      </c>
      <c r="C72">
        <v>4</v>
      </c>
    </row>
    <row r="73" spans="1:3">
      <c r="A73" s="2" t="s">
        <v>457</v>
      </c>
      <c r="B73" s="5" t="s">
        <v>181</v>
      </c>
      <c r="C73">
        <v>5</v>
      </c>
    </row>
    <row r="74" spans="1:3">
      <c r="A74" s="2" t="s">
        <v>146</v>
      </c>
      <c r="B74" s="5" t="s">
        <v>458</v>
      </c>
      <c r="C74">
        <v>10</v>
      </c>
    </row>
    <row r="75" spans="1:3">
      <c r="A75" s="2" t="s">
        <v>148</v>
      </c>
      <c r="B75" s="5" t="s">
        <v>459</v>
      </c>
      <c r="C75">
        <v>6</v>
      </c>
    </row>
    <row r="76" spans="1:3">
      <c r="A76" s="2" t="s">
        <v>460</v>
      </c>
      <c r="B76" s="5" t="s">
        <v>183</v>
      </c>
      <c r="C76">
        <v>4.5</v>
      </c>
    </row>
    <row r="77" spans="1:3">
      <c r="A77" s="2" t="s">
        <v>461</v>
      </c>
      <c r="B77" s="5" t="s">
        <v>462</v>
      </c>
      <c r="C77">
        <v>33</v>
      </c>
    </row>
    <row r="78" spans="1:3">
      <c r="A78" s="2" t="s">
        <v>463</v>
      </c>
      <c r="B78" s="5" t="s">
        <v>464</v>
      </c>
      <c r="C78">
        <v>7</v>
      </c>
    </row>
    <row r="79" spans="1:3">
      <c r="A79" s="2" t="s">
        <v>465</v>
      </c>
      <c r="B79" s="5" t="s">
        <v>466</v>
      </c>
      <c r="C79">
        <v>8</v>
      </c>
    </row>
    <row r="80" spans="1:3">
      <c r="A80" s="2" t="s">
        <v>467</v>
      </c>
      <c r="B80" s="5" t="s">
        <v>468</v>
      </c>
      <c r="C80">
        <v>6</v>
      </c>
    </row>
    <row r="81" spans="1:3">
      <c r="A81" s="2" t="s">
        <v>595</v>
      </c>
      <c r="B81" s="5" t="s">
        <v>470</v>
      </c>
      <c r="C81">
        <v>1</v>
      </c>
    </row>
    <row r="82" spans="1:3">
      <c r="A82" s="2" t="s">
        <v>471</v>
      </c>
      <c r="B82" s="5" t="s">
        <v>472</v>
      </c>
      <c r="C82">
        <v>37</v>
      </c>
    </row>
    <row r="83" spans="1:3">
      <c r="A83" s="2" t="s">
        <v>473</v>
      </c>
      <c r="B83" s="5" t="s">
        <v>474</v>
      </c>
      <c r="C83">
        <v>38</v>
      </c>
    </row>
    <row r="84" spans="1:3">
      <c r="A84" s="2" t="s">
        <v>475</v>
      </c>
      <c r="B84" s="5" t="s">
        <v>476</v>
      </c>
      <c r="C84">
        <v>14</v>
      </c>
    </row>
    <row r="85" spans="1:3">
      <c r="A85" s="2" t="s">
        <v>477</v>
      </c>
      <c r="B85" s="5" t="s">
        <v>478</v>
      </c>
      <c r="C85">
        <v>2</v>
      </c>
    </row>
    <row r="86" spans="1:3">
      <c r="A86" s="2" t="s">
        <v>479</v>
      </c>
      <c r="B86" s="5" t="s">
        <v>480</v>
      </c>
      <c r="C86">
        <v>29</v>
      </c>
    </row>
    <row r="87" spans="1:3">
      <c r="A87" s="2" t="s">
        <v>202</v>
      </c>
      <c r="B87" s="5" t="s">
        <v>481</v>
      </c>
      <c r="C87">
        <v>14</v>
      </c>
    </row>
    <row r="88" spans="1:3">
      <c r="A88" s="2" t="s">
        <v>482</v>
      </c>
      <c r="B88" s="5" t="s">
        <v>483</v>
      </c>
      <c r="C88">
        <v>5</v>
      </c>
    </row>
    <row r="89" spans="1:3">
      <c r="A89" s="2" t="s">
        <v>484</v>
      </c>
      <c r="B89" s="5" t="s">
        <v>485</v>
      </c>
      <c r="C89">
        <f>5+1/3</f>
        <v>5.333333333333333</v>
      </c>
    </row>
    <row r="90" spans="1:3">
      <c r="A90" s="2" t="s">
        <v>188</v>
      </c>
      <c r="B90" s="5" t="s">
        <v>486</v>
      </c>
      <c r="C90">
        <v>6</v>
      </c>
    </row>
    <row r="91" spans="1:3">
      <c r="A91" s="2" t="s">
        <v>190</v>
      </c>
      <c r="B91" s="5" t="s">
        <v>487</v>
      </c>
      <c r="C91">
        <v>14</v>
      </c>
    </row>
    <row r="92" spans="1:3">
      <c r="A92" s="2" t="s">
        <v>596</v>
      </c>
      <c r="B92" s="5" t="s">
        <v>489</v>
      </c>
      <c r="C92">
        <v>3</v>
      </c>
    </row>
    <row r="93" spans="1:3">
      <c r="A93" s="2" t="s">
        <v>6</v>
      </c>
      <c r="B93" s="5" t="s">
        <v>206</v>
      </c>
      <c r="C93">
        <v>1</v>
      </c>
    </row>
    <row r="94" spans="1:3">
      <c r="A94" s="2" t="s">
        <v>490</v>
      </c>
      <c r="B94" s="5" t="s">
        <v>213</v>
      </c>
      <c r="C94">
        <f>2+1/12</f>
        <v>2.0833333333333335</v>
      </c>
    </row>
    <row r="95" spans="1:3">
      <c r="A95" s="2" t="s">
        <v>214</v>
      </c>
      <c r="B95" s="5" t="s">
        <v>215</v>
      </c>
      <c r="C95">
        <v>5</v>
      </c>
    </row>
    <row r="96" spans="1:3">
      <c r="A96" s="2" t="s">
        <v>216</v>
      </c>
      <c r="B96" s="5" t="s">
        <v>217</v>
      </c>
      <c r="C96">
        <v>4</v>
      </c>
    </row>
    <row r="97" spans="1:3">
      <c r="A97" s="2" t="s">
        <v>218</v>
      </c>
      <c r="B97" s="5" t="s">
        <v>219</v>
      </c>
      <c r="C97">
        <v>3</v>
      </c>
    </row>
    <row r="98" spans="1:3">
      <c r="A98" s="2" t="s">
        <v>220</v>
      </c>
      <c r="B98" s="5" t="s">
        <v>221</v>
      </c>
      <c r="C98">
        <v>5</v>
      </c>
    </row>
    <row r="99" spans="1:3">
      <c r="A99" s="2" t="s">
        <v>222</v>
      </c>
      <c r="B99" s="5" t="s">
        <v>223</v>
      </c>
      <c r="C99">
        <v>3</v>
      </c>
    </row>
    <row r="100" spans="1:3">
      <c r="A100" s="2" t="s">
        <v>210</v>
      </c>
      <c r="B100" s="5" t="s">
        <v>211</v>
      </c>
      <c r="C100">
        <f>1+1/3</f>
        <v>1.3333333333333333</v>
      </c>
    </row>
    <row r="101" spans="1:3">
      <c r="A101" s="2" t="s">
        <v>88</v>
      </c>
      <c r="B101" s="5" t="s">
        <v>209</v>
      </c>
      <c r="C101">
        <v>2</v>
      </c>
    </row>
    <row r="102" spans="1:3">
      <c r="A102" s="2" t="s">
        <v>491</v>
      </c>
      <c r="B102" s="5" t="s">
        <v>208</v>
      </c>
      <c r="C102">
        <v>3</v>
      </c>
    </row>
    <row r="103" spans="1:3">
      <c r="A103" s="2" t="s">
        <v>492</v>
      </c>
      <c r="B103" s="5">
        <v>12146401160</v>
      </c>
      <c r="C103">
        <v>3</v>
      </c>
    </row>
    <row r="104" spans="1:3">
      <c r="A104" s="2" t="s">
        <v>493</v>
      </c>
      <c r="B104" s="5" t="s">
        <v>239</v>
      </c>
      <c r="C104">
        <f>1+3/9</f>
        <v>1.3333333333333333</v>
      </c>
    </row>
    <row r="105" spans="1:3">
      <c r="A105" s="2" t="s">
        <v>494</v>
      </c>
      <c r="B105" s="5" t="s">
        <v>241</v>
      </c>
      <c r="C105">
        <v>2</v>
      </c>
    </row>
    <row r="106" spans="1:3">
      <c r="A106" s="2" t="s">
        <v>244</v>
      </c>
      <c r="B106" s="5" t="s">
        <v>495</v>
      </c>
      <c r="C106">
        <f>21+3/5</f>
        <v>21.6</v>
      </c>
    </row>
    <row r="107" spans="1:3">
      <c r="A107" s="2" t="s">
        <v>246</v>
      </c>
      <c r="B107" s="5" t="s">
        <v>496</v>
      </c>
      <c r="C107">
        <v>3.4</v>
      </c>
    </row>
    <row r="108" spans="1:3">
      <c r="A108" s="2" t="s">
        <v>248</v>
      </c>
      <c r="B108" s="5" t="s">
        <v>497</v>
      </c>
      <c r="C108">
        <v>5.8</v>
      </c>
    </row>
    <row r="109" spans="1:3">
      <c r="A109" s="2" t="s">
        <v>236</v>
      </c>
      <c r="B109" s="5" t="s">
        <v>237</v>
      </c>
      <c r="C109">
        <v>4</v>
      </c>
    </row>
    <row r="110" spans="1:3">
      <c r="A110" s="2" t="s">
        <v>234</v>
      </c>
      <c r="B110" s="5" t="s">
        <v>235</v>
      </c>
      <c r="C110">
        <v>6</v>
      </c>
    </row>
    <row r="111" spans="1:3">
      <c r="A111" s="2" t="s">
        <v>250</v>
      </c>
      <c r="B111" s="5" t="s">
        <v>251</v>
      </c>
      <c r="C111">
        <v>1</v>
      </c>
    </row>
    <row r="112" spans="1:3">
      <c r="A112" s="2" t="s">
        <v>252</v>
      </c>
      <c r="B112" s="5" t="s">
        <v>253</v>
      </c>
      <c r="C112">
        <v>1</v>
      </c>
    </row>
    <row r="113" spans="1:3">
      <c r="A113" s="2" t="s">
        <v>254</v>
      </c>
      <c r="B113" s="5" t="s">
        <v>255</v>
      </c>
      <c r="C113">
        <v>2</v>
      </c>
    </row>
    <row r="114" spans="1:3">
      <c r="A114" s="2" t="s">
        <v>256</v>
      </c>
      <c r="B114" s="5" t="s">
        <v>257</v>
      </c>
      <c r="C114">
        <v>1</v>
      </c>
    </row>
    <row r="115" spans="1:3" ht="15.75">
      <c r="A115" s="2" t="s">
        <v>597</v>
      </c>
      <c r="B115" s="5" t="s">
        <v>259</v>
      </c>
      <c r="C115">
        <v>4</v>
      </c>
    </row>
    <row r="116" spans="1:3">
      <c r="A116" s="2" t="s">
        <v>499</v>
      </c>
      <c r="B116" s="5" t="s">
        <v>500</v>
      </c>
      <c r="C116">
        <v>9</v>
      </c>
    </row>
    <row r="117" spans="1:3">
      <c r="A117" s="2" t="s">
        <v>260</v>
      </c>
      <c r="B117" s="5" t="s">
        <v>501</v>
      </c>
      <c r="C117">
        <v>2.25</v>
      </c>
    </row>
    <row r="118" spans="1:3">
      <c r="A118" s="2" t="s">
        <v>262</v>
      </c>
      <c r="B118" s="5" t="s">
        <v>502</v>
      </c>
      <c r="C118">
        <v>7</v>
      </c>
    </row>
    <row r="119" spans="1:3">
      <c r="A119" s="2" t="s">
        <v>264</v>
      </c>
      <c r="B119" s="5" t="s">
        <v>265</v>
      </c>
      <c r="C119">
        <v>4</v>
      </c>
    </row>
    <row r="120" spans="1:3">
      <c r="A120" s="2" t="s">
        <v>266</v>
      </c>
      <c r="B120" s="5" t="s">
        <v>503</v>
      </c>
      <c r="C120">
        <v>2</v>
      </c>
    </row>
    <row r="121" spans="1:3">
      <c r="A121" s="2" t="s">
        <v>268</v>
      </c>
      <c r="B121" s="5" t="s">
        <v>269</v>
      </c>
      <c r="C121">
        <v>1.5</v>
      </c>
    </row>
    <row r="122" spans="1:3">
      <c r="A122" s="2" t="s">
        <v>504</v>
      </c>
      <c r="B122" s="5" t="s">
        <v>505</v>
      </c>
      <c r="C122">
        <f>7+9/12</f>
        <v>7.75</v>
      </c>
    </row>
    <row r="123" spans="1:3">
      <c r="A123" s="2" t="s">
        <v>273</v>
      </c>
      <c r="B123" s="5" t="s">
        <v>274</v>
      </c>
      <c r="C123">
        <v>3</v>
      </c>
    </row>
    <row r="124" spans="1:3">
      <c r="A124" s="2" t="s">
        <v>506</v>
      </c>
      <c r="B124" s="5" t="s">
        <v>507</v>
      </c>
      <c r="C124">
        <v>1</v>
      </c>
    </row>
    <row r="125" spans="1:3">
      <c r="A125" s="2" t="s">
        <v>508</v>
      </c>
      <c r="B125" s="5" t="s">
        <v>509</v>
      </c>
      <c r="C125">
        <v>2</v>
      </c>
    </row>
    <row r="126" spans="1:3">
      <c r="A126" s="2" t="s">
        <v>510</v>
      </c>
      <c r="B126" s="5" t="s">
        <v>511</v>
      </c>
      <c r="C126">
        <v>0</v>
      </c>
    </row>
    <row r="127" spans="1:3">
      <c r="A127" s="2" t="s">
        <v>291</v>
      </c>
      <c r="B127" s="5" t="s">
        <v>512</v>
      </c>
      <c r="C127">
        <f>2.2</f>
        <v>2.2000000000000002</v>
      </c>
    </row>
    <row r="128" spans="1:3">
      <c r="A128" s="2" t="s">
        <v>513</v>
      </c>
      <c r="B128" s="5" t="s">
        <v>514</v>
      </c>
      <c r="C128">
        <v>6</v>
      </c>
    </row>
    <row r="129" spans="1:3">
      <c r="A129" s="2" t="s">
        <v>515</v>
      </c>
      <c r="B129" s="5" t="s">
        <v>296</v>
      </c>
      <c r="C129">
        <v>5.5</v>
      </c>
    </row>
    <row r="130" spans="1:3">
      <c r="A130" s="2" t="s">
        <v>516</v>
      </c>
      <c r="B130" s="5" t="s">
        <v>517</v>
      </c>
      <c r="C130">
        <v>1</v>
      </c>
    </row>
    <row r="131" spans="1:3">
      <c r="A131" s="2" t="s">
        <v>518</v>
      </c>
      <c r="B131" s="5" t="s">
        <v>519</v>
      </c>
      <c r="C131">
        <v>2</v>
      </c>
    </row>
    <row r="132" spans="1:3">
      <c r="A132" s="2" t="s">
        <v>520</v>
      </c>
      <c r="B132" s="5" t="s">
        <v>521</v>
      </c>
      <c r="C132">
        <f>1+8/12</f>
        <v>1.6666666666666665</v>
      </c>
    </row>
    <row r="133" spans="1:3">
      <c r="A133" s="2" t="s">
        <v>303</v>
      </c>
      <c r="B133" s="5" t="s">
        <v>522</v>
      </c>
      <c r="C133">
        <f>4+5/12</f>
        <v>4.416666666666667</v>
      </c>
    </row>
    <row r="134" spans="1:3">
      <c r="A134" s="2" t="s">
        <v>523</v>
      </c>
      <c r="B134" s="5" t="s">
        <v>524</v>
      </c>
      <c r="C134">
        <f>1+3/12</f>
        <v>1.25</v>
      </c>
    </row>
    <row r="135" spans="1:3" ht="18.75">
      <c r="A135" s="2" t="s">
        <v>525</v>
      </c>
      <c r="B135" s="1"/>
    </row>
    <row r="136" spans="1:3">
      <c r="A136" s="2" t="s">
        <v>311</v>
      </c>
      <c r="B136" s="5" t="s">
        <v>312</v>
      </c>
      <c r="C136">
        <v>1</v>
      </c>
    </row>
    <row r="137" spans="1:3">
      <c r="A137" s="2" t="s">
        <v>315</v>
      </c>
      <c r="B137" s="5" t="s">
        <v>316</v>
      </c>
      <c r="C137">
        <v>1</v>
      </c>
    </row>
    <row r="138" spans="1:3">
      <c r="A138" s="2" t="s">
        <v>526</v>
      </c>
      <c r="B138" s="5" t="s">
        <v>318</v>
      </c>
      <c r="C138">
        <v>1</v>
      </c>
    </row>
    <row r="139" spans="1:3">
      <c r="A139" s="2" t="s">
        <v>319</v>
      </c>
      <c r="B139" s="5" t="s">
        <v>320</v>
      </c>
      <c r="C139">
        <f>1+3/8</f>
        <v>1.375</v>
      </c>
    </row>
    <row r="140" spans="1:3">
      <c r="A140" s="2" t="s">
        <v>321</v>
      </c>
      <c r="B140" s="5" t="s">
        <v>322</v>
      </c>
      <c r="C140">
        <v>1</v>
      </c>
    </row>
    <row r="141" spans="1:3">
      <c r="A141" s="2" t="s">
        <v>323</v>
      </c>
      <c r="B141" s="5" t="s">
        <v>324</v>
      </c>
      <c r="C141">
        <v>1</v>
      </c>
    </row>
    <row r="142" spans="1:3">
      <c r="A142" s="2" t="s">
        <v>325</v>
      </c>
      <c r="B142" s="5" t="s">
        <v>326</v>
      </c>
      <c r="C142">
        <v>1.75</v>
      </c>
    </row>
    <row r="143" spans="1:3">
      <c r="A143" s="2" t="s">
        <v>327</v>
      </c>
      <c r="B143" s="5" t="s">
        <v>328</v>
      </c>
      <c r="C143">
        <v>1.5</v>
      </c>
    </row>
    <row r="144" spans="1:3">
      <c r="A144" s="2" t="s">
        <v>329</v>
      </c>
      <c r="B144" s="5" t="s">
        <v>330</v>
      </c>
      <c r="C144">
        <v>1</v>
      </c>
    </row>
    <row r="145" spans="1:3">
      <c r="A145" s="2" t="s">
        <v>331</v>
      </c>
      <c r="B145" s="5" t="s">
        <v>314</v>
      </c>
      <c r="C145">
        <v>2</v>
      </c>
    </row>
    <row r="146" spans="1:3">
      <c r="A146" s="2" t="s">
        <v>332</v>
      </c>
      <c r="B146" s="5" t="s">
        <v>333</v>
      </c>
      <c r="C146">
        <v>1</v>
      </c>
    </row>
    <row r="147" spans="1:3">
      <c r="A147" s="2" t="s">
        <v>334</v>
      </c>
      <c r="B147" s="5" t="s">
        <v>335</v>
      </c>
      <c r="C147">
        <v>2</v>
      </c>
    </row>
    <row r="148" spans="1:3">
      <c r="A148" s="2" t="s">
        <v>336</v>
      </c>
      <c r="B148" s="5" t="s">
        <v>337</v>
      </c>
      <c r="C148">
        <v>1</v>
      </c>
    </row>
    <row r="149" spans="1:3">
      <c r="A149" s="2" t="s">
        <v>338</v>
      </c>
      <c r="B149" s="5" t="s">
        <v>339</v>
      </c>
      <c r="C149">
        <v>1</v>
      </c>
    </row>
    <row r="150" spans="1:3">
      <c r="A150" s="2" t="s">
        <v>340</v>
      </c>
      <c r="B150" s="5" t="s">
        <v>341</v>
      </c>
      <c r="C150">
        <f>1+6/10</f>
        <v>1.6</v>
      </c>
    </row>
    <row r="151" spans="1:3">
      <c r="A151" s="2" t="s">
        <v>342</v>
      </c>
      <c r="B151" s="5" t="s">
        <v>343</v>
      </c>
      <c r="C151">
        <v>1.6</v>
      </c>
    </row>
    <row r="152" spans="1:3">
      <c r="A152" s="2" t="s">
        <v>348</v>
      </c>
      <c r="B152" s="5" t="s">
        <v>349</v>
      </c>
    </row>
    <row r="153" spans="1:3">
      <c r="A153" s="2" t="s">
        <v>350</v>
      </c>
      <c r="B153" s="5" t="s">
        <v>351</v>
      </c>
    </row>
    <row r="154" spans="1:3">
      <c r="A154" s="2" t="s">
        <v>352</v>
      </c>
      <c r="B154" s="5" t="s">
        <v>353</v>
      </c>
    </row>
    <row r="155" spans="1:3">
      <c r="A155" s="2" t="s">
        <v>527</v>
      </c>
      <c r="B155" s="5" t="s">
        <v>528</v>
      </c>
      <c r="C155">
        <v>3</v>
      </c>
    </row>
    <row r="156" spans="1:3" ht="18.75">
      <c r="A156" s="2" t="s">
        <v>529</v>
      </c>
      <c r="B156" s="1"/>
    </row>
    <row r="157" spans="1:3">
      <c r="A157" s="2" t="s">
        <v>530</v>
      </c>
      <c r="B157" s="5" t="s">
        <v>531</v>
      </c>
      <c r="C157">
        <v>3</v>
      </c>
    </row>
    <row r="158" spans="1:3">
      <c r="A158" s="2" t="s">
        <v>532</v>
      </c>
      <c r="B158" s="5" t="s">
        <v>533</v>
      </c>
      <c r="C158">
        <v>2</v>
      </c>
    </row>
    <row r="159" spans="1:3">
      <c r="A159" s="2" t="s">
        <v>534</v>
      </c>
      <c r="B159" s="5" t="s">
        <v>535</v>
      </c>
      <c r="C159">
        <v>1.25</v>
      </c>
    </row>
    <row r="160" spans="1:3">
      <c r="A160" s="2" t="s">
        <v>536</v>
      </c>
      <c r="B160" s="5" t="s">
        <v>537</v>
      </c>
      <c r="C160">
        <v>3</v>
      </c>
    </row>
    <row r="161" spans="1:3">
      <c r="A161" s="2" t="s">
        <v>538</v>
      </c>
      <c r="B161" s="5" t="s">
        <v>539</v>
      </c>
      <c r="C161">
        <v>1.5</v>
      </c>
    </row>
    <row r="162" spans="1:3">
      <c r="A162" s="2" t="s">
        <v>540</v>
      </c>
      <c r="B162" s="5" t="s">
        <v>541</v>
      </c>
      <c r="C162">
        <v>6</v>
      </c>
    </row>
    <row r="163" spans="1:3">
      <c r="A163" s="2" t="s">
        <v>542</v>
      </c>
      <c r="B163" s="5" t="s">
        <v>543</v>
      </c>
      <c r="C163">
        <v>0</v>
      </c>
    </row>
    <row r="164" spans="1:3">
      <c r="A164" s="2" t="s">
        <v>544</v>
      </c>
      <c r="B164" s="5" t="s">
        <v>545</v>
      </c>
      <c r="C164">
        <v>12</v>
      </c>
    </row>
    <row r="165" spans="1:3">
      <c r="A165" s="2" t="s">
        <v>546</v>
      </c>
      <c r="B165" s="5" t="s">
        <v>547</v>
      </c>
      <c r="C165">
        <v>6.5</v>
      </c>
    </row>
    <row r="166" spans="1:3" ht="15.75">
      <c r="A166" s="2" t="s">
        <v>598</v>
      </c>
      <c r="B166" s="5">
        <v>2038</v>
      </c>
      <c r="C166">
        <v>6</v>
      </c>
    </row>
    <row r="167" spans="1:3">
      <c r="A167" s="2" t="s">
        <v>549</v>
      </c>
      <c r="B167" s="5">
        <v>2202</v>
      </c>
      <c r="C167">
        <f>2+11/12</f>
        <v>2.9166666666666665</v>
      </c>
    </row>
    <row r="168" spans="1:3">
      <c r="A168" s="2" t="s">
        <v>550</v>
      </c>
      <c r="B168" s="5">
        <v>2101</v>
      </c>
      <c r="C168">
        <v>0.25</v>
      </c>
    </row>
    <row r="169" spans="1:3">
      <c r="A169" s="2" t="s">
        <v>551</v>
      </c>
      <c r="B169" s="5">
        <v>2105</v>
      </c>
      <c r="C169">
        <v>0.5</v>
      </c>
    </row>
    <row r="170" spans="1:3">
      <c r="A170" s="2" t="s">
        <v>552</v>
      </c>
      <c r="B170" s="5">
        <v>2115</v>
      </c>
      <c r="C170">
        <v>0</v>
      </c>
    </row>
    <row r="171" spans="1:3">
      <c r="A171" s="2" t="s">
        <v>553</v>
      </c>
      <c r="B171" s="5" t="s">
        <v>554</v>
      </c>
    </row>
    <row r="172" spans="1:3">
      <c r="A172" s="2" t="s">
        <v>555</v>
      </c>
      <c r="B172" s="5" t="s">
        <v>556</v>
      </c>
      <c r="C172">
        <v>2</v>
      </c>
    </row>
    <row r="173" spans="1:3">
      <c r="A173" s="2" t="s">
        <v>557</v>
      </c>
      <c r="B173" s="5" t="s">
        <v>558</v>
      </c>
    </row>
    <row r="174" spans="1:3">
      <c r="A174" s="2" t="s">
        <v>559</v>
      </c>
      <c r="B174" s="5" t="s">
        <v>560</v>
      </c>
      <c r="C174">
        <v>1</v>
      </c>
    </row>
    <row r="175" spans="1:3">
      <c r="A175" s="2" t="s">
        <v>561</v>
      </c>
      <c r="B175" s="5" t="s">
        <v>562</v>
      </c>
    </row>
    <row r="176" spans="1:3">
      <c r="A176" s="2" t="s">
        <v>563</v>
      </c>
      <c r="B176" s="5" t="s">
        <v>564</v>
      </c>
    </row>
    <row r="177" spans="1:3">
      <c r="A177" s="2" t="s">
        <v>565</v>
      </c>
      <c r="B177" s="5" t="s">
        <v>566</v>
      </c>
    </row>
    <row r="178" spans="1:3">
      <c r="A178" s="2" t="s">
        <v>567</v>
      </c>
      <c r="B178" s="5">
        <v>64424</v>
      </c>
      <c r="C178">
        <v>4</v>
      </c>
    </row>
    <row r="179" spans="1:3">
      <c r="A179" s="2" t="s">
        <v>568</v>
      </c>
      <c r="B179" s="5">
        <v>64425</v>
      </c>
      <c r="C179">
        <f>3+11/12</f>
        <v>3.9166666666666665</v>
      </c>
    </row>
    <row r="180" spans="1:3">
      <c r="A180" s="2" t="s">
        <v>569</v>
      </c>
      <c r="B180" s="5">
        <v>66609</v>
      </c>
      <c r="C180">
        <f>20+4/6</f>
        <v>20.666666666666668</v>
      </c>
    </row>
    <row r="181" spans="1:3">
      <c r="A181" s="2" t="s">
        <v>570</v>
      </c>
      <c r="B181" s="5">
        <v>66610</v>
      </c>
      <c r="C181">
        <f>21+1/6</f>
        <v>21.166666666666668</v>
      </c>
    </row>
    <row r="182" spans="1:3">
      <c r="A182" s="2" t="s">
        <v>571</v>
      </c>
      <c r="B182" s="5">
        <v>15609</v>
      </c>
      <c r="C182">
        <f>24+2/3</f>
        <v>24.666666666666668</v>
      </c>
    </row>
    <row r="183" spans="1:3">
      <c r="A183" s="2" t="s">
        <v>572</v>
      </c>
      <c r="B183" s="5">
        <v>17035</v>
      </c>
      <c r="C183">
        <f>7+1/6</f>
        <v>7.166666666666667</v>
      </c>
    </row>
    <row r="184" spans="1:3">
      <c r="A184" s="2" t="s">
        <v>573</v>
      </c>
      <c r="B184" s="5">
        <v>17036</v>
      </c>
      <c r="C184">
        <f>7+2/6</f>
        <v>7.333333333333333</v>
      </c>
    </row>
    <row r="185" spans="1:3">
      <c r="A185" s="2" t="s">
        <v>574</v>
      </c>
      <c r="B185" s="5">
        <v>98308</v>
      </c>
      <c r="C185">
        <f>5+2/12</f>
        <v>5.166666666666667</v>
      </c>
    </row>
    <row r="186" spans="1:3">
      <c r="A186" s="2" t="s">
        <v>575</v>
      </c>
      <c r="B186" s="5">
        <v>98391</v>
      </c>
      <c r="C186">
        <v>5</v>
      </c>
    </row>
    <row r="187" spans="1:3">
      <c r="A187" s="2" t="s">
        <v>576</v>
      </c>
      <c r="B187" s="5">
        <v>64463</v>
      </c>
      <c r="C187">
        <f>18+10/12</f>
        <v>18.833333333333332</v>
      </c>
    </row>
    <row r="188" spans="1:3">
      <c r="A188" s="2" t="s">
        <v>577</v>
      </c>
      <c r="B188" s="5">
        <v>64465</v>
      </c>
      <c r="C188">
        <f>18+2/12</f>
        <v>18.166666666666668</v>
      </c>
    </row>
    <row r="189" spans="1:3">
      <c r="A189" s="2" t="s">
        <v>578</v>
      </c>
      <c r="B189" s="5">
        <v>191043</v>
      </c>
      <c r="C189">
        <f>20+4/6</f>
        <v>20.666666666666668</v>
      </c>
    </row>
    <row r="190" spans="1:3">
      <c r="A190" s="2" t="s">
        <v>579</v>
      </c>
      <c r="B190" s="5">
        <v>191044</v>
      </c>
      <c r="C190">
        <f>20+5/6</f>
        <v>20.833333333333332</v>
      </c>
    </row>
    <row r="191" spans="1:3">
      <c r="A191" s="2" t="s">
        <v>580</v>
      </c>
      <c r="B191" s="5">
        <v>388004</v>
      </c>
      <c r="C191">
        <f>7+1/6</f>
        <v>7.166666666666667</v>
      </c>
    </row>
    <row r="192" spans="1:3">
      <c r="A192" s="2" t="s">
        <v>581</v>
      </c>
      <c r="B192" s="5">
        <v>134704</v>
      </c>
      <c r="C192">
        <f>19+2/6</f>
        <v>19.333333333333332</v>
      </c>
    </row>
    <row r="193" spans="1:3">
      <c r="A193" s="2" t="s">
        <v>582</v>
      </c>
      <c r="B193" s="5">
        <v>80937</v>
      </c>
      <c r="C193">
        <f>17+4/6</f>
        <v>17.666666666666668</v>
      </c>
    </row>
    <row r="194" spans="1:3">
      <c r="A194" s="2" t="s">
        <v>583</v>
      </c>
      <c r="B194" s="5">
        <v>80963</v>
      </c>
      <c r="C194">
        <f>18+4/6</f>
        <v>18.666666666666668</v>
      </c>
    </row>
    <row r="195" spans="1:3">
      <c r="A195" s="2" t="s">
        <v>584</v>
      </c>
      <c r="B195" s="5">
        <v>382833</v>
      </c>
      <c r="C195">
        <f>3+5/6</f>
        <v>3.8333333333333335</v>
      </c>
    </row>
    <row r="196" spans="1:3">
      <c r="A196" s="2" t="s">
        <v>585</v>
      </c>
      <c r="B196" s="5">
        <v>382835</v>
      </c>
      <c r="C196">
        <f>3+5/6</f>
        <v>3.8333333333333335</v>
      </c>
    </row>
    <row r="197" spans="1:3">
      <c r="A197" s="2" t="s">
        <v>586</v>
      </c>
      <c r="B197" s="5">
        <v>301544</v>
      </c>
      <c r="C197">
        <v>4.5</v>
      </c>
    </row>
    <row r="198" spans="1:3">
      <c r="B198" s="5"/>
    </row>
    <row r="199" spans="1:3">
      <c r="B199" s="5"/>
    </row>
    <row r="200" spans="1:3">
      <c r="A200" s="2"/>
      <c r="B200" s="5"/>
    </row>
    <row r="201" spans="1:3">
      <c r="B201" s="5"/>
    </row>
    <row r="202" spans="1:3">
      <c r="B202" s="5"/>
    </row>
    <row r="203" spans="1:3">
      <c r="B203" s="5"/>
    </row>
    <row r="204" spans="1:3">
      <c r="B204" s="5"/>
    </row>
    <row r="205" spans="1:3">
      <c r="B205" s="5"/>
    </row>
    <row r="206" spans="1:3">
      <c r="B206" s="5"/>
    </row>
    <row r="207" spans="1:3">
      <c r="B207" s="5"/>
    </row>
    <row r="208" spans="1:3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A90B5-A188-435B-8F85-001E0B02D99B}">
  <dimension ref="A1:F256"/>
  <sheetViews>
    <sheetView workbookViewId="0"/>
  </sheetViews>
  <sheetFormatPr defaultRowHeight="15"/>
  <cols>
    <col min="1" max="1" width="26.28515625" bestFit="1" customWidth="1"/>
    <col min="2" max="2" width="13.28515625" bestFit="1" customWidth="1"/>
    <col min="3" max="3" width="8.85546875" bestFit="1" customWidth="1"/>
    <col min="4" max="4" width="8.42578125" bestFit="1" customWidth="1"/>
    <col min="5" max="5" width="5.5703125" bestFit="1" customWidth="1"/>
    <col min="6" max="6" width="21.5703125" bestFit="1" customWidth="1"/>
  </cols>
  <sheetData>
    <row r="1" spans="1:6">
      <c r="A1" s="2" t="s">
        <v>592</v>
      </c>
      <c r="B1" s="6" t="s">
        <v>2</v>
      </c>
      <c r="C1" s="2" t="s">
        <v>587</v>
      </c>
      <c r="D1" s="2" t="s">
        <v>588</v>
      </c>
      <c r="E1" s="2" t="s">
        <v>589</v>
      </c>
      <c r="F1" s="2" t="s">
        <v>590</v>
      </c>
    </row>
    <row r="2" spans="1:6">
      <c r="A2" s="2" t="s">
        <v>6</v>
      </c>
      <c r="B2" s="5" t="s">
        <v>593</v>
      </c>
    </row>
    <row r="3" spans="1:6">
      <c r="A3" s="2" t="s">
        <v>354</v>
      </c>
      <c r="B3" s="5" t="s">
        <v>355</v>
      </c>
    </row>
    <row r="4" spans="1:6">
      <c r="A4" s="2" t="s">
        <v>594</v>
      </c>
      <c r="B4" s="5" t="s">
        <v>357</v>
      </c>
    </row>
    <row r="5" spans="1:6">
      <c r="A5" s="2" t="s">
        <v>358</v>
      </c>
      <c r="B5" s="5" t="s">
        <v>359</v>
      </c>
    </row>
    <row r="6" spans="1:6">
      <c r="A6" s="2" t="s">
        <v>360</v>
      </c>
      <c r="B6" s="5" t="s">
        <v>361</v>
      </c>
    </row>
    <row r="7" spans="1:6">
      <c r="A7" s="2" t="s">
        <v>362</v>
      </c>
      <c r="B7" s="5" t="s">
        <v>363</v>
      </c>
    </row>
    <row r="8" spans="1:6">
      <c r="A8" s="2" t="s">
        <v>364</v>
      </c>
      <c r="B8" s="5">
        <v>20764949322</v>
      </c>
    </row>
    <row r="9" spans="1:6">
      <c r="A9" s="2" t="s">
        <v>365</v>
      </c>
      <c r="B9" s="5" t="s">
        <v>366</v>
      </c>
    </row>
    <row r="10" spans="1:6">
      <c r="A10" s="2" t="s">
        <v>367</v>
      </c>
      <c r="B10" s="5" t="s">
        <v>368</v>
      </c>
    </row>
    <row r="11" spans="1:6">
      <c r="A11" s="2" t="s">
        <v>32</v>
      </c>
      <c r="B11" s="5" t="s">
        <v>369</v>
      </c>
    </row>
    <row r="12" spans="1:6">
      <c r="A12" s="2" t="s">
        <v>370</v>
      </c>
      <c r="B12" s="5" t="s">
        <v>371</v>
      </c>
    </row>
    <row r="13" spans="1:6">
      <c r="A13" s="2" t="s">
        <v>38</v>
      </c>
      <c r="B13" s="5" t="s">
        <v>372</v>
      </c>
    </row>
    <row r="14" spans="1:6">
      <c r="A14" s="2" t="s">
        <v>373</v>
      </c>
      <c r="B14" s="5" t="s">
        <v>374</v>
      </c>
    </row>
    <row r="15" spans="1:6">
      <c r="A15" s="2" t="s">
        <v>375</v>
      </c>
      <c r="B15" s="5" t="s">
        <v>376</v>
      </c>
    </row>
    <row r="16" spans="1:6">
      <c r="A16" s="2" t="s">
        <v>44</v>
      </c>
      <c r="B16" s="5" t="s">
        <v>377</v>
      </c>
    </row>
    <row r="17" spans="1:2">
      <c r="A17" s="2" t="s">
        <v>378</v>
      </c>
      <c r="B17" s="5" t="s">
        <v>379</v>
      </c>
    </row>
    <row r="18" spans="1:2">
      <c r="A18" s="2" t="s">
        <v>380</v>
      </c>
      <c r="B18" s="5" t="s">
        <v>381</v>
      </c>
    </row>
    <row r="19" spans="1:2">
      <c r="A19" s="2" t="s">
        <v>382</v>
      </c>
      <c r="B19" s="5"/>
    </row>
    <row r="20" spans="1:2">
      <c r="A20" s="2" t="s">
        <v>120</v>
      </c>
      <c r="B20" s="5" t="s">
        <v>383</v>
      </c>
    </row>
    <row r="21" spans="1:2">
      <c r="A21" s="2" t="s">
        <v>384</v>
      </c>
      <c r="B21" s="5" t="s">
        <v>385</v>
      </c>
    </row>
    <row r="22" spans="1:2">
      <c r="A22" s="2" t="s">
        <v>386</v>
      </c>
      <c r="B22" s="5" t="s">
        <v>387</v>
      </c>
    </row>
    <row r="23" spans="1:2">
      <c r="A23" s="2" t="s">
        <v>56</v>
      </c>
      <c r="B23" s="5" t="s">
        <v>388</v>
      </c>
    </row>
    <row r="24" spans="1:2">
      <c r="A24" s="2" t="s">
        <v>58</v>
      </c>
      <c r="B24" s="5" t="s">
        <v>389</v>
      </c>
    </row>
    <row r="25" spans="1:2">
      <c r="A25" s="2" t="s">
        <v>390</v>
      </c>
      <c r="B25" s="5" t="s">
        <v>391</v>
      </c>
    </row>
    <row r="26" spans="1:2">
      <c r="A26" s="2" t="s">
        <v>392</v>
      </c>
      <c r="B26" s="5" t="s">
        <v>393</v>
      </c>
    </row>
    <row r="27" spans="1:2">
      <c r="A27" s="2" t="s">
        <v>394</v>
      </c>
      <c r="B27" s="5" t="s">
        <v>395</v>
      </c>
    </row>
    <row r="28" spans="1:2">
      <c r="A28" s="2" t="s">
        <v>66</v>
      </c>
      <c r="B28" s="5" t="s">
        <v>396</v>
      </c>
    </row>
    <row r="29" spans="1:2">
      <c r="A29" s="2" t="s">
        <v>68</v>
      </c>
      <c r="B29" s="5" t="s">
        <v>397</v>
      </c>
    </row>
    <row r="30" spans="1:2">
      <c r="A30" s="2" t="s">
        <v>398</v>
      </c>
      <c r="B30" s="5" t="s">
        <v>399</v>
      </c>
    </row>
    <row r="31" spans="1:2">
      <c r="A31" s="2" t="s">
        <v>400</v>
      </c>
      <c r="B31" s="5" t="s">
        <v>401</v>
      </c>
    </row>
    <row r="32" spans="1:2">
      <c r="A32" s="2" t="s">
        <v>402</v>
      </c>
      <c r="B32" s="5" t="s">
        <v>403</v>
      </c>
    </row>
    <row r="33" spans="1:2">
      <c r="A33" s="2" t="s">
        <v>404</v>
      </c>
      <c r="B33" s="5" t="s">
        <v>405</v>
      </c>
    </row>
    <row r="34" spans="1:2">
      <c r="A34" s="2" t="s">
        <v>406</v>
      </c>
      <c r="B34" s="5" t="s">
        <v>407</v>
      </c>
    </row>
    <row r="35" spans="1:2">
      <c r="A35" s="2" t="s">
        <v>86</v>
      </c>
      <c r="B35" s="5">
        <v>20764655322</v>
      </c>
    </row>
    <row r="36" spans="1:2">
      <c r="A36" s="2" t="s">
        <v>88</v>
      </c>
      <c r="B36" s="5" t="s">
        <v>408</v>
      </c>
    </row>
    <row r="37" spans="1:2">
      <c r="A37" s="2" t="s">
        <v>409</v>
      </c>
      <c r="B37" s="5" t="s">
        <v>410</v>
      </c>
    </row>
    <row r="38" spans="1:2">
      <c r="A38" s="2" t="s">
        <v>96</v>
      </c>
      <c r="B38" s="5" t="s">
        <v>411</v>
      </c>
    </row>
    <row r="39" spans="1:2">
      <c r="A39" s="2" t="s">
        <v>100</v>
      </c>
      <c r="B39" s="5" t="s">
        <v>412</v>
      </c>
    </row>
    <row r="40" spans="1:2">
      <c r="A40" s="2" t="s">
        <v>102</v>
      </c>
      <c r="B40" s="5" t="s">
        <v>413</v>
      </c>
    </row>
    <row r="41" spans="1:2">
      <c r="A41" s="2" t="s">
        <v>104</v>
      </c>
      <c r="B41" s="5" t="s">
        <v>414</v>
      </c>
    </row>
    <row r="42" spans="1:2">
      <c r="A42" s="2" t="s">
        <v>106</v>
      </c>
      <c r="B42" s="5" t="s">
        <v>415</v>
      </c>
    </row>
    <row r="43" spans="1:2">
      <c r="A43" s="2" t="s">
        <v>108</v>
      </c>
      <c r="B43" s="5" t="s">
        <v>416</v>
      </c>
    </row>
    <row r="44" spans="1:2">
      <c r="A44" s="2" t="s">
        <v>110</v>
      </c>
      <c r="B44" s="5" t="s">
        <v>417</v>
      </c>
    </row>
    <row r="45" spans="1:2">
      <c r="A45" s="2" t="s">
        <v>418</v>
      </c>
      <c r="B45" s="5" t="s">
        <v>419</v>
      </c>
    </row>
    <row r="46" spans="1:2">
      <c r="A46" s="2" t="s">
        <v>114</v>
      </c>
      <c r="B46" s="5" t="s">
        <v>420</v>
      </c>
    </row>
    <row r="47" spans="1:2">
      <c r="A47" s="2" t="s">
        <v>421</v>
      </c>
      <c r="B47" s="5" t="s">
        <v>155</v>
      </c>
    </row>
    <row r="48" spans="1:2">
      <c r="A48" s="2" t="s">
        <v>116</v>
      </c>
      <c r="B48" s="5" t="s">
        <v>422</v>
      </c>
    </row>
    <row r="49" spans="1:2">
      <c r="A49" s="2" t="s">
        <v>423</v>
      </c>
      <c r="B49" s="5" t="s">
        <v>157</v>
      </c>
    </row>
    <row r="50" spans="1:2">
      <c r="A50" s="2" t="s">
        <v>424</v>
      </c>
      <c r="B50" s="5" t="s">
        <v>425</v>
      </c>
    </row>
    <row r="51" spans="1:2">
      <c r="A51" s="2" t="s">
        <v>426</v>
      </c>
      <c r="B51" s="5" t="s">
        <v>159</v>
      </c>
    </row>
    <row r="52" spans="1:2">
      <c r="A52" s="2" t="s">
        <v>427</v>
      </c>
      <c r="B52" s="5" t="s">
        <v>428</v>
      </c>
    </row>
    <row r="53" spans="1:2">
      <c r="A53" s="2" t="s">
        <v>429</v>
      </c>
      <c r="B53" s="5" t="s">
        <v>430</v>
      </c>
    </row>
    <row r="54" spans="1:2">
      <c r="A54" s="2" t="s">
        <v>124</v>
      </c>
      <c r="B54" s="5" t="s">
        <v>431</v>
      </c>
    </row>
    <row r="55" spans="1:2">
      <c r="A55" s="2" t="s">
        <v>432</v>
      </c>
      <c r="B55" s="5" t="s">
        <v>433</v>
      </c>
    </row>
    <row r="56" spans="1:2">
      <c r="A56" s="2" t="s">
        <v>126</v>
      </c>
      <c r="B56" s="5">
        <v>8932352190</v>
      </c>
    </row>
    <row r="57" spans="1:2">
      <c r="A57" s="2" t="s">
        <v>434</v>
      </c>
      <c r="B57" s="5">
        <v>8932417190</v>
      </c>
    </row>
    <row r="58" spans="1:2">
      <c r="A58" s="2" t="s">
        <v>435</v>
      </c>
      <c r="B58" s="5" t="s">
        <v>436</v>
      </c>
    </row>
    <row r="59" spans="1:2">
      <c r="A59" s="2" t="s">
        <v>437</v>
      </c>
      <c r="B59" s="5" t="s">
        <v>438</v>
      </c>
    </row>
    <row r="60" spans="1:2">
      <c r="A60" s="2" t="s">
        <v>439</v>
      </c>
      <c r="B60" s="5" t="s">
        <v>440</v>
      </c>
    </row>
    <row r="61" spans="1:2">
      <c r="A61" s="2" t="s">
        <v>441</v>
      </c>
      <c r="B61" s="5" t="s">
        <v>171</v>
      </c>
    </row>
    <row r="62" spans="1:2">
      <c r="A62" s="2" t="s">
        <v>442</v>
      </c>
      <c r="B62" s="5" t="s">
        <v>443</v>
      </c>
    </row>
    <row r="63" spans="1:2">
      <c r="A63" s="2" t="s">
        <v>134</v>
      </c>
      <c r="B63" s="5" t="s">
        <v>444</v>
      </c>
    </row>
    <row r="64" spans="1:2">
      <c r="A64" s="2" t="s">
        <v>445</v>
      </c>
      <c r="B64" s="5" t="s">
        <v>446</v>
      </c>
    </row>
    <row r="65" spans="1:2">
      <c r="A65" s="2" t="s">
        <v>136</v>
      </c>
      <c r="B65" s="5" t="s">
        <v>447</v>
      </c>
    </row>
    <row r="66" spans="1:2">
      <c r="A66" s="2" t="s">
        <v>138</v>
      </c>
      <c r="B66" s="5" t="s">
        <v>448</v>
      </c>
    </row>
    <row r="67" spans="1:2">
      <c r="A67" s="2" t="s">
        <v>449</v>
      </c>
      <c r="B67" s="5" t="s">
        <v>450</v>
      </c>
    </row>
    <row r="68" spans="1:2">
      <c r="A68" s="2" t="s">
        <v>140</v>
      </c>
      <c r="B68" s="5" t="s">
        <v>451</v>
      </c>
    </row>
    <row r="69" spans="1:2">
      <c r="A69" s="2" t="s">
        <v>452</v>
      </c>
      <c r="B69" s="5" t="s">
        <v>177</v>
      </c>
    </row>
    <row r="70" spans="1:2">
      <c r="A70" s="2" t="s">
        <v>453</v>
      </c>
      <c r="B70" s="5">
        <v>9315276160</v>
      </c>
    </row>
    <row r="71" spans="1:2">
      <c r="A71" s="2" t="s">
        <v>454</v>
      </c>
      <c r="B71" s="5">
        <v>9315306190</v>
      </c>
    </row>
    <row r="72" spans="1:2">
      <c r="A72" s="2" t="s">
        <v>455</v>
      </c>
      <c r="B72" s="5" t="s">
        <v>456</v>
      </c>
    </row>
    <row r="73" spans="1:2">
      <c r="A73" s="2" t="s">
        <v>457</v>
      </c>
      <c r="B73" s="5" t="s">
        <v>181</v>
      </c>
    </row>
    <row r="74" spans="1:2">
      <c r="A74" s="2" t="s">
        <v>146</v>
      </c>
      <c r="B74" s="5" t="s">
        <v>458</v>
      </c>
    </row>
    <row r="75" spans="1:2">
      <c r="A75" s="2" t="s">
        <v>148</v>
      </c>
      <c r="B75" s="5" t="s">
        <v>459</v>
      </c>
    </row>
    <row r="76" spans="1:2">
      <c r="A76" s="2" t="s">
        <v>460</v>
      </c>
      <c r="B76" s="5" t="s">
        <v>183</v>
      </c>
    </row>
    <row r="77" spans="1:2">
      <c r="A77" s="2" t="s">
        <v>461</v>
      </c>
      <c r="B77" s="5" t="s">
        <v>462</v>
      </c>
    </row>
    <row r="78" spans="1:2">
      <c r="A78" s="2" t="s">
        <v>463</v>
      </c>
      <c r="B78" s="5" t="s">
        <v>464</v>
      </c>
    </row>
    <row r="79" spans="1:2">
      <c r="A79" s="2" t="s">
        <v>465</v>
      </c>
      <c r="B79" s="5" t="s">
        <v>466</v>
      </c>
    </row>
    <row r="80" spans="1:2">
      <c r="A80" s="2" t="s">
        <v>467</v>
      </c>
      <c r="B80" s="5" t="s">
        <v>468</v>
      </c>
    </row>
    <row r="81" spans="1:2">
      <c r="A81" s="2" t="s">
        <v>595</v>
      </c>
      <c r="B81" s="5" t="s">
        <v>470</v>
      </c>
    </row>
    <row r="82" spans="1:2">
      <c r="A82" s="2" t="s">
        <v>471</v>
      </c>
      <c r="B82" s="5" t="s">
        <v>472</v>
      </c>
    </row>
    <row r="83" spans="1:2">
      <c r="A83" s="2" t="s">
        <v>473</v>
      </c>
      <c r="B83" s="5" t="s">
        <v>474</v>
      </c>
    </row>
    <row r="84" spans="1:2">
      <c r="A84" s="2" t="s">
        <v>475</v>
      </c>
      <c r="B84" s="5" t="s">
        <v>476</v>
      </c>
    </row>
    <row r="85" spans="1:2">
      <c r="A85" s="2" t="s">
        <v>477</v>
      </c>
      <c r="B85" s="5" t="s">
        <v>478</v>
      </c>
    </row>
    <row r="86" spans="1:2">
      <c r="A86" s="2" t="s">
        <v>479</v>
      </c>
      <c r="B86" s="5" t="s">
        <v>480</v>
      </c>
    </row>
    <row r="87" spans="1:2">
      <c r="A87" s="2" t="s">
        <v>202</v>
      </c>
      <c r="B87" s="5" t="s">
        <v>481</v>
      </c>
    </row>
    <row r="88" spans="1:2">
      <c r="A88" s="2" t="s">
        <v>482</v>
      </c>
      <c r="B88" s="5" t="s">
        <v>483</v>
      </c>
    </row>
    <row r="89" spans="1:2">
      <c r="A89" s="2" t="s">
        <v>484</v>
      </c>
      <c r="B89" s="5" t="s">
        <v>485</v>
      </c>
    </row>
    <row r="90" spans="1:2">
      <c r="A90" s="2" t="s">
        <v>188</v>
      </c>
      <c r="B90" s="5" t="s">
        <v>486</v>
      </c>
    </row>
    <row r="91" spans="1:2">
      <c r="A91" s="2" t="s">
        <v>190</v>
      </c>
      <c r="B91" s="5" t="s">
        <v>487</v>
      </c>
    </row>
    <row r="92" spans="1:2">
      <c r="A92" s="2" t="s">
        <v>596</v>
      </c>
      <c r="B92" s="5" t="s">
        <v>489</v>
      </c>
    </row>
    <row r="93" spans="1:2">
      <c r="A93" s="2" t="s">
        <v>6</v>
      </c>
      <c r="B93" s="5" t="s">
        <v>206</v>
      </c>
    </row>
    <row r="94" spans="1:2">
      <c r="A94" s="2" t="s">
        <v>490</v>
      </c>
      <c r="B94" s="5" t="s">
        <v>213</v>
      </c>
    </row>
    <row r="95" spans="1:2">
      <c r="A95" s="2" t="s">
        <v>214</v>
      </c>
      <c r="B95" s="5" t="s">
        <v>215</v>
      </c>
    </row>
    <row r="96" spans="1:2">
      <c r="A96" s="2" t="s">
        <v>216</v>
      </c>
      <c r="B96" s="5" t="s">
        <v>217</v>
      </c>
    </row>
    <row r="97" spans="1:2">
      <c r="A97" s="2" t="s">
        <v>218</v>
      </c>
      <c r="B97" s="5" t="s">
        <v>219</v>
      </c>
    </row>
    <row r="98" spans="1:2">
      <c r="A98" s="2" t="s">
        <v>220</v>
      </c>
      <c r="B98" s="5" t="s">
        <v>221</v>
      </c>
    </row>
    <row r="99" spans="1:2">
      <c r="A99" s="2" t="s">
        <v>222</v>
      </c>
      <c r="B99" s="5" t="s">
        <v>223</v>
      </c>
    </row>
    <row r="100" spans="1:2">
      <c r="A100" s="2" t="s">
        <v>210</v>
      </c>
      <c r="B100" s="5" t="s">
        <v>211</v>
      </c>
    </row>
    <row r="101" spans="1:2">
      <c r="A101" s="2" t="s">
        <v>88</v>
      </c>
      <c r="B101" s="5" t="s">
        <v>209</v>
      </c>
    </row>
    <row r="102" spans="1:2">
      <c r="A102" s="2" t="s">
        <v>491</v>
      </c>
      <c r="B102" s="5" t="s">
        <v>208</v>
      </c>
    </row>
    <row r="103" spans="1:2">
      <c r="A103" s="2" t="s">
        <v>492</v>
      </c>
      <c r="B103" s="5">
        <v>12146401160</v>
      </c>
    </row>
    <row r="104" spans="1:2">
      <c r="A104" s="2" t="s">
        <v>493</v>
      </c>
      <c r="B104" s="5" t="s">
        <v>239</v>
      </c>
    </row>
    <row r="105" spans="1:2">
      <c r="A105" s="2" t="s">
        <v>494</v>
      </c>
      <c r="B105" s="5" t="s">
        <v>241</v>
      </c>
    </row>
    <row r="106" spans="1:2">
      <c r="A106" s="2" t="s">
        <v>244</v>
      </c>
      <c r="B106" s="5" t="s">
        <v>495</v>
      </c>
    </row>
    <row r="107" spans="1:2">
      <c r="A107" s="2" t="s">
        <v>246</v>
      </c>
      <c r="B107" s="5" t="s">
        <v>496</v>
      </c>
    </row>
    <row r="108" spans="1:2">
      <c r="A108" s="2" t="s">
        <v>248</v>
      </c>
      <c r="B108" s="5" t="s">
        <v>497</v>
      </c>
    </row>
    <row r="109" spans="1:2">
      <c r="A109" s="2" t="s">
        <v>236</v>
      </c>
      <c r="B109" s="5" t="s">
        <v>237</v>
      </c>
    </row>
    <row r="110" spans="1:2">
      <c r="A110" s="2" t="s">
        <v>234</v>
      </c>
      <c r="B110" s="5" t="s">
        <v>235</v>
      </c>
    </row>
    <row r="111" spans="1:2">
      <c r="A111" s="2" t="s">
        <v>250</v>
      </c>
      <c r="B111" s="5" t="s">
        <v>251</v>
      </c>
    </row>
    <row r="112" spans="1:2">
      <c r="A112" s="2" t="s">
        <v>252</v>
      </c>
      <c r="B112" s="5" t="s">
        <v>253</v>
      </c>
    </row>
    <row r="113" spans="1:2">
      <c r="A113" s="2" t="s">
        <v>254</v>
      </c>
      <c r="B113" s="5" t="s">
        <v>255</v>
      </c>
    </row>
    <row r="114" spans="1:2">
      <c r="A114" s="2" t="s">
        <v>256</v>
      </c>
      <c r="B114" s="5" t="s">
        <v>257</v>
      </c>
    </row>
    <row r="115" spans="1:2" ht="15.75">
      <c r="A115" s="2" t="s">
        <v>597</v>
      </c>
      <c r="B115" s="5" t="s">
        <v>259</v>
      </c>
    </row>
    <row r="116" spans="1:2">
      <c r="A116" s="2" t="s">
        <v>499</v>
      </c>
      <c r="B116" s="5" t="s">
        <v>500</v>
      </c>
    </row>
    <row r="117" spans="1:2">
      <c r="A117" s="2" t="s">
        <v>260</v>
      </c>
      <c r="B117" s="5" t="s">
        <v>501</v>
      </c>
    </row>
    <row r="118" spans="1:2">
      <c r="A118" s="2" t="s">
        <v>262</v>
      </c>
      <c r="B118" s="5" t="s">
        <v>502</v>
      </c>
    </row>
    <row r="119" spans="1:2">
      <c r="A119" s="2" t="s">
        <v>264</v>
      </c>
      <c r="B119" s="5" t="s">
        <v>265</v>
      </c>
    </row>
    <row r="120" spans="1:2">
      <c r="A120" s="2" t="s">
        <v>266</v>
      </c>
      <c r="B120" s="5" t="s">
        <v>503</v>
      </c>
    </row>
    <row r="121" spans="1:2">
      <c r="A121" s="2" t="s">
        <v>268</v>
      </c>
      <c r="B121" s="5" t="s">
        <v>269</v>
      </c>
    </row>
    <row r="122" spans="1:2">
      <c r="A122" s="2" t="s">
        <v>504</v>
      </c>
      <c r="B122" s="5" t="s">
        <v>505</v>
      </c>
    </row>
    <row r="123" spans="1:2">
      <c r="A123" s="2" t="s">
        <v>273</v>
      </c>
      <c r="B123" s="5" t="s">
        <v>274</v>
      </c>
    </row>
    <row r="124" spans="1:2">
      <c r="A124" s="2" t="s">
        <v>506</v>
      </c>
      <c r="B124" s="5" t="s">
        <v>507</v>
      </c>
    </row>
    <row r="125" spans="1:2">
      <c r="A125" s="2" t="s">
        <v>508</v>
      </c>
      <c r="B125" s="5" t="s">
        <v>509</v>
      </c>
    </row>
    <row r="126" spans="1:2">
      <c r="A126" s="2" t="s">
        <v>510</v>
      </c>
      <c r="B126" s="5" t="s">
        <v>511</v>
      </c>
    </row>
    <row r="127" spans="1:2">
      <c r="A127" s="2" t="s">
        <v>291</v>
      </c>
      <c r="B127" s="5" t="s">
        <v>512</v>
      </c>
    </row>
    <row r="128" spans="1:2">
      <c r="A128" s="2" t="s">
        <v>513</v>
      </c>
      <c r="B128" s="5" t="s">
        <v>514</v>
      </c>
    </row>
    <row r="129" spans="1:2">
      <c r="A129" s="2" t="s">
        <v>515</v>
      </c>
      <c r="B129" s="5" t="s">
        <v>296</v>
      </c>
    </row>
    <row r="130" spans="1:2">
      <c r="A130" s="2" t="s">
        <v>516</v>
      </c>
      <c r="B130" s="5" t="s">
        <v>517</v>
      </c>
    </row>
    <row r="131" spans="1:2">
      <c r="A131" s="2" t="s">
        <v>518</v>
      </c>
      <c r="B131" s="5" t="s">
        <v>519</v>
      </c>
    </row>
    <row r="132" spans="1:2">
      <c r="A132" s="2" t="s">
        <v>520</v>
      </c>
      <c r="B132" s="5" t="s">
        <v>521</v>
      </c>
    </row>
    <row r="133" spans="1:2">
      <c r="A133" s="2" t="s">
        <v>303</v>
      </c>
      <c r="B133" s="5" t="s">
        <v>522</v>
      </c>
    </row>
    <row r="134" spans="1:2">
      <c r="A134" s="2" t="s">
        <v>523</v>
      </c>
      <c r="B134" s="5" t="s">
        <v>524</v>
      </c>
    </row>
    <row r="135" spans="1:2" ht="18.75">
      <c r="A135" s="2" t="s">
        <v>525</v>
      </c>
      <c r="B135" s="1"/>
    </row>
    <row r="136" spans="1:2">
      <c r="A136" s="2" t="s">
        <v>311</v>
      </c>
      <c r="B136" s="5" t="s">
        <v>312</v>
      </c>
    </row>
    <row r="137" spans="1:2">
      <c r="A137" s="2" t="s">
        <v>315</v>
      </c>
      <c r="B137" s="5" t="s">
        <v>316</v>
      </c>
    </row>
    <row r="138" spans="1:2">
      <c r="A138" s="2" t="s">
        <v>526</v>
      </c>
      <c r="B138" s="5" t="s">
        <v>318</v>
      </c>
    </row>
    <row r="139" spans="1:2">
      <c r="A139" s="2" t="s">
        <v>319</v>
      </c>
      <c r="B139" s="5" t="s">
        <v>320</v>
      </c>
    </row>
    <row r="140" spans="1:2">
      <c r="A140" s="2" t="s">
        <v>321</v>
      </c>
      <c r="B140" s="5" t="s">
        <v>322</v>
      </c>
    </row>
    <row r="141" spans="1:2">
      <c r="A141" s="2" t="s">
        <v>323</v>
      </c>
      <c r="B141" s="5" t="s">
        <v>324</v>
      </c>
    </row>
    <row r="142" spans="1:2">
      <c r="A142" s="2" t="s">
        <v>325</v>
      </c>
      <c r="B142" s="5" t="s">
        <v>326</v>
      </c>
    </row>
    <row r="143" spans="1:2">
      <c r="A143" s="2" t="s">
        <v>327</v>
      </c>
      <c r="B143" s="5" t="s">
        <v>328</v>
      </c>
    </row>
    <row r="144" spans="1:2">
      <c r="A144" s="2" t="s">
        <v>329</v>
      </c>
      <c r="B144" s="5" t="s">
        <v>330</v>
      </c>
    </row>
    <row r="145" spans="1:2">
      <c r="A145" s="2" t="s">
        <v>331</v>
      </c>
      <c r="B145" s="5" t="s">
        <v>314</v>
      </c>
    </row>
    <row r="146" spans="1:2">
      <c r="A146" s="2" t="s">
        <v>332</v>
      </c>
      <c r="B146" s="5" t="s">
        <v>333</v>
      </c>
    </row>
    <row r="147" spans="1:2">
      <c r="A147" s="2" t="s">
        <v>334</v>
      </c>
      <c r="B147" s="5" t="s">
        <v>335</v>
      </c>
    </row>
    <row r="148" spans="1:2">
      <c r="A148" s="2" t="s">
        <v>336</v>
      </c>
      <c r="B148" s="5" t="s">
        <v>337</v>
      </c>
    </row>
    <row r="149" spans="1:2">
      <c r="A149" s="2" t="s">
        <v>338</v>
      </c>
      <c r="B149" s="5" t="s">
        <v>339</v>
      </c>
    </row>
    <row r="150" spans="1:2">
      <c r="A150" s="2" t="s">
        <v>340</v>
      </c>
      <c r="B150" s="5" t="s">
        <v>341</v>
      </c>
    </row>
    <row r="151" spans="1:2">
      <c r="A151" s="2" t="s">
        <v>342</v>
      </c>
      <c r="B151" s="5" t="s">
        <v>343</v>
      </c>
    </row>
    <row r="152" spans="1:2">
      <c r="A152" s="2" t="s">
        <v>348</v>
      </c>
      <c r="B152" s="5" t="s">
        <v>349</v>
      </c>
    </row>
    <row r="153" spans="1:2">
      <c r="A153" s="2" t="s">
        <v>350</v>
      </c>
      <c r="B153" s="5" t="s">
        <v>351</v>
      </c>
    </row>
    <row r="154" spans="1:2">
      <c r="A154" s="2" t="s">
        <v>352</v>
      </c>
      <c r="B154" s="5" t="s">
        <v>353</v>
      </c>
    </row>
    <row r="155" spans="1:2">
      <c r="A155" s="2" t="s">
        <v>527</v>
      </c>
      <c r="B155" s="5" t="s">
        <v>528</v>
      </c>
    </row>
    <row r="156" spans="1:2" ht="18.75">
      <c r="A156" s="2" t="s">
        <v>529</v>
      </c>
      <c r="B156" s="1"/>
    </row>
    <row r="157" spans="1:2">
      <c r="A157" s="2" t="s">
        <v>530</v>
      </c>
      <c r="B157" s="5" t="s">
        <v>531</v>
      </c>
    </row>
    <row r="158" spans="1:2">
      <c r="A158" s="2" t="s">
        <v>532</v>
      </c>
      <c r="B158" s="5" t="s">
        <v>533</v>
      </c>
    </row>
    <row r="159" spans="1:2">
      <c r="A159" s="2" t="s">
        <v>534</v>
      </c>
      <c r="B159" s="5" t="s">
        <v>535</v>
      </c>
    </row>
    <row r="160" spans="1:2">
      <c r="A160" s="2" t="s">
        <v>536</v>
      </c>
      <c r="B160" s="5" t="s">
        <v>537</v>
      </c>
    </row>
    <row r="161" spans="1:2">
      <c r="A161" s="2" t="s">
        <v>538</v>
      </c>
      <c r="B161" s="5" t="s">
        <v>539</v>
      </c>
    </row>
    <row r="162" spans="1:2">
      <c r="A162" s="2" t="s">
        <v>540</v>
      </c>
      <c r="B162" s="5" t="s">
        <v>541</v>
      </c>
    </row>
    <row r="163" spans="1:2">
      <c r="A163" s="2" t="s">
        <v>542</v>
      </c>
      <c r="B163" s="5" t="s">
        <v>543</v>
      </c>
    </row>
    <row r="164" spans="1:2">
      <c r="A164" s="2" t="s">
        <v>544</v>
      </c>
      <c r="B164" s="5" t="s">
        <v>545</v>
      </c>
    </row>
    <row r="165" spans="1:2">
      <c r="A165" s="2" t="s">
        <v>546</v>
      </c>
      <c r="B165" s="5" t="s">
        <v>547</v>
      </c>
    </row>
    <row r="166" spans="1:2" ht="15.75">
      <c r="A166" s="2" t="s">
        <v>598</v>
      </c>
      <c r="B166" s="5">
        <v>2038</v>
      </c>
    </row>
    <row r="167" spans="1:2">
      <c r="A167" s="2" t="s">
        <v>549</v>
      </c>
      <c r="B167" s="5">
        <v>2202</v>
      </c>
    </row>
    <row r="168" spans="1:2">
      <c r="A168" s="2" t="s">
        <v>550</v>
      </c>
      <c r="B168" s="5">
        <v>2101</v>
      </c>
    </row>
    <row r="169" spans="1:2">
      <c r="A169" s="2" t="s">
        <v>551</v>
      </c>
      <c r="B169" s="5">
        <v>2105</v>
      </c>
    </row>
    <row r="170" spans="1:2">
      <c r="A170" s="2" t="s">
        <v>552</v>
      </c>
      <c r="B170" s="5">
        <v>2115</v>
      </c>
    </row>
    <row r="171" spans="1:2">
      <c r="A171" s="2" t="s">
        <v>553</v>
      </c>
      <c r="B171" s="5" t="s">
        <v>554</v>
      </c>
    </row>
    <row r="172" spans="1:2">
      <c r="A172" s="2" t="s">
        <v>555</v>
      </c>
      <c r="B172" s="5" t="s">
        <v>556</v>
      </c>
    </row>
    <row r="173" spans="1:2">
      <c r="A173" s="2" t="s">
        <v>557</v>
      </c>
      <c r="B173" s="5" t="s">
        <v>558</v>
      </c>
    </row>
    <row r="174" spans="1:2">
      <c r="A174" s="2" t="s">
        <v>559</v>
      </c>
      <c r="B174" s="5" t="s">
        <v>560</v>
      </c>
    </row>
    <row r="175" spans="1:2">
      <c r="A175" s="2" t="s">
        <v>561</v>
      </c>
      <c r="B175" s="5" t="s">
        <v>562</v>
      </c>
    </row>
    <row r="176" spans="1:2">
      <c r="A176" s="2" t="s">
        <v>563</v>
      </c>
      <c r="B176" s="5" t="s">
        <v>564</v>
      </c>
    </row>
    <row r="177" spans="1:2">
      <c r="A177" s="2" t="s">
        <v>565</v>
      </c>
      <c r="B177" s="5" t="s">
        <v>566</v>
      </c>
    </row>
    <row r="178" spans="1:2">
      <c r="A178" s="2" t="s">
        <v>567</v>
      </c>
      <c r="B178" s="5">
        <v>64424</v>
      </c>
    </row>
    <row r="179" spans="1:2">
      <c r="A179" s="2" t="s">
        <v>568</v>
      </c>
      <c r="B179" s="5">
        <v>64425</v>
      </c>
    </row>
    <row r="180" spans="1:2">
      <c r="A180" s="2" t="s">
        <v>569</v>
      </c>
      <c r="B180" s="5">
        <v>66609</v>
      </c>
    </row>
    <row r="181" spans="1:2">
      <c r="A181" s="2" t="s">
        <v>570</v>
      </c>
      <c r="B181" s="5">
        <v>66610</v>
      </c>
    </row>
    <row r="182" spans="1:2">
      <c r="A182" s="2" t="s">
        <v>571</v>
      </c>
      <c r="B182" s="5">
        <v>15609</v>
      </c>
    </row>
    <row r="183" spans="1:2">
      <c r="A183" s="2" t="s">
        <v>572</v>
      </c>
      <c r="B183" s="5">
        <v>17035</v>
      </c>
    </row>
    <row r="184" spans="1:2">
      <c r="A184" s="2" t="s">
        <v>573</v>
      </c>
      <c r="B184" s="5">
        <v>17036</v>
      </c>
    </row>
    <row r="185" spans="1:2">
      <c r="A185" s="2" t="s">
        <v>574</v>
      </c>
      <c r="B185" s="5">
        <v>98308</v>
      </c>
    </row>
    <row r="186" spans="1:2">
      <c r="A186" s="2" t="s">
        <v>575</v>
      </c>
      <c r="B186" s="5">
        <v>98391</v>
      </c>
    </row>
    <row r="187" spans="1:2">
      <c r="A187" s="2" t="s">
        <v>576</v>
      </c>
      <c r="B187" s="5">
        <v>64463</v>
      </c>
    </row>
    <row r="188" spans="1:2">
      <c r="A188" s="2" t="s">
        <v>577</v>
      </c>
      <c r="B188" s="5">
        <v>64465</v>
      </c>
    </row>
    <row r="189" spans="1:2">
      <c r="A189" s="2" t="s">
        <v>578</v>
      </c>
      <c r="B189" s="5">
        <v>191043</v>
      </c>
    </row>
    <row r="190" spans="1:2">
      <c r="A190" s="2" t="s">
        <v>579</v>
      </c>
      <c r="B190" s="5">
        <v>191044</v>
      </c>
    </row>
    <row r="191" spans="1:2">
      <c r="A191" s="2" t="s">
        <v>580</v>
      </c>
      <c r="B191" s="5">
        <v>388004</v>
      </c>
    </row>
    <row r="192" spans="1:2">
      <c r="A192" s="2" t="s">
        <v>581</v>
      </c>
      <c r="B192" s="5">
        <v>134704</v>
      </c>
    </row>
    <row r="193" spans="1:2">
      <c r="A193" s="2" t="s">
        <v>582</v>
      </c>
      <c r="B193" s="5">
        <v>80937</v>
      </c>
    </row>
    <row r="194" spans="1:2">
      <c r="A194" s="2" t="s">
        <v>583</v>
      </c>
      <c r="B194" s="5">
        <v>80963</v>
      </c>
    </row>
    <row r="195" spans="1:2">
      <c r="A195" s="2" t="s">
        <v>584</v>
      </c>
      <c r="B195" s="5">
        <v>382833</v>
      </c>
    </row>
    <row r="196" spans="1:2">
      <c r="A196" s="2" t="s">
        <v>585</v>
      </c>
      <c r="B196" s="5">
        <v>382835</v>
      </c>
    </row>
    <row r="197" spans="1:2">
      <c r="A197" s="2" t="s">
        <v>586</v>
      </c>
      <c r="B197" s="5">
        <v>301544</v>
      </c>
    </row>
    <row r="198" spans="1:2">
      <c r="B198" s="5"/>
    </row>
    <row r="199" spans="1:2">
      <c r="B199" s="5"/>
    </row>
    <row r="200" spans="1:2">
      <c r="A200" s="2"/>
      <c r="B200" s="5"/>
    </row>
    <row r="201" spans="1:2">
      <c r="B201" s="5"/>
    </row>
    <row r="202" spans="1:2">
      <c r="B202" s="5"/>
    </row>
    <row r="203" spans="1:2">
      <c r="B203" s="5"/>
    </row>
    <row r="204" spans="1:2">
      <c r="B204" s="5"/>
    </row>
    <row r="205" spans="1:2">
      <c r="B205" s="5"/>
    </row>
    <row r="206" spans="1:2">
      <c r="B206" s="5"/>
    </row>
    <row r="207" spans="1:2">
      <c r="B207" s="5"/>
    </row>
    <row r="208" spans="1:2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AB84B-514B-4AAA-A513-EC3749DCEEA7}">
  <dimension ref="A1:F177"/>
  <sheetViews>
    <sheetView topLeftCell="A16" workbookViewId="0">
      <selection activeCell="A6" sqref="A6"/>
    </sheetView>
  </sheetViews>
  <sheetFormatPr defaultRowHeight="15"/>
  <cols>
    <col min="1" max="1" width="31.7109375" style="2" bestFit="1" customWidth="1"/>
    <col min="2" max="2" width="13.28515625" bestFit="1" customWidth="1"/>
    <col min="6" max="6" width="20.85546875" bestFit="1" customWidth="1"/>
  </cols>
  <sheetData>
    <row r="1" spans="1:6">
      <c r="A1" s="2" t="s">
        <v>0</v>
      </c>
      <c r="B1" s="2" t="s">
        <v>2</v>
      </c>
      <c r="C1" s="2" t="s">
        <v>587</v>
      </c>
      <c r="D1" s="2" t="s">
        <v>588</v>
      </c>
      <c r="E1" s="2" t="s">
        <v>589</v>
      </c>
      <c r="F1" s="2" t="s">
        <v>590</v>
      </c>
    </row>
    <row r="2" spans="1:6">
      <c r="A2" s="2" t="s">
        <v>6</v>
      </c>
      <c r="B2" t="s">
        <v>7</v>
      </c>
      <c r="C2" s="13"/>
      <c r="D2" s="13"/>
      <c r="E2" s="13">
        <f>C2+D2</f>
        <v>0</v>
      </c>
      <c r="F2" s="13"/>
    </row>
    <row r="3" spans="1:6">
      <c r="A3" s="2" t="s">
        <v>8</v>
      </c>
      <c r="B3" t="s">
        <v>9</v>
      </c>
      <c r="C3" s="13"/>
      <c r="D3" s="13"/>
      <c r="E3" s="13">
        <f>C3+D3</f>
        <v>0</v>
      </c>
      <c r="F3" s="13"/>
    </row>
    <row r="4" spans="1:6">
      <c r="A4" s="2" t="s">
        <v>10</v>
      </c>
      <c r="B4" t="s">
        <v>11</v>
      </c>
      <c r="C4" s="13"/>
      <c r="D4" s="13"/>
      <c r="E4" s="13">
        <f>C4+D4</f>
        <v>0</v>
      </c>
      <c r="F4" s="13"/>
    </row>
    <row r="5" spans="1:6">
      <c r="A5" s="2" t="s">
        <v>12</v>
      </c>
      <c r="B5" t="s">
        <v>13</v>
      </c>
      <c r="C5" s="13"/>
      <c r="D5" s="13"/>
      <c r="E5" s="13">
        <f>C5+D5</f>
        <v>0</v>
      </c>
      <c r="F5" s="13"/>
    </row>
    <row r="6" spans="1:6">
      <c r="A6" s="2" t="s">
        <v>14</v>
      </c>
      <c r="B6" t="s">
        <v>15</v>
      </c>
      <c r="C6" s="13"/>
      <c r="D6" s="13"/>
      <c r="E6" s="13">
        <f>C6+D6</f>
        <v>0</v>
      </c>
      <c r="F6" s="13"/>
    </row>
    <row r="7" spans="1:6">
      <c r="A7" s="2" t="s">
        <v>16</v>
      </c>
      <c r="B7" t="s">
        <v>17</v>
      </c>
      <c r="C7" s="13"/>
      <c r="D7" s="13"/>
      <c r="E7" s="13">
        <f>C7+D7</f>
        <v>0</v>
      </c>
      <c r="F7" s="13"/>
    </row>
    <row r="8" spans="1:6">
      <c r="A8" s="2" t="s">
        <v>18</v>
      </c>
      <c r="B8" t="s">
        <v>19</v>
      </c>
      <c r="C8" s="13"/>
      <c r="D8" s="13"/>
      <c r="E8" s="13">
        <f>C8+D8</f>
        <v>0</v>
      </c>
      <c r="F8" s="13"/>
    </row>
    <row r="9" spans="1:6">
      <c r="A9" s="2" t="s">
        <v>20</v>
      </c>
      <c r="B9" t="s">
        <v>21</v>
      </c>
      <c r="C9" s="13"/>
      <c r="D9" s="13"/>
      <c r="E9" s="13">
        <f>C9+D9</f>
        <v>0</v>
      </c>
      <c r="F9" s="13"/>
    </row>
    <row r="10" spans="1:6">
      <c r="A10" s="2" t="s">
        <v>22</v>
      </c>
      <c r="B10" t="s">
        <v>23</v>
      </c>
      <c r="C10" s="13"/>
      <c r="D10" s="13"/>
      <c r="E10" s="13">
        <f>C10+D10</f>
        <v>0</v>
      </c>
      <c r="F10" s="13"/>
    </row>
    <row r="11" spans="1:6">
      <c r="A11" s="2" t="s">
        <v>24</v>
      </c>
      <c r="B11" t="s">
        <v>25</v>
      </c>
      <c r="C11" s="13"/>
      <c r="D11" s="13"/>
      <c r="E11" s="13">
        <f>C11+D11</f>
        <v>0</v>
      </c>
      <c r="F11" s="13"/>
    </row>
    <row r="12" spans="1:6">
      <c r="A12" s="2" t="s">
        <v>26</v>
      </c>
      <c r="B12" t="s">
        <v>27</v>
      </c>
      <c r="C12" s="13"/>
      <c r="D12" s="13"/>
      <c r="E12" s="13">
        <f>C12+D12</f>
        <v>0</v>
      </c>
      <c r="F12" s="13"/>
    </row>
    <row r="13" spans="1:6">
      <c r="A13" s="2" t="s">
        <v>28</v>
      </c>
      <c r="B13" t="s">
        <v>29</v>
      </c>
      <c r="C13" s="13"/>
      <c r="D13" s="13"/>
      <c r="E13" s="13">
        <f>C13+D13</f>
        <v>0</v>
      </c>
      <c r="F13" s="13"/>
    </row>
    <row r="14" spans="1:6">
      <c r="A14" s="2" t="s">
        <v>30</v>
      </c>
      <c r="B14" t="s">
        <v>31</v>
      </c>
      <c r="C14" s="13"/>
      <c r="D14" s="13"/>
      <c r="E14" s="13">
        <f>C14+D14</f>
        <v>0</v>
      </c>
      <c r="F14" s="13"/>
    </row>
    <row r="15" spans="1:6">
      <c r="A15" s="2" t="s">
        <v>32</v>
      </c>
      <c r="B15" t="s">
        <v>33</v>
      </c>
      <c r="C15" s="13"/>
      <c r="D15" s="13"/>
      <c r="E15" s="13">
        <f>C15+D15</f>
        <v>0</v>
      </c>
      <c r="F15" s="13"/>
    </row>
    <row r="16" spans="1:6">
      <c r="A16" s="2" t="s">
        <v>34</v>
      </c>
      <c r="B16" t="s">
        <v>35</v>
      </c>
      <c r="C16" s="13"/>
      <c r="D16" s="13"/>
      <c r="E16" s="13">
        <f>C16+D16</f>
        <v>0</v>
      </c>
      <c r="F16" s="13"/>
    </row>
    <row r="17" spans="1:6">
      <c r="A17" s="2" t="s">
        <v>36</v>
      </c>
      <c r="B17" t="s">
        <v>37</v>
      </c>
      <c r="C17" s="13"/>
      <c r="D17" s="13"/>
      <c r="E17" s="13">
        <f>C17+D17</f>
        <v>0</v>
      </c>
      <c r="F17" s="13"/>
    </row>
    <row r="18" spans="1:6">
      <c r="A18" s="2" t="s">
        <v>38</v>
      </c>
      <c r="B18" t="s">
        <v>39</v>
      </c>
      <c r="C18" s="13"/>
      <c r="D18" s="13"/>
      <c r="E18" s="13">
        <f>C18+D18</f>
        <v>0</v>
      </c>
      <c r="F18" s="13"/>
    </row>
    <row r="19" spans="1:6">
      <c r="A19" s="2" t="s">
        <v>40</v>
      </c>
      <c r="B19" t="s">
        <v>41</v>
      </c>
      <c r="C19" s="13"/>
      <c r="D19" s="13"/>
      <c r="E19" s="13">
        <f>C19+D19</f>
        <v>0</v>
      </c>
      <c r="F19" s="13"/>
    </row>
    <row r="20" spans="1:6">
      <c r="A20" s="2" t="s">
        <v>42</v>
      </c>
      <c r="B20" t="s">
        <v>43</v>
      </c>
      <c r="C20" s="13"/>
      <c r="D20" s="13"/>
      <c r="E20" s="13">
        <f>C20+D20</f>
        <v>0</v>
      </c>
      <c r="F20" s="13"/>
    </row>
    <row r="21" spans="1:6">
      <c r="A21" s="2" t="s">
        <v>44</v>
      </c>
      <c r="B21" t="s">
        <v>45</v>
      </c>
      <c r="C21" s="13"/>
      <c r="D21" s="13"/>
      <c r="E21" s="13">
        <f>C21+D21</f>
        <v>0</v>
      </c>
      <c r="F21" s="13"/>
    </row>
    <row r="22" spans="1:6">
      <c r="A22" s="2" t="s">
        <v>46</v>
      </c>
      <c r="B22" t="s">
        <v>47</v>
      </c>
      <c r="C22" s="13"/>
      <c r="D22" s="13"/>
      <c r="E22" s="13">
        <f>C22+D22</f>
        <v>0</v>
      </c>
      <c r="F22" s="13"/>
    </row>
    <row r="23" spans="1:6">
      <c r="A23" s="2" t="s">
        <v>48</v>
      </c>
      <c r="B23" t="s">
        <v>49</v>
      </c>
      <c r="C23" s="13"/>
      <c r="D23" s="13"/>
      <c r="E23" s="13">
        <f>C23+D23</f>
        <v>0</v>
      </c>
      <c r="F23" s="13"/>
    </row>
    <row r="24" spans="1:6">
      <c r="A24" s="2" t="s">
        <v>50</v>
      </c>
      <c r="B24" t="s">
        <v>51</v>
      </c>
      <c r="C24" s="13"/>
      <c r="D24" s="13"/>
      <c r="E24" s="13">
        <f>C24+D24</f>
        <v>0</v>
      </c>
      <c r="F24" s="13"/>
    </row>
    <row r="25" spans="1:6">
      <c r="A25" s="2" t="s">
        <v>52</v>
      </c>
      <c r="B25" t="s">
        <v>53</v>
      </c>
      <c r="C25" s="13"/>
      <c r="D25" s="13"/>
      <c r="E25" s="13">
        <f>C25+D25</f>
        <v>0</v>
      </c>
      <c r="F25" s="13"/>
    </row>
    <row r="26" spans="1:6">
      <c r="A26" s="2" t="s">
        <v>54</v>
      </c>
      <c r="B26" t="s">
        <v>55</v>
      </c>
      <c r="C26" s="13"/>
      <c r="D26" s="13"/>
      <c r="E26" s="13">
        <f>C26+D26</f>
        <v>0</v>
      </c>
      <c r="F26" s="13"/>
    </row>
    <row r="27" spans="1:6">
      <c r="A27" s="2" t="s">
        <v>56</v>
      </c>
      <c r="B27" t="s">
        <v>57</v>
      </c>
      <c r="C27" s="13"/>
      <c r="D27" s="13"/>
      <c r="E27" s="13">
        <f>C27+D27</f>
        <v>0</v>
      </c>
      <c r="F27" s="13"/>
    </row>
    <row r="28" spans="1:6">
      <c r="A28" s="2" t="s">
        <v>58</v>
      </c>
      <c r="B28" t="s">
        <v>59</v>
      </c>
      <c r="C28" s="13"/>
      <c r="D28" s="13"/>
      <c r="E28" s="13">
        <f>C28+D28</f>
        <v>0</v>
      </c>
      <c r="F28" s="13"/>
    </row>
    <row r="29" spans="1:6">
      <c r="A29" s="2" t="s">
        <v>60</v>
      </c>
      <c r="B29" t="s">
        <v>61</v>
      </c>
      <c r="C29" s="13"/>
      <c r="D29" s="13"/>
      <c r="E29" s="13">
        <f>C29+D29</f>
        <v>0</v>
      </c>
      <c r="F29" s="13"/>
    </row>
    <row r="30" spans="1:6">
      <c r="A30" s="2" t="s">
        <v>62</v>
      </c>
      <c r="B30" t="s">
        <v>63</v>
      </c>
      <c r="C30" s="13"/>
      <c r="D30" s="13"/>
      <c r="E30" s="13">
        <f>C30+D30</f>
        <v>0</v>
      </c>
      <c r="F30" s="13"/>
    </row>
    <row r="31" spans="1:6">
      <c r="A31" s="2" t="s">
        <v>64</v>
      </c>
      <c r="B31" t="s">
        <v>65</v>
      </c>
      <c r="C31" s="13"/>
      <c r="D31" s="13"/>
      <c r="E31" s="13">
        <f>C31+D31</f>
        <v>0</v>
      </c>
      <c r="F31" s="13"/>
    </row>
    <row r="32" spans="1:6">
      <c r="A32" s="2" t="s">
        <v>66</v>
      </c>
      <c r="B32" t="s">
        <v>67</v>
      </c>
      <c r="C32" s="13"/>
      <c r="D32" s="13"/>
      <c r="E32" s="13">
        <f>C32+D32</f>
        <v>0</v>
      </c>
      <c r="F32" s="13"/>
    </row>
    <row r="33" spans="1:6">
      <c r="A33" s="2" t="s">
        <v>68</v>
      </c>
      <c r="B33" t="s">
        <v>69</v>
      </c>
      <c r="C33" s="13"/>
      <c r="D33" s="13"/>
      <c r="E33" s="13">
        <f>C33+D33</f>
        <v>0</v>
      </c>
      <c r="F33" s="13"/>
    </row>
    <row r="34" spans="1:6">
      <c r="A34" s="2" t="s">
        <v>70</v>
      </c>
      <c r="B34" t="s">
        <v>71</v>
      </c>
      <c r="C34" s="13"/>
      <c r="D34" s="13"/>
      <c r="E34" s="13">
        <f>C34+D34</f>
        <v>0</v>
      </c>
      <c r="F34" s="13"/>
    </row>
    <row r="35" spans="1:6">
      <c r="A35" s="2" t="s">
        <v>72</v>
      </c>
      <c r="B35" t="s">
        <v>73</v>
      </c>
      <c r="C35" s="13"/>
      <c r="D35" s="13"/>
      <c r="E35" s="13">
        <f>C35+D35</f>
        <v>0</v>
      </c>
      <c r="F35" s="13"/>
    </row>
    <row r="36" spans="1:6">
      <c r="A36" s="2" t="s">
        <v>74</v>
      </c>
      <c r="B36" t="s">
        <v>75</v>
      </c>
      <c r="C36" s="13"/>
      <c r="D36" s="13"/>
      <c r="E36" s="13">
        <f>C36+D36</f>
        <v>0</v>
      </c>
      <c r="F36" s="13"/>
    </row>
    <row r="37" spans="1:6">
      <c r="A37" s="2" t="s">
        <v>76</v>
      </c>
      <c r="B37" t="s">
        <v>77</v>
      </c>
      <c r="C37" s="13"/>
      <c r="D37" s="13"/>
      <c r="E37" s="13">
        <f>C37+D37</f>
        <v>0</v>
      </c>
      <c r="F37" s="13"/>
    </row>
    <row r="38" spans="1:6">
      <c r="A38" s="2" t="s">
        <v>78</v>
      </c>
      <c r="B38" t="s">
        <v>79</v>
      </c>
      <c r="C38" s="13"/>
      <c r="D38" s="13"/>
      <c r="E38" s="13">
        <f>C38+D38</f>
        <v>0</v>
      </c>
      <c r="F38" s="13"/>
    </row>
    <row r="39" spans="1:6">
      <c r="A39" s="2" t="s">
        <v>80</v>
      </c>
      <c r="B39" t="s">
        <v>81</v>
      </c>
      <c r="C39" s="13"/>
      <c r="D39" s="13"/>
      <c r="E39" s="13">
        <f>C39+D39</f>
        <v>0</v>
      </c>
      <c r="F39" s="13"/>
    </row>
    <row r="40" spans="1:6">
      <c r="A40" s="2" t="s">
        <v>82</v>
      </c>
      <c r="B40" t="s">
        <v>83</v>
      </c>
      <c r="C40" s="13"/>
      <c r="D40" s="13"/>
      <c r="E40" s="13">
        <f>C40+D40</f>
        <v>0</v>
      </c>
      <c r="F40" s="13"/>
    </row>
    <row r="41" spans="1:6">
      <c r="A41" s="2" t="s">
        <v>84</v>
      </c>
      <c r="B41" t="s">
        <v>85</v>
      </c>
      <c r="C41" s="13"/>
      <c r="D41" s="13"/>
      <c r="E41" s="13">
        <f>C41+D41</f>
        <v>0</v>
      </c>
      <c r="F41" s="13"/>
    </row>
    <row r="42" spans="1:6">
      <c r="A42" s="2" t="s">
        <v>86</v>
      </c>
      <c r="B42" t="s">
        <v>87</v>
      </c>
      <c r="C42" s="13"/>
      <c r="D42" s="13"/>
      <c r="E42" s="13">
        <f>C42+D42</f>
        <v>0</v>
      </c>
      <c r="F42" s="13"/>
    </row>
    <row r="43" spans="1:6">
      <c r="A43" s="2" t="s">
        <v>88</v>
      </c>
      <c r="B43" t="s">
        <v>89</v>
      </c>
      <c r="C43" s="13"/>
      <c r="D43" s="13"/>
      <c r="E43" s="13">
        <f>C43+D43</f>
        <v>0</v>
      </c>
      <c r="F43" s="13"/>
    </row>
    <row r="44" spans="1:6">
      <c r="A44" s="2" t="s">
        <v>90</v>
      </c>
      <c r="B44" t="s">
        <v>91</v>
      </c>
      <c r="C44" s="13"/>
      <c r="D44" s="13"/>
      <c r="E44" s="13">
        <f>C44+D44</f>
        <v>0</v>
      </c>
      <c r="F44" s="13"/>
    </row>
    <row r="45" spans="1:6">
      <c r="A45" s="2" t="s">
        <v>92</v>
      </c>
      <c r="B45" t="s">
        <v>93</v>
      </c>
      <c r="C45" s="13"/>
      <c r="D45" s="13"/>
      <c r="E45" s="13">
        <f>C45+D45</f>
        <v>0</v>
      </c>
      <c r="F45" s="13"/>
    </row>
    <row r="46" spans="1:6">
      <c r="A46" s="2" t="s">
        <v>94</v>
      </c>
      <c r="B46" t="s">
        <v>95</v>
      </c>
      <c r="C46" s="13"/>
      <c r="D46" s="13"/>
      <c r="E46" s="13">
        <f>C46+D46</f>
        <v>0</v>
      </c>
      <c r="F46" s="13"/>
    </row>
    <row r="47" spans="1:6">
      <c r="A47" s="2" t="s">
        <v>96</v>
      </c>
      <c r="B47" t="s">
        <v>97</v>
      </c>
      <c r="C47" s="13"/>
      <c r="D47" s="13"/>
      <c r="E47" s="13">
        <f>C47+D47</f>
        <v>0</v>
      </c>
      <c r="F47" s="13"/>
    </row>
    <row r="48" spans="1:6">
      <c r="A48" s="2" t="s">
        <v>98</v>
      </c>
      <c r="B48" t="s">
        <v>99</v>
      </c>
      <c r="C48" s="13"/>
      <c r="D48" s="13"/>
      <c r="E48" s="13">
        <f>C48+D48</f>
        <v>0</v>
      </c>
      <c r="F48" s="13"/>
    </row>
    <row r="49" spans="1:6">
      <c r="A49" s="2" t="s">
        <v>100</v>
      </c>
      <c r="B49" t="s">
        <v>101</v>
      </c>
      <c r="C49" s="13"/>
      <c r="D49" s="13"/>
      <c r="E49" s="13">
        <f>C49+D49</f>
        <v>0</v>
      </c>
      <c r="F49" s="13"/>
    </row>
    <row r="50" spans="1:6">
      <c r="A50" s="2" t="s">
        <v>102</v>
      </c>
      <c r="B50" t="s">
        <v>103</v>
      </c>
      <c r="C50" s="13"/>
      <c r="D50" s="13"/>
      <c r="E50" s="13">
        <f>C50+D50</f>
        <v>0</v>
      </c>
      <c r="F50" s="13"/>
    </row>
    <row r="51" spans="1:6">
      <c r="A51" s="2" t="s">
        <v>104</v>
      </c>
      <c r="B51" t="s">
        <v>105</v>
      </c>
      <c r="C51" s="13"/>
      <c r="D51" s="13"/>
      <c r="E51" s="13">
        <f>C51+D51</f>
        <v>0</v>
      </c>
      <c r="F51" s="13"/>
    </row>
    <row r="52" spans="1:6">
      <c r="A52" s="2" t="s">
        <v>106</v>
      </c>
      <c r="B52" t="s">
        <v>107</v>
      </c>
      <c r="C52" s="13"/>
      <c r="D52" s="13"/>
      <c r="E52" s="13">
        <f>C52+D52</f>
        <v>0</v>
      </c>
      <c r="F52" s="13"/>
    </row>
    <row r="53" spans="1:6">
      <c r="A53" s="2" t="s">
        <v>108</v>
      </c>
      <c r="B53" t="s">
        <v>109</v>
      </c>
      <c r="C53" s="13"/>
      <c r="D53" s="13"/>
      <c r="E53" s="13">
        <f>C53+D53</f>
        <v>0</v>
      </c>
      <c r="F53" s="13"/>
    </row>
    <row r="54" spans="1:6">
      <c r="A54" s="2" t="s">
        <v>110</v>
      </c>
      <c r="B54" t="s">
        <v>111</v>
      </c>
      <c r="C54" s="13"/>
      <c r="D54" s="13"/>
      <c r="E54" s="13">
        <f>C54+D54</f>
        <v>0</v>
      </c>
      <c r="F54" s="13"/>
    </row>
    <row r="55" spans="1:6">
      <c r="A55" s="2" t="s">
        <v>112</v>
      </c>
      <c r="B55" t="s">
        <v>113</v>
      </c>
      <c r="C55" s="13"/>
      <c r="D55" s="13"/>
      <c r="E55" s="13">
        <f>C55+D55</f>
        <v>0</v>
      </c>
      <c r="F55" s="13"/>
    </row>
    <row r="56" spans="1:6">
      <c r="A56" s="2" t="s">
        <v>114</v>
      </c>
      <c r="B56" t="s">
        <v>115</v>
      </c>
      <c r="C56" s="13"/>
      <c r="D56" s="13"/>
      <c r="E56" s="13">
        <f t="shared" ref="E56:E64" si="0">C56+D56</f>
        <v>0</v>
      </c>
      <c r="F56" s="13"/>
    </row>
    <row r="57" spans="1:6">
      <c r="A57" s="2" t="s">
        <v>116</v>
      </c>
      <c r="B57" t="s">
        <v>117</v>
      </c>
      <c r="C57" s="13"/>
      <c r="D57" s="13"/>
      <c r="E57" s="13">
        <f t="shared" si="0"/>
        <v>0</v>
      </c>
      <c r="F57" s="13"/>
    </row>
    <row r="58" spans="1:6">
      <c r="A58" s="2" t="s">
        <v>118</v>
      </c>
      <c r="B58" t="s">
        <v>119</v>
      </c>
      <c r="C58" s="13"/>
      <c r="D58" s="13"/>
      <c r="E58" s="13">
        <f t="shared" si="0"/>
        <v>0</v>
      </c>
      <c r="F58" s="13"/>
    </row>
    <row r="59" spans="1:6">
      <c r="A59" s="2" t="s">
        <v>120</v>
      </c>
      <c r="B59" t="s">
        <v>121</v>
      </c>
      <c r="C59" s="13"/>
      <c r="D59" s="13"/>
      <c r="E59" s="13">
        <f t="shared" si="0"/>
        <v>0</v>
      </c>
      <c r="F59" s="13"/>
    </row>
    <row r="60" spans="1:6">
      <c r="A60" s="2" t="s">
        <v>122</v>
      </c>
      <c r="B60" t="s">
        <v>123</v>
      </c>
      <c r="C60" s="13"/>
      <c r="D60" s="13"/>
      <c r="E60" s="13">
        <f t="shared" si="0"/>
        <v>0</v>
      </c>
      <c r="F60" s="13"/>
    </row>
    <row r="61" spans="1:6">
      <c r="A61" s="2" t="s">
        <v>124</v>
      </c>
      <c r="B61" t="s">
        <v>125</v>
      </c>
      <c r="C61" s="13"/>
      <c r="D61" s="13"/>
      <c r="E61" s="13">
        <f t="shared" si="0"/>
        <v>0</v>
      </c>
      <c r="F61" s="13"/>
    </row>
    <row r="62" spans="1:6">
      <c r="A62" s="2" t="s">
        <v>126</v>
      </c>
      <c r="B62" t="s">
        <v>127</v>
      </c>
      <c r="C62" s="13"/>
      <c r="D62" s="13"/>
      <c r="E62" s="13">
        <f t="shared" si="0"/>
        <v>0</v>
      </c>
      <c r="F62" s="13"/>
    </row>
    <row r="63" spans="1:6">
      <c r="A63" s="2" t="s">
        <v>128</v>
      </c>
      <c r="B63" t="s">
        <v>129</v>
      </c>
      <c r="C63" s="13"/>
      <c r="D63" s="13"/>
      <c r="E63" s="13">
        <f t="shared" si="0"/>
        <v>0</v>
      </c>
      <c r="F63" s="13"/>
    </row>
    <row r="64" spans="1:6">
      <c r="A64" s="2" t="s">
        <v>130</v>
      </c>
      <c r="B64" t="s">
        <v>131</v>
      </c>
      <c r="C64" s="13"/>
      <c r="D64" s="13"/>
      <c r="E64" s="13">
        <f t="shared" si="0"/>
        <v>0</v>
      </c>
      <c r="F64" s="13"/>
    </row>
    <row r="65" spans="1:6">
      <c r="A65" s="2" t="s">
        <v>132</v>
      </c>
      <c r="B65" t="s">
        <v>133</v>
      </c>
      <c r="C65" s="13"/>
      <c r="D65" s="13"/>
      <c r="E65" s="13">
        <f t="shared" ref="E65:E92" si="1">C65+D65</f>
        <v>0</v>
      </c>
      <c r="F65" s="13"/>
    </row>
    <row r="66" spans="1:6">
      <c r="A66" s="2" t="s">
        <v>134</v>
      </c>
      <c r="B66" t="s">
        <v>135</v>
      </c>
      <c r="C66" s="13"/>
      <c r="D66" s="13"/>
      <c r="E66" s="13">
        <f t="shared" si="1"/>
        <v>0</v>
      </c>
      <c r="F66" s="13"/>
    </row>
    <row r="67" spans="1:6">
      <c r="A67" s="2" t="s">
        <v>136</v>
      </c>
      <c r="B67" t="s">
        <v>137</v>
      </c>
      <c r="C67" s="13"/>
      <c r="D67" s="13"/>
      <c r="E67" s="13">
        <f t="shared" si="1"/>
        <v>0</v>
      </c>
      <c r="F67" s="13"/>
    </row>
    <row r="68" spans="1:6">
      <c r="A68" s="2" t="s">
        <v>138</v>
      </c>
      <c r="B68" t="s">
        <v>139</v>
      </c>
      <c r="C68" s="13"/>
      <c r="D68" s="13"/>
      <c r="E68" s="13">
        <f t="shared" si="1"/>
        <v>0</v>
      </c>
      <c r="F68" s="13"/>
    </row>
    <row r="69" spans="1:6">
      <c r="A69" s="2" t="s">
        <v>140</v>
      </c>
      <c r="B69" t="s">
        <v>141</v>
      </c>
      <c r="C69" s="13"/>
      <c r="D69" s="13"/>
      <c r="E69" s="13">
        <f t="shared" si="1"/>
        <v>0</v>
      </c>
      <c r="F69" s="13"/>
    </row>
    <row r="70" spans="1:6">
      <c r="A70" s="2" t="s">
        <v>142</v>
      </c>
      <c r="B70" t="s">
        <v>143</v>
      </c>
      <c r="C70" s="13"/>
      <c r="D70" s="13"/>
      <c r="E70" s="13">
        <f t="shared" si="1"/>
        <v>0</v>
      </c>
      <c r="F70" s="13"/>
    </row>
    <row r="71" spans="1:6">
      <c r="A71" s="2" t="s">
        <v>144</v>
      </c>
      <c r="B71" t="s">
        <v>145</v>
      </c>
      <c r="C71" s="13"/>
      <c r="D71" s="13"/>
      <c r="E71" s="13">
        <f t="shared" si="1"/>
        <v>0</v>
      </c>
      <c r="F71" s="13"/>
    </row>
    <row r="72" spans="1:6">
      <c r="A72" s="2" t="s">
        <v>146</v>
      </c>
      <c r="B72" t="s">
        <v>147</v>
      </c>
      <c r="C72" s="13"/>
      <c r="D72" s="13"/>
      <c r="E72" s="13">
        <f t="shared" si="1"/>
        <v>0</v>
      </c>
      <c r="F72" s="13"/>
    </row>
    <row r="73" spans="1:6">
      <c r="A73" s="2" t="s">
        <v>148</v>
      </c>
      <c r="B73" t="s">
        <v>149</v>
      </c>
      <c r="C73" s="13"/>
      <c r="D73" s="13"/>
      <c r="E73" s="13">
        <f t="shared" si="1"/>
        <v>0</v>
      </c>
      <c r="F73" s="13"/>
    </row>
    <row r="74" spans="1:6">
      <c r="A74" s="2" t="s">
        <v>150</v>
      </c>
      <c r="B74" t="s">
        <v>151</v>
      </c>
      <c r="C74" s="13"/>
      <c r="D74" s="13"/>
      <c r="E74" s="13">
        <f t="shared" si="1"/>
        <v>0</v>
      </c>
      <c r="F74" s="13"/>
    </row>
    <row r="75" spans="1:6">
      <c r="A75" s="2" t="s">
        <v>152</v>
      </c>
      <c r="B75" t="s">
        <v>153</v>
      </c>
      <c r="C75" s="13"/>
      <c r="D75" s="13"/>
      <c r="E75" s="13">
        <f t="shared" si="1"/>
        <v>0</v>
      </c>
      <c r="F75" s="13"/>
    </row>
    <row r="76" spans="1:6">
      <c r="A76" s="2" t="s">
        <v>154</v>
      </c>
      <c r="B76" t="s">
        <v>155</v>
      </c>
      <c r="C76" s="13"/>
      <c r="D76" s="13"/>
      <c r="E76" s="13">
        <f t="shared" si="1"/>
        <v>0</v>
      </c>
      <c r="F76" s="13"/>
    </row>
    <row r="77" spans="1:6">
      <c r="A77" s="2" t="s">
        <v>156</v>
      </c>
      <c r="B77" t="s">
        <v>157</v>
      </c>
      <c r="C77" s="13"/>
      <c r="D77" s="13"/>
      <c r="E77" s="13">
        <f t="shared" si="1"/>
        <v>0</v>
      </c>
      <c r="F77" s="13"/>
    </row>
    <row r="78" spans="1:6">
      <c r="A78" s="2" t="s">
        <v>158</v>
      </c>
      <c r="B78" t="s">
        <v>159</v>
      </c>
      <c r="C78" s="13"/>
      <c r="D78" s="13"/>
      <c r="E78" s="13">
        <f t="shared" si="1"/>
        <v>0</v>
      </c>
      <c r="F78" s="13"/>
    </row>
    <row r="79" spans="1:6">
      <c r="A79" s="2" t="s">
        <v>160</v>
      </c>
      <c r="B79" t="s">
        <v>161</v>
      </c>
      <c r="C79" s="13"/>
      <c r="D79" s="13"/>
      <c r="E79" s="13">
        <f t="shared" si="1"/>
        <v>0</v>
      </c>
      <c r="F79" s="13"/>
    </row>
    <row r="80" spans="1:6">
      <c r="A80" s="2" t="s">
        <v>162</v>
      </c>
      <c r="B80" t="s">
        <v>163</v>
      </c>
      <c r="C80" s="13"/>
      <c r="D80" s="13"/>
      <c r="E80" s="13">
        <f t="shared" si="1"/>
        <v>0</v>
      </c>
      <c r="F80" s="13"/>
    </row>
    <row r="81" spans="1:6">
      <c r="A81" s="2" t="s">
        <v>164</v>
      </c>
      <c r="B81" t="s">
        <v>165</v>
      </c>
      <c r="C81" s="13"/>
      <c r="D81" s="13"/>
      <c r="E81" s="13">
        <f t="shared" si="1"/>
        <v>0</v>
      </c>
      <c r="F81" s="13"/>
    </row>
    <row r="82" spans="1:6">
      <c r="A82" s="2" t="s">
        <v>166</v>
      </c>
      <c r="B82" t="s">
        <v>167</v>
      </c>
      <c r="C82" s="13"/>
      <c r="D82" s="13"/>
      <c r="E82" s="13">
        <f t="shared" si="1"/>
        <v>0</v>
      </c>
      <c r="F82" s="13"/>
    </row>
    <row r="83" spans="1:6">
      <c r="A83" s="2" t="s">
        <v>168</v>
      </c>
      <c r="B83" t="s">
        <v>169</v>
      </c>
      <c r="C83" s="13"/>
      <c r="D83" s="13"/>
      <c r="E83" s="13">
        <f t="shared" si="1"/>
        <v>0</v>
      </c>
      <c r="F83" s="13"/>
    </row>
    <row r="84" spans="1:6">
      <c r="A84" s="2" t="s">
        <v>170</v>
      </c>
      <c r="B84" t="s">
        <v>171</v>
      </c>
      <c r="C84" s="13"/>
      <c r="D84" s="13"/>
      <c r="E84" s="13">
        <f t="shared" si="1"/>
        <v>0</v>
      </c>
      <c r="F84" s="13"/>
    </row>
    <row r="85" spans="1:6">
      <c r="A85" s="2" t="s">
        <v>172</v>
      </c>
      <c r="B85" t="s">
        <v>173</v>
      </c>
      <c r="C85" s="13"/>
      <c r="D85" s="13"/>
      <c r="E85" s="13">
        <f t="shared" si="1"/>
        <v>0</v>
      </c>
      <c r="F85" s="13"/>
    </row>
    <row r="86" spans="1:6">
      <c r="A86" s="2" t="s">
        <v>174</v>
      </c>
      <c r="B86" t="s">
        <v>175</v>
      </c>
      <c r="C86" s="13"/>
      <c r="D86" s="13"/>
      <c r="E86" s="13">
        <f t="shared" si="1"/>
        <v>0</v>
      </c>
      <c r="F86" s="13"/>
    </row>
    <row r="87" spans="1:6">
      <c r="A87" s="2" t="s">
        <v>176</v>
      </c>
      <c r="B87" t="s">
        <v>177</v>
      </c>
      <c r="C87" s="13"/>
      <c r="D87" s="13"/>
      <c r="E87" s="13">
        <f t="shared" si="1"/>
        <v>0</v>
      </c>
      <c r="F87" s="13"/>
    </row>
    <row r="88" spans="1:6">
      <c r="A88" s="2" t="s">
        <v>178</v>
      </c>
      <c r="B88" t="s">
        <v>179</v>
      </c>
      <c r="C88" s="13"/>
      <c r="D88" s="13"/>
      <c r="E88" s="13">
        <f t="shared" si="1"/>
        <v>0</v>
      </c>
      <c r="F88" s="13"/>
    </row>
    <row r="89" spans="1:6">
      <c r="A89" s="2" t="s">
        <v>180</v>
      </c>
      <c r="B89" t="s">
        <v>181</v>
      </c>
      <c r="C89" s="13"/>
      <c r="D89" s="13"/>
      <c r="E89" s="13">
        <f t="shared" si="1"/>
        <v>0</v>
      </c>
      <c r="F89" s="13"/>
    </row>
    <row r="90" spans="1:6">
      <c r="A90" s="2" t="s">
        <v>182</v>
      </c>
      <c r="B90" t="s">
        <v>183</v>
      </c>
      <c r="C90" s="13"/>
      <c r="D90" s="13"/>
      <c r="E90" s="13">
        <f t="shared" si="1"/>
        <v>0</v>
      </c>
      <c r="F90" s="13"/>
    </row>
    <row r="91" spans="1:6">
      <c r="A91" s="2" t="s">
        <v>184</v>
      </c>
      <c r="B91" t="s">
        <v>185</v>
      </c>
      <c r="C91" s="13"/>
      <c r="D91" s="13"/>
      <c r="E91" s="13">
        <f t="shared" si="1"/>
        <v>0</v>
      </c>
      <c r="F91" s="13"/>
    </row>
    <row r="92" spans="1:6">
      <c r="A92" s="2" t="s">
        <v>186</v>
      </c>
      <c r="B92" t="s">
        <v>187</v>
      </c>
      <c r="C92" s="13"/>
      <c r="D92" s="13"/>
      <c r="E92" s="13">
        <f t="shared" si="1"/>
        <v>0</v>
      </c>
      <c r="F92" s="13"/>
    </row>
    <row r="93" spans="1:6">
      <c r="A93" s="2" t="s">
        <v>188</v>
      </c>
      <c r="B93" t="s">
        <v>189</v>
      </c>
      <c r="C93" s="13"/>
      <c r="D93" s="13"/>
      <c r="E93" s="13">
        <f>C93+D93</f>
        <v>0</v>
      </c>
      <c r="F93" s="13"/>
    </row>
    <row r="94" spans="1:6">
      <c r="A94" s="2" t="s">
        <v>190</v>
      </c>
      <c r="B94" t="s">
        <v>191</v>
      </c>
      <c r="C94" s="13"/>
      <c r="D94" s="13"/>
      <c r="E94" s="13">
        <f>C94+D94</f>
        <v>0</v>
      </c>
      <c r="F94" s="13"/>
    </row>
    <row r="95" spans="1:6">
      <c r="A95" s="2" t="s">
        <v>192</v>
      </c>
      <c r="B95" t="s">
        <v>193</v>
      </c>
      <c r="C95" s="13"/>
      <c r="D95" s="13"/>
      <c r="E95" s="13">
        <f>C95+D95</f>
        <v>0</v>
      </c>
      <c r="F95" s="13"/>
    </row>
    <row r="96" spans="1:6">
      <c r="A96" s="2" t="s">
        <v>194</v>
      </c>
      <c r="B96" t="s">
        <v>195</v>
      </c>
      <c r="C96" s="13"/>
      <c r="D96" s="13"/>
      <c r="E96" s="13">
        <f>C96+D96</f>
        <v>0</v>
      </c>
      <c r="F96" s="13"/>
    </row>
    <row r="97" spans="1:6">
      <c r="A97" s="2" t="s">
        <v>196</v>
      </c>
      <c r="B97" t="s">
        <v>197</v>
      </c>
      <c r="C97" s="13"/>
      <c r="D97" s="13"/>
      <c r="E97" s="13">
        <f>C97+D97</f>
        <v>0</v>
      </c>
      <c r="F97" s="13"/>
    </row>
    <row r="98" spans="1:6">
      <c r="A98" s="2" t="s">
        <v>198</v>
      </c>
      <c r="B98" t="s">
        <v>199</v>
      </c>
      <c r="C98" s="13"/>
      <c r="D98" s="13"/>
      <c r="E98" s="13">
        <f>C98+D98</f>
        <v>0</v>
      </c>
      <c r="F98" s="13"/>
    </row>
    <row r="99" spans="1:6">
      <c r="A99" s="2" t="s">
        <v>200</v>
      </c>
      <c r="B99" t="s">
        <v>201</v>
      </c>
      <c r="C99" s="13"/>
      <c r="D99" s="13"/>
      <c r="E99" s="13">
        <f>C99+D99</f>
        <v>0</v>
      </c>
      <c r="F99" s="13"/>
    </row>
    <row r="100" spans="1:6">
      <c r="A100" s="2" t="s">
        <v>202</v>
      </c>
      <c r="B100" t="s">
        <v>203</v>
      </c>
      <c r="C100" s="13"/>
      <c r="D100" s="13"/>
      <c r="E100" s="13">
        <f>C100+D100</f>
        <v>0</v>
      </c>
      <c r="F100" s="13"/>
    </row>
    <row r="101" spans="1:6">
      <c r="A101" s="2" t="s">
        <v>204</v>
      </c>
      <c r="B101">
        <v>8463115190</v>
      </c>
      <c r="C101" s="13"/>
      <c r="D101" s="13"/>
      <c r="E101" s="13">
        <f>C101+D101</f>
        <v>0</v>
      </c>
      <c r="F101" s="13"/>
    </row>
    <row r="102" spans="1:6">
      <c r="A102" s="2" t="s">
        <v>6</v>
      </c>
      <c r="B102" t="s">
        <v>206</v>
      </c>
      <c r="C102" s="13"/>
      <c r="D102" s="13"/>
      <c r="E102" s="13">
        <f>C102+D102</f>
        <v>0</v>
      </c>
      <c r="F102" s="13"/>
    </row>
    <row r="103" spans="1:6">
      <c r="A103" s="2" t="s">
        <v>207</v>
      </c>
      <c r="B103" t="s">
        <v>208</v>
      </c>
      <c r="C103" s="13"/>
      <c r="D103" s="13"/>
      <c r="E103" s="13">
        <f>C103+D103</f>
        <v>0</v>
      </c>
      <c r="F103" s="13"/>
    </row>
    <row r="104" spans="1:6">
      <c r="A104" s="2" t="s">
        <v>88</v>
      </c>
      <c r="B104" t="s">
        <v>209</v>
      </c>
      <c r="C104" s="13"/>
      <c r="D104" s="13"/>
      <c r="E104" s="13">
        <f>C104+D104</f>
        <v>0</v>
      </c>
      <c r="F104" s="13"/>
    </row>
    <row r="105" spans="1:6">
      <c r="A105" s="2" t="s">
        <v>210</v>
      </c>
      <c r="B105" t="s">
        <v>211</v>
      </c>
      <c r="C105" s="13"/>
      <c r="D105" s="13"/>
      <c r="E105" s="13">
        <f>C105+D105</f>
        <v>0</v>
      </c>
      <c r="F105" s="13"/>
    </row>
    <row r="106" spans="1:6">
      <c r="A106" s="2" t="s">
        <v>212</v>
      </c>
      <c r="B106" t="s">
        <v>213</v>
      </c>
      <c r="C106" s="13"/>
      <c r="D106" s="13"/>
      <c r="E106" s="13">
        <f>C106+D106</f>
        <v>0</v>
      </c>
      <c r="F106" s="13"/>
    </row>
    <row r="107" spans="1:6">
      <c r="A107" s="2" t="s">
        <v>214</v>
      </c>
      <c r="B107" t="s">
        <v>215</v>
      </c>
      <c r="C107" s="13"/>
      <c r="D107" s="13"/>
      <c r="E107" s="13">
        <f>C107+D107</f>
        <v>0</v>
      </c>
      <c r="F107" s="13"/>
    </row>
    <row r="108" spans="1:6">
      <c r="A108" s="2" t="s">
        <v>216</v>
      </c>
      <c r="B108" t="s">
        <v>217</v>
      </c>
      <c r="C108" s="13"/>
      <c r="D108" s="13"/>
      <c r="E108" s="13">
        <f>C108+D108</f>
        <v>0</v>
      </c>
      <c r="F108" s="13"/>
    </row>
    <row r="109" spans="1:6">
      <c r="A109" s="2" t="s">
        <v>218</v>
      </c>
      <c r="B109" t="s">
        <v>219</v>
      </c>
      <c r="C109" s="13"/>
      <c r="D109" s="13"/>
      <c r="E109" s="13">
        <f>C109+D109</f>
        <v>0</v>
      </c>
      <c r="F109" s="13"/>
    </row>
    <row r="110" spans="1:6">
      <c r="A110" s="2" t="s">
        <v>220</v>
      </c>
      <c r="B110" t="s">
        <v>221</v>
      </c>
      <c r="C110" s="13"/>
      <c r="D110" s="13"/>
      <c r="E110" s="13">
        <f>C110+D110</f>
        <v>0</v>
      </c>
      <c r="F110" s="13"/>
    </row>
    <row r="111" spans="1:6">
      <c r="A111" s="2" t="s">
        <v>222</v>
      </c>
      <c r="B111" t="s">
        <v>223</v>
      </c>
      <c r="C111" s="13"/>
      <c r="D111" s="13"/>
      <c r="E111" s="13">
        <f>C111+D111</f>
        <v>0</v>
      </c>
      <c r="F111" s="13"/>
    </row>
    <row r="112" spans="1:6">
      <c r="A112" s="2" t="s">
        <v>224</v>
      </c>
      <c r="B112" t="s">
        <v>225</v>
      </c>
      <c r="C112" s="13"/>
      <c r="D112" s="13"/>
      <c r="E112" s="13">
        <f>C112+D112</f>
        <v>0</v>
      </c>
      <c r="F112" s="13"/>
    </row>
    <row r="113" spans="1:6">
      <c r="A113" s="2" t="s">
        <v>226</v>
      </c>
      <c r="B113" t="s">
        <v>227</v>
      </c>
      <c r="C113" s="13"/>
      <c r="D113" s="13"/>
      <c r="E113" s="13">
        <f>C113+D113</f>
        <v>0</v>
      </c>
      <c r="F113" s="13"/>
    </row>
    <row r="114" spans="1:6">
      <c r="A114" s="2" t="s">
        <v>228</v>
      </c>
      <c r="B114" t="s">
        <v>229</v>
      </c>
      <c r="C114" s="13"/>
      <c r="D114" s="13"/>
      <c r="E114" s="13">
        <f>C114+D114</f>
        <v>0</v>
      </c>
      <c r="F114" s="13"/>
    </row>
    <row r="115" spans="1:6">
      <c r="A115" s="2" t="s">
        <v>230</v>
      </c>
      <c r="B115" t="s">
        <v>231</v>
      </c>
      <c r="C115" s="13"/>
      <c r="D115" s="13"/>
      <c r="E115" s="13">
        <f>C115+D115</f>
        <v>0</v>
      </c>
      <c r="F115" s="13"/>
    </row>
    <row r="116" spans="1:6">
      <c r="A116" s="2" t="s">
        <v>232</v>
      </c>
      <c r="B116" t="s">
        <v>233</v>
      </c>
      <c r="C116" s="13"/>
      <c r="D116" s="13"/>
      <c r="E116" s="13">
        <f>C116+D116</f>
        <v>0</v>
      </c>
      <c r="F116" s="13"/>
    </row>
    <row r="117" spans="1:6">
      <c r="A117" s="2" t="s">
        <v>234</v>
      </c>
      <c r="B117" t="s">
        <v>235</v>
      </c>
      <c r="C117" s="13"/>
      <c r="D117" s="13"/>
      <c r="E117" s="13">
        <f>C117+D117</f>
        <v>0</v>
      </c>
      <c r="F117" s="13"/>
    </row>
    <row r="118" spans="1:6">
      <c r="A118" s="2" t="s">
        <v>236</v>
      </c>
      <c r="B118" t="s">
        <v>237</v>
      </c>
      <c r="C118" s="13"/>
      <c r="D118" s="13"/>
      <c r="E118" s="13">
        <f>C118+D118</f>
        <v>0</v>
      </c>
      <c r="F118" s="13"/>
    </row>
    <row r="119" spans="1:6">
      <c r="A119" s="2" t="s">
        <v>238</v>
      </c>
      <c r="B119" t="s">
        <v>239</v>
      </c>
      <c r="C119" s="13"/>
      <c r="D119" s="13"/>
      <c r="E119" s="13">
        <f>C119+D119</f>
        <v>0</v>
      </c>
      <c r="F119" s="13"/>
    </row>
    <row r="120" spans="1:6">
      <c r="A120" s="2" t="s">
        <v>240</v>
      </c>
      <c r="B120" t="s">
        <v>241</v>
      </c>
      <c r="C120" s="13"/>
      <c r="D120" s="13"/>
      <c r="E120" s="13">
        <f>C120+D120</f>
        <v>0</v>
      </c>
      <c r="F120" s="13"/>
    </row>
    <row r="121" spans="1:6">
      <c r="A121" s="2" t="s">
        <v>242</v>
      </c>
      <c r="B121" t="s">
        <v>243</v>
      </c>
      <c r="C121" s="13"/>
      <c r="D121" s="13"/>
      <c r="E121" s="13">
        <f>C121+D121</f>
        <v>0</v>
      </c>
      <c r="F121" s="13"/>
    </row>
    <row r="122" spans="1:6">
      <c r="A122" s="2" t="s">
        <v>244</v>
      </c>
      <c r="B122" t="s">
        <v>245</v>
      </c>
      <c r="C122" s="13"/>
      <c r="D122" s="13"/>
      <c r="E122" s="13">
        <f>C122+D122</f>
        <v>0</v>
      </c>
      <c r="F122" s="13"/>
    </row>
    <row r="123" spans="1:6">
      <c r="A123" s="2" t="s">
        <v>246</v>
      </c>
      <c r="B123" t="s">
        <v>247</v>
      </c>
      <c r="C123" s="13"/>
      <c r="D123" s="13"/>
      <c r="E123" s="13">
        <f>C123+D123</f>
        <v>0</v>
      </c>
      <c r="F123" s="13"/>
    </row>
    <row r="124" spans="1:6">
      <c r="A124" s="2" t="s">
        <v>248</v>
      </c>
      <c r="B124" t="s">
        <v>249</v>
      </c>
      <c r="C124" s="13"/>
      <c r="D124" s="13"/>
      <c r="E124" s="13">
        <f>C124+D124</f>
        <v>0</v>
      </c>
      <c r="F124" s="13"/>
    </row>
    <row r="125" spans="1:6">
      <c r="A125" s="2" t="s">
        <v>250</v>
      </c>
      <c r="B125" t="s">
        <v>251</v>
      </c>
      <c r="C125" s="13"/>
      <c r="D125" s="13"/>
      <c r="E125" s="13">
        <f t="shared" ref="E125:E129" si="2">C125+D125</f>
        <v>0</v>
      </c>
      <c r="F125" s="13"/>
    </row>
    <row r="126" spans="1:6">
      <c r="A126" s="2" t="s">
        <v>252</v>
      </c>
      <c r="B126" t="s">
        <v>253</v>
      </c>
      <c r="C126" s="13"/>
      <c r="D126" s="13"/>
      <c r="E126" s="13">
        <f t="shared" si="2"/>
        <v>0</v>
      </c>
      <c r="F126" s="13"/>
    </row>
    <row r="127" spans="1:6">
      <c r="A127" s="2" t="s">
        <v>254</v>
      </c>
      <c r="B127" t="s">
        <v>255</v>
      </c>
      <c r="C127" s="13"/>
      <c r="D127" s="13"/>
      <c r="E127" s="13">
        <f t="shared" si="2"/>
        <v>0</v>
      </c>
      <c r="F127" s="13"/>
    </row>
    <row r="128" spans="1:6">
      <c r="A128" s="2" t="s">
        <v>256</v>
      </c>
      <c r="B128" t="s">
        <v>257</v>
      </c>
      <c r="C128" s="13"/>
      <c r="D128" s="13"/>
      <c r="E128" s="13">
        <f t="shared" si="2"/>
        <v>0</v>
      </c>
      <c r="F128" s="13"/>
    </row>
    <row r="129" spans="1:6">
      <c r="A129" s="2" t="s">
        <v>258</v>
      </c>
      <c r="B129" t="s">
        <v>259</v>
      </c>
      <c r="C129" s="13"/>
      <c r="D129" s="13"/>
      <c r="E129" s="13">
        <f t="shared" si="2"/>
        <v>0</v>
      </c>
      <c r="F129" s="13"/>
    </row>
    <row r="130" spans="1:6">
      <c r="A130" s="2" t="s">
        <v>260</v>
      </c>
      <c r="B130" t="s">
        <v>261</v>
      </c>
      <c r="C130" s="13"/>
      <c r="D130" s="13"/>
      <c r="E130" s="13">
        <f>C130+D130</f>
        <v>0</v>
      </c>
      <c r="F130" s="13"/>
    </row>
    <row r="131" spans="1:6">
      <c r="A131" s="2" t="s">
        <v>262</v>
      </c>
      <c r="B131" t="s">
        <v>263</v>
      </c>
      <c r="C131" s="13"/>
      <c r="D131" s="13"/>
      <c r="E131" s="13">
        <f>C131+D131</f>
        <v>0</v>
      </c>
      <c r="F131" s="13"/>
    </row>
    <row r="132" spans="1:6">
      <c r="A132" s="2" t="s">
        <v>264</v>
      </c>
      <c r="B132" t="s">
        <v>265</v>
      </c>
      <c r="C132" s="13"/>
      <c r="D132" s="13"/>
      <c r="E132" s="13">
        <f>C132+D132</f>
        <v>0</v>
      </c>
      <c r="F132" s="13"/>
    </row>
    <row r="133" spans="1:6">
      <c r="A133" s="2" t="s">
        <v>266</v>
      </c>
      <c r="B133" t="s">
        <v>267</v>
      </c>
      <c r="C133" s="13"/>
      <c r="D133" s="13"/>
      <c r="E133" s="13">
        <f>C133+D133</f>
        <v>0</v>
      </c>
      <c r="F133" s="13"/>
    </row>
    <row r="134" spans="1:6">
      <c r="A134" s="2" t="s">
        <v>268</v>
      </c>
      <c r="B134" t="s">
        <v>269</v>
      </c>
      <c r="C134" s="13"/>
      <c r="D134" s="13"/>
      <c r="E134" s="13">
        <f>C134+D134</f>
        <v>0</v>
      </c>
      <c r="F134" s="13"/>
    </row>
    <row r="135" spans="1:6">
      <c r="A135" s="2" t="s">
        <v>270</v>
      </c>
      <c r="B135" t="s">
        <v>271</v>
      </c>
      <c r="C135" s="13"/>
      <c r="D135" s="13"/>
      <c r="E135" s="13">
        <f>C135+D135</f>
        <v>0</v>
      </c>
      <c r="F135" s="13"/>
    </row>
    <row r="136" spans="1:6">
      <c r="A136" s="2" t="s">
        <v>272</v>
      </c>
      <c r="B136">
        <v>4789369001</v>
      </c>
      <c r="C136" s="13"/>
      <c r="D136" s="13"/>
      <c r="E136" s="13">
        <f>C136+D136</f>
        <v>0</v>
      </c>
      <c r="F136" s="13"/>
    </row>
    <row r="137" spans="1:6">
      <c r="A137" s="2" t="s">
        <v>273</v>
      </c>
      <c r="B137" t="s">
        <v>274</v>
      </c>
      <c r="C137" s="13"/>
      <c r="D137" s="13"/>
      <c r="E137" s="13">
        <f>C137+D137</f>
        <v>0</v>
      </c>
      <c r="F137" s="13"/>
    </row>
    <row r="138" spans="1:6">
      <c r="A138" s="2" t="s">
        <v>275</v>
      </c>
      <c r="B138" t="s">
        <v>276</v>
      </c>
      <c r="C138" s="13"/>
      <c r="D138" s="13"/>
      <c r="E138" s="13">
        <f>C138+D138</f>
        <v>0</v>
      </c>
      <c r="F138" s="13"/>
    </row>
    <row r="139" spans="1:6">
      <c r="A139" s="2" t="s">
        <v>277</v>
      </c>
      <c r="B139" t="s">
        <v>278</v>
      </c>
      <c r="C139" s="13"/>
      <c r="D139" s="13"/>
      <c r="E139" s="13">
        <f>C139+D139</f>
        <v>0</v>
      </c>
      <c r="F139" s="13"/>
    </row>
    <row r="140" spans="1:6">
      <c r="A140" s="2" t="s">
        <v>279</v>
      </c>
      <c r="B140" t="s">
        <v>280</v>
      </c>
      <c r="C140" s="13"/>
      <c r="D140" s="13"/>
      <c r="E140" s="13">
        <f>C140+D140</f>
        <v>0</v>
      </c>
      <c r="F140" s="13"/>
    </row>
    <row r="141" spans="1:6">
      <c r="A141" s="2" t="s">
        <v>281</v>
      </c>
      <c r="B141" t="s">
        <v>282</v>
      </c>
      <c r="C141" s="13"/>
      <c r="D141" s="13"/>
      <c r="E141" s="13">
        <f>C141+D141</f>
        <v>0</v>
      </c>
      <c r="F141" s="13"/>
    </row>
    <row r="142" spans="1:6">
      <c r="A142" s="2" t="s">
        <v>283</v>
      </c>
      <c r="B142" t="s">
        <v>284</v>
      </c>
      <c r="C142" s="13"/>
      <c r="D142" s="13"/>
      <c r="E142" s="13">
        <f>C142+D142</f>
        <v>0</v>
      </c>
      <c r="F142" s="13"/>
    </row>
    <row r="143" spans="1:6">
      <c r="A143" s="2" t="s">
        <v>285</v>
      </c>
      <c r="B143" t="s">
        <v>286</v>
      </c>
      <c r="C143" s="13"/>
      <c r="D143" s="13"/>
      <c r="E143" s="13">
        <f>C143+D143</f>
        <v>0</v>
      </c>
      <c r="F143" s="13"/>
    </row>
    <row r="144" spans="1:6">
      <c r="A144" s="2" t="s">
        <v>287</v>
      </c>
      <c r="B144" t="s">
        <v>288</v>
      </c>
      <c r="C144" s="13"/>
      <c r="D144" s="13"/>
      <c r="E144" s="13">
        <f>C144+D144</f>
        <v>0</v>
      </c>
      <c r="F144" s="13"/>
    </row>
    <row r="145" spans="1:6">
      <c r="A145" s="2" t="s">
        <v>289</v>
      </c>
      <c r="B145" t="s">
        <v>290</v>
      </c>
      <c r="C145" s="13"/>
      <c r="D145" s="13"/>
      <c r="E145" s="13">
        <f>C145+D145</f>
        <v>0</v>
      </c>
      <c r="F145" s="13"/>
    </row>
    <row r="146" spans="1:6">
      <c r="A146" s="2" t="s">
        <v>291</v>
      </c>
      <c r="B146" t="s">
        <v>292</v>
      </c>
      <c r="C146" s="13"/>
      <c r="D146" s="13"/>
      <c r="E146" s="13">
        <f>C146+D146</f>
        <v>0</v>
      </c>
      <c r="F146" s="13"/>
    </row>
    <row r="147" spans="1:6">
      <c r="A147" s="2" t="s">
        <v>293</v>
      </c>
      <c r="B147" t="s">
        <v>294</v>
      </c>
      <c r="C147" s="13"/>
      <c r="D147" s="13"/>
      <c r="E147" s="13">
        <f>C147+D147</f>
        <v>0</v>
      </c>
      <c r="F147" s="13"/>
    </row>
    <row r="148" spans="1:6">
      <c r="A148" s="2" t="s">
        <v>295</v>
      </c>
      <c r="B148" t="s">
        <v>296</v>
      </c>
      <c r="C148" s="13"/>
      <c r="D148" s="13"/>
      <c r="E148" s="13">
        <f>C148+D148</f>
        <v>0</v>
      </c>
      <c r="F148" s="13"/>
    </row>
    <row r="149" spans="1:6">
      <c r="A149" s="2" t="s">
        <v>297</v>
      </c>
      <c r="B149" t="s">
        <v>298</v>
      </c>
      <c r="C149" s="13"/>
      <c r="D149" s="13"/>
      <c r="E149" s="13">
        <f>C149+D149</f>
        <v>0</v>
      </c>
      <c r="F149" s="13"/>
    </row>
    <row r="150" spans="1:6">
      <c r="A150" s="2" t="s">
        <v>299</v>
      </c>
      <c r="B150" t="s">
        <v>300</v>
      </c>
      <c r="C150" s="13"/>
      <c r="D150" s="13"/>
      <c r="E150" s="13">
        <f>C150+D150</f>
        <v>0</v>
      </c>
      <c r="F150" s="13"/>
    </row>
    <row r="151" spans="1:6">
      <c r="A151" s="2" t="s">
        <v>301</v>
      </c>
      <c r="B151" t="s">
        <v>302</v>
      </c>
      <c r="C151" s="13"/>
      <c r="D151" s="13"/>
      <c r="E151" s="13">
        <f>C151+D151</f>
        <v>0</v>
      </c>
      <c r="F151" s="13"/>
    </row>
    <row r="152" spans="1:6">
      <c r="A152" s="2" t="s">
        <v>303</v>
      </c>
      <c r="B152" t="s">
        <v>304</v>
      </c>
      <c r="C152" s="13"/>
      <c r="D152" s="13"/>
      <c r="E152" s="13">
        <f>C152+D152</f>
        <v>0</v>
      </c>
      <c r="F152" s="13"/>
    </row>
    <row r="153" spans="1:6">
      <c r="A153" s="2" t="s">
        <v>305</v>
      </c>
      <c r="B153" t="s">
        <v>306</v>
      </c>
      <c r="C153" s="13"/>
      <c r="D153" s="13"/>
      <c r="E153" s="13">
        <f>C153+D153</f>
        <v>0</v>
      </c>
      <c r="F153" s="13"/>
    </row>
    <row r="154" spans="1:6">
      <c r="A154" s="2" t="s">
        <v>307</v>
      </c>
      <c r="B154" t="s">
        <v>308</v>
      </c>
      <c r="C154" s="13"/>
      <c r="D154" s="13"/>
      <c r="E154" s="13">
        <f>C154+D154</f>
        <v>0</v>
      </c>
      <c r="F154" s="13"/>
    </row>
    <row r="155" spans="1:6">
      <c r="A155" s="2" t="s">
        <v>309</v>
      </c>
      <c r="B155" t="s">
        <v>310</v>
      </c>
      <c r="C155" s="13"/>
      <c r="D155" s="13"/>
      <c r="E155" s="13">
        <f>C155+D155</f>
        <v>0</v>
      </c>
      <c r="F155" s="13"/>
    </row>
    <row r="156" spans="1:6">
      <c r="A156" s="2" t="s">
        <v>311</v>
      </c>
      <c r="B156" t="s">
        <v>312</v>
      </c>
      <c r="C156" s="13"/>
      <c r="D156" s="13"/>
      <c r="E156" s="13">
        <f>C156+D156</f>
        <v>0</v>
      </c>
      <c r="F156" s="13"/>
    </row>
    <row r="157" spans="1:6">
      <c r="A157" s="2" t="s">
        <v>313</v>
      </c>
      <c r="B157" t="s">
        <v>314</v>
      </c>
      <c r="C157" s="13"/>
      <c r="D157" s="13"/>
      <c r="E157" s="13">
        <f>C157+D157</f>
        <v>0</v>
      </c>
      <c r="F157" s="13"/>
    </row>
    <row r="158" spans="1:6">
      <c r="A158" s="2" t="s">
        <v>315</v>
      </c>
      <c r="B158" t="s">
        <v>316</v>
      </c>
      <c r="C158" s="13"/>
      <c r="D158" s="13"/>
      <c r="E158" s="13">
        <f>C158+D158</f>
        <v>0</v>
      </c>
      <c r="F158" s="13"/>
    </row>
    <row r="159" spans="1:6">
      <c r="A159" s="2" t="s">
        <v>317</v>
      </c>
      <c r="B159" t="s">
        <v>318</v>
      </c>
      <c r="C159" s="13"/>
      <c r="D159" s="13"/>
      <c r="E159" s="13">
        <f>C159+D159</f>
        <v>0</v>
      </c>
      <c r="F159" s="13"/>
    </row>
    <row r="160" spans="1:6">
      <c r="A160" s="2" t="s">
        <v>319</v>
      </c>
      <c r="B160" t="s">
        <v>320</v>
      </c>
      <c r="C160" s="13"/>
      <c r="D160" s="13"/>
      <c r="E160" s="13">
        <f>C160+D160</f>
        <v>0</v>
      </c>
      <c r="F160" s="13"/>
    </row>
    <row r="161" spans="1:6">
      <c r="A161" s="2" t="s">
        <v>321</v>
      </c>
      <c r="B161" t="s">
        <v>322</v>
      </c>
      <c r="C161" s="13"/>
      <c r="D161" s="13"/>
      <c r="E161" s="13">
        <f>C161+D161</f>
        <v>0</v>
      </c>
      <c r="F161" s="13"/>
    </row>
    <row r="162" spans="1:6">
      <c r="A162" s="2" t="s">
        <v>323</v>
      </c>
      <c r="B162" t="s">
        <v>324</v>
      </c>
      <c r="C162" s="13"/>
      <c r="D162" s="13"/>
      <c r="E162" s="13">
        <f>C162+D162</f>
        <v>0</v>
      </c>
      <c r="F162" s="13"/>
    </row>
    <row r="163" spans="1:6">
      <c r="A163" s="2" t="s">
        <v>325</v>
      </c>
      <c r="B163" t="s">
        <v>326</v>
      </c>
      <c r="C163" s="13"/>
      <c r="D163" s="13"/>
      <c r="E163" s="13">
        <f>C163+D163</f>
        <v>0</v>
      </c>
      <c r="F163" s="13"/>
    </row>
    <row r="164" spans="1:6">
      <c r="A164" s="2" t="s">
        <v>327</v>
      </c>
      <c r="B164" t="s">
        <v>328</v>
      </c>
      <c r="C164" s="13"/>
      <c r="D164" s="13"/>
      <c r="E164" s="13">
        <f>C164+D164</f>
        <v>0</v>
      </c>
      <c r="F164" s="13"/>
    </row>
    <row r="165" spans="1:6">
      <c r="A165" s="2" t="s">
        <v>329</v>
      </c>
      <c r="B165" t="s">
        <v>330</v>
      </c>
      <c r="C165" s="13"/>
      <c r="D165" s="13"/>
      <c r="E165" s="13">
        <f>C165+D165</f>
        <v>0</v>
      </c>
      <c r="F165" s="13"/>
    </row>
    <row r="166" spans="1:6">
      <c r="A166" s="2" t="s">
        <v>331</v>
      </c>
      <c r="B166" t="s">
        <v>314</v>
      </c>
      <c r="C166" s="13"/>
      <c r="D166" s="13"/>
      <c r="E166" s="13">
        <f>C166+D166</f>
        <v>0</v>
      </c>
      <c r="F166" s="13"/>
    </row>
    <row r="167" spans="1:6">
      <c r="A167" s="2" t="s">
        <v>332</v>
      </c>
      <c r="B167" t="s">
        <v>333</v>
      </c>
      <c r="C167" s="13"/>
      <c r="D167" s="13"/>
      <c r="E167" s="13">
        <f>C167+D167</f>
        <v>0</v>
      </c>
      <c r="F167" s="13"/>
    </row>
    <row r="168" spans="1:6">
      <c r="A168" s="2" t="s">
        <v>334</v>
      </c>
      <c r="B168" t="s">
        <v>335</v>
      </c>
      <c r="C168" s="13"/>
      <c r="D168" s="13"/>
      <c r="E168" s="13">
        <f>C168+D168</f>
        <v>0</v>
      </c>
      <c r="F168" s="13"/>
    </row>
    <row r="169" spans="1:6">
      <c r="A169" s="2" t="s">
        <v>336</v>
      </c>
      <c r="B169" t="s">
        <v>337</v>
      </c>
      <c r="C169" s="13"/>
      <c r="D169" s="13"/>
      <c r="E169" s="13">
        <f>C169+D169</f>
        <v>0</v>
      </c>
      <c r="F169" s="13"/>
    </row>
    <row r="170" spans="1:6">
      <c r="A170" s="2" t="s">
        <v>338</v>
      </c>
      <c r="B170" t="s">
        <v>339</v>
      </c>
      <c r="C170" s="13"/>
      <c r="D170" s="13"/>
      <c r="E170" s="13">
        <f>C170+D170</f>
        <v>0</v>
      </c>
      <c r="F170" s="13"/>
    </row>
    <row r="171" spans="1:6">
      <c r="A171" s="2" t="s">
        <v>340</v>
      </c>
      <c r="B171" t="s">
        <v>341</v>
      </c>
      <c r="C171" s="13"/>
      <c r="D171" s="13"/>
      <c r="E171" s="13">
        <f>C171+D171</f>
        <v>0</v>
      </c>
      <c r="F171" s="13"/>
    </row>
    <row r="172" spans="1:6">
      <c r="A172" s="2" t="s">
        <v>342</v>
      </c>
      <c r="B172" t="s">
        <v>343</v>
      </c>
      <c r="C172" s="13"/>
      <c r="D172" s="13"/>
      <c r="E172" s="13">
        <f>C172+D172</f>
        <v>0</v>
      </c>
      <c r="F172" s="13"/>
    </row>
    <row r="173" spans="1:6">
      <c r="A173" s="2" t="s">
        <v>344</v>
      </c>
      <c r="B173" t="s">
        <v>345</v>
      </c>
      <c r="C173" s="13"/>
      <c r="D173" s="13"/>
      <c r="E173" s="13">
        <f>C173+D173</f>
        <v>0</v>
      </c>
      <c r="F173" s="13"/>
    </row>
    <row r="174" spans="1:6">
      <c r="A174" s="2" t="s">
        <v>346</v>
      </c>
      <c r="B174" t="s">
        <v>347</v>
      </c>
      <c r="C174" s="13"/>
      <c r="D174" s="13"/>
      <c r="E174" s="13">
        <f>C174+D174</f>
        <v>0</v>
      </c>
      <c r="F174" s="13"/>
    </row>
    <row r="175" spans="1:6">
      <c r="A175" s="2" t="s">
        <v>348</v>
      </c>
      <c r="B175" t="s">
        <v>349</v>
      </c>
      <c r="C175" s="13"/>
      <c r="D175" s="13"/>
      <c r="E175" s="13">
        <f>C175+D175</f>
        <v>0</v>
      </c>
      <c r="F175" s="13"/>
    </row>
    <row r="176" spans="1:6">
      <c r="A176" s="2" t="s">
        <v>350</v>
      </c>
      <c r="B176" t="s">
        <v>351</v>
      </c>
      <c r="C176" s="13"/>
      <c r="D176" s="13"/>
      <c r="E176" s="13">
        <f>C176+D176</f>
        <v>0</v>
      </c>
      <c r="F176" s="13"/>
    </row>
    <row r="177" spans="1:6">
      <c r="A177" s="2" t="s">
        <v>352</v>
      </c>
      <c r="B177" t="s">
        <v>353</v>
      </c>
      <c r="C177" s="13"/>
      <c r="D177" s="13"/>
      <c r="E177" s="13">
        <f>C177+D177</f>
        <v>0</v>
      </c>
      <c r="F17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AC7D-E4BC-4EA7-982B-749E510048FD}">
  <dimension ref="A1:F177"/>
  <sheetViews>
    <sheetView workbookViewId="0">
      <selection activeCell="A16" sqref="A16:XFD16"/>
    </sheetView>
  </sheetViews>
  <sheetFormatPr defaultRowHeight="15"/>
  <cols>
    <col min="1" max="1" width="31.7109375" style="2" bestFit="1" customWidth="1"/>
    <col min="2" max="2" width="13.28515625" bestFit="1" customWidth="1"/>
    <col min="6" max="6" width="20.85546875" bestFit="1" customWidth="1"/>
  </cols>
  <sheetData>
    <row r="1" spans="1:6">
      <c r="A1" s="2" t="s">
        <v>0</v>
      </c>
      <c r="B1" s="2" t="s">
        <v>2</v>
      </c>
      <c r="C1" s="2" t="s">
        <v>587</v>
      </c>
      <c r="D1" s="2" t="s">
        <v>588</v>
      </c>
      <c r="E1" s="2" t="s">
        <v>589</v>
      </c>
      <c r="F1" s="2" t="s">
        <v>590</v>
      </c>
    </row>
    <row r="2" spans="1:6">
      <c r="A2" s="2" t="s">
        <v>6</v>
      </c>
      <c r="B2" t="s">
        <v>7</v>
      </c>
      <c r="C2" s="13">
        <v>3</v>
      </c>
      <c r="D2" s="13"/>
      <c r="E2" s="13">
        <f>C2+D2</f>
        <v>3</v>
      </c>
      <c r="F2" s="13">
        <f>'Jan 2025'!E2-'Feb 2025'!C2</f>
        <v>1</v>
      </c>
    </row>
    <row r="3" spans="1:6">
      <c r="A3" s="2" t="s">
        <v>8</v>
      </c>
      <c r="B3" t="s">
        <v>9</v>
      </c>
      <c r="C3" s="13">
        <v>4</v>
      </c>
      <c r="D3" s="13">
        <v>2</v>
      </c>
      <c r="E3" s="13">
        <f>C3+D3</f>
        <v>6</v>
      </c>
      <c r="F3" s="13">
        <f>'Jan 2025'!E3-'Feb 2025'!C3</f>
        <v>2</v>
      </c>
    </row>
    <row r="4" spans="1:6">
      <c r="A4" s="2" t="s">
        <v>10</v>
      </c>
      <c r="B4" t="s">
        <v>11</v>
      </c>
      <c r="C4" s="13">
        <v>4</v>
      </c>
      <c r="D4" s="13">
        <v>2</v>
      </c>
      <c r="E4" s="13">
        <f>C4+D4</f>
        <v>6</v>
      </c>
      <c r="F4" s="13">
        <f>'Jan 2025'!E4-'Feb 2025'!C4</f>
        <v>2</v>
      </c>
    </row>
    <row r="5" spans="1:6">
      <c r="A5" s="2" t="s">
        <v>12</v>
      </c>
      <c r="B5" t="s">
        <v>13</v>
      </c>
      <c r="C5" s="13">
        <v>8</v>
      </c>
      <c r="D5" s="13">
        <v>7</v>
      </c>
      <c r="E5" s="13">
        <f>C5+D5</f>
        <v>15</v>
      </c>
      <c r="F5" s="13">
        <f>'Jan 2025'!E5-'Feb 2025'!C5</f>
        <v>4</v>
      </c>
    </row>
    <row r="6" spans="1:6">
      <c r="A6" s="2" t="s">
        <v>14</v>
      </c>
      <c r="B6" t="s">
        <v>15</v>
      </c>
      <c r="C6" s="13">
        <v>9</v>
      </c>
      <c r="D6" s="13">
        <v>7</v>
      </c>
      <c r="E6" s="13">
        <f>C6+D6</f>
        <v>16</v>
      </c>
      <c r="F6" s="13">
        <f>'Jan 2025'!E6-'Feb 2025'!C6</f>
        <v>5</v>
      </c>
    </row>
    <row r="7" spans="1:6">
      <c r="A7" s="2" t="s">
        <v>16</v>
      </c>
      <c r="B7" t="s">
        <v>17</v>
      </c>
      <c r="C7" s="13">
        <v>3</v>
      </c>
      <c r="D7" s="13"/>
      <c r="E7" s="13">
        <f>C7+D7</f>
        <v>3</v>
      </c>
      <c r="F7" s="13">
        <f>'Jan 2025'!E7-'Feb 2025'!C7</f>
        <v>0</v>
      </c>
    </row>
    <row r="8" spans="1:6">
      <c r="A8" s="2" t="s">
        <v>18</v>
      </c>
      <c r="B8" t="s">
        <v>19</v>
      </c>
      <c r="C8" s="13">
        <v>6</v>
      </c>
      <c r="D8" s="13"/>
      <c r="E8" s="13">
        <f>C8+D8</f>
        <v>6</v>
      </c>
      <c r="F8" s="13">
        <f>'Jan 2025'!E8-'Feb 2025'!C8</f>
        <v>0</v>
      </c>
    </row>
    <row r="9" spans="1:6">
      <c r="A9" s="2" t="s">
        <v>20</v>
      </c>
      <c r="B9" t="s">
        <v>21</v>
      </c>
      <c r="C9" s="13">
        <v>6</v>
      </c>
      <c r="D9" s="13">
        <v>8</v>
      </c>
      <c r="E9" s="13">
        <f>C9+D9</f>
        <v>14</v>
      </c>
      <c r="F9" s="13">
        <f>'Jan 2025'!E9-'Feb 2025'!C9</f>
        <v>8</v>
      </c>
    </row>
    <row r="10" spans="1:6">
      <c r="A10" s="2" t="s">
        <v>22</v>
      </c>
      <c r="B10" t="s">
        <v>23</v>
      </c>
      <c r="C10" s="13">
        <v>5</v>
      </c>
      <c r="D10" s="13"/>
      <c r="E10" s="13">
        <f>C10+D10</f>
        <v>5</v>
      </c>
      <c r="F10" s="13">
        <f>'Jan 2025'!E10-'Feb 2025'!C10</f>
        <v>0</v>
      </c>
    </row>
    <row r="11" spans="1:6">
      <c r="A11" s="2" t="s">
        <v>24</v>
      </c>
      <c r="B11" t="s">
        <v>25</v>
      </c>
      <c r="C11" s="13">
        <v>5</v>
      </c>
      <c r="D11" s="13"/>
      <c r="E11" s="13">
        <f>C11+D11</f>
        <v>5</v>
      </c>
      <c r="F11" s="13">
        <f>'Jan 2025'!E11-'Feb 2025'!C11</f>
        <v>0</v>
      </c>
    </row>
    <row r="12" spans="1:6">
      <c r="A12" s="2" t="s">
        <v>26</v>
      </c>
      <c r="B12" t="s">
        <v>27</v>
      </c>
      <c r="C12" s="13">
        <v>7</v>
      </c>
      <c r="D12" s="13">
        <v>6</v>
      </c>
      <c r="E12" s="13">
        <f>C12+D12</f>
        <v>13</v>
      </c>
      <c r="F12" s="13">
        <f>'Jan 2025'!E12-'Feb 2025'!C12</f>
        <v>6</v>
      </c>
    </row>
    <row r="13" spans="1:6">
      <c r="A13" s="2" t="s">
        <v>28</v>
      </c>
      <c r="B13" t="s">
        <v>29</v>
      </c>
      <c r="C13" s="13">
        <v>3</v>
      </c>
      <c r="D13" s="13"/>
      <c r="E13" s="13">
        <f>C13+D13</f>
        <v>3</v>
      </c>
      <c r="F13" s="13">
        <f>'Jan 2025'!E13-'Feb 2025'!C13</f>
        <v>1</v>
      </c>
    </row>
    <row r="14" spans="1:6">
      <c r="A14" s="2" t="s">
        <v>30</v>
      </c>
      <c r="B14" t="s">
        <v>31</v>
      </c>
      <c r="C14" s="13">
        <v>18</v>
      </c>
      <c r="D14" s="13">
        <v>17</v>
      </c>
      <c r="E14" s="13">
        <f>C14+D14</f>
        <v>35</v>
      </c>
      <c r="F14" s="13">
        <f>'Jan 2025'!E14-'Feb 2025'!C14</f>
        <v>7</v>
      </c>
    </row>
    <row r="15" spans="1:6">
      <c r="A15" s="2" t="s">
        <v>32</v>
      </c>
      <c r="B15" t="s">
        <v>33</v>
      </c>
      <c r="C15" s="13">
        <v>6</v>
      </c>
      <c r="D15" s="13">
        <v>2</v>
      </c>
      <c r="E15" s="13">
        <f>C15+D15</f>
        <v>8</v>
      </c>
      <c r="F15" s="13">
        <f>'Jan 2025'!E15-'Feb 2025'!C15</f>
        <v>2</v>
      </c>
    </row>
    <row r="16" spans="1:6">
      <c r="A16" s="2" t="s">
        <v>34</v>
      </c>
      <c r="B16" t="s">
        <v>35</v>
      </c>
      <c r="C16" s="13">
        <v>28</v>
      </c>
      <c r="D16" s="13">
        <v>32</v>
      </c>
      <c r="E16" s="13">
        <f>C16+D16</f>
        <v>60</v>
      </c>
      <c r="F16" s="13">
        <f>'Jan 2025'!E16-'Feb 2025'!C16</f>
        <v>39</v>
      </c>
    </row>
    <row r="17" spans="1:6">
      <c r="A17" s="2" t="s">
        <v>36</v>
      </c>
      <c r="B17" t="s">
        <v>37</v>
      </c>
      <c r="C17" s="13">
        <v>2</v>
      </c>
      <c r="D17" s="13">
        <v>2</v>
      </c>
      <c r="E17" s="13">
        <f>C17+D17</f>
        <v>4</v>
      </c>
      <c r="F17" s="13">
        <f>'Jan 2025'!E17-'Feb 2025'!C17</f>
        <v>2</v>
      </c>
    </row>
    <row r="18" spans="1:6">
      <c r="A18" s="2" t="s">
        <v>38</v>
      </c>
      <c r="B18" t="s">
        <v>39</v>
      </c>
      <c r="C18" s="13">
        <v>4</v>
      </c>
      <c r="D18" s="13"/>
      <c r="E18" s="13">
        <f>C18+D18</f>
        <v>4</v>
      </c>
      <c r="F18" s="13">
        <f>'Jan 2025'!E18-'Feb 2025'!C18</f>
        <v>3</v>
      </c>
    </row>
    <row r="19" spans="1:6">
      <c r="A19" s="2" t="s">
        <v>40</v>
      </c>
      <c r="B19" t="s">
        <v>41</v>
      </c>
      <c r="C19" s="13">
        <v>11</v>
      </c>
      <c r="D19" s="13"/>
      <c r="E19" s="13">
        <f>C19+D19</f>
        <v>11</v>
      </c>
      <c r="F19" s="13">
        <f>'Jan 2025'!E19-'Feb 2025'!C19</f>
        <v>2</v>
      </c>
    </row>
    <row r="20" spans="1:6">
      <c r="A20" s="2" t="s">
        <v>42</v>
      </c>
      <c r="B20" t="s">
        <v>43</v>
      </c>
      <c r="C20" s="13">
        <v>25</v>
      </c>
      <c r="D20" s="13">
        <v>6</v>
      </c>
      <c r="E20" s="13">
        <f>C20+D20</f>
        <v>31</v>
      </c>
      <c r="F20" s="13">
        <f>'Jan 2025'!E20-'Feb 2025'!C20</f>
        <v>19</v>
      </c>
    </row>
    <row r="21" spans="1:6">
      <c r="A21" s="2" t="s">
        <v>44</v>
      </c>
      <c r="B21" t="s">
        <v>45</v>
      </c>
      <c r="C21" s="13">
        <v>6</v>
      </c>
      <c r="D21" s="13">
        <v>2</v>
      </c>
      <c r="E21" s="13">
        <f>C21+D21</f>
        <v>8</v>
      </c>
      <c r="F21" s="13">
        <f>'Jan 2025'!E21-'Feb 2025'!C21</f>
        <v>-1</v>
      </c>
    </row>
    <row r="22" spans="1:6">
      <c r="A22" s="2" t="s">
        <v>46</v>
      </c>
      <c r="B22" t="s">
        <v>47</v>
      </c>
      <c r="C22" s="13">
        <v>6</v>
      </c>
      <c r="D22" s="13"/>
      <c r="E22" s="13">
        <f>C22+D22</f>
        <v>6</v>
      </c>
      <c r="F22" s="13">
        <f>'Jan 2025'!E22-'Feb 2025'!C22</f>
        <v>2</v>
      </c>
    </row>
    <row r="23" spans="1:6">
      <c r="A23" s="2" t="s">
        <v>48</v>
      </c>
      <c r="B23" t="s">
        <v>49</v>
      </c>
      <c r="C23" s="13">
        <v>4</v>
      </c>
      <c r="D23" s="13"/>
      <c r="E23" s="13">
        <f>C23+D23</f>
        <v>4</v>
      </c>
      <c r="F23" s="13">
        <f>'Jan 2025'!E23-'Feb 2025'!C23</f>
        <v>2</v>
      </c>
    </row>
    <row r="24" spans="1:6">
      <c r="A24" s="2" t="s">
        <v>50</v>
      </c>
      <c r="B24" t="s">
        <v>51</v>
      </c>
      <c r="C24" s="13">
        <v>2</v>
      </c>
      <c r="D24" s="13">
        <v>2</v>
      </c>
      <c r="E24" s="13">
        <f>C24+D24</f>
        <v>4</v>
      </c>
      <c r="F24" s="13">
        <f>'Jan 2025'!E24-'Feb 2025'!C24</f>
        <v>1</v>
      </c>
    </row>
    <row r="25" spans="1:6">
      <c r="A25" s="2" t="s">
        <v>52</v>
      </c>
      <c r="B25" t="s">
        <v>53</v>
      </c>
      <c r="C25" s="13">
        <v>29</v>
      </c>
      <c r="D25" s="13"/>
      <c r="E25" s="13">
        <f>C25+D25</f>
        <v>29</v>
      </c>
      <c r="F25" s="13">
        <f>'Jan 2025'!E25-'Feb 2025'!C25</f>
        <v>2</v>
      </c>
    </row>
    <row r="26" spans="1:6">
      <c r="A26" s="2" t="s">
        <v>54</v>
      </c>
      <c r="B26" t="s">
        <v>55</v>
      </c>
      <c r="C26" s="13">
        <v>1</v>
      </c>
      <c r="D26" s="13">
        <v>4</v>
      </c>
      <c r="E26" s="13">
        <f>C26+D26</f>
        <v>5</v>
      </c>
      <c r="F26" s="13">
        <f>'Jan 2025'!E26-'Feb 2025'!C26</f>
        <v>2</v>
      </c>
    </row>
    <row r="27" spans="1:6">
      <c r="A27" s="2" t="s">
        <v>56</v>
      </c>
      <c r="B27" t="s">
        <v>57</v>
      </c>
      <c r="C27" s="13">
        <v>4</v>
      </c>
      <c r="D27" s="13"/>
      <c r="E27" s="13">
        <f>C27+D27</f>
        <v>4</v>
      </c>
      <c r="F27" s="13">
        <f>'Jan 2025'!E27-'Feb 2025'!C27</f>
        <v>0</v>
      </c>
    </row>
    <row r="28" spans="1:6">
      <c r="A28" s="2" t="s">
        <v>58</v>
      </c>
      <c r="B28" t="s">
        <v>59</v>
      </c>
      <c r="C28" s="13">
        <v>3</v>
      </c>
      <c r="D28" s="13"/>
      <c r="E28" s="13">
        <f>C28+D28</f>
        <v>3</v>
      </c>
      <c r="F28" s="13">
        <f>'Jan 2025'!E28-'Feb 2025'!C28</f>
        <v>0</v>
      </c>
    </row>
    <row r="29" spans="1:6">
      <c r="A29" s="2" t="s">
        <v>60</v>
      </c>
      <c r="B29" t="s">
        <v>61</v>
      </c>
      <c r="C29" s="13">
        <v>15</v>
      </c>
      <c r="D29" s="13">
        <v>15</v>
      </c>
      <c r="E29" s="13">
        <f>C29+D29</f>
        <v>30</v>
      </c>
      <c r="F29" s="13">
        <f>'Jan 2025'!E29-'Feb 2025'!C29</f>
        <v>17</v>
      </c>
    </row>
    <row r="30" spans="1:6">
      <c r="A30" s="2" t="s">
        <v>62</v>
      </c>
      <c r="B30" t="s">
        <v>63</v>
      </c>
      <c r="C30" s="13">
        <v>3</v>
      </c>
      <c r="D30" s="13">
        <v>4</v>
      </c>
      <c r="E30" s="13">
        <f>C30+D30</f>
        <v>7</v>
      </c>
      <c r="F30" s="13">
        <f>'Jan 2025'!E30-'Feb 2025'!C30</f>
        <v>0</v>
      </c>
    </row>
    <row r="31" spans="1:6">
      <c r="A31" s="2" t="s">
        <v>64</v>
      </c>
      <c r="B31" t="s">
        <v>65</v>
      </c>
      <c r="C31" s="13">
        <v>3</v>
      </c>
      <c r="D31" s="13"/>
      <c r="E31" s="13">
        <f>C31+D31</f>
        <v>3</v>
      </c>
      <c r="F31" s="13">
        <f>'Jan 2025'!E31-'Feb 2025'!C31</f>
        <v>1</v>
      </c>
    </row>
    <row r="32" spans="1:6">
      <c r="A32" s="2" t="s">
        <v>66</v>
      </c>
      <c r="B32" t="s">
        <v>67</v>
      </c>
      <c r="C32" s="13">
        <v>4</v>
      </c>
      <c r="D32" s="13"/>
      <c r="E32" s="13">
        <f>C32+D32</f>
        <v>4</v>
      </c>
      <c r="F32" s="13">
        <f>'Jan 2025'!E32-'Feb 2025'!C32</f>
        <v>0</v>
      </c>
    </row>
    <row r="33" spans="1:6">
      <c r="A33" s="2" t="s">
        <v>68</v>
      </c>
      <c r="B33" t="s">
        <v>69</v>
      </c>
      <c r="C33" s="13">
        <v>3</v>
      </c>
      <c r="D33" s="13">
        <v>5</v>
      </c>
      <c r="E33" s="13">
        <f>C33+D33</f>
        <v>8</v>
      </c>
      <c r="F33" s="13">
        <f>'Jan 2025'!E33-'Feb 2025'!C33</f>
        <v>6</v>
      </c>
    </row>
    <row r="34" spans="1:6">
      <c r="A34" s="2" t="s">
        <v>70</v>
      </c>
      <c r="B34" t="s">
        <v>71</v>
      </c>
      <c r="C34" s="13">
        <v>4</v>
      </c>
      <c r="D34" s="13"/>
      <c r="E34" s="13">
        <f>C34+D34</f>
        <v>4</v>
      </c>
      <c r="F34" s="13">
        <f>'Jan 2025'!E34-'Feb 2025'!C34</f>
        <v>3</v>
      </c>
    </row>
    <row r="35" spans="1:6">
      <c r="A35" s="2" t="s">
        <v>72</v>
      </c>
      <c r="B35" t="s">
        <v>73</v>
      </c>
      <c r="C35" s="13">
        <v>16</v>
      </c>
      <c r="D35" s="13"/>
      <c r="E35" s="13">
        <f>C35+D35</f>
        <v>16</v>
      </c>
      <c r="F35" s="13">
        <f>'Jan 2025'!E35-'Feb 2025'!C35</f>
        <v>-2</v>
      </c>
    </row>
    <row r="36" spans="1:6">
      <c r="A36" s="2" t="s">
        <v>74</v>
      </c>
      <c r="B36" t="s">
        <v>75</v>
      </c>
      <c r="C36" s="13">
        <v>6</v>
      </c>
      <c r="D36" s="13"/>
      <c r="E36" s="13">
        <f>C36+D36</f>
        <v>6</v>
      </c>
      <c r="F36" s="13">
        <f>'Jan 2025'!E36-'Feb 2025'!C36</f>
        <v>1</v>
      </c>
    </row>
    <row r="37" spans="1:6">
      <c r="A37" s="2" t="s">
        <v>76</v>
      </c>
      <c r="B37" t="s">
        <v>77</v>
      </c>
      <c r="C37" s="13">
        <v>2</v>
      </c>
      <c r="D37" s="13">
        <v>2</v>
      </c>
      <c r="E37" s="13">
        <f>C37+D37</f>
        <v>4</v>
      </c>
      <c r="F37" s="13">
        <f>'Jan 2025'!E37-'Feb 2025'!C37</f>
        <v>1</v>
      </c>
    </row>
    <row r="38" spans="1:6">
      <c r="A38" s="2" t="s">
        <v>78</v>
      </c>
      <c r="B38" t="s">
        <v>79</v>
      </c>
      <c r="C38" s="13">
        <v>2</v>
      </c>
      <c r="D38" s="13">
        <v>2</v>
      </c>
      <c r="E38" s="13">
        <f>C38+D38</f>
        <v>4</v>
      </c>
      <c r="F38" s="13">
        <f>'Jan 2025'!E38-'Feb 2025'!C38</f>
        <v>2</v>
      </c>
    </row>
    <row r="39" spans="1:6">
      <c r="A39" s="2" t="s">
        <v>80</v>
      </c>
      <c r="B39" t="s">
        <v>81</v>
      </c>
      <c r="C39" s="13">
        <v>5</v>
      </c>
      <c r="D39" s="13">
        <v>4</v>
      </c>
      <c r="E39" s="13">
        <f>C39+D39</f>
        <v>9</v>
      </c>
      <c r="F39" s="13">
        <f>'Jan 2025'!E39-'Feb 2025'!C39</f>
        <v>2</v>
      </c>
    </row>
    <row r="40" spans="1:6">
      <c r="A40" s="2" t="s">
        <v>82</v>
      </c>
      <c r="B40" t="s">
        <v>83</v>
      </c>
      <c r="C40" s="13">
        <v>3</v>
      </c>
      <c r="D40" s="13">
        <v>2</v>
      </c>
      <c r="E40" s="13">
        <f>C40+D40</f>
        <v>5</v>
      </c>
      <c r="F40" s="13">
        <f>'Jan 2025'!E40-'Feb 2025'!C40</f>
        <v>0</v>
      </c>
    </row>
    <row r="41" spans="1:6">
      <c r="A41" s="2" t="s">
        <v>84</v>
      </c>
      <c r="B41" t="s">
        <v>85</v>
      </c>
      <c r="C41" s="13">
        <v>4</v>
      </c>
      <c r="D41" s="13"/>
      <c r="E41" s="13">
        <f>C41+D41</f>
        <v>4</v>
      </c>
      <c r="F41" s="13">
        <f>'Jan 2025'!E41-'Feb 2025'!C41</f>
        <v>0</v>
      </c>
    </row>
    <row r="42" spans="1:6">
      <c r="A42" s="2" t="s">
        <v>86</v>
      </c>
      <c r="B42" t="s">
        <v>87</v>
      </c>
      <c r="C42" s="13">
        <v>2</v>
      </c>
      <c r="D42" s="13">
        <v>2</v>
      </c>
      <c r="E42" s="13">
        <f>C42+D42</f>
        <v>4</v>
      </c>
      <c r="F42" s="13">
        <f>'Jan 2025'!E42-'Feb 2025'!C42</f>
        <v>1</v>
      </c>
    </row>
    <row r="43" spans="1:6">
      <c r="A43" s="2" t="s">
        <v>88</v>
      </c>
      <c r="B43" t="s">
        <v>89</v>
      </c>
      <c r="C43" s="13">
        <v>3</v>
      </c>
      <c r="D43" s="13"/>
      <c r="E43" s="13">
        <f>C43+D43</f>
        <v>3</v>
      </c>
      <c r="F43" s="13">
        <f>'Jan 2025'!E43-'Feb 2025'!C43</f>
        <v>1</v>
      </c>
    </row>
    <row r="44" spans="1:6">
      <c r="A44" s="2" t="s">
        <v>90</v>
      </c>
      <c r="B44" t="s">
        <v>91</v>
      </c>
      <c r="C44" s="13">
        <v>6</v>
      </c>
      <c r="D44" s="13">
        <v>10</v>
      </c>
      <c r="E44" s="13">
        <f>C44+D44</f>
        <v>16</v>
      </c>
      <c r="F44" s="13">
        <f>'Jan 2025'!E44-'Feb 2025'!C44</f>
        <v>10</v>
      </c>
    </row>
    <row r="45" spans="1:6">
      <c r="A45" s="2" t="s">
        <v>92</v>
      </c>
      <c r="B45" t="s">
        <v>93</v>
      </c>
      <c r="C45" s="13">
        <v>4</v>
      </c>
      <c r="D45" s="13"/>
      <c r="E45" s="13">
        <f>C45+D45</f>
        <v>4</v>
      </c>
      <c r="F45" s="13">
        <f>'Jan 2025'!E45-'Feb 2025'!C45</f>
        <v>1</v>
      </c>
    </row>
    <row r="46" spans="1:6">
      <c r="A46" s="2" t="s">
        <v>94</v>
      </c>
      <c r="B46" t="s">
        <v>95</v>
      </c>
      <c r="C46" s="13">
        <v>2</v>
      </c>
      <c r="D46" s="13">
        <v>2</v>
      </c>
      <c r="E46" s="13">
        <f>C46+D46</f>
        <v>4</v>
      </c>
      <c r="F46" s="13">
        <f>'Jan 2025'!E46-'Feb 2025'!C46</f>
        <v>2</v>
      </c>
    </row>
    <row r="47" spans="1:6">
      <c r="A47" s="2" t="s">
        <v>96</v>
      </c>
      <c r="B47" t="s">
        <v>97</v>
      </c>
      <c r="C47" s="13">
        <v>4</v>
      </c>
      <c r="D47" s="13"/>
      <c r="E47" s="13">
        <f>C47+D47</f>
        <v>4</v>
      </c>
      <c r="F47" s="13">
        <f>'Jan 2025'!E47-'Feb 2025'!C47</f>
        <v>1</v>
      </c>
    </row>
    <row r="48" spans="1:6">
      <c r="A48" s="2" t="s">
        <v>98</v>
      </c>
      <c r="B48" t="s">
        <v>99</v>
      </c>
      <c r="C48" s="13">
        <v>4</v>
      </c>
      <c r="D48" s="13"/>
      <c r="E48" s="13">
        <f>C48+D48</f>
        <v>4</v>
      </c>
      <c r="F48" s="13">
        <f>'Jan 2025'!E48-'Feb 2025'!C48</f>
        <v>0</v>
      </c>
    </row>
    <row r="49" spans="1:6">
      <c r="A49" s="2" t="s">
        <v>100</v>
      </c>
      <c r="B49" t="s">
        <v>101</v>
      </c>
      <c r="C49" s="13">
        <v>4</v>
      </c>
      <c r="D49" s="13">
        <v>2</v>
      </c>
      <c r="E49" s="13">
        <f>C49+D49</f>
        <v>6</v>
      </c>
      <c r="F49" s="13">
        <f>'Jan 2025'!E49-'Feb 2025'!C49</f>
        <v>0</v>
      </c>
    </row>
    <row r="50" spans="1:6">
      <c r="A50" s="2" t="s">
        <v>102</v>
      </c>
      <c r="B50" t="s">
        <v>103</v>
      </c>
      <c r="C50" s="13">
        <v>4</v>
      </c>
      <c r="D50" s="13"/>
      <c r="E50" s="13">
        <f>C50+D50</f>
        <v>4</v>
      </c>
      <c r="F50" s="13">
        <f>'Jan 2025'!E50-'Feb 2025'!C50</f>
        <v>3</v>
      </c>
    </row>
    <row r="51" spans="1:6">
      <c r="A51" s="2" t="s">
        <v>104</v>
      </c>
      <c r="B51" t="s">
        <v>105</v>
      </c>
      <c r="C51" s="13">
        <v>6</v>
      </c>
      <c r="D51" s="13">
        <v>2</v>
      </c>
      <c r="E51" s="13">
        <f>C51+D51</f>
        <v>8</v>
      </c>
      <c r="F51" s="13">
        <f>'Jan 2025'!E51-'Feb 2025'!C51</f>
        <v>2</v>
      </c>
    </row>
    <row r="52" spans="1:6">
      <c r="A52" s="2" t="s">
        <v>106</v>
      </c>
      <c r="B52" t="s">
        <v>107</v>
      </c>
      <c r="C52" s="13">
        <v>13</v>
      </c>
      <c r="D52" s="13">
        <v>22</v>
      </c>
      <c r="E52" s="13">
        <f>C52+D52</f>
        <v>35</v>
      </c>
      <c r="F52" s="13">
        <f>'Jan 2025'!E52-'Feb 2025'!C52</f>
        <v>17</v>
      </c>
    </row>
    <row r="53" spans="1:6">
      <c r="A53" s="2" t="s">
        <v>108</v>
      </c>
      <c r="B53" t="s">
        <v>109</v>
      </c>
      <c r="C53" s="13">
        <v>4</v>
      </c>
      <c r="D53" s="13"/>
      <c r="E53" s="13">
        <f>C53+D53</f>
        <v>4</v>
      </c>
      <c r="F53" s="13">
        <f>'Jan 2025'!E53-'Feb 2025'!C53</f>
        <v>0</v>
      </c>
    </row>
    <row r="54" spans="1:6">
      <c r="A54" s="2" t="s">
        <v>110</v>
      </c>
      <c r="B54" t="s">
        <v>111</v>
      </c>
      <c r="C54" s="13">
        <v>4</v>
      </c>
      <c r="D54" s="13"/>
      <c r="E54" s="13">
        <f>C54+D54</f>
        <v>4</v>
      </c>
      <c r="F54" s="13">
        <f>'Jan 2025'!E54-'Feb 2025'!C54</f>
        <v>1</v>
      </c>
    </row>
    <row r="55" spans="1:6">
      <c r="A55" s="2" t="s">
        <v>112</v>
      </c>
      <c r="B55" t="s">
        <v>113</v>
      </c>
      <c r="C55" s="13">
        <v>3</v>
      </c>
      <c r="D55" s="13"/>
      <c r="E55" s="13">
        <f>C55+D55</f>
        <v>3</v>
      </c>
      <c r="F55" s="13">
        <f>'Jan 2025'!E55-'Feb 2025'!C55</f>
        <v>1</v>
      </c>
    </row>
    <row r="56" spans="1:6">
      <c r="A56" s="2" t="s">
        <v>114</v>
      </c>
      <c r="B56" t="s">
        <v>115</v>
      </c>
      <c r="C56" s="13">
        <v>5</v>
      </c>
      <c r="D56" s="13"/>
      <c r="E56" s="13">
        <f t="shared" ref="E56:E92" si="0">C56+D56</f>
        <v>5</v>
      </c>
      <c r="F56" s="13">
        <f>'Jan 2025'!E56-'Feb 2025'!C56</f>
        <v>1</v>
      </c>
    </row>
    <row r="57" spans="1:6">
      <c r="A57" s="2" t="s">
        <v>116</v>
      </c>
      <c r="B57" t="s">
        <v>117</v>
      </c>
      <c r="C57" s="13">
        <v>4</v>
      </c>
      <c r="D57" s="13"/>
      <c r="E57" s="13">
        <f t="shared" si="0"/>
        <v>4</v>
      </c>
      <c r="F57" s="13">
        <f>'Jan 2025'!E57-'Feb 2025'!C57</f>
        <v>1</v>
      </c>
    </row>
    <row r="58" spans="1:6">
      <c r="A58" s="2" t="s">
        <v>118</v>
      </c>
      <c r="B58" t="s">
        <v>119</v>
      </c>
      <c r="C58" s="13">
        <v>5</v>
      </c>
      <c r="D58" s="13"/>
      <c r="E58" s="13">
        <f t="shared" si="0"/>
        <v>5</v>
      </c>
      <c r="F58" s="13">
        <f>'Jan 2025'!E58-'Feb 2025'!C58</f>
        <v>0</v>
      </c>
    </row>
    <row r="59" spans="1:6">
      <c r="A59" s="2" t="s">
        <v>120</v>
      </c>
      <c r="B59" t="s">
        <v>121</v>
      </c>
      <c r="C59" s="13">
        <v>4</v>
      </c>
      <c r="D59" s="13"/>
      <c r="E59" s="13">
        <f t="shared" si="0"/>
        <v>4</v>
      </c>
      <c r="F59" s="13">
        <f>'Jan 2025'!E59-'Feb 2025'!C59</f>
        <v>1</v>
      </c>
    </row>
    <row r="60" spans="1:6">
      <c r="A60" s="2" t="s">
        <v>122</v>
      </c>
      <c r="B60" t="s">
        <v>123</v>
      </c>
      <c r="C60" s="13">
        <v>3</v>
      </c>
      <c r="D60" s="13"/>
      <c r="E60" s="13">
        <f t="shared" si="0"/>
        <v>3</v>
      </c>
      <c r="F60" s="13">
        <f>'Jan 2025'!E60-'Feb 2025'!C60</f>
        <v>1</v>
      </c>
    </row>
    <row r="61" spans="1:6">
      <c r="A61" s="2" t="s">
        <v>124</v>
      </c>
      <c r="B61" t="s">
        <v>125</v>
      </c>
      <c r="C61" s="13">
        <v>4</v>
      </c>
      <c r="D61" s="13"/>
      <c r="E61" s="13">
        <f t="shared" si="0"/>
        <v>4</v>
      </c>
      <c r="F61" s="13">
        <f>'Jan 2025'!E61-'Feb 2025'!C61</f>
        <v>0</v>
      </c>
    </row>
    <row r="62" spans="1:6">
      <c r="A62" s="2" t="s">
        <v>126</v>
      </c>
      <c r="B62" t="s">
        <v>127</v>
      </c>
      <c r="C62" s="13">
        <v>5</v>
      </c>
      <c r="D62" s="13"/>
      <c r="E62" s="13">
        <f t="shared" si="0"/>
        <v>5</v>
      </c>
      <c r="F62" s="13">
        <f>'Jan 2025'!E62-'Feb 2025'!C62</f>
        <v>0</v>
      </c>
    </row>
    <row r="63" spans="1:6">
      <c r="A63" s="2" t="s">
        <v>128</v>
      </c>
      <c r="B63" t="s">
        <v>129</v>
      </c>
      <c r="C63" s="13">
        <v>2</v>
      </c>
      <c r="D63" s="13"/>
      <c r="E63" s="13">
        <f t="shared" si="0"/>
        <v>2</v>
      </c>
      <c r="F63" s="13">
        <f>'Jan 2025'!E63-'Feb 2025'!C63</f>
        <v>1</v>
      </c>
    </row>
    <row r="64" spans="1:6">
      <c r="A64" s="2" t="s">
        <v>130</v>
      </c>
      <c r="B64" t="s">
        <v>131</v>
      </c>
      <c r="C64" s="13">
        <v>8</v>
      </c>
      <c r="D64" s="13"/>
      <c r="E64" s="13">
        <f t="shared" si="0"/>
        <v>8</v>
      </c>
      <c r="F64" s="13">
        <f>'Jan 2025'!E64-'Feb 2025'!C64</f>
        <v>2</v>
      </c>
    </row>
    <row r="65" spans="1:6">
      <c r="A65" s="2" t="s">
        <v>132</v>
      </c>
      <c r="B65" t="s">
        <v>133</v>
      </c>
      <c r="C65" s="13">
        <v>4</v>
      </c>
      <c r="D65" s="13"/>
      <c r="E65" s="13">
        <f t="shared" si="0"/>
        <v>4</v>
      </c>
      <c r="F65" s="13">
        <f>'Jan 2025'!E65-'Feb 2025'!C65</f>
        <v>0</v>
      </c>
    </row>
    <row r="66" spans="1:6">
      <c r="A66" s="2" t="s">
        <v>134</v>
      </c>
      <c r="B66" t="s">
        <v>135</v>
      </c>
      <c r="C66" s="13">
        <v>3</v>
      </c>
      <c r="D66" s="13"/>
      <c r="E66" s="13">
        <f t="shared" si="0"/>
        <v>3</v>
      </c>
      <c r="F66" s="13">
        <f>'Jan 2025'!E66-'Feb 2025'!C66</f>
        <v>1</v>
      </c>
    </row>
    <row r="67" spans="1:6">
      <c r="A67" s="2" t="s">
        <v>136</v>
      </c>
      <c r="B67" t="s">
        <v>137</v>
      </c>
      <c r="C67" s="13">
        <v>1</v>
      </c>
      <c r="D67" s="13">
        <v>4</v>
      </c>
      <c r="E67" s="13">
        <f t="shared" si="0"/>
        <v>5</v>
      </c>
      <c r="F67" s="13">
        <f>'Jan 2025'!E67-'Feb 2025'!C67</f>
        <v>3</v>
      </c>
    </row>
    <row r="68" spans="1:6">
      <c r="A68" s="2" t="s">
        <v>138</v>
      </c>
      <c r="B68" t="s">
        <v>139</v>
      </c>
      <c r="C68" s="13">
        <v>3</v>
      </c>
      <c r="D68" s="13"/>
      <c r="E68" s="13">
        <f t="shared" si="0"/>
        <v>3</v>
      </c>
      <c r="F68" s="13">
        <f>'Jan 2025'!E68-'Feb 2025'!C68</f>
        <v>1</v>
      </c>
    </row>
    <row r="69" spans="1:6">
      <c r="A69" s="2" t="s">
        <v>140</v>
      </c>
      <c r="B69" t="s">
        <v>141</v>
      </c>
      <c r="C69" s="13">
        <v>0</v>
      </c>
      <c r="D69" s="13">
        <v>4</v>
      </c>
      <c r="E69" s="13">
        <f t="shared" si="0"/>
        <v>4</v>
      </c>
      <c r="F69" s="13">
        <f>'Jan 2025'!E69-'Feb 2025'!C69</f>
        <v>4</v>
      </c>
    </row>
    <row r="70" spans="1:6">
      <c r="A70" s="2" t="s">
        <v>142</v>
      </c>
      <c r="B70" t="s">
        <v>143</v>
      </c>
      <c r="C70" s="13">
        <v>10</v>
      </c>
      <c r="D70" s="13"/>
      <c r="E70" s="13">
        <f t="shared" si="0"/>
        <v>10</v>
      </c>
      <c r="F70" s="13">
        <f>'Jan 2025'!E70-'Feb 2025'!C70</f>
        <v>3</v>
      </c>
    </row>
    <row r="71" spans="1:6">
      <c r="A71" s="2" t="s">
        <v>144</v>
      </c>
      <c r="B71" t="s">
        <v>145</v>
      </c>
      <c r="C71" s="13">
        <v>4</v>
      </c>
      <c r="D71" s="13"/>
      <c r="E71" s="13">
        <f t="shared" si="0"/>
        <v>4</v>
      </c>
      <c r="F71" s="13">
        <f>'Jan 2025'!E71-'Feb 2025'!C71</f>
        <v>0</v>
      </c>
    </row>
    <row r="72" spans="1:6">
      <c r="A72" s="2" t="s">
        <v>146</v>
      </c>
      <c r="B72" t="s">
        <v>147</v>
      </c>
      <c r="C72" s="13">
        <v>4</v>
      </c>
      <c r="D72" s="13">
        <v>2</v>
      </c>
      <c r="E72" s="13">
        <f t="shared" si="0"/>
        <v>6</v>
      </c>
      <c r="F72" s="13">
        <f>'Jan 2025'!E72-'Feb 2025'!C72</f>
        <v>0</v>
      </c>
    </row>
    <row r="73" spans="1:6">
      <c r="A73" s="2" t="s">
        <v>148</v>
      </c>
      <c r="B73" t="s">
        <v>149</v>
      </c>
      <c r="C73" s="13">
        <v>9</v>
      </c>
      <c r="D73" s="13"/>
      <c r="E73" s="13">
        <f t="shared" si="0"/>
        <v>9</v>
      </c>
      <c r="F73" s="13">
        <f>'Jan 2025'!E73-'Feb 2025'!C73</f>
        <v>1</v>
      </c>
    </row>
    <row r="74" spans="1:6">
      <c r="A74" s="2" t="s">
        <v>150</v>
      </c>
      <c r="B74" t="s">
        <v>151</v>
      </c>
      <c r="C74" s="13">
        <v>16</v>
      </c>
      <c r="D74" s="13">
        <v>10</v>
      </c>
      <c r="E74" s="13">
        <f t="shared" si="0"/>
        <v>26</v>
      </c>
      <c r="F74" s="13">
        <f>'Jan 2025'!E74-'Feb 2025'!C74</f>
        <v>10</v>
      </c>
    </row>
    <row r="75" spans="1:6">
      <c r="A75" s="2" t="s">
        <v>152</v>
      </c>
      <c r="B75" t="s">
        <v>153</v>
      </c>
      <c r="C75" s="13">
        <v>4</v>
      </c>
      <c r="D75" s="13">
        <v>5</v>
      </c>
      <c r="E75" s="13">
        <f t="shared" si="0"/>
        <v>9</v>
      </c>
      <c r="F75" s="13">
        <f>'Jan 2025'!E75-'Feb 2025'!C75</f>
        <v>2</v>
      </c>
    </row>
    <row r="76" spans="1:6">
      <c r="A76" s="2" t="s">
        <v>154</v>
      </c>
      <c r="B76" t="s">
        <v>155</v>
      </c>
      <c r="C76" s="13">
        <v>5</v>
      </c>
      <c r="D76" s="13"/>
      <c r="E76" s="13">
        <f t="shared" si="0"/>
        <v>5</v>
      </c>
      <c r="F76" s="13">
        <f>'Jan 2025'!E76-'Feb 2025'!C76</f>
        <v>2</v>
      </c>
    </row>
    <row r="77" spans="1:6">
      <c r="A77" s="2" t="s">
        <v>156</v>
      </c>
      <c r="B77" t="s">
        <v>157</v>
      </c>
      <c r="C77" s="13">
        <v>4</v>
      </c>
      <c r="D77" s="13">
        <v>2</v>
      </c>
      <c r="E77" s="13">
        <f t="shared" si="0"/>
        <v>6</v>
      </c>
      <c r="F77" s="13">
        <f>'Jan 2025'!E77-'Feb 2025'!C77</f>
        <v>2</v>
      </c>
    </row>
    <row r="78" spans="1:6">
      <c r="A78" s="2" t="s">
        <v>158</v>
      </c>
      <c r="B78" t="s">
        <v>159</v>
      </c>
      <c r="C78" s="13">
        <v>5</v>
      </c>
      <c r="D78" s="13"/>
      <c r="E78" s="13">
        <f t="shared" si="0"/>
        <v>5</v>
      </c>
      <c r="F78" s="13">
        <f>'Jan 2025'!E78-'Feb 2025'!C78</f>
        <v>2</v>
      </c>
    </row>
    <row r="79" spans="1:6">
      <c r="A79" s="2" t="s">
        <v>160</v>
      </c>
      <c r="B79" t="s">
        <v>161</v>
      </c>
      <c r="C79" s="13">
        <v>7</v>
      </c>
      <c r="D79" s="13"/>
      <c r="E79" s="13">
        <f t="shared" si="0"/>
        <v>7</v>
      </c>
      <c r="F79" s="13">
        <f>'Jan 2025'!E79-'Feb 2025'!C79</f>
        <v>0</v>
      </c>
    </row>
    <row r="80" spans="1:6">
      <c r="A80" s="2" t="s">
        <v>162</v>
      </c>
      <c r="B80" t="s">
        <v>163</v>
      </c>
      <c r="C80" s="13">
        <v>7</v>
      </c>
      <c r="D80" s="13"/>
      <c r="E80" s="13">
        <f t="shared" si="0"/>
        <v>7</v>
      </c>
      <c r="F80" s="13">
        <f>'Jan 2025'!E80-'Feb 2025'!C80</f>
        <v>1</v>
      </c>
    </row>
    <row r="81" spans="1:6">
      <c r="A81" s="2" t="s">
        <v>164</v>
      </c>
      <c r="B81" t="s">
        <v>165</v>
      </c>
      <c r="C81" s="13">
        <v>5</v>
      </c>
      <c r="D81" s="13"/>
      <c r="E81" s="13">
        <f t="shared" si="0"/>
        <v>5</v>
      </c>
      <c r="F81" s="13">
        <f>'Jan 2025'!E81-'Feb 2025'!C81</f>
        <v>3</v>
      </c>
    </row>
    <row r="82" spans="1:6">
      <c r="A82" s="2" t="s">
        <v>166</v>
      </c>
      <c r="B82" t="s">
        <v>167</v>
      </c>
      <c r="C82" s="13">
        <v>6</v>
      </c>
      <c r="D82" s="13"/>
      <c r="E82" s="13">
        <f t="shared" si="0"/>
        <v>6</v>
      </c>
      <c r="F82" s="13">
        <f>'Jan 2025'!E82-'Feb 2025'!C82</f>
        <v>-2</v>
      </c>
    </row>
    <row r="83" spans="1:6">
      <c r="A83" s="2" t="s">
        <v>168</v>
      </c>
      <c r="B83" t="s">
        <v>169</v>
      </c>
      <c r="C83" s="13">
        <v>7</v>
      </c>
      <c r="D83" s="13"/>
      <c r="E83" s="13">
        <f t="shared" si="0"/>
        <v>7</v>
      </c>
      <c r="F83" s="13">
        <f>'Jan 2025'!E83-'Feb 2025'!C83</f>
        <v>-3</v>
      </c>
    </row>
    <row r="84" spans="1:6">
      <c r="A84" s="2" t="s">
        <v>170</v>
      </c>
      <c r="B84" t="s">
        <v>171</v>
      </c>
      <c r="C84" s="13">
        <v>4</v>
      </c>
      <c r="D84" s="13">
        <v>4</v>
      </c>
      <c r="E84" s="13">
        <f t="shared" si="0"/>
        <v>8</v>
      </c>
      <c r="F84" s="13">
        <f>'Jan 2025'!E84-'Feb 2025'!C84</f>
        <v>2</v>
      </c>
    </row>
    <row r="85" spans="1:6">
      <c r="A85" s="2" t="s">
        <v>172</v>
      </c>
      <c r="B85" t="s">
        <v>173</v>
      </c>
      <c r="C85" s="13">
        <v>6</v>
      </c>
      <c r="D85" s="13"/>
      <c r="E85" s="13">
        <f t="shared" si="0"/>
        <v>6</v>
      </c>
      <c r="F85" s="13">
        <f>'Jan 2025'!E85-'Feb 2025'!C85</f>
        <v>0</v>
      </c>
    </row>
    <row r="86" spans="1:6">
      <c r="A86" s="2" t="s">
        <v>174</v>
      </c>
      <c r="B86" t="s">
        <v>175</v>
      </c>
      <c r="C86" s="13">
        <v>8</v>
      </c>
      <c r="D86" s="13"/>
      <c r="E86" s="13">
        <f t="shared" si="0"/>
        <v>8</v>
      </c>
      <c r="F86" s="13">
        <f>'Jan 2025'!E86-'Feb 2025'!C86</f>
        <v>0</v>
      </c>
    </row>
    <row r="87" spans="1:6">
      <c r="A87" s="2" t="s">
        <v>176</v>
      </c>
      <c r="B87" t="s">
        <v>177</v>
      </c>
      <c r="C87" s="13">
        <v>4</v>
      </c>
      <c r="D87" s="13">
        <v>2</v>
      </c>
      <c r="E87" s="13">
        <f t="shared" si="0"/>
        <v>6</v>
      </c>
      <c r="F87" s="13">
        <f>'Jan 2025'!E87-'Feb 2025'!C87</f>
        <v>2</v>
      </c>
    </row>
    <row r="88" spans="1:6">
      <c r="A88" s="2" t="s">
        <v>178</v>
      </c>
      <c r="B88" t="s">
        <v>179</v>
      </c>
      <c r="C88" s="13">
        <v>8</v>
      </c>
      <c r="D88" s="13"/>
      <c r="E88" s="13">
        <f t="shared" si="0"/>
        <v>8</v>
      </c>
      <c r="F88" s="13">
        <f>'Jan 2025'!E88-'Feb 2025'!C88</f>
        <v>-2</v>
      </c>
    </row>
    <row r="89" spans="1:6">
      <c r="A89" s="2" t="s">
        <v>180</v>
      </c>
      <c r="B89" t="s">
        <v>181</v>
      </c>
      <c r="C89" s="13">
        <v>8</v>
      </c>
      <c r="D89" s="13"/>
      <c r="E89" s="13">
        <f t="shared" si="0"/>
        <v>8</v>
      </c>
      <c r="F89" s="13">
        <f>'Jan 2025'!E89-'Feb 2025'!C89</f>
        <v>0</v>
      </c>
    </row>
    <row r="90" spans="1:6">
      <c r="A90" s="2" t="s">
        <v>182</v>
      </c>
      <c r="B90" t="s">
        <v>183</v>
      </c>
      <c r="C90" s="13">
        <v>6</v>
      </c>
      <c r="D90" s="13"/>
      <c r="E90" s="13">
        <f t="shared" si="0"/>
        <v>6</v>
      </c>
      <c r="F90" s="13">
        <f>'Jan 2025'!E90-'Feb 2025'!C90</f>
        <v>2</v>
      </c>
    </row>
    <row r="91" spans="1:6">
      <c r="A91" s="2" t="s">
        <v>184</v>
      </c>
      <c r="B91" t="s">
        <v>185</v>
      </c>
      <c r="C91" s="13">
        <v>6</v>
      </c>
      <c r="D91" s="13">
        <v>2</v>
      </c>
      <c r="E91" s="13">
        <f t="shared" si="0"/>
        <v>8</v>
      </c>
      <c r="F91" s="13">
        <f>'Jan 2025'!E91-'Feb 2025'!C91</f>
        <v>2</v>
      </c>
    </row>
    <row r="92" spans="1:6">
      <c r="A92" s="2" t="s">
        <v>186</v>
      </c>
      <c r="B92" t="s">
        <v>187</v>
      </c>
      <c r="C92" s="13">
        <v>7</v>
      </c>
      <c r="D92" s="13"/>
      <c r="E92" s="13">
        <f t="shared" si="0"/>
        <v>7</v>
      </c>
      <c r="F92" s="13">
        <f>'Jan 2025'!E92-'Feb 2025'!C92</f>
        <v>0</v>
      </c>
    </row>
    <row r="93" spans="1:6">
      <c r="A93" s="2" t="s">
        <v>188</v>
      </c>
      <c r="B93" t="s">
        <v>189</v>
      </c>
      <c r="C93" s="13">
        <v>4</v>
      </c>
      <c r="D93" s="13"/>
      <c r="E93" s="13">
        <f>C93+D93</f>
        <v>4</v>
      </c>
      <c r="F93" s="13">
        <f>'Jan 2025'!E93-'Feb 2025'!C93</f>
        <v>0</v>
      </c>
    </row>
    <row r="94" spans="1:6">
      <c r="A94" s="2" t="s">
        <v>190</v>
      </c>
      <c r="B94" t="s">
        <v>191</v>
      </c>
      <c r="C94" s="13">
        <v>6</v>
      </c>
      <c r="D94" s="13"/>
      <c r="E94" s="13">
        <f>C94+D94</f>
        <v>6</v>
      </c>
      <c r="F94" s="13">
        <f>'Jan 2025'!E94-'Feb 2025'!C94</f>
        <v>0</v>
      </c>
    </row>
    <row r="95" spans="1:6">
      <c r="A95" s="2" t="s">
        <v>192</v>
      </c>
      <c r="B95" t="s">
        <v>193</v>
      </c>
      <c r="C95" s="13">
        <v>4</v>
      </c>
      <c r="D95" s="13">
        <v>6</v>
      </c>
      <c r="E95" s="13">
        <f>C95+D95</f>
        <v>10</v>
      </c>
      <c r="F95" s="13">
        <f>'Jan 2025'!E95-'Feb 2025'!C95</f>
        <v>6</v>
      </c>
    </row>
    <row r="96" spans="1:6">
      <c r="A96" s="2" t="s">
        <v>194</v>
      </c>
      <c r="B96" t="s">
        <v>195</v>
      </c>
      <c r="C96" s="13">
        <v>17</v>
      </c>
      <c r="D96" s="13"/>
      <c r="E96" s="13">
        <f>C96+D96</f>
        <v>17</v>
      </c>
      <c r="F96" s="13">
        <f>'Jan 2025'!E96-'Feb 2025'!C96</f>
        <v>0</v>
      </c>
    </row>
    <row r="97" spans="1:6">
      <c r="A97" s="2" t="s">
        <v>196</v>
      </c>
      <c r="B97" t="s">
        <v>197</v>
      </c>
      <c r="C97" s="13">
        <v>7</v>
      </c>
      <c r="D97" s="13">
        <v>6</v>
      </c>
      <c r="E97" s="13">
        <f>C97+D97</f>
        <v>13</v>
      </c>
      <c r="F97" s="13">
        <f>'Jan 2025'!E97-'Feb 2025'!C97</f>
        <v>6</v>
      </c>
    </row>
    <row r="98" spans="1:6">
      <c r="A98" s="2" t="s">
        <v>198</v>
      </c>
      <c r="B98" t="s">
        <v>199</v>
      </c>
      <c r="C98" s="13">
        <v>4</v>
      </c>
      <c r="D98" s="13"/>
      <c r="E98" s="13">
        <f>C98+D98</f>
        <v>4</v>
      </c>
      <c r="F98" s="13">
        <f>'Jan 2025'!E98-'Feb 2025'!C98</f>
        <v>0</v>
      </c>
    </row>
    <row r="99" spans="1:6">
      <c r="A99" s="2" t="s">
        <v>200</v>
      </c>
      <c r="B99" t="s">
        <v>201</v>
      </c>
      <c r="C99" s="13">
        <v>8</v>
      </c>
      <c r="D99" s="13">
        <v>8</v>
      </c>
      <c r="E99" s="13">
        <f>C99+D99</f>
        <v>16</v>
      </c>
      <c r="F99" s="13">
        <f>'Jan 2025'!E99-'Feb 2025'!C99</f>
        <v>7</v>
      </c>
    </row>
    <row r="100" spans="1:6">
      <c r="A100" s="2" t="s">
        <v>202</v>
      </c>
      <c r="B100" t="s">
        <v>203</v>
      </c>
      <c r="C100" s="13">
        <v>20</v>
      </c>
      <c r="D100" s="13">
        <v>10</v>
      </c>
      <c r="E100" s="13">
        <f>C100+D100</f>
        <v>30</v>
      </c>
      <c r="F100" s="13">
        <f>'Jan 2025'!E100-'Feb 2025'!C100</f>
        <v>10</v>
      </c>
    </row>
    <row r="101" spans="1:6">
      <c r="A101" s="2" t="s">
        <v>204</v>
      </c>
      <c r="B101">
        <v>8463115190</v>
      </c>
      <c r="C101" s="13">
        <v>14</v>
      </c>
      <c r="D101" s="13"/>
      <c r="E101" s="13">
        <f>C101+D101</f>
        <v>14</v>
      </c>
      <c r="F101" s="13">
        <f>'Jan 2025'!E101-'Feb 2025'!C101</f>
        <v>2</v>
      </c>
    </row>
    <row r="102" spans="1:6">
      <c r="A102" s="2" t="s">
        <v>6</v>
      </c>
      <c r="B102" t="s">
        <v>206</v>
      </c>
      <c r="C102" s="13">
        <v>2</v>
      </c>
      <c r="D102" s="13">
        <v>2</v>
      </c>
      <c r="E102" s="13">
        <f>C102+D102</f>
        <v>4</v>
      </c>
      <c r="F102" s="13">
        <f>'Jan 2025'!E102-'Feb 2025'!C102</f>
        <v>3</v>
      </c>
    </row>
    <row r="103" spans="1:6">
      <c r="A103" s="2" t="s">
        <v>207</v>
      </c>
      <c r="B103" t="s">
        <v>208</v>
      </c>
      <c r="C103" s="13">
        <v>0</v>
      </c>
      <c r="D103" s="13">
        <v>2</v>
      </c>
      <c r="E103" s="13">
        <f>C103+D103</f>
        <v>2</v>
      </c>
      <c r="F103" s="13">
        <f>'Jan 2025'!E103-'Feb 2025'!C103</f>
        <v>3</v>
      </c>
    </row>
    <row r="104" spans="1:6">
      <c r="A104" s="2" t="s">
        <v>88</v>
      </c>
      <c r="B104" t="s">
        <v>209</v>
      </c>
      <c r="C104" s="13">
        <v>4</v>
      </c>
      <c r="D104" s="13"/>
      <c r="E104" s="13">
        <f>C104+D104</f>
        <v>4</v>
      </c>
      <c r="F104" s="13">
        <f>'Jan 2025'!E104-'Feb 2025'!C104</f>
        <v>0</v>
      </c>
    </row>
    <row r="105" spans="1:6">
      <c r="A105" s="2" t="s">
        <v>210</v>
      </c>
      <c r="B105" t="s">
        <v>211</v>
      </c>
      <c r="C105" s="13">
        <v>1</v>
      </c>
      <c r="D105" s="13">
        <v>3</v>
      </c>
      <c r="E105" s="13">
        <f>C105+D105</f>
        <v>4</v>
      </c>
      <c r="F105" s="13">
        <f>'Jan 2025'!E105-'Feb 2025'!C105</f>
        <v>1</v>
      </c>
    </row>
    <row r="106" spans="1:6">
      <c r="A106" s="2" t="s">
        <v>212</v>
      </c>
      <c r="B106" t="s">
        <v>213</v>
      </c>
      <c r="C106" s="13">
        <v>1.5</v>
      </c>
      <c r="D106" s="13">
        <v>2</v>
      </c>
      <c r="E106" s="13">
        <f>C106+D106</f>
        <v>3.5</v>
      </c>
      <c r="F106" s="13">
        <f>'Jan 2025'!E106-'Feb 2025'!C106</f>
        <v>0.5</v>
      </c>
    </row>
    <row r="107" spans="1:6">
      <c r="A107" s="2" t="s">
        <v>214</v>
      </c>
      <c r="B107" t="s">
        <v>215</v>
      </c>
      <c r="C107" s="13">
        <v>0</v>
      </c>
      <c r="D107" s="13">
        <v>2</v>
      </c>
      <c r="E107" s="13">
        <f>C107+D107</f>
        <v>2</v>
      </c>
      <c r="F107" s="13">
        <f>'Jan 2025'!E107-'Feb 2025'!C107</f>
        <v>2</v>
      </c>
    </row>
    <row r="108" spans="1:6">
      <c r="A108" s="2" t="s">
        <v>216</v>
      </c>
      <c r="B108" t="s">
        <v>217</v>
      </c>
      <c r="C108" s="13">
        <v>2</v>
      </c>
      <c r="D108" s="13"/>
      <c r="E108" s="13">
        <f>C108+D108</f>
        <v>2</v>
      </c>
      <c r="F108" s="13">
        <f>'Jan 2025'!E108-'Feb 2025'!C108</f>
        <v>0</v>
      </c>
    </row>
    <row r="109" spans="1:6">
      <c r="A109" s="2" t="s">
        <v>218</v>
      </c>
      <c r="B109" t="s">
        <v>219</v>
      </c>
      <c r="C109" s="13">
        <v>3</v>
      </c>
      <c r="D109" s="13"/>
      <c r="E109" s="13">
        <f>C109+D109</f>
        <v>3</v>
      </c>
      <c r="F109" s="13">
        <f>'Jan 2025'!E109-'Feb 2025'!C109</f>
        <v>0</v>
      </c>
    </row>
    <row r="110" spans="1:6">
      <c r="A110" s="2" t="s">
        <v>220</v>
      </c>
      <c r="B110" t="s">
        <v>221</v>
      </c>
      <c r="C110" s="13">
        <v>2</v>
      </c>
      <c r="D110" s="13">
        <v>2</v>
      </c>
      <c r="E110" s="13">
        <f>C110+D110</f>
        <v>4</v>
      </c>
      <c r="F110" s="13">
        <f>'Jan 2025'!E110-'Feb 2025'!C110</f>
        <v>0</v>
      </c>
    </row>
    <row r="111" spans="1:6">
      <c r="A111" s="2" t="s">
        <v>222</v>
      </c>
      <c r="B111" t="s">
        <v>223</v>
      </c>
      <c r="C111" s="13">
        <v>5</v>
      </c>
      <c r="D111" s="13"/>
      <c r="E111" s="13">
        <f>C111+D111</f>
        <v>5</v>
      </c>
      <c r="F111" s="13">
        <f>'Jan 2025'!E111-'Feb 2025'!C111</f>
        <v>-1</v>
      </c>
    </row>
    <row r="112" spans="1:6">
      <c r="A112" s="2" t="s">
        <v>224</v>
      </c>
      <c r="B112" t="s">
        <v>225</v>
      </c>
      <c r="C112" s="13"/>
      <c r="D112" s="13"/>
      <c r="E112" s="13">
        <f>C112+D112</f>
        <v>0</v>
      </c>
      <c r="F112" s="13">
        <f>'Jan 2025'!E112-'Feb 2025'!C112</f>
        <v>3</v>
      </c>
    </row>
    <row r="113" spans="1:6">
      <c r="A113" s="2" t="s">
        <v>226</v>
      </c>
      <c r="B113" t="s">
        <v>227</v>
      </c>
      <c r="C113" s="13">
        <v>3</v>
      </c>
      <c r="D113" s="13"/>
      <c r="E113" s="13">
        <f>C113+D113</f>
        <v>3</v>
      </c>
      <c r="F113" s="13">
        <f>'Jan 2025'!E113-'Feb 2025'!C113</f>
        <v>0</v>
      </c>
    </row>
    <row r="114" spans="1:6">
      <c r="A114" s="2" t="s">
        <v>228</v>
      </c>
      <c r="B114" t="s">
        <v>229</v>
      </c>
      <c r="C114" s="13">
        <v>5</v>
      </c>
      <c r="D114" s="13"/>
      <c r="E114" s="13">
        <f>C114+D114</f>
        <v>5</v>
      </c>
      <c r="F114" s="13">
        <f>'Jan 2025'!E114-'Feb 2025'!C114</f>
        <v>0</v>
      </c>
    </row>
    <row r="115" spans="1:6">
      <c r="A115" s="2" t="s">
        <v>230</v>
      </c>
      <c r="B115" t="s">
        <v>231</v>
      </c>
      <c r="C115" s="13">
        <v>3.5</v>
      </c>
      <c r="D115" s="13"/>
      <c r="E115" s="13">
        <f>C115+D115</f>
        <v>3.5</v>
      </c>
      <c r="F115" s="13">
        <f>'Jan 2025'!E115-'Feb 2025'!C115</f>
        <v>0.5</v>
      </c>
    </row>
    <row r="116" spans="1:6">
      <c r="A116" s="2" t="s">
        <v>232</v>
      </c>
      <c r="B116" t="s">
        <v>233</v>
      </c>
      <c r="C116" s="13">
        <v>4</v>
      </c>
      <c r="D116" s="13"/>
      <c r="E116" s="13">
        <f>C116+D116</f>
        <v>4</v>
      </c>
      <c r="F116" s="13">
        <f>'Jan 2025'!E116-'Feb 2025'!C116</f>
        <v>1</v>
      </c>
    </row>
    <row r="117" spans="1:6">
      <c r="A117" s="2" t="s">
        <v>234</v>
      </c>
      <c r="B117" t="s">
        <v>235</v>
      </c>
      <c r="C117" s="13">
        <v>14</v>
      </c>
      <c r="D117" s="13"/>
      <c r="E117" s="13">
        <f>C117+D117</f>
        <v>14</v>
      </c>
      <c r="F117" s="13">
        <f>'Jan 2025'!E117-'Feb 2025'!C117</f>
        <v>6</v>
      </c>
    </row>
    <row r="118" spans="1:6">
      <c r="A118" s="2" t="s">
        <v>236</v>
      </c>
      <c r="B118" t="s">
        <v>237</v>
      </c>
      <c r="C118" s="13">
        <v>14</v>
      </c>
      <c r="D118" s="13"/>
      <c r="E118" s="13">
        <f>C118+D118</f>
        <v>14</v>
      </c>
      <c r="F118" s="13">
        <f>'Jan 2025'!E118-'Feb 2025'!C118</f>
        <v>6</v>
      </c>
    </row>
    <row r="119" spans="1:6">
      <c r="A119" s="2" t="s">
        <v>238</v>
      </c>
      <c r="B119" t="s">
        <v>239</v>
      </c>
      <c r="C119" s="13">
        <v>5</v>
      </c>
      <c r="D119" s="13"/>
      <c r="E119" s="13">
        <f>C119+D119</f>
        <v>5</v>
      </c>
      <c r="F119" s="13">
        <f>'Jan 2025'!E119-'Feb 2025'!C119</f>
        <v>1</v>
      </c>
    </row>
    <row r="120" spans="1:6">
      <c r="A120" s="2" t="s">
        <v>240</v>
      </c>
      <c r="B120" t="s">
        <v>241</v>
      </c>
      <c r="C120" s="13">
        <v>8</v>
      </c>
      <c r="D120" s="13"/>
      <c r="E120" s="13">
        <f>C120+D120</f>
        <v>8</v>
      </c>
      <c r="F120" s="13">
        <f>'Jan 2025'!E120-'Feb 2025'!C120</f>
        <v>1</v>
      </c>
    </row>
    <row r="121" spans="1:6">
      <c r="A121" s="2" t="s">
        <v>242</v>
      </c>
      <c r="B121" t="s">
        <v>243</v>
      </c>
      <c r="C121" s="13">
        <v>1</v>
      </c>
      <c r="D121" s="13"/>
      <c r="E121" s="13">
        <f>C121+D121</f>
        <v>1</v>
      </c>
      <c r="F121" s="13">
        <f>'Jan 2025'!E121-'Feb 2025'!C121</f>
        <v>1</v>
      </c>
    </row>
    <row r="122" spans="1:6">
      <c r="A122" s="2" t="s">
        <v>244</v>
      </c>
      <c r="B122" t="s">
        <v>245</v>
      </c>
      <c r="C122" s="13">
        <v>12</v>
      </c>
      <c r="D122" s="13">
        <v>6</v>
      </c>
      <c r="E122" s="13">
        <f>C122+D122</f>
        <v>18</v>
      </c>
      <c r="F122" s="13">
        <f>'Jan 2025'!E122-'Feb 2025'!C122</f>
        <v>6</v>
      </c>
    </row>
    <row r="123" spans="1:6">
      <c r="A123" s="2" t="s">
        <v>246</v>
      </c>
      <c r="B123" t="s">
        <v>247</v>
      </c>
      <c r="C123" s="13">
        <v>6.5</v>
      </c>
      <c r="D123" s="13">
        <v>6</v>
      </c>
      <c r="E123" s="13">
        <f>C123+D123</f>
        <v>12.5</v>
      </c>
      <c r="F123" s="13">
        <f>'Jan 2025'!E123-'Feb 2025'!C123</f>
        <v>6</v>
      </c>
    </row>
    <row r="124" spans="1:6">
      <c r="A124" s="2" t="s">
        <v>248</v>
      </c>
      <c r="B124" t="s">
        <v>249</v>
      </c>
      <c r="C124" s="13">
        <v>16.5</v>
      </c>
      <c r="D124" s="13"/>
      <c r="E124" s="13">
        <f>C124+D124</f>
        <v>16.5</v>
      </c>
      <c r="F124" s="13">
        <f>'Jan 2025'!E124-'Feb 2025'!C124</f>
        <v>1</v>
      </c>
    </row>
    <row r="125" spans="1:6">
      <c r="A125" s="2" t="s">
        <v>250</v>
      </c>
      <c r="B125" t="s">
        <v>251</v>
      </c>
      <c r="C125" s="13">
        <v>1</v>
      </c>
      <c r="D125" s="13">
        <v>2</v>
      </c>
      <c r="E125" s="13">
        <f t="shared" ref="E125:E129" si="1">C125+D125</f>
        <v>3</v>
      </c>
      <c r="F125" s="13">
        <f>'Jan 2025'!E125-'Feb 2025'!C125</f>
        <v>1</v>
      </c>
    </row>
    <row r="126" spans="1:6">
      <c r="A126" s="2" t="s">
        <v>252</v>
      </c>
      <c r="B126" t="s">
        <v>253</v>
      </c>
      <c r="C126" s="13">
        <v>1</v>
      </c>
      <c r="D126" s="13">
        <v>2</v>
      </c>
      <c r="E126" s="13">
        <f t="shared" si="1"/>
        <v>3</v>
      </c>
      <c r="F126" s="13">
        <f>'Jan 2025'!E126-'Feb 2025'!C126</f>
        <v>1</v>
      </c>
    </row>
    <row r="127" spans="1:6">
      <c r="A127" s="2" t="s">
        <v>254</v>
      </c>
      <c r="B127" t="s">
        <v>255</v>
      </c>
      <c r="C127" s="13">
        <v>1</v>
      </c>
      <c r="D127" s="13">
        <v>2</v>
      </c>
      <c r="E127" s="13">
        <f t="shared" si="1"/>
        <v>3</v>
      </c>
      <c r="F127" s="13">
        <f>'Jan 2025'!E127-'Feb 2025'!C127</f>
        <v>1</v>
      </c>
    </row>
    <row r="128" spans="1:6">
      <c r="A128" s="2" t="s">
        <v>256</v>
      </c>
      <c r="B128" t="s">
        <v>257</v>
      </c>
      <c r="C128" s="13">
        <v>0</v>
      </c>
      <c r="D128" s="13">
        <v>2</v>
      </c>
      <c r="E128" s="13">
        <f t="shared" si="1"/>
        <v>2</v>
      </c>
      <c r="F128" s="13">
        <f>'Jan 2025'!E128-'Feb 2025'!C128</f>
        <v>2</v>
      </c>
    </row>
    <row r="129" spans="1:6">
      <c r="A129" s="2" t="s">
        <v>258</v>
      </c>
      <c r="B129" t="s">
        <v>259</v>
      </c>
      <c r="C129" s="13"/>
      <c r="D129" s="13"/>
      <c r="E129" s="13">
        <f t="shared" si="1"/>
        <v>0</v>
      </c>
      <c r="F129" s="13">
        <f>'Jan 2025'!E129-'Feb 2025'!C129</f>
        <v>0</v>
      </c>
    </row>
    <row r="130" spans="1:6">
      <c r="A130" s="2" t="s">
        <v>260</v>
      </c>
      <c r="B130" t="s">
        <v>261</v>
      </c>
      <c r="C130" s="13">
        <v>2</v>
      </c>
      <c r="D130" s="13">
        <v>2</v>
      </c>
      <c r="E130" s="13">
        <f>C130+D130</f>
        <v>4</v>
      </c>
      <c r="F130" s="13">
        <f>'Jan 2025'!E130-'Feb 2025'!C130</f>
        <v>1</v>
      </c>
    </row>
    <row r="131" spans="1:6">
      <c r="A131" s="2" t="s">
        <v>262</v>
      </c>
      <c r="B131" t="s">
        <v>263</v>
      </c>
      <c r="C131" s="13">
        <v>4</v>
      </c>
      <c r="D131" s="13">
        <v>4</v>
      </c>
      <c r="E131" s="13">
        <f>C131+D131</f>
        <v>8</v>
      </c>
      <c r="F131" s="13">
        <f>'Jan 2025'!E131-'Feb 2025'!C131</f>
        <v>2</v>
      </c>
    </row>
    <row r="132" spans="1:6">
      <c r="A132" s="2" t="s">
        <v>264</v>
      </c>
      <c r="B132" t="s">
        <v>265</v>
      </c>
      <c r="C132" s="13">
        <v>2</v>
      </c>
      <c r="D132" s="13"/>
      <c r="E132" s="13">
        <f>C132+D132</f>
        <v>2</v>
      </c>
      <c r="F132" s="13">
        <f>'Jan 2025'!E132-'Feb 2025'!C132</f>
        <v>1</v>
      </c>
    </row>
    <row r="133" spans="1:6">
      <c r="A133" s="2" t="s">
        <v>266</v>
      </c>
      <c r="B133" t="s">
        <v>267</v>
      </c>
      <c r="C133" s="13">
        <v>3</v>
      </c>
      <c r="D133" s="13">
        <v>2</v>
      </c>
      <c r="E133" s="13">
        <f>C133+D133</f>
        <v>5</v>
      </c>
      <c r="F133" s="13">
        <f>'Jan 2025'!E133-'Feb 2025'!C133</f>
        <v>2</v>
      </c>
    </row>
    <row r="134" spans="1:6">
      <c r="A134" s="2" t="s">
        <v>268</v>
      </c>
      <c r="B134" t="s">
        <v>269</v>
      </c>
      <c r="C134" s="13">
        <v>1.5</v>
      </c>
      <c r="D134" s="13">
        <v>1</v>
      </c>
      <c r="E134" s="13">
        <f>C134+D134</f>
        <v>2.5</v>
      </c>
      <c r="F134" s="13">
        <f>'Jan 2025'!E134-'Feb 2025'!C134</f>
        <v>1.5</v>
      </c>
    </row>
    <row r="135" spans="1:6">
      <c r="A135" s="2" t="s">
        <v>270</v>
      </c>
      <c r="B135" t="s">
        <v>271</v>
      </c>
      <c r="C135" s="13">
        <v>1</v>
      </c>
      <c r="D135" s="13"/>
      <c r="E135" s="13">
        <f>C135+D135</f>
        <v>1</v>
      </c>
      <c r="F135" s="13">
        <f>'Jan 2025'!E135-'Feb 2025'!C135</f>
        <v>0</v>
      </c>
    </row>
    <row r="136" spans="1:6">
      <c r="A136" s="2" t="s">
        <v>272</v>
      </c>
      <c r="B136">
        <v>4789369001</v>
      </c>
      <c r="C136" s="13">
        <v>9</v>
      </c>
      <c r="D136" s="13">
        <v>5</v>
      </c>
      <c r="E136" s="13">
        <f>C136+D136</f>
        <v>14</v>
      </c>
      <c r="F136" s="13">
        <f>'Jan 2025'!E136-'Feb 2025'!C136</f>
        <v>-5</v>
      </c>
    </row>
    <row r="137" spans="1:6">
      <c r="A137" s="2" t="s">
        <v>273</v>
      </c>
      <c r="B137" t="s">
        <v>274</v>
      </c>
      <c r="C137" s="13">
        <v>4</v>
      </c>
      <c r="D137" s="13"/>
      <c r="E137" s="13">
        <f>C137+D137</f>
        <v>4</v>
      </c>
      <c r="F137" s="13">
        <f>'Jan 2025'!E137-'Feb 2025'!C137</f>
        <v>-4</v>
      </c>
    </row>
    <row r="138" spans="1:6">
      <c r="A138" s="2" t="s">
        <v>275</v>
      </c>
      <c r="B138" t="s">
        <v>276</v>
      </c>
      <c r="C138" s="13">
        <v>6</v>
      </c>
      <c r="D138" s="13"/>
      <c r="E138" s="13">
        <f>C138+D138</f>
        <v>6</v>
      </c>
      <c r="F138" s="13">
        <f>'Jan 2025'!E138-'Feb 2025'!C138</f>
        <v>-6</v>
      </c>
    </row>
    <row r="139" spans="1:6">
      <c r="A139" s="2" t="s">
        <v>277</v>
      </c>
      <c r="B139" t="s">
        <v>278</v>
      </c>
      <c r="C139" s="13">
        <v>2</v>
      </c>
      <c r="D139" s="13"/>
      <c r="E139" s="13">
        <f>C139+D139</f>
        <v>2</v>
      </c>
      <c r="F139" s="13">
        <f>'Jan 2025'!E139-'Feb 2025'!C139</f>
        <v>0</v>
      </c>
    </row>
    <row r="140" spans="1:6">
      <c r="A140" s="2" t="s">
        <v>279</v>
      </c>
      <c r="B140" t="s">
        <v>280</v>
      </c>
      <c r="C140" s="13">
        <v>2</v>
      </c>
      <c r="D140" s="13"/>
      <c r="E140" s="13">
        <f>C140+D140</f>
        <v>2</v>
      </c>
      <c r="F140" s="13">
        <f>'Jan 2025'!E140-'Feb 2025'!C140</f>
        <v>0</v>
      </c>
    </row>
    <row r="141" spans="1:6">
      <c r="A141" s="2" t="s">
        <v>281</v>
      </c>
      <c r="B141" t="s">
        <v>282</v>
      </c>
      <c r="C141" s="13">
        <v>2</v>
      </c>
      <c r="D141" s="13"/>
      <c r="E141" s="13">
        <f>C141+D141</f>
        <v>2</v>
      </c>
      <c r="F141" s="13">
        <f>'Jan 2025'!E141-'Feb 2025'!C141</f>
        <v>0</v>
      </c>
    </row>
    <row r="142" spans="1:6">
      <c r="A142" s="2" t="s">
        <v>283</v>
      </c>
      <c r="B142" t="s">
        <v>284</v>
      </c>
      <c r="C142" s="13">
        <v>1</v>
      </c>
      <c r="D142" s="13"/>
      <c r="E142" s="13">
        <f>C142+D142</f>
        <v>1</v>
      </c>
      <c r="F142" s="13">
        <f>'Jan 2025'!E142-'Feb 2025'!C142</f>
        <v>-1</v>
      </c>
    </row>
    <row r="143" spans="1:6">
      <c r="A143" s="2" t="s">
        <v>285</v>
      </c>
      <c r="B143" t="s">
        <v>286</v>
      </c>
      <c r="C143" s="13">
        <v>1</v>
      </c>
      <c r="D143" s="13"/>
      <c r="E143" s="13">
        <f>C143+D143</f>
        <v>1</v>
      </c>
      <c r="F143" s="13">
        <f>'Jan 2025'!E143-'Feb 2025'!C143</f>
        <v>-1</v>
      </c>
    </row>
    <row r="144" spans="1:6">
      <c r="A144" s="2" t="s">
        <v>287</v>
      </c>
      <c r="B144" t="s">
        <v>288</v>
      </c>
      <c r="C144" s="13">
        <v>2</v>
      </c>
      <c r="D144" s="13"/>
      <c r="E144" s="13">
        <f>C144+D144</f>
        <v>2</v>
      </c>
      <c r="F144" s="13">
        <f>'Jan 2025'!E144-'Feb 2025'!C144</f>
        <v>0</v>
      </c>
    </row>
    <row r="145" spans="1:6">
      <c r="A145" s="2" t="s">
        <v>289</v>
      </c>
      <c r="B145" t="s">
        <v>290</v>
      </c>
      <c r="C145" s="13"/>
      <c r="D145" s="13"/>
      <c r="E145" s="13">
        <f>C145+D145</f>
        <v>0</v>
      </c>
      <c r="F145" s="13">
        <f>'Jan 2025'!E145-'Feb 2025'!C145</f>
        <v>0</v>
      </c>
    </row>
    <row r="146" spans="1:6">
      <c r="A146" s="2" t="s">
        <v>291</v>
      </c>
      <c r="B146" t="s">
        <v>292</v>
      </c>
      <c r="C146" s="13">
        <v>29</v>
      </c>
      <c r="D146" s="13">
        <v>26</v>
      </c>
      <c r="E146" s="13">
        <f t="shared" ref="E145:E146" si="2">C146+D146</f>
        <v>55</v>
      </c>
      <c r="F146" s="13">
        <f>'Jan 2025'!E146-'Feb 2025'!C146</f>
        <v>25</v>
      </c>
    </row>
    <row r="147" spans="1:6">
      <c r="A147" s="2" t="s">
        <v>293</v>
      </c>
      <c r="B147" t="s">
        <v>294</v>
      </c>
      <c r="C147" s="13">
        <v>16</v>
      </c>
      <c r="D147" s="13">
        <v>14</v>
      </c>
      <c r="E147" s="13">
        <f t="shared" ref="E145:E177" si="3">C147+D147</f>
        <v>30</v>
      </c>
      <c r="F147" s="13">
        <f>'Jan 2025'!E147-'Feb 2025'!C147</f>
        <v>14</v>
      </c>
    </row>
    <row r="148" spans="1:6">
      <c r="A148" s="2" t="s">
        <v>295</v>
      </c>
      <c r="B148" t="s">
        <v>296</v>
      </c>
      <c r="C148" s="13">
        <v>10.5</v>
      </c>
      <c r="D148" s="13">
        <v>20</v>
      </c>
      <c r="E148" s="13">
        <f t="shared" si="3"/>
        <v>30.5</v>
      </c>
      <c r="F148" s="13">
        <f>'Jan 2025'!E148-'Feb 2025'!C148</f>
        <v>19.5</v>
      </c>
    </row>
    <row r="149" spans="1:6">
      <c r="A149" s="2" t="s">
        <v>297</v>
      </c>
      <c r="B149" t="s">
        <v>298</v>
      </c>
      <c r="C149" s="13">
        <v>19.5</v>
      </c>
      <c r="D149" s="13">
        <v>6</v>
      </c>
      <c r="E149" s="13">
        <f t="shared" si="3"/>
        <v>25.5</v>
      </c>
      <c r="F149" s="13">
        <f>'Jan 2025'!E149-'Feb 2025'!C149</f>
        <v>5</v>
      </c>
    </row>
    <row r="150" spans="1:6">
      <c r="A150" s="2" t="s">
        <v>299</v>
      </c>
      <c r="B150" t="s">
        <v>300</v>
      </c>
      <c r="C150" s="13">
        <v>2.5</v>
      </c>
      <c r="D150" s="13"/>
      <c r="E150" s="13">
        <f t="shared" si="3"/>
        <v>2.5</v>
      </c>
      <c r="F150" s="13">
        <f>'Jan 2025'!E150-'Feb 2025'!C150</f>
        <v>0</v>
      </c>
    </row>
    <row r="151" spans="1:6">
      <c r="A151" s="2" t="s">
        <v>301</v>
      </c>
      <c r="B151" t="s">
        <v>302</v>
      </c>
      <c r="C151" s="13">
        <v>0</v>
      </c>
      <c r="D151" s="13">
        <v>1</v>
      </c>
      <c r="E151" s="13">
        <f t="shared" si="3"/>
        <v>1</v>
      </c>
      <c r="F151" s="13">
        <f>'Jan 2025'!E151-'Feb 2025'!C151</f>
        <v>0</v>
      </c>
    </row>
    <row r="152" spans="1:6">
      <c r="A152" s="2" t="s">
        <v>303</v>
      </c>
      <c r="B152" t="s">
        <v>304</v>
      </c>
      <c r="C152" s="13">
        <v>10</v>
      </c>
      <c r="D152" s="13">
        <v>4</v>
      </c>
      <c r="E152" s="13">
        <f t="shared" si="3"/>
        <v>14</v>
      </c>
      <c r="F152" s="13">
        <f>'Jan 2025'!E152-'Feb 2025'!C152</f>
        <v>-1</v>
      </c>
    </row>
    <row r="153" spans="1:6">
      <c r="A153" s="2" t="s">
        <v>305</v>
      </c>
      <c r="B153" t="s">
        <v>306</v>
      </c>
      <c r="C153" s="13">
        <v>6</v>
      </c>
      <c r="D153" s="13"/>
      <c r="E153" s="13">
        <f t="shared" si="3"/>
        <v>6</v>
      </c>
      <c r="F153" s="13">
        <f>'Jan 2025'!E153-'Feb 2025'!C153</f>
        <v>1</v>
      </c>
    </row>
    <row r="154" spans="1:6">
      <c r="A154" s="2" t="s">
        <v>307</v>
      </c>
      <c r="B154" t="s">
        <v>308</v>
      </c>
      <c r="C154" s="13">
        <v>9</v>
      </c>
      <c r="D154" s="13"/>
      <c r="E154" s="13">
        <f t="shared" si="3"/>
        <v>9</v>
      </c>
      <c r="F154" s="13">
        <f>'Jan 2025'!E154-'Feb 2025'!C154</f>
        <v>-1</v>
      </c>
    </row>
    <row r="155" spans="1:6">
      <c r="A155" s="2" t="s">
        <v>309</v>
      </c>
      <c r="B155" t="s">
        <v>310</v>
      </c>
      <c r="C155" s="13">
        <v>7</v>
      </c>
      <c r="D155" s="13"/>
      <c r="E155" s="13">
        <f t="shared" si="3"/>
        <v>7</v>
      </c>
      <c r="F155" s="13">
        <f>'Jan 2025'!E155-'Feb 2025'!C155</f>
        <v>1</v>
      </c>
    </row>
    <row r="156" spans="1:6">
      <c r="A156" s="2" t="s">
        <v>311</v>
      </c>
      <c r="B156" t="s">
        <v>312</v>
      </c>
      <c r="C156" s="13">
        <v>2</v>
      </c>
      <c r="D156" s="13"/>
      <c r="E156" s="13">
        <f t="shared" si="3"/>
        <v>2</v>
      </c>
      <c r="F156" s="13">
        <f>'Jan 2025'!E156-'Feb 2025'!C156</f>
        <v>-2</v>
      </c>
    </row>
    <row r="157" spans="1:6">
      <c r="A157" s="2" t="s">
        <v>313</v>
      </c>
      <c r="B157" t="s">
        <v>314</v>
      </c>
      <c r="C157" s="13">
        <v>2</v>
      </c>
      <c r="D157" s="13"/>
      <c r="E157" s="13">
        <f t="shared" si="3"/>
        <v>2</v>
      </c>
      <c r="F157" s="13">
        <f>'Jan 2025'!E157-'Feb 2025'!C157</f>
        <v>-2</v>
      </c>
    </row>
    <row r="158" spans="1:6">
      <c r="A158" s="2" t="s">
        <v>315</v>
      </c>
      <c r="B158" t="s">
        <v>316</v>
      </c>
      <c r="C158" s="13"/>
      <c r="D158" s="13">
        <v>1</v>
      </c>
      <c r="E158" s="13">
        <f t="shared" si="3"/>
        <v>1</v>
      </c>
      <c r="F158" s="13">
        <f>'Jan 2025'!E158-'Feb 2025'!C158</f>
        <v>0</v>
      </c>
    </row>
    <row r="159" spans="1:6">
      <c r="A159" s="2" t="s">
        <v>317</v>
      </c>
      <c r="B159" t="s">
        <v>318</v>
      </c>
      <c r="C159" s="13">
        <f>3+(3/8)</f>
        <v>3.375</v>
      </c>
      <c r="D159" s="13"/>
      <c r="E159" s="13">
        <f t="shared" si="3"/>
        <v>3.375</v>
      </c>
      <c r="F159" s="13">
        <f>'Jan 2025'!E159-'Feb 2025'!C159</f>
        <v>0.625</v>
      </c>
    </row>
    <row r="160" spans="1:6">
      <c r="A160" s="2" t="s">
        <v>319</v>
      </c>
      <c r="B160" t="s">
        <v>320</v>
      </c>
      <c r="C160" s="13">
        <f>2+(6/8)</f>
        <v>2.75</v>
      </c>
      <c r="D160" s="13"/>
      <c r="E160" s="13">
        <f t="shared" si="3"/>
        <v>2.75</v>
      </c>
      <c r="F160" s="13">
        <f>'Jan 2025'!E160-'Feb 2025'!C160</f>
        <v>1.25</v>
      </c>
    </row>
    <row r="161" spans="1:6">
      <c r="A161" s="2" t="s">
        <v>321</v>
      </c>
      <c r="B161" t="s">
        <v>322</v>
      </c>
      <c r="C161" s="13"/>
      <c r="D161" s="13"/>
      <c r="E161" s="13">
        <f t="shared" si="3"/>
        <v>0</v>
      </c>
      <c r="F161" s="13">
        <f>'Jan 2025'!E161-'Feb 2025'!C161</f>
        <v>0</v>
      </c>
    </row>
    <row r="162" spans="1:6">
      <c r="A162" s="2" t="s">
        <v>323</v>
      </c>
      <c r="B162" t="s">
        <v>324</v>
      </c>
      <c r="C162" s="13"/>
      <c r="D162" s="13"/>
      <c r="E162" s="13">
        <f t="shared" si="3"/>
        <v>0</v>
      </c>
      <c r="F162" s="13">
        <f>'Jan 2025'!E162-'Feb 2025'!C162</f>
        <v>0</v>
      </c>
    </row>
    <row r="163" spans="1:6">
      <c r="A163" s="2" t="s">
        <v>325</v>
      </c>
      <c r="B163" t="s">
        <v>326</v>
      </c>
      <c r="C163" s="13"/>
      <c r="D163" s="13"/>
      <c r="E163" s="13">
        <f t="shared" si="3"/>
        <v>0</v>
      </c>
      <c r="F163" s="13">
        <f>'Jan 2025'!E163-'Feb 2025'!C163</f>
        <v>0</v>
      </c>
    </row>
    <row r="164" spans="1:6">
      <c r="A164" s="2" t="s">
        <v>327</v>
      </c>
      <c r="B164" t="s">
        <v>328</v>
      </c>
      <c r="C164" s="13"/>
      <c r="D164" s="13"/>
      <c r="E164" s="13">
        <f t="shared" si="3"/>
        <v>0</v>
      </c>
      <c r="F164" s="13">
        <f>'Jan 2025'!E164-'Feb 2025'!C164</f>
        <v>0</v>
      </c>
    </row>
    <row r="165" spans="1:6">
      <c r="A165" s="2" t="s">
        <v>329</v>
      </c>
      <c r="B165" t="s">
        <v>330</v>
      </c>
      <c r="C165" s="13"/>
      <c r="D165" s="13">
        <v>1</v>
      </c>
      <c r="E165" s="13">
        <f t="shared" si="3"/>
        <v>1</v>
      </c>
      <c r="F165" s="13">
        <f>'Jan 2025'!E165-'Feb 2025'!C165</f>
        <v>0</v>
      </c>
    </row>
    <row r="166" spans="1:6">
      <c r="A166" s="2" t="s">
        <v>331</v>
      </c>
      <c r="B166" t="s">
        <v>314</v>
      </c>
      <c r="C166" s="13"/>
      <c r="D166" s="13"/>
      <c r="E166" s="13">
        <f t="shared" si="3"/>
        <v>0</v>
      </c>
      <c r="F166" s="13">
        <f>'Jan 2025'!E166-'Feb 2025'!C166</f>
        <v>0</v>
      </c>
    </row>
    <row r="167" spans="1:6">
      <c r="A167" s="2" t="s">
        <v>332</v>
      </c>
      <c r="B167" t="s">
        <v>333</v>
      </c>
      <c r="C167" s="13"/>
      <c r="D167" s="13">
        <v>1</v>
      </c>
      <c r="E167" s="13">
        <f t="shared" si="3"/>
        <v>1</v>
      </c>
      <c r="F167" s="13">
        <f>'Jan 2025'!E167-'Feb 2025'!C167</f>
        <v>0</v>
      </c>
    </row>
    <row r="168" spans="1:6">
      <c r="A168" s="2" t="s">
        <v>334</v>
      </c>
      <c r="B168" t="s">
        <v>335</v>
      </c>
      <c r="C168" s="13"/>
      <c r="D168" s="13">
        <v>1</v>
      </c>
      <c r="E168" s="13">
        <f t="shared" si="3"/>
        <v>1</v>
      </c>
      <c r="F168" s="13">
        <f>'Jan 2025'!E168-'Feb 2025'!C168</f>
        <v>0</v>
      </c>
    </row>
    <row r="169" spans="1:6">
      <c r="A169" s="2" t="s">
        <v>336</v>
      </c>
      <c r="B169" t="s">
        <v>337</v>
      </c>
      <c r="C169" s="13"/>
      <c r="D169" s="13">
        <v>1</v>
      </c>
      <c r="E169" s="13">
        <f t="shared" si="3"/>
        <v>1</v>
      </c>
      <c r="F169" s="13">
        <f>'Jan 2025'!E169-'Feb 2025'!C169</f>
        <v>0</v>
      </c>
    </row>
    <row r="170" spans="1:6">
      <c r="A170" s="2" t="s">
        <v>338</v>
      </c>
      <c r="B170" t="s">
        <v>339</v>
      </c>
      <c r="C170" s="13"/>
      <c r="D170" s="13">
        <v>1</v>
      </c>
      <c r="E170" s="13">
        <f t="shared" si="3"/>
        <v>1</v>
      </c>
      <c r="F170" s="13">
        <f>'Jan 2025'!E170-'Feb 2025'!C170</f>
        <v>0</v>
      </c>
    </row>
    <row r="171" spans="1:6">
      <c r="A171" s="2" t="s">
        <v>340</v>
      </c>
      <c r="B171" t="s">
        <v>341</v>
      </c>
      <c r="C171" s="13"/>
      <c r="D171" s="13">
        <v>1</v>
      </c>
      <c r="E171" s="13">
        <f t="shared" si="3"/>
        <v>1</v>
      </c>
      <c r="F171" s="13">
        <f>'Jan 2025'!E171-'Feb 2025'!C171</f>
        <v>0</v>
      </c>
    </row>
    <row r="172" spans="1:6">
      <c r="A172" s="2" t="s">
        <v>342</v>
      </c>
      <c r="B172" t="s">
        <v>343</v>
      </c>
      <c r="C172" s="13"/>
      <c r="D172" s="13">
        <v>1</v>
      </c>
      <c r="E172" s="13">
        <f t="shared" si="3"/>
        <v>1</v>
      </c>
      <c r="F172" s="13">
        <f>'Jan 2025'!E172-'Feb 2025'!C172</f>
        <v>0</v>
      </c>
    </row>
    <row r="173" spans="1:6">
      <c r="A173" s="2" t="s">
        <v>344</v>
      </c>
      <c r="B173" t="s">
        <v>345</v>
      </c>
      <c r="C173" s="13"/>
      <c r="D173" s="13"/>
      <c r="E173" s="13">
        <f t="shared" si="3"/>
        <v>0</v>
      </c>
      <c r="F173" s="13">
        <f>'Jan 2025'!E173-'Feb 2025'!C173</f>
        <v>0</v>
      </c>
    </row>
    <row r="174" spans="1:6">
      <c r="A174" s="2" t="s">
        <v>346</v>
      </c>
      <c r="B174" t="s">
        <v>347</v>
      </c>
      <c r="C174" s="13"/>
      <c r="D174" s="13"/>
      <c r="E174" s="13">
        <f t="shared" si="3"/>
        <v>0</v>
      </c>
      <c r="F174" s="13">
        <f>'Jan 2025'!E174-'Feb 2025'!C174</f>
        <v>0</v>
      </c>
    </row>
    <row r="175" spans="1:6">
      <c r="A175" s="2" t="s">
        <v>348</v>
      </c>
      <c r="B175" t="s">
        <v>349</v>
      </c>
      <c r="C175" s="13"/>
      <c r="D175" s="13">
        <v>1</v>
      </c>
      <c r="E175" s="13">
        <f t="shared" si="3"/>
        <v>1</v>
      </c>
      <c r="F175" s="13">
        <f>'Jan 2025'!E175-'Feb 2025'!C175</f>
        <v>0</v>
      </c>
    </row>
    <row r="176" spans="1:6">
      <c r="A176" s="2" t="s">
        <v>350</v>
      </c>
      <c r="B176" t="s">
        <v>351</v>
      </c>
      <c r="C176" s="13"/>
      <c r="D176" s="13">
        <v>1</v>
      </c>
      <c r="E176" s="13">
        <f t="shared" si="3"/>
        <v>1</v>
      </c>
      <c r="F176" s="13">
        <f>'Jan 2025'!E176-'Feb 2025'!C176</f>
        <v>0</v>
      </c>
    </row>
    <row r="177" spans="1:6">
      <c r="A177" s="2" t="s">
        <v>352</v>
      </c>
      <c r="B177" t="s">
        <v>353</v>
      </c>
      <c r="C177" s="13"/>
      <c r="D177" s="13">
        <v>1</v>
      </c>
      <c r="E177" s="13">
        <f t="shared" si="3"/>
        <v>1</v>
      </c>
      <c r="F177" s="13">
        <f>'Jan 2025'!E177-'Feb 2025'!C177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F282-C332-45E1-A168-208DDD0F0468}">
  <dimension ref="A1:F177"/>
  <sheetViews>
    <sheetView topLeftCell="A6" workbookViewId="0">
      <selection activeCell="D16" sqref="D16"/>
    </sheetView>
  </sheetViews>
  <sheetFormatPr defaultRowHeight="15"/>
  <cols>
    <col min="1" max="1" width="31.7109375" style="2" bestFit="1" customWidth="1"/>
    <col min="2" max="2" width="13.28515625" bestFit="1" customWidth="1"/>
    <col min="6" max="6" width="20.85546875" bestFit="1" customWidth="1"/>
  </cols>
  <sheetData>
    <row r="1" spans="1:6">
      <c r="A1" s="2" t="s">
        <v>0</v>
      </c>
      <c r="B1" s="2" t="s">
        <v>2</v>
      </c>
      <c r="C1" s="2" t="s">
        <v>587</v>
      </c>
      <c r="D1" s="2" t="s">
        <v>588</v>
      </c>
      <c r="E1" s="2" t="s">
        <v>589</v>
      </c>
      <c r="F1" s="2" t="s">
        <v>590</v>
      </c>
    </row>
    <row r="2" spans="1:6">
      <c r="A2" s="2" t="s">
        <v>6</v>
      </c>
      <c r="B2" t="s">
        <v>7</v>
      </c>
      <c r="C2" s="13">
        <v>2</v>
      </c>
      <c r="D2" s="13">
        <v>2</v>
      </c>
      <c r="E2" s="13">
        <f>C2+D2</f>
        <v>4</v>
      </c>
      <c r="F2" s="13">
        <f>'Dec 2024'!E2-'Jan 2025'!C2</f>
        <v>2</v>
      </c>
    </row>
    <row r="3" spans="1:6">
      <c r="A3" s="2" t="s">
        <v>8</v>
      </c>
      <c r="B3" t="s">
        <v>9</v>
      </c>
      <c r="C3" s="13">
        <v>0</v>
      </c>
      <c r="D3" s="13">
        <v>6</v>
      </c>
      <c r="E3" s="13">
        <f>C3+D3</f>
        <v>6</v>
      </c>
      <c r="F3" s="13">
        <f>'Dec 2024'!E3-'Jan 2025'!C3</f>
        <v>3</v>
      </c>
    </row>
    <row r="4" spans="1:6">
      <c r="A4" s="2" t="s">
        <v>10</v>
      </c>
      <c r="B4" t="s">
        <v>11</v>
      </c>
      <c r="C4" s="13">
        <v>0</v>
      </c>
      <c r="D4" s="13">
        <v>6</v>
      </c>
      <c r="E4" s="13">
        <f>C4+D4</f>
        <v>6</v>
      </c>
      <c r="F4" s="13">
        <f>'Dec 2024'!E4-'Jan 2025'!C4</f>
        <v>3</v>
      </c>
    </row>
    <row r="5" spans="1:6">
      <c r="A5" s="2" t="s">
        <v>12</v>
      </c>
      <c r="B5" t="s">
        <v>13</v>
      </c>
      <c r="C5" s="13">
        <v>5</v>
      </c>
      <c r="D5" s="13">
        <v>7</v>
      </c>
      <c r="E5" s="13">
        <f>C5+D5</f>
        <v>12</v>
      </c>
      <c r="F5" s="13">
        <f>'Dec 2024'!E5-'Jan 2025'!C5</f>
        <v>7</v>
      </c>
    </row>
    <row r="6" spans="1:6">
      <c r="A6" s="2" t="s">
        <v>14</v>
      </c>
      <c r="B6" t="s">
        <v>15</v>
      </c>
      <c r="C6" s="13">
        <v>4</v>
      </c>
      <c r="D6" s="13">
        <v>10</v>
      </c>
      <c r="E6" s="13">
        <f>C6+D6</f>
        <v>14</v>
      </c>
      <c r="F6" s="13">
        <f>'Dec 2024'!E6-'Jan 2025'!C6</f>
        <v>10</v>
      </c>
    </row>
    <row r="7" spans="1:6">
      <c r="A7" s="2" t="s">
        <v>16</v>
      </c>
      <c r="B7" t="s">
        <v>17</v>
      </c>
      <c r="C7" s="13">
        <v>3</v>
      </c>
      <c r="D7" s="13"/>
      <c r="E7" s="13">
        <f>C7+D7</f>
        <v>3</v>
      </c>
      <c r="F7" s="13">
        <f>'Dec 2024'!E7-'Jan 2025'!C7</f>
        <v>1</v>
      </c>
    </row>
    <row r="8" spans="1:6">
      <c r="A8" s="2" t="s">
        <v>18</v>
      </c>
      <c r="B8" t="s">
        <v>19</v>
      </c>
      <c r="C8" s="13">
        <v>6</v>
      </c>
      <c r="D8" s="13"/>
      <c r="E8" s="13">
        <f>C8+D8</f>
        <v>6</v>
      </c>
      <c r="F8" s="13">
        <f>'Dec 2024'!E8-'Jan 2025'!C8</f>
        <v>-2</v>
      </c>
    </row>
    <row r="9" spans="1:6">
      <c r="A9" s="2" t="s">
        <v>20</v>
      </c>
      <c r="B9" t="s">
        <v>21</v>
      </c>
      <c r="C9" s="13">
        <v>7</v>
      </c>
      <c r="D9" s="13">
        <v>7</v>
      </c>
      <c r="E9" s="13">
        <f>C9+D9</f>
        <v>14</v>
      </c>
      <c r="F9" s="13">
        <f>'Dec 2024'!E9-'Jan 2025'!C9</f>
        <v>7</v>
      </c>
    </row>
    <row r="10" spans="1:6">
      <c r="A10" s="2" t="s">
        <v>22</v>
      </c>
      <c r="B10" t="s">
        <v>23</v>
      </c>
      <c r="C10" s="13">
        <v>5</v>
      </c>
      <c r="D10" s="13"/>
      <c r="E10" s="13">
        <f>C10+D10</f>
        <v>5</v>
      </c>
      <c r="F10" s="13">
        <f>'Dec 2024'!E10-'Jan 2025'!C10</f>
        <v>-3</v>
      </c>
    </row>
    <row r="11" spans="1:6">
      <c r="A11" s="2" t="s">
        <v>24</v>
      </c>
      <c r="B11" t="s">
        <v>25</v>
      </c>
      <c r="C11" s="13">
        <v>1</v>
      </c>
      <c r="D11" s="13">
        <v>4</v>
      </c>
      <c r="E11" s="13">
        <f>C11+D11</f>
        <v>5</v>
      </c>
      <c r="F11" s="13">
        <f>'Dec 2024'!E11-'Jan 2025'!C11</f>
        <v>3</v>
      </c>
    </row>
    <row r="12" spans="1:6">
      <c r="A12" s="2" t="s">
        <v>26</v>
      </c>
      <c r="B12" t="s">
        <v>27</v>
      </c>
      <c r="C12" s="13">
        <v>6</v>
      </c>
      <c r="D12" s="13">
        <v>7</v>
      </c>
      <c r="E12" s="13">
        <f>C12+D12</f>
        <v>13</v>
      </c>
      <c r="F12" s="13">
        <f>'Dec 2024'!E12-'Jan 2025'!C12</f>
        <v>7</v>
      </c>
    </row>
    <row r="13" spans="1:6">
      <c r="A13" s="2" t="s">
        <v>28</v>
      </c>
      <c r="B13" t="s">
        <v>29</v>
      </c>
      <c r="C13" s="13">
        <v>4</v>
      </c>
      <c r="D13" s="13"/>
      <c r="E13" s="13">
        <f>C13+D13</f>
        <v>4</v>
      </c>
      <c r="F13" s="13">
        <f>'Dec 2024'!E13-'Jan 2025'!C13</f>
        <v>0</v>
      </c>
    </row>
    <row r="14" spans="1:6">
      <c r="A14" s="2" t="s">
        <v>30</v>
      </c>
      <c r="B14" t="s">
        <v>31</v>
      </c>
      <c r="C14" s="13">
        <v>1</v>
      </c>
      <c r="D14" s="13">
        <v>24</v>
      </c>
      <c r="E14" s="13">
        <f>C14+D14</f>
        <v>25</v>
      </c>
      <c r="F14" s="13">
        <f>'Dec 2024'!E14-'Jan 2025'!C14</f>
        <v>9</v>
      </c>
    </row>
    <row r="15" spans="1:6">
      <c r="A15" s="2" t="s">
        <v>32</v>
      </c>
      <c r="B15" t="s">
        <v>33</v>
      </c>
      <c r="C15" s="13">
        <v>8</v>
      </c>
      <c r="D15" s="13"/>
      <c r="E15" s="13">
        <f>C15+D15</f>
        <v>8</v>
      </c>
      <c r="F15" s="13">
        <f>'Dec 2024'!E15-'Jan 2025'!C15</f>
        <v>-1</v>
      </c>
    </row>
    <row r="16" spans="1:6" s="19" customFormat="1">
      <c r="A16" s="18" t="s">
        <v>34</v>
      </c>
      <c r="B16" s="19" t="s">
        <v>35</v>
      </c>
      <c r="C16" s="20">
        <v>7</v>
      </c>
      <c r="D16" s="20">
        <v>60</v>
      </c>
      <c r="E16" s="20">
        <f>C16+D16</f>
        <v>67</v>
      </c>
      <c r="F16" s="20">
        <f>'Dec 2024'!E16-'Jan 2025'!C16</f>
        <v>53</v>
      </c>
    </row>
    <row r="17" spans="1:6">
      <c r="A17" s="2" t="s">
        <v>36</v>
      </c>
      <c r="B17" t="s">
        <v>37</v>
      </c>
      <c r="C17" s="13">
        <v>2</v>
      </c>
      <c r="D17" s="13">
        <v>2</v>
      </c>
      <c r="E17" s="13">
        <f>C17+D17</f>
        <v>4</v>
      </c>
      <c r="F17" s="13">
        <f>'Dec 2024'!E17-'Jan 2025'!C17</f>
        <v>1</v>
      </c>
    </row>
    <row r="18" spans="1:6">
      <c r="A18" s="2" t="s">
        <v>38</v>
      </c>
      <c r="B18" t="s">
        <v>39</v>
      </c>
      <c r="C18" s="13">
        <v>3</v>
      </c>
      <c r="D18" s="13">
        <v>4</v>
      </c>
      <c r="E18" s="13">
        <f t="shared" ref="E18:E81" si="0">C18+D18</f>
        <v>7</v>
      </c>
      <c r="F18" s="13">
        <f>'Dec 2024'!E18-'Jan 2025'!C18</f>
        <v>0</v>
      </c>
    </row>
    <row r="19" spans="1:6">
      <c r="A19" s="2" t="s">
        <v>40</v>
      </c>
      <c r="B19" t="s">
        <v>41</v>
      </c>
      <c r="C19" s="13">
        <v>9</v>
      </c>
      <c r="D19" s="13">
        <v>4</v>
      </c>
      <c r="E19" s="13">
        <f t="shared" si="0"/>
        <v>13</v>
      </c>
      <c r="F19" s="13">
        <f>'Dec 2024'!E19-'Jan 2025'!C19</f>
        <v>2</v>
      </c>
    </row>
    <row r="20" spans="1:6" s="19" customFormat="1">
      <c r="A20" s="18" t="s">
        <v>42</v>
      </c>
      <c r="B20" s="19" t="s">
        <v>43</v>
      </c>
      <c r="C20" s="20">
        <v>29</v>
      </c>
      <c r="D20" s="20">
        <v>15</v>
      </c>
      <c r="E20" s="20">
        <f t="shared" si="0"/>
        <v>44</v>
      </c>
      <c r="F20" s="20">
        <f>'Dec 2024'!E20-'Jan 2025'!C20</f>
        <v>23</v>
      </c>
    </row>
    <row r="21" spans="1:6">
      <c r="A21" s="2" t="s">
        <v>44</v>
      </c>
      <c r="B21" t="s">
        <v>45</v>
      </c>
      <c r="C21" s="13">
        <v>5</v>
      </c>
      <c r="D21" s="13"/>
      <c r="E21" s="13">
        <f t="shared" si="0"/>
        <v>5</v>
      </c>
      <c r="F21" s="13">
        <f>'Dec 2024'!E21-'Jan 2025'!C21</f>
        <v>0</v>
      </c>
    </row>
    <row r="22" spans="1:6">
      <c r="A22" s="2" t="s">
        <v>46</v>
      </c>
      <c r="B22" t="s">
        <v>47</v>
      </c>
      <c r="C22" s="13">
        <v>8</v>
      </c>
      <c r="D22" s="13"/>
      <c r="E22" s="13">
        <f t="shared" si="0"/>
        <v>8</v>
      </c>
      <c r="F22" s="13">
        <f>'Dec 2024'!E22-'Jan 2025'!C22</f>
        <v>0</v>
      </c>
    </row>
    <row r="23" spans="1:6">
      <c r="A23" s="2" t="s">
        <v>48</v>
      </c>
      <c r="B23" t="s">
        <v>49</v>
      </c>
      <c r="C23" s="13">
        <v>6</v>
      </c>
      <c r="D23" s="13"/>
      <c r="E23" s="13">
        <f t="shared" si="0"/>
        <v>6</v>
      </c>
      <c r="F23" s="13">
        <f>'Dec 2024'!E23-'Jan 2025'!C23</f>
        <v>0</v>
      </c>
    </row>
    <row r="24" spans="1:6">
      <c r="A24" s="2" t="s">
        <v>50</v>
      </c>
      <c r="B24" t="s">
        <v>51</v>
      </c>
      <c r="C24" s="13">
        <v>3</v>
      </c>
      <c r="D24" s="13"/>
      <c r="E24" s="13">
        <f t="shared" si="0"/>
        <v>3</v>
      </c>
      <c r="F24" s="13">
        <f>'Dec 2024'!E24-'Jan 2025'!C24</f>
        <v>1</v>
      </c>
    </row>
    <row r="25" spans="1:6">
      <c r="A25" s="2" t="s">
        <v>52</v>
      </c>
      <c r="B25" t="s">
        <v>53</v>
      </c>
      <c r="C25" s="13">
        <v>31</v>
      </c>
      <c r="D25" s="13"/>
      <c r="E25" s="13">
        <f t="shared" si="0"/>
        <v>31</v>
      </c>
      <c r="F25" s="13">
        <f>'Dec 2024'!E25-'Jan 2025'!C25</f>
        <v>4</v>
      </c>
    </row>
    <row r="26" spans="1:6">
      <c r="A26" s="2" t="s">
        <v>54</v>
      </c>
      <c r="B26" t="s">
        <v>55</v>
      </c>
      <c r="C26" s="13">
        <v>3</v>
      </c>
      <c r="D26" s="13"/>
      <c r="E26" s="13">
        <f t="shared" si="0"/>
        <v>3</v>
      </c>
      <c r="F26" s="13">
        <f>'Dec 2024'!E26-'Jan 2025'!C26</f>
        <v>1</v>
      </c>
    </row>
    <row r="27" spans="1:6">
      <c r="A27" s="2" t="s">
        <v>56</v>
      </c>
      <c r="B27" t="s">
        <v>57</v>
      </c>
      <c r="C27" s="13">
        <v>2</v>
      </c>
      <c r="D27" s="13">
        <v>2</v>
      </c>
      <c r="E27" s="13">
        <f t="shared" si="0"/>
        <v>4</v>
      </c>
      <c r="F27" s="13">
        <f>'Dec 2024'!E27-'Jan 2025'!C27</f>
        <v>2</v>
      </c>
    </row>
    <row r="28" spans="1:6">
      <c r="A28" s="2" t="s">
        <v>58</v>
      </c>
      <c r="B28" t="s">
        <v>59</v>
      </c>
      <c r="C28" s="13">
        <v>3</v>
      </c>
      <c r="D28" s="13"/>
      <c r="E28" s="13">
        <f t="shared" si="0"/>
        <v>3</v>
      </c>
      <c r="F28" s="13">
        <f>'Dec 2024'!E28-'Jan 2025'!C28</f>
        <v>1</v>
      </c>
    </row>
    <row r="29" spans="1:6">
      <c r="A29" s="2" t="s">
        <v>60</v>
      </c>
      <c r="B29" t="s">
        <v>61</v>
      </c>
      <c r="C29" s="13">
        <v>2</v>
      </c>
      <c r="D29" s="13">
        <v>30</v>
      </c>
      <c r="E29" s="13">
        <f t="shared" si="0"/>
        <v>32</v>
      </c>
      <c r="F29" s="13">
        <f>'Dec 2024'!E29-'Jan 2025'!C29</f>
        <v>28</v>
      </c>
    </row>
    <row r="30" spans="1:6">
      <c r="A30" s="2" t="s">
        <v>62</v>
      </c>
      <c r="B30" t="s">
        <v>63</v>
      </c>
      <c r="C30" s="13">
        <v>3</v>
      </c>
      <c r="D30" s="13"/>
      <c r="E30" s="13">
        <f t="shared" si="0"/>
        <v>3</v>
      </c>
      <c r="F30" s="13">
        <f>'Dec 2024'!E30-'Jan 2025'!C30</f>
        <v>1</v>
      </c>
    </row>
    <row r="31" spans="1:6">
      <c r="A31" s="2" t="s">
        <v>64</v>
      </c>
      <c r="B31" t="s">
        <v>65</v>
      </c>
      <c r="C31">
        <v>4</v>
      </c>
      <c r="D31" s="13"/>
      <c r="E31" s="13">
        <f t="shared" si="0"/>
        <v>4</v>
      </c>
      <c r="F31" s="13">
        <f>'Dec 2024'!E31-'Jan 2025'!C31</f>
        <v>0</v>
      </c>
    </row>
    <row r="32" spans="1:6">
      <c r="A32" s="2" t="s">
        <v>66</v>
      </c>
      <c r="B32" t="s">
        <v>67</v>
      </c>
      <c r="C32" s="13">
        <v>4</v>
      </c>
      <c r="D32" s="13"/>
      <c r="E32" s="13">
        <f t="shared" si="0"/>
        <v>4</v>
      </c>
      <c r="F32" s="13">
        <f>'Dec 2024'!E32-'Jan 2025'!C32</f>
        <v>0</v>
      </c>
    </row>
    <row r="33" spans="1:6">
      <c r="A33" s="2" t="s">
        <v>68</v>
      </c>
      <c r="B33" t="s">
        <v>69</v>
      </c>
      <c r="C33" s="13">
        <v>5</v>
      </c>
      <c r="D33" s="13">
        <v>4</v>
      </c>
      <c r="E33" s="13">
        <f t="shared" si="0"/>
        <v>9</v>
      </c>
      <c r="F33" s="13">
        <f>'Dec 2024'!E33-'Jan 2025'!C33</f>
        <v>8</v>
      </c>
    </row>
    <row r="34" spans="1:6">
      <c r="A34" s="2" t="s">
        <v>70</v>
      </c>
      <c r="B34" t="s">
        <v>71</v>
      </c>
      <c r="C34" s="13">
        <v>3</v>
      </c>
      <c r="D34" s="13">
        <v>4</v>
      </c>
      <c r="E34" s="13">
        <f t="shared" si="0"/>
        <v>7</v>
      </c>
      <c r="F34" s="13">
        <f>'Dec 2024'!E34-'Jan 2025'!C34</f>
        <v>1</v>
      </c>
    </row>
    <row r="35" spans="1:6">
      <c r="A35" s="2" t="s">
        <v>72</v>
      </c>
      <c r="B35" t="s">
        <v>73</v>
      </c>
      <c r="C35" s="13">
        <v>14</v>
      </c>
      <c r="D35" s="13"/>
      <c r="E35" s="13">
        <f t="shared" si="0"/>
        <v>14</v>
      </c>
      <c r="F35" s="13">
        <f>'Dec 2024'!E35-'Jan 2025'!C35</f>
        <v>2</v>
      </c>
    </row>
    <row r="36" spans="1:6">
      <c r="A36" s="2" t="s">
        <v>74</v>
      </c>
      <c r="B36" t="s">
        <v>75</v>
      </c>
      <c r="C36" s="13">
        <v>7</v>
      </c>
      <c r="D36" s="13"/>
      <c r="E36" s="13">
        <f t="shared" si="0"/>
        <v>7</v>
      </c>
      <c r="F36" s="13">
        <f>'Dec 2024'!E36-'Jan 2025'!C36</f>
        <v>1</v>
      </c>
    </row>
    <row r="37" spans="1:6">
      <c r="A37" s="2" t="s">
        <v>76</v>
      </c>
      <c r="B37" t="s">
        <v>77</v>
      </c>
      <c r="C37" s="13">
        <v>3</v>
      </c>
      <c r="D37" s="13"/>
      <c r="E37" s="13">
        <f t="shared" si="0"/>
        <v>3</v>
      </c>
      <c r="F37" s="13">
        <f>'Dec 2024'!E37-'Jan 2025'!C37</f>
        <v>1</v>
      </c>
    </row>
    <row r="38" spans="1:6">
      <c r="A38" s="2" t="s">
        <v>78</v>
      </c>
      <c r="B38" t="s">
        <v>79</v>
      </c>
      <c r="C38" s="13">
        <v>0</v>
      </c>
      <c r="D38" s="13">
        <v>4</v>
      </c>
      <c r="E38" s="13">
        <f t="shared" si="0"/>
        <v>4</v>
      </c>
      <c r="F38" s="13">
        <f>'Dec 2024'!E38-'Jan 2025'!C38</f>
        <v>4</v>
      </c>
    </row>
    <row r="39" spans="1:6">
      <c r="A39" s="2" t="s">
        <v>80</v>
      </c>
      <c r="B39" t="s">
        <v>81</v>
      </c>
      <c r="C39" s="13">
        <v>7</v>
      </c>
      <c r="D39" s="13"/>
      <c r="E39" s="13">
        <f t="shared" si="0"/>
        <v>7</v>
      </c>
      <c r="F39" s="13">
        <f>'Dec 2024'!E39-'Jan 2025'!C39</f>
        <v>2</v>
      </c>
    </row>
    <row r="40" spans="1:6">
      <c r="A40" s="2" t="s">
        <v>82</v>
      </c>
      <c r="B40" t="s">
        <v>83</v>
      </c>
      <c r="C40" s="13">
        <v>3</v>
      </c>
      <c r="D40" s="13"/>
      <c r="E40" s="13">
        <f t="shared" si="0"/>
        <v>3</v>
      </c>
      <c r="F40" s="13">
        <f>'Dec 2024'!E40-'Jan 2025'!C40</f>
        <v>1</v>
      </c>
    </row>
    <row r="41" spans="1:6">
      <c r="A41" s="2" t="s">
        <v>84</v>
      </c>
      <c r="B41" t="s">
        <v>85</v>
      </c>
      <c r="C41" s="13">
        <v>0</v>
      </c>
      <c r="D41" s="13">
        <v>4</v>
      </c>
      <c r="E41" s="13">
        <f t="shared" si="0"/>
        <v>4</v>
      </c>
      <c r="F41" s="13">
        <f>'Dec 2024'!E41-'Jan 2025'!C41</f>
        <v>3</v>
      </c>
    </row>
    <row r="42" spans="1:6">
      <c r="A42" s="2" t="s">
        <v>86</v>
      </c>
      <c r="B42" t="s">
        <v>87</v>
      </c>
      <c r="C42" s="13">
        <v>3</v>
      </c>
      <c r="D42" s="13"/>
      <c r="E42" s="13">
        <f t="shared" si="0"/>
        <v>3</v>
      </c>
      <c r="F42" s="13">
        <f>'Dec 2024'!E42-'Jan 2025'!C42</f>
        <v>0</v>
      </c>
    </row>
    <row r="43" spans="1:6">
      <c r="A43" s="2" t="s">
        <v>88</v>
      </c>
      <c r="B43" t="s">
        <v>89</v>
      </c>
      <c r="C43" s="13">
        <v>2</v>
      </c>
      <c r="D43" s="13">
        <v>2</v>
      </c>
      <c r="E43" s="13">
        <f t="shared" si="0"/>
        <v>4</v>
      </c>
      <c r="F43" s="13">
        <f>'Dec 2024'!E43-'Jan 2025'!C43</f>
        <v>2</v>
      </c>
    </row>
    <row r="44" spans="1:6">
      <c r="A44" s="2" t="s">
        <v>90</v>
      </c>
      <c r="B44" t="s">
        <v>91</v>
      </c>
      <c r="C44" s="13">
        <v>6</v>
      </c>
      <c r="D44" s="13">
        <v>10</v>
      </c>
      <c r="E44" s="13">
        <f t="shared" si="0"/>
        <v>16</v>
      </c>
      <c r="F44" s="13">
        <f>'Dec 2024'!E44-'Jan 2025'!C44</f>
        <v>10</v>
      </c>
    </row>
    <row r="45" spans="1:6">
      <c r="A45" s="2" t="s">
        <v>92</v>
      </c>
      <c r="B45" t="s">
        <v>93</v>
      </c>
      <c r="C45" s="13">
        <v>2</v>
      </c>
      <c r="D45" s="13">
        <v>3</v>
      </c>
      <c r="E45" s="13">
        <f t="shared" si="0"/>
        <v>5</v>
      </c>
      <c r="F45" s="13">
        <f>'Dec 2024'!E45-'Jan 2025'!C45</f>
        <v>1</v>
      </c>
    </row>
    <row r="46" spans="1:6">
      <c r="A46" s="2" t="s">
        <v>94</v>
      </c>
      <c r="B46" t="s">
        <v>95</v>
      </c>
      <c r="C46" s="13">
        <v>2</v>
      </c>
      <c r="D46" s="13">
        <v>2</v>
      </c>
      <c r="E46" s="13">
        <f t="shared" si="0"/>
        <v>4</v>
      </c>
      <c r="F46" s="13">
        <f>'Dec 2024'!E46-'Jan 2025'!C46</f>
        <v>1</v>
      </c>
    </row>
    <row r="47" spans="1:6">
      <c r="A47" s="2" t="s">
        <v>96</v>
      </c>
      <c r="B47" t="s">
        <v>97</v>
      </c>
      <c r="C47" s="13">
        <v>1</v>
      </c>
      <c r="D47" s="13">
        <v>4</v>
      </c>
      <c r="E47" s="13">
        <f t="shared" si="0"/>
        <v>5</v>
      </c>
      <c r="F47" s="13">
        <f>'Dec 2024'!E47-'Jan 2025'!C47</f>
        <v>2</v>
      </c>
    </row>
    <row r="48" spans="1:6">
      <c r="A48" s="2" t="s">
        <v>98</v>
      </c>
      <c r="B48" t="s">
        <v>99</v>
      </c>
      <c r="C48" s="13">
        <v>2</v>
      </c>
      <c r="D48" s="13">
        <v>2</v>
      </c>
      <c r="E48" s="13">
        <f t="shared" si="0"/>
        <v>4</v>
      </c>
      <c r="F48" s="13">
        <f>'Dec 2024'!E48-'Jan 2025'!C48</f>
        <v>1</v>
      </c>
    </row>
    <row r="49" spans="1:6">
      <c r="A49" s="2" t="s">
        <v>100</v>
      </c>
      <c r="B49" t="s">
        <v>101</v>
      </c>
      <c r="C49" s="13">
        <v>4</v>
      </c>
      <c r="D49" s="13"/>
      <c r="E49" s="13">
        <f t="shared" si="0"/>
        <v>4</v>
      </c>
      <c r="F49" s="13">
        <f>'Dec 2024'!E49-'Jan 2025'!C49</f>
        <v>0</v>
      </c>
    </row>
    <row r="50" spans="1:6">
      <c r="A50" s="2" t="s">
        <v>102</v>
      </c>
      <c r="B50" t="s">
        <v>103</v>
      </c>
      <c r="C50" s="13">
        <v>3</v>
      </c>
      <c r="D50" s="13">
        <v>4</v>
      </c>
      <c r="E50" s="13">
        <f t="shared" si="0"/>
        <v>7</v>
      </c>
      <c r="F50" s="13">
        <f>'Dec 2024'!E50-'Jan 2025'!C50</f>
        <v>0</v>
      </c>
    </row>
    <row r="51" spans="1:6">
      <c r="A51" s="2" t="s">
        <v>104</v>
      </c>
      <c r="B51" t="s">
        <v>105</v>
      </c>
      <c r="C51" s="13">
        <v>4</v>
      </c>
      <c r="D51" s="13">
        <v>4</v>
      </c>
      <c r="E51" s="13">
        <f t="shared" si="0"/>
        <v>8</v>
      </c>
      <c r="F51" s="13">
        <f>'Dec 2024'!E51-'Jan 2025'!C51</f>
        <v>4</v>
      </c>
    </row>
    <row r="52" spans="1:6">
      <c r="A52" s="2" t="s">
        <v>106</v>
      </c>
      <c r="B52" t="s">
        <v>107</v>
      </c>
      <c r="C52" s="13">
        <v>7</v>
      </c>
      <c r="D52" s="13">
        <v>23</v>
      </c>
      <c r="E52" s="13">
        <f t="shared" si="0"/>
        <v>30</v>
      </c>
      <c r="F52" s="13">
        <f>'Dec 2024'!E52-'Jan 2025'!C52</f>
        <v>23</v>
      </c>
    </row>
    <row r="53" spans="1:6">
      <c r="A53" s="2" t="s">
        <v>108</v>
      </c>
      <c r="B53" t="s">
        <v>109</v>
      </c>
      <c r="C53" s="13">
        <v>2</v>
      </c>
      <c r="D53" s="13">
        <v>2</v>
      </c>
      <c r="E53" s="13">
        <f t="shared" si="0"/>
        <v>4</v>
      </c>
      <c r="F53" s="13">
        <f>'Dec 2024'!E53-'Jan 2025'!C53</f>
        <v>1</v>
      </c>
    </row>
    <row r="54" spans="1:6">
      <c r="A54" s="2" t="s">
        <v>110</v>
      </c>
      <c r="B54" t="s">
        <v>111</v>
      </c>
      <c r="C54" s="13">
        <v>1</v>
      </c>
      <c r="D54" s="13">
        <v>4</v>
      </c>
      <c r="E54" s="13">
        <f t="shared" si="0"/>
        <v>5</v>
      </c>
      <c r="F54" s="13">
        <f>'Dec 2024'!E54-'Jan 2025'!C54</f>
        <v>3</v>
      </c>
    </row>
    <row r="55" spans="1:6">
      <c r="A55" s="2" t="s">
        <v>112</v>
      </c>
      <c r="B55" t="s">
        <v>113</v>
      </c>
      <c r="C55" s="13">
        <v>4</v>
      </c>
      <c r="D55" s="13"/>
      <c r="E55" s="13">
        <f t="shared" si="0"/>
        <v>4</v>
      </c>
      <c r="F55" s="13">
        <f>'Dec 2024'!E55-'Jan 2025'!C55</f>
        <v>0</v>
      </c>
    </row>
    <row r="56" spans="1:6">
      <c r="A56" s="2" t="s">
        <v>114</v>
      </c>
      <c r="B56" t="s">
        <v>115</v>
      </c>
      <c r="C56" s="13">
        <v>2</v>
      </c>
      <c r="D56" s="13">
        <v>4</v>
      </c>
      <c r="E56" s="13">
        <f t="shared" si="0"/>
        <v>6</v>
      </c>
      <c r="F56" s="13">
        <f>'Dec 2024'!E56-'Jan 2025'!C56</f>
        <v>2</v>
      </c>
    </row>
    <row r="57" spans="1:6">
      <c r="A57" s="2" t="s">
        <v>116</v>
      </c>
      <c r="B57" t="s">
        <v>117</v>
      </c>
      <c r="C57" s="13">
        <v>2</v>
      </c>
      <c r="D57" s="13">
        <v>3</v>
      </c>
      <c r="E57" s="13">
        <f t="shared" si="0"/>
        <v>5</v>
      </c>
      <c r="F57" s="13">
        <f>'Dec 2024'!E57-'Jan 2025'!C57</f>
        <v>1</v>
      </c>
    </row>
    <row r="58" spans="1:6">
      <c r="A58" s="2" t="s">
        <v>118</v>
      </c>
      <c r="B58" t="s">
        <v>119</v>
      </c>
      <c r="C58" s="13">
        <v>2</v>
      </c>
      <c r="D58" s="13">
        <v>3</v>
      </c>
      <c r="E58" s="13">
        <f t="shared" si="0"/>
        <v>5</v>
      </c>
      <c r="F58" s="13">
        <f>'Dec 2024'!E58-'Jan 2025'!C58</f>
        <v>1</v>
      </c>
    </row>
    <row r="59" spans="1:6">
      <c r="A59" s="2" t="s">
        <v>120</v>
      </c>
      <c r="B59" t="s">
        <v>121</v>
      </c>
      <c r="C59" s="13">
        <v>5</v>
      </c>
      <c r="D59" s="13"/>
      <c r="E59" s="13">
        <f t="shared" si="0"/>
        <v>5</v>
      </c>
      <c r="F59" s="13">
        <f>'Dec 2024'!E59-'Jan 2025'!C59</f>
        <v>0</v>
      </c>
    </row>
    <row r="60" spans="1:6">
      <c r="A60" s="2" t="s">
        <v>122</v>
      </c>
      <c r="B60" t="s">
        <v>123</v>
      </c>
      <c r="C60" s="13">
        <v>2</v>
      </c>
      <c r="D60" s="13">
        <v>2</v>
      </c>
      <c r="E60" s="13">
        <f t="shared" si="0"/>
        <v>4</v>
      </c>
      <c r="F60" s="13">
        <f>'Dec 2024'!E60-'Jan 2025'!C60</f>
        <v>2</v>
      </c>
    </row>
    <row r="61" spans="1:6">
      <c r="A61" s="2" t="s">
        <v>124</v>
      </c>
      <c r="B61" t="s">
        <v>125</v>
      </c>
      <c r="C61" s="13">
        <v>4</v>
      </c>
      <c r="D61" s="13"/>
      <c r="E61" s="13">
        <f t="shared" si="0"/>
        <v>4</v>
      </c>
      <c r="F61" s="13">
        <f>'Dec 2024'!E61-'Jan 2025'!C61</f>
        <v>-1</v>
      </c>
    </row>
    <row r="62" spans="1:6">
      <c r="A62" s="2" t="s">
        <v>126</v>
      </c>
      <c r="B62" t="s">
        <v>127</v>
      </c>
      <c r="C62" s="13">
        <v>2</v>
      </c>
      <c r="D62" s="13">
        <v>3</v>
      </c>
      <c r="E62" s="13">
        <f t="shared" si="0"/>
        <v>5</v>
      </c>
      <c r="F62" s="13">
        <f>'Dec 2024'!E62-'Jan 2025'!C62</f>
        <v>2</v>
      </c>
    </row>
    <row r="63" spans="1:6">
      <c r="A63" s="2" t="s">
        <v>128</v>
      </c>
      <c r="B63" t="s">
        <v>129</v>
      </c>
      <c r="C63" s="13">
        <v>3</v>
      </c>
      <c r="D63" s="13"/>
      <c r="E63" s="13">
        <f t="shared" si="0"/>
        <v>3</v>
      </c>
      <c r="F63" s="13">
        <f>'Dec 2024'!E63-'Jan 2025'!C63</f>
        <v>-1</v>
      </c>
    </row>
    <row r="64" spans="1:6">
      <c r="A64" s="2" t="s">
        <v>130</v>
      </c>
      <c r="B64" t="s">
        <v>131</v>
      </c>
      <c r="C64" s="13">
        <v>8</v>
      </c>
      <c r="D64" s="13">
        <v>2</v>
      </c>
      <c r="E64" s="13">
        <f t="shared" si="0"/>
        <v>10</v>
      </c>
      <c r="F64" s="13">
        <f>'Dec 2024'!E64-'Jan 2025'!C64</f>
        <v>2</v>
      </c>
    </row>
    <row r="65" spans="1:6">
      <c r="A65" s="2" t="s">
        <v>132</v>
      </c>
      <c r="B65" t="s">
        <v>133</v>
      </c>
      <c r="C65" s="13">
        <v>4</v>
      </c>
      <c r="D65" s="13"/>
      <c r="E65" s="13">
        <f t="shared" si="0"/>
        <v>4</v>
      </c>
      <c r="F65" s="13">
        <f>'Dec 2024'!E65-'Jan 2025'!C65</f>
        <v>0</v>
      </c>
    </row>
    <row r="66" spans="1:6">
      <c r="A66" s="2" t="s">
        <v>134</v>
      </c>
      <c r="B66" t="s">
        <v>135</v>
      </c>
      <c r="C66" s="13">
        <v>1</v>
      </c>
      <c r="D66" s="13">
        <v>3</v>
      </c>
      <c r="E66" s="13">
        <f t="shared" si="0"/>
        <v>4</v>
      </c>
      <c r="F66" s="13">
        <f>'Dec 2024'!E66-'Jan 2025'!C66</f>
        <v>2</v>
      </c>
    </row>
    <row r="67" spans="1:6">
      <c r="A67" s="2" t="s">
        <v>136</v>
      </c>
      <c r="B67" t="s">
        <v>137</v>
      </c>
      <c r="C67" s="13">
        <v>4</v>
      </c>
      <c r="D67" s="13"/>
      <c r="E67" s="13">
        <f t="shared" si="0"/>
        <v>4</v>
      </c>
      <c r="F67" s="13">
        <f>'Dec 2024'!E67-'Jan 2025'!C67</f>
        <v>1</v>
      </c>
    </row>
    <row r="68" spans="1:6">
      <c r="A68" s="2" t="s">
        <v>138</v>
      </c>
      <c r="B68" t="s">
        <v>139</v>
      </c>
      <c r="C68" s="13">
        <v>4</v>
      </c>
      <c r="D68" s="13"/>
      <c r="E68" s="13">
        <f t="shared" si="0"/>
        <v>4</v>
      </c>
      <c r="F68" s="13">
        <f>'Dec 2024'!E68-'Jan 2025'!C68</f>
        <v>0</v>
      </c>
    </row>
    <row r="69" spans="1:6">
      <c r="A69" s="2" t="s">
        <v>140</v>
      </c>
      <c r="B69" t="s">
        <v>141</v>
      </c>
      <c r="C69" s="13">
        <v>4</v>
      </c>
      <c r="D69" s="13"/>
      <c r="E69" s="13">
        <f t="shared" si="0"/>
        <v>4</v>
      </c>
      <c r="F69" s="13">
        <f>'Dec 2024'!E69-'Jan 2025'!C69</f>
        <v>0</v>
      </c>
    </row>
    <row r="70" spans="1:6">
      <c r="A70" s="2" t="s">
        <v>142</v>
      </c>
      <c r="B70" t="s">
        <v>143</v>
      </c>
      <c r="C70" s="13">
        <v>7</v>
      </c>
      <c r="D70" s="13">
        <v>6</v>
      </c>
      <c r="E70" s="13">
        <f t="shared" si="0"/>
        <v>13</v>
      </c>
      <c r="F70" s="13">
        <f>'Dec 2024'!E70-'Jan 2025'!C70</f>
        <v>4</v>
      </c>
    </row>
    <row r="71" spans="1:6">
      <c r="A71" s="2" t="s">
        <v>144</v>
      </c>
      <c r="B71" t="s">
        <v>145</v>
      </c>
      <c r="C71" s="13">
        <v>4</v>
      </c>
      <c r="D71" s="13"/>
      <c r="E71" s="13">
        <f t="shared" si="0"/>
        <v>4</v>
      </c>
      <c r="F71" s="13">
        <f>'Dec 2024'!E71-'Jan 2025'!C71</f>
        <v>0</v>
      </c>
    </row>
    <row r="72" spans="1:6">
      <c r="A72" s="2" t="s">
        <v>146</v>
      </c>
      <c r="B72" t="s">
        <v>147</v>
      </c>
      <c r="C72" s="13">
        <v>4</v>
      </c>
      <c r="D72" s="13"/>
      <c r="E72" s="13">
        <f t="shared" si="0"/>
        <v>4</v>
      </c>
      <c r="F72" s="13">
        <f>'Dec 2024'!E72-'Jan 2025'!C72</f>
        <v>0</v>
      </c>
    </row>
    <row r="73" spans="1:6">
      <c r="A73" s="2" t="s">
        <v>148</v>
      </c>
      <c r="B73" t="s">
        <v>149</v>
      </c>
      <c r="C73" s="13">
        <v>5</v>
      </c>
      <c r="D73" s="13">
        <v>5</v>
      </c>
      <c r="E73" s="13">
        <f t="shared" si="0"/>
        <v>10</v>
      </c>
      <c r="F73" s="13">
        <f>'Dec 2024'!E73-'Jan 2025'!C73</f>
        <v>5</v>
      </c>
    </row>
    <row r="74" spans="1:6">
      <c r="A74" s="2" t="s">
        <v>150</v>
      </c>
      <c r="B74" t="s">
        <v>151</v>
      </c>
      <c r="C74" s="13">
        <v>14</v>
      </c>
      <c r="D74" s="13">
        <v>12</v>
      </c>
      <c r="E74" s="13">
        <f t="shared" si="0"/>
        <v>26</v>
      </c>
      <c r="F74" s="13">
        <f>'Dec 2024'!E74-'Jan 2025'!C74</f>
        <v>11</v>
      </c>
    </row>
    <row r="75" spans="1:6">
      <c r="A75" s="2" t="s">
        <v>152</v>
      </c>
      <c r="B75" t="s">
        <v>153</v>
      </c>
      <c r="C75" s="13">
        <v>6</v>
      </c>
      <c r="D75" s="13"/>
      <c r="E75" s="13">
        <f t="shared" si="0"/>
        <v>6</v>
      </c>
      <c r="F75" s="13">
        <f>'Dec 2024'!E75-'Jan 2025'!C75</f>
        <v>-2</v>
      </c>
    </row>
    <row r="76" spans="1:6">
      <c r="A76" s="2" t="s">
        <v>154</v>
      </c>
      <c r="B76" t="s">
        <v>155</v>
      </c>
      <c r="C76" s="13">
        <v>7</v>
      </c>
      <c r="D76" s="13"/>
      <c r="E76" s="13">
        <f t="shared" si="0"/>
        <v>7</v>
      </c>
      <c r="F76" s="13">
        <f>'Dec 2024'!E76-'Jan 2025'!C76</f>
        <v>0</v>
      </c>
    </row>
    <row r="77" spans="1:6">
      <c r="A77" s="2" t="s">
        <v>156</v>
      </c>
      <c r="B77" t="s">
        <v>157</v>
      </c>
      <c r="C77" s="13">
        <v>4</v>
      </c>
      <c r="D77" s="13">
        <v>2</v>
      </c>
      <c r="E77" s="13">
        <f t="shared" si="0"/>
        <v>6</v>
      </c>
      <c r="F77" s="13">
        <f>'Dec 2024'!E77-'Jan 2025'!C77</f>
        <v>0</v>
      </c>
    </row>
    <row r="78" spans="1:6">
      <c r="A78" s="2" t="s">
        <v>158</v>
      </c>
      <c r="B78" t="s">
        <v>159</v>
      </c>
      <c r="C78" s="13">
        <v>7</v>
      </c>
      <c r="D78" s="13"/>
      <c r="E78" s="13">
        <f t="shared" si="0"/>
        <v>7</v>
      </c>
      <c r="F78" s="13">
        <f>'Dec 2024'!E78-'Jan 2025'!C78</f>
        <v>-5</v>
      </c>
    </row>
    <row r="79" spans="1:6">
      <c r="A79" s="2" t="s">
        <v>160</v>
      </c>
      <c r="B79" t="s">
        <v>161</v>
      </c>
      <c r="C79" s="13">
        <v>7</v>
      </c>
      <c r="D79" s="13"/>
      <c r="E79" s="13">
        <f t="shared" si="0"/>
        <v>7</v>
      </c>
      <c r="F79" s="13">
        <f>'Dec 2024'!E79-'Jan 2025'!C79</f>
        <v>0</v>
      </c>
    </row>
    <row r="80" spans="1:6">
      <c r="A80" s="2" t="s">
        <v>162</v>
      </c>
      <c r="B80" t="s">
        <v>163</v>
      </c>
      <c r="C80" s="13">
        <v>8</v>
      </c>
      <c r="D80" s="13"/>
      <c r="E80" s="13">
        <f t="shared" si="0"/>
        <v>8</v>
      </c>
      <c r="F80" s="13">
        <f>'Dec 2024'!E80-'Jan 2025'!C80</f>
        <v>2</v>
      </c>
    </row>
    <row r="81" spans="1:6">
      <c r="A81" s="2" t="s">
        <v>164</v>
      </c>
      <c r="B81" t="s">
        <v>165</v>
      </c>
      <c r="C81" s="13">
        <v>8</v>
      </c>
      <c r="D81" s="13"/>
      <c r="E81" s="13">
        <f t="shared" si="0"/>
        <v>8</v>
      </c>
      <c r="F81" s="13">
        <f>'Dec 2024'!E81-'Jan 2025'!C81</f>
        <v>-2</v>
      </c>
    </row>
    <row r="82" spans="1:6">
      <c r="A82" s="2" t="s">
        <v>166</v>
      </c>
      <c r="B82" t="s">
        <v>167</v>
      </c>
      <c r="C82" s="13">
        <v>2</v>
      </c>
      <c r="D82" s="13">
        <v>2</v>
      </c>
      <c r="E82" s="13">
        <f t="shared" ref="E82:E145" si="1">C82+D82</f>
        <v>4</v>
      </c>
      <c r="F82" s="13">
        <f>'Dec 2024'!E82-'Jan 2025'!C82</f>
        <v>6</v>
      </c>
    </row>
    <row r="83" spans="1:6">
      <c r="A83" s="2" t="s">
        <v>168</v>
      </c>
      <c r="B83" t="s">
        <v>169</v>
      </c>
      <c r="C83" s="13">
        <v>4</v>
      </c>
      <c r="D83" s="13"/>
      <c r="E83" s="13">
        <f t="shared" si="1"/>
        <v>4</v>
      </c>
      <c r="F83" s="13">
        <f>'Dec 2024'!E83-'Jan 2025'!C83</f>
        <v>-1</v>
      </c>
    </row>
    <row r="84" spans="1:6">
      <c r="A84" s="2" t="s">
        <v>170</v>
      </c>
      <c r="B84" t="s">
        <v>171</v>
      </c>
      <c r="C84" s="13">
        <v>6</v>
      </c>
      <c r="D84" s="13"/>
      <c r="E84" s="13">
        <f t="shared" si="1"/>
        <v>6</v>
      </c>
      <c r="F84" s="13">
        <f>'Dec 2024'!E84-'Jan 2025'!C84</f>
        <v>1</v>
      </c>
    </row>
    <row r="85" spans="1:6">
      <c r="A85" s="2" t="s">
        <v>172</v>
      </c>
      <c r="B85" t="s">
        <v>173</v>
      </c>
      <c r="C85" s="13">
        <v>6</v>
      </c>
      <c r="D85" s="13"/>
      <c r="E85" s="13">
        <f t="shared" si="1"/>
        <v>6</v>
      </c>
      <c r="F85" s="13">
        <f>'Dec 2024'!E85-'Jan 2025'!C85</f>
        <v>0</v>
      </c>
    </row>
    <row r="86" spans="1:6">
      <c r="A86" s="2" t="s">
        <v>174</v>
      </c>
      <c r="B86" t="s">
        <v>175</v>
      </c>
      <c r="C86" s="13">
        <v>8</v>
      </c>
      <c r="D86" s="13"/>
      <c r="E86" s="13">
        <f t="shared" si="1"/>
        <v>8</v>
      </c>
      <c r="F86" s="13">
        <f>'Dec 2024'!E86-'Jan 2025'!C86</f>
        <v>-2</v>
      </c>
    </row>
    <row r="87" spans="1:6">
      <c r="A87" s="2" t="s">
        <v>176</v>
      </c>
      <c r="B87" t="s">
        <v>177</v>
      </c>
      <c r="C87" s="13">
        <v>6</v>
      </c>
      <c r="D87" s="13"/>
      <c r="E87" s="13">
        <f t="shared" si="1"/>
        <v>6</v>
      </c>
      <c r="F87" s="13">
        <f>'Dec 2024'!E87-'Jan 2025'!C87</f>
        <v>-2</v>
      </c>
    </row>
    <row r="88" spans="1:6">
      <c r="A88" s="2" t="s">
        <v>178</v>
      </c>
      <c r="B88" t="s">
        <v>179</v>
      </c>
      <c r="C88" s="13">
        <v>4</v>
      </c>
      <c r="D88" s="13">
        <v>2</v>
      </c>
      <c r="E88" s="13">
        <f t="shared" si="1"/>
        <v>6</v>
      </c>
      <c r="F88" s="13">
        <f>'Dec 2024'!E88-'Jan 2025'!C88</f>
        <v>2</v>
      </c>
    </row>
    <row r="89" spans="1:6">
      <c r="A89" s="2" t="s">
        <v>180</v>
      </c>
      <c r="B89" t="s">
        <v>181</v>
      </c>
      <c r="C89" s="13">
        <v>8</v>
      </c>
      <c r="D89" s="13"/>
      <c r="E89" s="13">
        <f t="shared" si="1"/>
        <v>8</v>
      </c>
      <c r="F89" s="13">
        <f>'Dec 2024'!E89-'Jan 2025'!C89</f>
        <v>-2</v>
      </c>
    </row>
    <row r="90" spans="1:6">
      <c r="A90" s="2" t="s">
        <v>182</v>
      </c>
      <c r="B90" t="s">
        <v>183</v>
      </c>
      <c r="C90" s="13">
        <v>8</v>
      </c>
      <c r="D90" s="13"/>
      <c r="E90" s="13">
        <f t="shared" si="1"/>
        <v>8</v>
      </c>
      <c r="F90" s="13">
        <f>'Dec 2024'!E90-'Jan 2025'!C90</f>
        <v>0</v>
      </c>
    </row>
    <row r="91" spans="1:6">
      <c r="A91" s="2" t="s">
        <v>184</v>
      </c>
      <c r="B91" t="s">
        <v>185</v>
      </c>
      <c r="C91" s="13">
        <v>8</v>
      </c>
      <c r="D91" s="13"/>
      <c r="E91" s="13">
        <f t="shared" si="1"/>
        <v>8</v>
      </c>
      <c r="F91" s="13">
        <f>'Dec 2024'!E91-'Jan 2025'!C91</f>
        <v>-2</v>
      </c>
    </row>
    <row r="92" spans="1:6">
      <c r="A92" s="2" t="s">
        <v>186</v>
      </c>
      <c r="B92" t="s">
        <v>187</v>
      </c>
      <c r="C92" s="13">
        <v>7</v>
      </c>
      <c r="D92" s="13"/>
      <c r="E92" s="13">
        <f t="shared" si="1"/>
        <v>7</v>
      </c>
      <c r="F92" s="13">
        <f>'Dec 2024'!E92-'Jan 2025'!C92</f>
        <v>0</v>
      </c>
    </row>
    <row r="93" spans="1:6">
      <c r="A93" s="2" t="s">
        <v>188</v>
      </c>
      <c r="B93" t="s">
        <v>189</v>
      </c>
      <c r="C93" s="13">
        <v>2</v>
      </c>
      <c r="D93" s="13">
        <v>2</v>
      </c>
      <c r="E93" s="13">
        <f t="shared" si="1"/>
        <v>4</v>
      </c>
      <c r="F93" s="13">
        <f>'Dec 2024'!E93-'Jan 2025'!C93</f>
        <v>1</v>
      </c>
    </row>
    <row r="94" spans="1:6">
      <c r="A94" s="2" t="s">
        <v>190</v>
      </c>
      <c r="B94" t="s">
        <v>191</v>
      </c>
      <c r="C94" s="13">
        <v>6</v>
      </c>
      <c r="D94" s="13"/>
      <c r="E94" s="13">
        <f t="shared" si="1"/>
        <v>6</v>
      </c>
      <c r="F94" s="13">
        <f>'Dec 2024'!E94-'Jan 2025'!C94</f>
        <v>0</v>
      </c>
    </row>
    <row r="95" spans="1:6">
      <c r="A95" s="2" t="s">
        <v>192</v>
      </c>
      <c r="B95" t="s">
        <v>193</v>
      </c>
      <c r="C95" s="13">
        <v>5</v>
      </c>
      <c r="D95" s="13">
        <v>5</v>
      </c>
      <c r="E95" s="13">
        <f t="shared" si="1"/>
        <v>10</v>
      </c>
      <c r="F95" s="13">
        <f>'Dec 2024'!E95-'Jan 2025'!C95</f>
        <v>5</v>
      </c>
    </row>
    <row r="96" spans="1:6">
      <c r="A96" s="2" t="s">
        <v>194</v>
      </c>
      <c r="B96" t="s">
        <v>195</v>
      </c>
      <c r="C96" s="13">
        <v>11</v>
      </c>
      <c r="D96" s="13">
        <v>6</v>
      </c>
      <c r="E96" s="13">
        <f t="shared" si="1"/>
        <v>17</v>
      </c>
      <c r="F96" s="13">
        <f>'Dec 2024'!E96-'Jan 2025'!C96</f>
        <v>2</v>
      </c>
    </row>
    <row r="97" spans="1:6">
      <c r="A97" s="2" t="s">
        <v>196</v>
      </c>
      <c r="B97" t="s">
        <v>197</v>
      </c>
      <c r="C97" s="13">
        <v>5</v>
      </c>
      <c r="D97" s="13">
        <v>8</v>
      </c>
      <c r="E97" s="13">
        <f t="shared" si="1"/>
        <v>13</v>
      </c>
      <c r="F97" s="13">
        <f>'Dec 2024'!E97-'Jan 2025'!C97</f>
        <v>7</v>
      </c>
    </row>
    <row r="98" spans="1:6">
      <c r="A98" s="2" t="s">
        <v>198</v>
      </c>
      <c r="B98" t="s">
        <v>199</v>
      </c>
      <c r="C98" s="13">
        <v>4</v>
      </c>
      <c r="D98" s="13"/>
      <c r="E98" s="13">
        <f t="shared" si="1"/>
        <v>4</v>
      </c>
      <c r="F98" s="13">
        <f>'Dec 2024'!E98-'Jan 2025'!C98</f>
        <v>3</v>
      </c>
    </row>
    <row r="99" spans="1:6">
      <c r="A99" s="2" t="s">
        <v>200</v>
      </c>
      <c r="B99" t="s">
        <v>201</v>
      </c>
      <c r="C99" s="13">
        <v>7</v>
      </c>
      <c r="D99" s="13">
        <v>8</v>
      </c>
      <c r="E99" s="13">
        <f t="shared" si="1"/>
        <v>15</v>
      </c>
      <c r="F99" s="13">
        <f>'Dec 2024'!E99-'Jan 2025'!C99</f>
        <v>9</v>
      </c>
    </row>
    <row r="100" spans="1:6">
      <c r="A100" s="2" t="s">
        <v>202</v>
      </c>
      <c r="B100" t="s">
        <v>203</v>
      </c>
      <c r="C100" s="13">
        <v>16</v>
      </c>
      <c r="D100" s="13">
        <v>14</v>
      </c>
      <c r="E100" s="13">
        <f t="shared" si="1"/>
        <v>30</v>
      </c>
      <c r="F100" s="13">
        <f>'Dec 2024'!E100-'Jan 2025'!C100</f>
        <v>14</v>
      </c>
    </row>
    <row r="101" spans="1:6">
      <c r="A101" s="2" t="s">
        <v>204</v>
      </c>
      <c r="B101">
        <v>8463115190</v>
      </c>
      <c r="C101" s="13">
        <v>16</v>
      </c>
      <c r="D101" s="13"/>
      <c r="E101" s="13">
        <f t="shared" si="1"/>
        <v>16</v>
      </c>
      <c r="F101" s="13">
        <f>'Dec 2024'!E101-'Jan 2025'!C101</f>
        <v>4</v>
      </c>
    </row>
    <row r="102" spans="1:6">
      <c r="A102" s="2" t="s">
        <v>6</v>
      </c>
      <c r="B102" t="s">
        <v>206</v>
      </c>
      <c r="C102" s="13">
        <v>1</v>
      </c>
      <c r="D102" s="13">
        <v>4</v>
      </c>
      <c r="E102" s="13">
        <f t="shared" si="1"/>
        <v>5</v>
      </c>
      <c r="F102" s="13">
        <f>'Dec 2024'!E102-'Jan 2025'!C102</f>
        <v>2</v>
      </c>
    </row>
    <row r="103" spans="1:6">
      <c r="A103" s="2" t="s">
        <v>207</v>
      </c>
      <c r="B103" t="s">
        <v>208</v>
      </c>
      <c r="C103" s="13">
        <v>3</v>
      </c>
      <c r="D103" s="13"/>
      <c r="E103" s="13">
        <f t="shared" si="1"/>
        <v>3</v>
      </c>
      <c r="F103" s="13">
        <f>'Dec 2024'!E103-'Jan 2025'!C103</f>
        <v>0</v>
      </c>
    </row>
    <row r="104" spans="1:6">
      <c r="A104" s="2" t="s">
        <v>88</v>
      </c>
      <c r="B104" t="s">
        <v>209</v>
      </c>
      <c r="C104" s="13">
        <v>4</v>
      </c>
      <c r="D104" s="13"/>
      <c r="E104" s="13">
        <f t="shared" si="1"/>
        <v>4</v>
      </c>
      <c r="F104" s="13">
        <f>'Dec 2024'!E104-'Jan 2025'!C104</f>
        <v>0</v>
      </c>
    </row>
    <row r="105" spans="1:6">
      <c r="A105" s="2" t="s">
        <v>210</v>
      </c>
      <c r="B105" t="s">
        <v>211</v>
      </c>
      <c r="C105" s="13">
        <v>2</v>
      </c>
      <c r="D105" s="13"/>
      <c r="E105" s="13">
        <f t="shared" si="1"/>
        <v>2</v>
      </c>
      <c r="F105" s="13">
        <f>'Dec 2024'!E105-'Jan 2025'!C105</f>
        <v>1</v>
      </c>
    </row>
    <row r="106" spans="1:6">
      <c r="A106" s="2" t="s">
        <v>212</v>
      </c>
      <c r="B106" t="s">
        <v>213</v>
      </c>
      <c r="C106" s="13">
        <v>2</v>
      </c>
      <c r="D106" s="13"/>
      <c r="E106" s="13">
        <f t="shared" si="1"/>
        <v>2</v>
      </c>
      <c r="F106" s="13">
        <f>'Dec 2024'!E106-'Jan 2025'!C106</f>
        <v>0.91666666666666652</v>
      </c>
    </row>
    <row r="107" spans="1:6">
      <c r="A107" s="2" t="s">
        <v>214</v>
      </c>
      <c r="B107" t="s">
        <v>215</v>
      </c>
      <c r="C107" s="13">
        <v>2</v>
      </c>
      <c r="D107" s="13"/>
      <c r="E107" s="13">
        <f t="shared" si="1"/>
        <v>2</v>
      </c>
      <c r="F107" s="13">
        <f>'Dec 2024'!E107-'Jan 2025'!C107</f>
        <v>1</v>
      </c>
    </row>
    <row r="108" spans="1:6">
      <c r="A108" s="2" t="s">
        <v>216</v>
      </c>
      <c r="B108" t="s">
        <v>217</v>
      </c>
      <c r="C108" s="13">
        <v>2</v>
      </c>
      <c r="D108" s="13"/>
      <c r="E108" s="13">
        <f t="shared" si="1"/>
        <v>2</v>
      </c>
      <c r="F108" s="13">
        <f>'Dec 2024'!E108-'Jan 2025'!C108</f>
        <v>0</v>
      </c>
    </row>
    <row r="109" spans="1:6">
      <c r="A109" s="2" t="s">
        <v>218</v>
      </c>
      <c r="B109" t="s">
        <v>219</v>
      </c>
      <c r="C109" s="13">
        <v>3</v>
      </c>
      <c r="D109" s="13"/>
      <c r="E109" s="13">
        <f t="shared" si="1"/>
        <v>3</v>
      </c>
      <c r="F109" s="13">
        <f>'Dec 2024'!E109-'Jan 2025'!C109</f>
        <v>1</v>
      </c>
    </row>
    <row r="110" spans="1:6">
      <c r="A110" s="2" t="s">
        <v>220</v>
      </c>
      <c r="B110" t="s">
        <v>221</v>
      </c>
      <c r="C110" s="13">
        <v>2</v>
      </c>
      <c r="D110" s="13"/>
      <c r="E110" s="13">
        <f t="shared" si="1"/>
        <v>2</v>
      </c>
      <c r="F110" s="13">
        <f>'Dec 2024'!E110-'Jan 2025'!C110</f>
        <v>3</v>
      </c>
    </row>
    <row r="111" spans="1:6">
      <c r="A111" s="2" t="s">
        <v>222</v>
      </c>
      <c r="B111" t="s">
        <v>223</v>
      </c>
      <c r="C111" s="13">
        <v>4</v>
      </c>
      <c r="D111" s="13"/>
      <c r="E111" s="13">
        <f t="shared" si="1"/>
        <v>4</v>
      </c>
      <c r="F111" s="13">
        <f>'Dec 2024'!E111-'Jan 2025'!C111</f>
        <v>1</v>
      </c>
    </row>
    <row r="112" spans="1:6">
      <c r="A112" s="2" t="s">
        <v>224</v>
      </c>
      <c r="B112" t="s">
        <v>225</v>
      </c>
      <c r="C112" s="13">
        <v>3</v>
      </c>
      <c r="D112" s="13"/>
      <c r="E112" s="13">
        <f t="shared" si="1"/>
        <v>3</v>
      </c>
      <c r="F112" s="13">
        <f>'Dec 2024'!E112-'Jan 2025'!C112</f>
        <v>-3</v>
      </c>
    </row>
    <row r="113" spans="1:6">
      <c r="A113" s="2" t="s">
        <v>226</v>
      </c>
      <c r="B113" t="s">
        <v>227</v>
      </c>
      <c r="C113" s="13">
        <v>3</v>
      </c>
      <c r="D113" s="13"/>
      <c r="E113" s="13">
        <f t="shared" si="1"/>
        <v>3</v>
      </c>
      <c r="F113" s="13">
        <f>'Dec 2024'!E113-'Jan 2025'!C113</f>
        <v>2</v>
      </c>
    </row>
    <row r="114" spans="1:6">
      <c r="A114" s="2" t="s">
        <v>228</v>
      </c>
      <c r="B114" t="s">
        <v>229</v>
      </c>
      <c r="C114" s="13">
        <v>5</v>
      </c>
      <c r="D114" s="13"/>
      <c r="E114" s="13">
        <f t="shared" si="1"/>
        <v>5</v>
      </c>
      <c r="F114" s="13">
        <f>'Dec 2024'!E114-'Jan 2025'!C114</f>
        <v>1</v>
      </c>
    </row>
    <row r="115" spans="1:6">
      <c r="A115" s="2" t="s">
        <v>230</v>
      </c>
      <c r="B115" t="s">
        <v>231</v>
      </c>
      <c r="C115" s="13">
        <v>4</v>
      </c>
      <c r="D115" s="13"/>
      <c r="E115" s="13">
        <f t="shared" si="1"/>
        <v>4</v>
      </c>
      <c r="F115" s="13">
        <f>'Dec 2024'!E115-'Jan 2025'!C115</f>
        <v>0</v>
      </c>
    </row>
    <row r="116" spans="1:6">
      <c r="A116" s="2" t="s">
        <v>232</v>
      </c>
      <c r="B116" t="s">
        <v>233</v>
      </c>
      <c r="C116" s="13">
        <v>5</v>
      </c>
      <c r="D116" s="13"/>
      <c r="E116" s="13">
        <f t="shared" si="1"/>
        <v>5</v>
      </c>
      <c r="F116" s="13">
        <f>'Dec 2024'!E116-'Jan 2025'!C116</f>
        <v>0</v>
      </c>
    </row>
    <row r="117" spans="1:6">
      <c r="A117" s="2" t="s">
        <v>234</v>
      </c>
      <c r="B117" t="s">
        <v>235</v>
      </c>
      <c r="C117" s="13">
        <v>5</v>
      </c>
      <c r="D117" s="13">
        <v>15</v>
      </c>
      <c r="E117" s="13">
        <f t="shared" si="1"/>
        <v>20</v>
      </c>
      <c r="F117" s="13">
        <f>'Dec 2024'!E117-'Jan 2025'!C117</f>
        <v>8</v>
      </c>
    </row>
    <row r="118" spans="1:6">
      <c r="A118" s="2" t="s">
        <v>236</v>
      </c>
      <c r="B118" t="s">
        <v>237</v>
      </c>
      <c r="C118" s="13">
        <v>5</v>
      </c>
      <c r="D118" s="13">
        <v>15</v>
      </c>
      <c r="E118" s="13">
        <f t="shared" si="1"/>
        <v>20</v>
      </c>
      <c r="F118" s="13">
        <f>'Dec 2024'!E118-'Jan 2025'!C118</f>
        <v>8</v>
      </c>
    </row>
    <row r="119" spans="1:6">
      <c r="A119" s="2" t="s">
        <v>238</v>
      </c>
      <c r="B119" t="s">
        <v>239</v>
      </c>
      <c r="C119" s="13">
        <v>3</v>
      </c>
      <c r="D119" s="13">
        <v>3</v>
      </c>
      <c r="E119" s="13">
        <f t="shared" si="1"/>
        <v>6</v>
      </c>
      <c r="F119" s="13">
        <f>'Dec 2024'!E119-'Jan 2025'!C119</f>
        <v>0</v>
      </c>
    </row>
    <row r="120" spans="1:6">
      <c r="A120" s="2" t="s">
        <v>240</v>
      </c>
      <c r="B120" t="s">
        <v>241</v>
      </c>
      <c r="C120" s="13">
        <v>9</v>
      </c>
      <c r="D120" s="13"/>
      <c r="E120" s="13">
        <f t="shared" si="1"/>
        <v>9</v>
      </c>
      <c r="F120" s="13">
        <f>'Dec 2024'!E120-'Jan 2025'!C120</f>
        <v>1</v>
      </c>
    </row>
    <row r="121" spans="1:6">
      <c r="A121" s="2" t="s">
        <v>242</v>
      </c>
      <c r="B121" t="s">
        <v>243</v>
      </c>
      <c r="C121" s="13">
        <v>1</v>
      </c>
      <c r="D121" s="13">
        <v>1</v>
      </c>
      <c r="E121" s="13">
        <f t="shared" si="1"/>
        <v>2</v>
      </c>
      <c r="F121" s="13">
        <f>'Dec 2024'!E121-'Jan 2025'!C121</f>
        <v>0</v>
      </c>
    </row>
    <row r="122" spans="1:6">
      <c r="A122" s="2" t="s">
        <v>244</v>
      </c>
      <c r="B122" t="s">
        <v>245</v>
      </c>
      <c r="C122" s="13">
        <v>10</v>
      </c>
      <c r="D122" s="13">
        <v>8</v>
      </c>
      <c r="E122" s="13">
        <f t="shared" si="1"/>
        <v>18</v>
      </c>
      <c r="F122" s="13">
        <f>'Dec 2024'!E122-'Jan 2025'!C122</f>
        <v>8</v>
      </c>
    </row>
    <row r="123" spans="1:6">
      <c r="A123" s="2" t="s">
        <v>246</v>
      </c>
      <c r="B123" t="s">
        <v>247</v>
      </c>
      <c r="C123" s="13">
        <v>6.5</v>
      </c>
      <c r="D123" s="13">
        <v>6</v>
      </c>
      <c r="E123" s="13">
        <f t="shared" si="1"/>
        <v>12.5</v>
      </c>
      <c r="F123" s="13">
        <f>'Dec 2024'!E123-'Jan 2025'!C123</f>
        <v>9.5</v>
      </c>
    </row>
    <row r="124" spans="1:6">
      <c r="A124" s="2" t="s">
        <v>248</v>
      </c>
      <c r="B124" t="s">
        <v>249</v>
      </c>
      <c r="C124" s="13">
        <v>17.5</v>
      </c>
      <c r="D124" s="13"/>
      <c r="E124" s="13">
        <f t="shared" si="1"/>
        <v>17.5</v>
      </c>
      <c r="F124" s="13">
        <f>'Dec 2024'!E124-'Jan 2025'!C124</f>
        <v>1.5</v>
      </c>
    </row>
    <row r="125" spans="1:6">
      <c r="A125" s="2" t="s">
        <v>250</v>
      </c>
      <c r="B125" t="s">
        <v>251</v>
      </c>
      <c r="C125" s="13">
        <v>2</v>
      </c>
      <c r="D125" s="13"/>
      <c r="E125" s="13">
        <f t="shared" si="1"/>
        <v>2</v>
      </c>
      <c r="F125" s="13">
        <f>'Dec 2024'!E125-'Jan 2025'!C125</f>
        <v>1</v>
      </c>
    </row>
    <row r="126" spans="1:6">
      <c r="A126" s="2" t="s">
        <v>252</v>
      </c>
      <c r="B126" t="s">
        <v>253</v>
      </c>
      <c r="C126" s="13">
        <v>2</v>
      </c>
      <c r="D126" s="13"/>
      <c r="E126" s="13">
        <f t="shared" si="1"/>
        <v>2</v>
      </c>
      <c r="F126" s="13">
        <f>'Dec 2024'!E126-'Jan 2025'!C126</f>
        <v>1</v>
      </c>
    </row>
    <row r="127" spans="1:6">
      <c r="A127" s="2" t="s">
        <v>254</v>
      </c>
      <c r="B127" t="s">
        <v>255</v>
      </c>
      <c r="C127" s="13">
        <v>2</v>
      </c>
      <c r="D127" s="13"/>
      <c r="E127" s="13">
        <f t="shared" si="1"/>
        <v>2</v>
      </c>
      <c r="F127" s="13">
        <f>'Dec 2024'!E127-'Jan 2025'!C127</f>
        <v>1</v>
      </c>
    </row>
    <row r="128" spans="1:6">
      <c r="A128" s="2" t="s">
        <v>256</v>
      </c>
      <c r="B128" t="s">
        <v>257</v>
      </c>
      <c r="C128" s="13">
        <v>2</v>
      </c>
      <c r="D128" s="13"/>
      <c r="E128" s="13">
        <f t="shared" si="1"/>
        <v>2</v>
      </c>
      <c r="F128" s="13">
        <f>'Dec 2024'!E128-'Jan 2025'!C128</f>
        <v>1</v>
      </c>
    </row>
    <row r="129" spans="1:6">
      <c r="A129" s="2" t="s">
        <v>258</v>
      </c>
      <c r="B129" t="s">
        <v>259</v>
      </c>
      <c r="C129" s="13"/>
      <c r="D129" s="13"/>
      <c r="E129" s="13">
        <f t="shared" si="1"/>
        <v>0</v>
      </c>
      <c r="F129" s="13">
        <f>'Dec 2024'!E129-'Jan 2025'!C129</f>
        <v>0</v>
      </c>
    </row>
    <row r="130" spans="1:6">
      <c r="A130" s="2" t="s">
        <v>260</v>
      </c>
      <c r="B130" t="s">
        <v>261</v>
      </c>
      <c r="C130" s="13">
        <v>3</v>
      </c>
      <c r="D130" s="13"/>
      <c r="E130" s="13">
        <f t="shared" si="1"/>
        <v>3</v>
      </c>
      <c r="F130" s="13">
        <f>'Dec 2024'!E130-'Jan 2025'!C130</f>
        <v>0.5</v>
      </c>
    </row>
    <row r="131" spans="1:6">
      <c r="A131" s="2" t="s">
        <v>262</v>
      </c>
      <c r="B131" t="s">
        <v>263</v>
      </c>
      <c r="C131" s="13">
        <v>6</v>
      </c>
      <c r="D131" s="13"/>
      <c r="E131" s="13">
        <f t="shared" si="1"/>
        <v>6</v>
      </c>
      <c r="F131" s="13">
        <f>'Dec 2024'!E131-'Jan 2025'!C131</f>
        <v>2</v>
      </c>
    </row>
    <row r="132" spans="1:6">
      <c r="A132" s="2" t="s">
        <v>264</v>
      </c>
      <c r="B132" t="s">
        <v>265</v>
      </c>
      <c r="C132" s="13">
        <v>2</v>
      </c>
      <c r="D132" s="13">
        <v>1</v>
      </c>
      <c r="E132" s="13">
        <f t="shared" si="1"/>
        <v>3</v>
      </c>
      <c r="F132" s="13">
        <f>'Dec 2024'!E132-'Jan 2025'!C132</f>
        <v>0.5</v>
      </c>
    </row>
    <row r="133" spans="1:6">
      <c r="A133" s="2" t="s">
        <v>266</v>
      </c>
      <c r="B133" t="s">
        <v>267</v>
      </c>
      <c r="C133" s="13">
        <v>1</v>
      </c>
      <c r="D133" s="13">
        <v>4</v>
      </c>
      <c r="E133" s="13">
        <f t="shared" si="1"/>
        <v>5</v>
      </c>
      <c r="F133" s="13">
        <f>'Dec 2024'!E133-'Jan 2025'!C133</f>
        <v>3</v>
      </c>
    </row>
    <row r="134" spans="1:6">
      <c r="A134" s="2" t="s">
        <v>268</v>
      </c>
      <c r="B134" t="s">
        <v>269</v>
      </c>
      <c r="C134" s="13">
        <v>1</v>
      </c>
      <c r="D134" s="13">
        <v>2</v>
      </c>
      <c r="E134" s="13">
        <f t="shared" si="1"/>
        <v>3</v>
      </c>
      <c r="F134" s="13">
        <f>'Dec 2024'!E134-'Jan 2025'!C134</f>
        <v>1</v>
      </c>
    </row>
    <row r="135" spans="1:6">
      <c r="A135" s="2" t="s">
        <v>270</v>
      </c>
      <c r="B135" t="s">
        <v>271</v>
      </c>
      <c r="C135" s="13">
        <v>1</v>
      </c>
      <c r="D135" s="13"/>
      <c r="E135" s="13">
        <f t="shared" si="1"/>
        <v>1</v>
      </c>
      <c r="F135" s="13">
        <f>'Dec 2024'!E135-'Jan 2025'!C135</f>
        <v>0</v>
      </c>
    </row>
    <row r="136" spans="1:6">
      <c r="A136" s="2" t="s">
        <v>272</v>
      </c>
      <c r="B136">
        <v>4789369001</v>
      </c>
      <c r="C136" s="13">
        <v>0</v>
      </c>
      <c r="D136" s="13">
        <v>4</v>
      </c>
      <c r="E136" s="13">
        <f t="shared" si="1"/>
        <v>4</v>
      </c>
      <c r="F136" s="13">
        <f>'Dec 2024'!E136-'Jan 2025'!C136</f>
        <v>0</v>
      </c>
    </row>
    <row r="137" spans="1:6">
      <c r="A137" s="2" t="s">
        <v>273</v>
      </c>
      <c r="B137" t="s">
        <v>274</v>
      </c>
      <c r="C137" s="13"/>
      <c r="D137" s="13"/>
      <c r="E137" s="13">
        <f t="shared" si="1"/>
        <v>0</v>
      </c>
      <c r="F137" s="13">
        <f>'Dec 2024'!E137-'Jan 2025'!C137</f>
        <v>5</v>
      </c>
    </row>
    <row r="138" spans="1:6">
      <c r="A138" s="2" t="s">
        <v>275</v>
      </c>
      <c r="B138" t="s">
        <v>276</v>
      </c>
      <c r="C138" s="13"/>
      <c r="D138" s="13"/>
      <c r="E138" s="13">
        <f t="shared" si="1"/>
        <v>0</v>
      </c>
      <c r="F138" s="13">
        <f>'Dec 2024'!E138-'Jan 2025'!C138</f>
        <v>6</v>
      </c>
    </row>
    <row r="139" spans="1:6">
      <c r="A139" s="2" t="s">
        <v>277</v>
      </c>
      <c r="B139" t="s">
        <v>278</v>
      </c>
      <c r="C139" s="13"/>
      <c r="D139" s="13">
        <v>2</v>
      </c>
      <c r="E139" s="13">
        <f t="shared" si="1"/>
        <v>2</v>
      </c>
      <c r="F139" s="13">
        <f>'Dec 2024'!E139-'Jan 2025'!C139</f>
        <v>0</v>
      </c>
    </row>
    <row r="140" spans="1:6">
      <c r="A140" s="2" t="s">
        <v>279</v>
      </c>
      <c r="B140" t="s">
        <v>280</v>
      </c>
      <c r="C140" s="13"/>
      <c r="D140" s="13">
        <v>2</v>
      </c>
      <c r="E140" s="13">
        <f t="shared" si="1"/>
        <v>2</v>
      </c>
      <c r="F140" s="13">
        <f>'Dec 2024'!E140-'Jan 2025'!C140</f>
        <v>0</v>
      </c>
    </row>
    <row r="141" spans="1:6">
      <c r="A141" s="2" t="s">
        <v>281</v>
      </c>
      <c r="B141" t="s">
        <v>282</v>
      </c>
      <c r="C141" s="13"/>
      <c r="D141" s="13">
        <v>2</v>
      </c>
      <c r="E141" s="13">
        <f t="shared" si="1"/>
        <v>2</v>
      </c>
      <c r="F141" s="13">
        <f>'Dec 2024'!E141-'Jan 2025'!C141</f>
        <v>0</v>
      </c>
    </row>
    <row r="142" spans="1:6">
      <c r="A142" s="2" t="s">
        <v>283</v>
      </c>
      <c r="B142" t="s">
        <v>284</v>
      </c>
      <c r="C142" s="13"/>
      <c r="D142" s="13"/>
      <c r="E142" s="13">
        <f t="shared" si="1"/>
        <v>0</v>
      </c>
      <c r="F142" s="13">
        <f>'Dec 2024'!E142-'Jan 2025'!C142</f>
        <v>0</v>
      </c>
    </row>
    <row r="143" spans="1:6">
      <c r="A143" s="2" t="s">
        <v>285</v>
      </c>
      <c r="B143" t="s">
        <v>286</v>
      </c>
      <c r="C143" s="13"/>
      <c r="D143" s="13"/>
      <c r="E143" s="13">
        <f t="shared" si="1"/>
        <v>0</v>
      </c>
      <c r="F143" s="13">
        <f>'Dec 2024'!E143-'Jan 2025'!C143</f>
        <v>0</v>
      </c>
    </row>
    <row r="144" spans="1:6">
      <c r="A144" s="2" t="s">
        <v>287</v>
      </c>
      <c r="B144" t="s">
        <v>288</v>
      </c>
      <c r="C144" s="13"/>
      <c r="D144" s="13">
        <v>2</v>
      </c>
      <c r="E144" s="13">
        <f t="shared" si="1"/>
        <v>2</v>
      </c>
      <c r="F144" s="13">
        <f>'Dec 2024'!E144-'Jan 2025'!C144</f>
        <v>0</v>
      </c>
    </row>
    <row r="145" spans="1:6">
      <c r="A145" s="2" t="s">
        <v>289</v>
      </c>
      <c r="B145" t="s">
        <v>290</v>
      </c>
      <c r="C145" s="13"/>
      <c r="D145" s="13"/>
      <c r="E145" s="13">
        <f t="shared" si="1"/>
        <v>0</v>
      </c>
      <c r="F145" s="13">
        <f>'Dec 2024'!E145-'Jan 2025'!C145</f>
        <v>0</v>
      </c>
    </row>
    <row r="146" spans="1:6">
      <c r="A146" s="2" t="s">
        <v>291</v>
      </c>
      <c r="B146" t="s">
        <v>292</v>
      </c>
      <c r="C146" s="13">
        <v>24</v>
      </c>
      <c r="D146" s="13">
        <v>30</v>
      </c>
      <c r="E146" s="13">
        <f t="shared" ref="E146:E177" si="2">C146+D146</f>
        <v>54</v>
      </c>
      <c r="F146" s="13">
        <f>'Dec 2024'!E146-'Jan 2025'!C146</f>
        <v>30</v>
      </c>
    </row>
    <row r="147" spans="1:6">
      <c r="A147" s="2" t="s">
        <v>293</v>
      </c>
      <c r="B147" t="s">
        <v>294</v>
      </c>
      <c r="C147" s="13">
        <v>14</v>
      </c>
      <c r="D147" s="13">
        <v>16</v>
      </c>
      <c r="E147" s="13">
        <f t="shared" si="2"/>
        <v>30</v>
      </c>
      <c r="F147" s="13">
        <f>'Dec 2024'!E147-'Jan 2025'!C147</f>
        <v>16</v>
      </c>
    </row>
    <row r="148" spans="1:6">
      <c r="A148" s="2" t="s">
        <v>295</v>
      </c>
      <c r="B148" t="s">
        <v>296</v>
      </c>
      <c r="C148" s="13">
        <v>8</v>
      </c>
      <c r="D148" s="13">
        <v>22</v>
      </c>
      <c r="E148" s="13">
        <f t="shared" si="2"/>
        <v>30</v>
      </c>
      <c r="F148" s="13">
        <f>'Dec 2024'!E148-'Jan 2025'!C148</f>
        <v>22</v>
      </c>
    </row>
    <row r="149" spans="1:6">
      <c r="A149" s="2" t="s">
        <v>297</v>
      </c>
      <c r="B149" t="s">
        <v>298</v>
      </c>
      <c r="C149" s="13">
        <v>13.5</v>
      </c>
      <c r="D149" s="13">
        <v>11</v>
      </c>
      <c r="E149" s="13">
        <f t="shared" si="2"/>
        <v>24.5</v>
      </c>
      <c r="F149" s="13">
        <f>'Dec 2024'!E149-'Jan 2025'!C149</f>
        <v>7</v>
      </c>
    </row>
    <row r="150" spans="1:6">
      <c r="A150" s="2" t="s">
        <v>299</v>
      </c>
      <c r="B150" t="s">
        <v>300</v>
      </c>
      <c r="C150" s="13">
        <v>1.5</v>
      </c>
      <c r="D150" s="13">
        <v>1</v>
      </c>
      <c r="E150" s="13">
        <f t="shared" si="2"/>
        <v>2.5</v>
      </c>
      <c r="F150" s="13">
        <f>'Dec 2024'!E150-'Jan 2025'!C150</f>
        <v>1</v>
      </c>
    </row>
    <row r="151" spans="1:6">
      <c r="A151" s="2" t="s">
        <v>301</v>
      </c>
      <c r="B151" t="s">
        <v>302</v>
      </c>
      <c r="C151" s="13"/>
      <c r="D151" s="13"/>
      <c r="E151" s="13">
        <f t="shared" si="2"/>
        <v>0</v>
      </c>
      <c r="F151" s="13">
        <f>'Dec 2024'!E151-'Jan 2025'!C151</f>
        <v>0</v>
      </c>
    </row>
    <row r="152" spans="1:6">
      <c r="A152" s="2" t="s">
        <v>303</v>
      </c>
      <c r="B152" t="s">
        <v>304</v>
      </c>
      <c r="C152" s="13">
        <v>9</v>
      </c>
      <c r="D152" s="13"/>
      <c r="E152" s="13">
        <f t="shared" si="2"/>
        <v>9</v>
      </c>
      <c r="F152" s="13">
        <f>'Dec 2024'!E152-'Jan 2025'!C152</f>
        <v>5</v>
      </c>
    </row>
    <row r="153" spans="1:6">
      <c r="A153" s="2" t="s">
        <v>305</v>
      </c>
      <c r="B153" t="s">
        <v>306</v>
      </c>
      <c r="C153" s="13">
        <v>7</v>
      </c>
      <c r="D153" s="13"/>
      <c r="E153" s="13">
        <f t="shared" si="2"/>
        <v>7</v>
      </c>
      <c r="F153" s="13">
        <f>'Dec 2024'!E153-'Jan 2025'!C153</f>
        <v>-7</v>
      </c>
    </row>
    <row r="154" spans="1:6">
      <c r="A154" s="2" t="s">
        <v>307</v>
      </c>
      <c r="B154" t="s">
        <v>308</v>
      </c>
      <c r="C154" s="13">
        <v>0</v>
      </c>
      <c r="D154" s="13">
        <v>8</v>
      </c>
      <c r="E154" s="13">
        <f t="shared" si="2"/>
        <v>8</v>
      </c>
      <c r="F154" s="13">
        <f>'Dec 2024'!E154-'Jan 2025'!C154</f>
        <v>0</v>
      </c>
    </row>
    <row r="155" spans="1:6">
      <c r="A155" s="2" t="s">
        <v>309</v>
      </c>
      <c r="B155" t="s">
        <v>310</v>
      </c>
      <c r="C155" s="13">
        <v>0</v>
      </c>
      <c r="D155" s="13">
        <v>8</v>
      </c>
      <c r="E155" s="13">
        <f t="shared" si="2"/>
        <v>8</v>
      </c>
      <c r="F155" s="13">
        <f>'Dec 2024'!E155-'Jan 2025'!C155</f>
        <v>0</v>
      </c>
    </row>
    <row r="156" spans="1:6">
      <c r="A156" s="2" t="s">
        <v>311</v>
      </c>
      <c r="B156" t="s">
        <v>312</v>
      </c>
      <c r="C156" s="13"/>
      <c r="D156" s="13"/>
      <c r="E156" s="13">
        <f t="shared" si="2"/>
        <v>0</v>
      </c>
      <c r="F156" s="13">
        <f>'Dec 2024'!E156-'Jan 2025'!C156</f>
        <v>0</v>
      </c>
    </row>
    <row r="157" spans="1:6">
      <c r="A157" s="2" t="s">
        <v>313</v>
      </c>
      <c r="B157" t="s">
        <v>314</v>
      </c>
      <c r="C157" s="13"/>
      <c r="D157" s="13"/>
      <c r="E157" s="13">
        <f t="shared" si="2"/>
        <v>0</v>
      </c>
      <c r="F157" s="13">
        <f>'Dec 2024'!E157-'Jan 2025'!C157</f>
        <v>0</v>
      </c>
    </row>
    <row r="158" spans="1:6">
      <c r="A158" s="2" t="s">
        <v>315</v>
      </c>
      <c r="B158" t="s">
        <v>316</v>
      </c>
      <c r="C158" s="13"/>
      <c r="D158" s="13"/>
      <c r="E158" s="13">
        <f t="shared" si="2"/>
        <v>0</v>
      </c>
      <c r="F158" s="13">
        <f>'Dec 2024'!E158-'Jan 2025'!C158</f>
        <v>0</v>
      </c>
    </row>
    <row r="159" spans="1:6">
      <c r="A159" s="2" t="s">
        <v>317</v>
      </c>
      <c r="B159" t="s">
        <v>318</v>
      </c>
      <c r="C159" s="13">
        <v>4</v>
      </c>
      <c r="D159" s="13"/>
      <c r="E159" s="13">
        <f t="shared" si="2"/>
        <v>4</v>
      </c>
      <c r="F159" s="13">
        <f>'Dec 2024'!E159-'Jan 2025'!C159</f>
        <v>6.5</v>
      </c>
    </row>
    <row r="160" spans="1:6">
      <c r="A160" s="2" t="s">
        <v>319</v>
      </c>
      <c r="B160" t="s">
        <v>320</v>
      </c>
      <c r="C160" s="13">
        <v>4</v>
      </c>
      <c r="D160" s="13"/>
      <c r="E160" s="13">
        <f t="shared" si="2"/>
        <v>4</v>
      </c>
      <c r="F160" s="13">
        <f>'Dec 2024'!E160-'Jan 2025'!C160</f>
        <v>6.75</v>
      </c>
    </row>
    <row r="161" spans="1:6">
      <c r="A161" s="2" t="s">
        <v>321</v>
      </c>
      <c r="B161" t="s">
        <v>322</v>
      </c>
      <c r="C161" s="13"/>
      <c r="D161" s="13"/>
      <c r="E161" s="13">
        <f t="shared" si="2"/>
        <v>0</v>
      </c>
      <c r="F161" s="13">
        <f>'Dec 2024'!E161-'Jan 2025'!C161</f>
        <v>0</v>
      </c>
    </row>
    <row r="162" spans="1:6">
      <c r="A162" s="2" t="s">
        <v>323</v>
      </c>
      <c r="B162" t="s">
        <v>324</v>
      </c>
      <c r="C162" s="13"/>
      <c r="D162" s="13"/>
      <c r="E162" s="13">
        <f t="shared" si="2"/>
        <v>0</v>
      </c>
      <c r="F162" s="13">
        <f>'Dec 2024'!E162-'Jan 2025'!C162</f>
        <v>0</v>
      </c>
    </row>
    <row r="163" spans="1:6">
      <c r="A163" s="2" t="s">
        <v>325</v>
      </c>
      <c r="B163" t="s">
        <v>326</v>
      </c>
      <c r="C163" s="13"/>
      <c r="D163" s="13"/>
      <c r="E163" s="13">
        <f t="shared" si="2"/>
        <v>0</v>
      </c>
      <c r="F163" s="13">
        <f>'Dec 2024'!E163-'Jan 2025'!C163</f>
        <v>0</v>
      </c>
    </row>
    <row r="164" spans="1:6">
      <c r="A164" s="2" t="s">
        <v>327</v>
      </c>
      <c r="B164" t="s">
        <v>328</v>
      </c>
      <c r="C164" s="13"/>
      <c r="D164" s="13"/>
      <c r="E164" s="13">
        <f t="shared" si="2"/>
        <v>0</v>
      </c>
      <c r="F164" s="13">
        <f>'Dec 2024'!E164-'Jan 2025'!C164</f>
        <v>0</v>
      </c>
    </row>
    <row r="165" spans="1:6">
      <c r="A165" s="2" t="s">
        <v>329</v>
      </c>
      <c r="B165" t="s">
        <v>330</v>
      </c>
      <c r="C165" s="13"/>
      <c r="D165" s="13"/>
      <c r="E165" s="13">
        <f t="shared" si="2"/>
        <v>0</v>
      </c>
      <c r="F165" s="13">
        <f>'Dec 2024'!E165-'Jan 2025'!C165</f>
        <v>0</v>
      </c>
    </row>
    <row r="166" spans="1:6">
      <c r="A166" s="2" t="s">
        <v>331</v>
      </c>
      <c r="B166" t="s">
        <v>314</v>
      </c>
      <c r="C166" s="13"/>
      <c r="D166" s="13"/>
      <c r="E166" s="13">
        <f t="shared" si="2"/>
        <v>0</v>
      </c>
      <c r="F166" s="13">
        <f>'Dec 2024'!E166-'Jan 2025'!C166</f>
        <v>0</v>
      </c>
    </row>
    <row r="167" spans="1:6">
      <c r="A167" s="2" t="s">
        <v>332</v>
      </c>
      <c r="B167" t="s">
        <v>333</v>
      </c>
      <c r="C167" s="13"/>
      <c r="D167" s="13"/>
      <c r="E167" s="13">
        <f t="shared" si="2"/>
        <v>0</v>
      </c>
      <c r="F167" s="13">
        <f>'Dec 2024'!E167-'Jan 2025'!C167</f>
        <v>0</v>
      </c>
    </row>
    <row r="168" spans="1:6">
      <c r="A168" s="2" t="s">
        <v>334</v>
      </c>
      <c r="B168" t="s">
        <v>335</v>
      </c>
      <c r="C168" s="13"/>
      <c r="D168" s="13"/>
      <c r="E168" s="13">
        <f t="shared" si="2"/>
        <v>0</v>
      </c>
      <c r="F168" s="13">
        <f>'Dec 2024'!E168-'Jan 2025'!C168</f>
        <v>0</v>
      </c>
    </row>
    <row r="169" spans="1:6">
      <c r="A169" s="2" t="s">
        <v>336</v>
      </c>
      <c r="B169" t="s">
        <v>337</v>
      </c>
      <c r="C169" s="13"/>
      <c r="D169" s="13"/>
      <c r="E169" s="13">
        <f t="shared" si="2"/>
        <v>0</v>
      </c>
      <c r="F169" s="13">
        <f>'Dec 2024'!E169-'Jan 2025'!C169</f>
        <v>0</v>
      </c>
    </row>
    <row r="170" spans="1:6">
      <c r="A170" s="2" t="s">
        <v>338</v>
      </c>
      <c r="B170" t="s">
        <v>339</v>
      </c>
      <c r="C170" s="13"/>
      <c r="D170" s="13"/>
      <c r="E170" s="13">
        <f t="shared" si="2"/>
        <v>0</v>
      </c>
      <c r="F170" s="13">
        <f>'Dec 2024'!E170-'Jan 2025'!C170</f>
        <v>0</v>
      </c>
    </row>
    <row r="171" spans="1:6">
      <c r="A171" s="2" t="s">
        <v>340</v>
      </c>
      <c r="B171" t="s">
        <v>341</v>
      </c>
      <c r="C171" s="13"/>
      <c r="D171" s="13"/>
      <c r="E171" s="13">
        <f t="shared" si="2"/>
        <v>0</v>
      </c>
      <c r="F171" s="13">
        <f>'Dec 2024'!E171-'Jan 2025'!C171</f>
        <v>0</v>
      </c>
    </row>
    <row r="172" spans="1:6">
      <c r="A172" s="2" t="s">
        <v>342</v>
      </c>
      <c r="B172" t="s">
        <v>343</v>
      </c>
      <c r="C172" s="13"/>
      <c r="D172" s="13"/>
      <c r="E172" s="13">
        <f t="shared" si="2"/>
        <v>0</v>
      </c>
      <c r="F172" s="13">
        <f>'Dec 2024'!E172-'Jan 2025'!C172</f>
        <v>0</v>
      </c>
    </row>
    <row r="173" spans="1:6">
      <c r="A173" s="2" t="s">
        <v>344</v>
      </c>
      <c r="B173" t="s">
        <v>345</v>
      </c>
      <c r="C173" s="13"/>
      <c r="D173" s="13"/>
      <c r="E173" s="13">
        <f t="shared" si="2"/>
        <v>0</v>
      </c>
      <c r="F173" s="13">
        <f>'Dec 2024'!E173-'Jan 2025'!C173</f>
        <v>0</v>
      </c>
    </row>
    <row r="174" spans="1:6">
      <c r="A174" s="2" t="s">
        <v>346</v>
      </c>
      <c r="B174" t="s">
        <v>347</v>
      </c>
      <c r="C174" s="13"/>
      <c r="D174" s="13"/>
      <c r="E174" s="13">
        <f t="shared" si="2"/>
        <v>0</v>
      </c>
      <c r="F174" s="13">
        <f>'Dec 2024'!E174-'Jan 2025'!C174</f>
        <v>0</v>
      </c>
    </row>
    <row r="175" spans="1:6">
      <c r="A175" s="2" t="s">
        <v>348</v>
      </c>
      <c r="B175" t="s">
        <v>349</v>
      </c>
      <c r="C175" s="13"/>
      <c r="D175" s="13"/>
      <c r="E175" s="13">
        <f t="shared" si="2"/>
        <v>0</v>
      </c>
      <c r="F175" s="13">
        <f>'Dec 2024'!E175-'Jan 2025'!C175</f>
        <v>0</v>
      </c>
    </row>
    <row r="176" spans="1:6">
      <c r="A176" s="2" t="s">
        <v>350</v>
      </c>
      <c r="B176" t="s">
        <v>351</v>
      </c>
      <c r="C176" s="13"/>
      <c r="D176" s="13"/>
      <c r="E176" s="13">
        <f t="shared" si="2"/>
        <v>0</v>
      </c>
      <c r="F176" s="13">
        <f>'Dec 2024'!E176-'Jan 2025'!C176</f>
        <v>0</v>
      </c>
    </row>
    <row r="177" spans="1:6">
      <c r="A177" s="2" t="s">
        <v>352</v>
      </c>
      <c r="B177" t="s">
        <v>353</v>
      </c>
      <c r="C177" s="13"/>
      <c r="D177" s="13"/>
      <c r="E177" s="13">
        <f t="shared" si="2"/>
        <v>0</v>
      </c>
      <c r="F177" s="13">
        <f>'Dec 2024'!E177-'Jan 2025'!C177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A045-EA13-413A-BC93-28FC61638AA5}">
  <dimension ref="A1:F177"/>
  <sheetViews>
    <sheetView workbookViewId="0">
      <selection activeCell="D16" sqref="D16"/>
    </sheetView>
  </sheetViews>
  <sheetFormatPr defaultRowHeight="15"/>
  <cols>
    <col min="1" max="1" width="31.7109375" style="2" bestFit="1" customWidth="1"/>
    <col min="2" max="2" width="13.28515625" bestFit="1" customWidth="1"/>
    <col min="6" max="6" width="20.85546875" bestFit="1" customWidth="1"/>
  </cols>
  <sheetData>
    <row r="1" spans="1:6">
      <c r="A1" s="2" t="s">
        <v>0</v>
      </c>
      <c r="B1" s="2" t="s">
        <v>2</v>
      </c>
      <c r="C1" s="2" t="s">
        <v>587</v>
      </c>
      <c r="D1" s="2" t="s">
        <v>588</v>
      </c>
      <c r="E1" s="2" t="s">
        <v>589</v>
      </c>
      <c r="F1" s="2" t="s">
        <v>590</v>
      </c>
    </row>
    <row r="2" spans="1:6">
      <c r="A2" s="2" t="s">
        <v>6</v>
      </c>
      <c r="B2" t="s">
        <v>7</v>
      </c>
      <c r="C2" s="13">
        <v>2</v>
      </c>
      <c r="D2" s="13">
        <v>2</v>
      </c>
      <c r="E2" s="13">
        <f>C2+D2</f>
        <v>4</v>
      </c>
      <c r="F2" s="13">
        <f>'Nov 2024'!E2-'Dec 2024'!C2</f>
        <v>2</v>
      </c>
    </row>
    <row r="3" spans="1:6">
      <c r="A3" s="2" t="s">
        <v>8</v>
      </c>
      <c r="B3" t="s">
        <v>9</v>
      </c>
      <c r="C3" s="13">
        <v>3</v>
      </c>
      <c r="D3" s="13"/>
      <c r="E3" s="13">
        <f>C3+D3</f>
        <v>3</v>
      </c>
      <c r="F3" s="13">
        <f>'Nov 2024'!E3-'Dec 2024'!C3</f>
        <v>1</v>
      </c>
    </row>
    <row r="4" spans="1:6">
      <c r="A4" s="2" t="s">
        <v>10</v>
      </c>
      <c r="B4" t="s">
        <v>11</v>
      </c>
      <c r="C4" s="13">
        <v>3</v>
      </c>
      <c r="D4" s="13"/>
      <c r="E4" s="13">
        <f>C4+D4</f>
        <v>3</v>
      </c>
      <c r="F4" s="13">
        <f>'Nov 2024'!E4-'Dec 2024'!C4</f>
        <v>1</v>
      </c>
    </row>
    <row r="5" spans="1:6">
      <c r="A5" s="2" t="s">
        <v>12</v>
      </c>
      <c r="B5" t="s">
        <v>13</v>
      </c>
      <c r="C5" s="13">
        <v>7</v>
      </c>
      <c r="D5" s="13">
        <v>5</v>
      </c>
      <c r="E5" s="13">
        <f>C5+D5</f>
        <v>12</v>
      </c>
      <c r="F5" s="13">
        <f>'Nov 2024'!E5-'Dec 2024'!C5</f>
        <v>5</v>
      </c>
    </row>
    <row r="6" spans="1:6">
      <c r="A6" s="2" t="s">
        <v>14</v>
      </c>
      <c r="B6" t="s">
        <v>15</v>
      </c>
      <c r="C6" s="13">
        <v>10</v>
      </c>
      <c r="D6" s="13">
        <v>4</v>
      </c>
      <c r="E6" s="13">
        <f>C6+D6</f>
        <v>14</v>
      </c>
      <c r="F6" s="13">
        <f>'Nov 2024'!E6-'Dec 2024'!C6</f>
        <v>7</v>
      </c>
    </row>
    <row r="7" spans="1:6">
      <c r="A7" s="2" t="s">
        <v>16</v>
      </c>
      <c r="B7" t="s">
        <v>17</v>
      </c>
      <c r="C7" s="13">
        <v>4</v>
      </c>
      <c r="D7" s="13"/>
      <c r="E7" s="13">
        <f>C7+D7</f>
        <v>4</v>
      </c>
      <c r="F7" s="13">
        <f>'Nov 2024'!E7-'Dec 2024'!C7</f>
        <v>0</v>
      </c>
    </row>
    <row r="8" spans="1:6">
      <c r="A8" s="2" t="s">
        <v>18</v>
      </c>
      <c r="B8" t="s">
        <v>19</v>
      </c>
      <c r="C8" s="13">
        <v>2</v>
      </c>
      <c r="D8" s="13">
        <v>2</v>
      </c>
      <c r="E8" s="13">
        <f>C8+D8</f>
        <v>4</v>
      </c>
      <c r="F8" s="13">
        <f>'Nov 2024'!E8-'Dec 2024'!C8</f>
        <v>2</v>
      </c>
    </row>
    <row r="9" spans="1:6">
      <c r="A9" s="2" t="s">
        <v>20</v>
      </c>
      <c r="B9" t="s">
        <v>21</v>
      </c>
      <c r="C9" s="13">
        <v>10</v>
      </c>
      <c r="D9" s="13">
        <v>4</v>
      </c>
      <c r="E9" s="13">
        <f>C9+D9</f>
        <v>14</v>
      </c>
      <c r="F9" s="13">
        <f>'Nov 2024'!E9-'Dec 2024'!C9</f>
        <v>7</v>
      </c>
    </row>
    <row r="10" spans="1:6">
      <c r="A10" s="2" t="s">
        <v>22</v>
      </c>
      <c r="B10" t="s">
        <v>23</v>
      </c>
      <c r="C10" s="13"/>
      <c r="D10" s="13">
        <v>2</v>
      </c>
      <c r="E10" s="13">
        <f>C10+D10</f>
        <v>2</v>
      </c>
      <c r="F10" s="13">
        <f>'Nov 2024'!E10-'Dec 2024'!C10</f>
        <v>4</v>
      </c>
    </row>
    <row r="11" spans="1:6">
      <c r="A11" s="2" t="s">
        <v>24</v>
      </c>
      <c r="B11" t="s">
        <v>25</v>
      </c>
      <c r="C11" s="13">
        <v>4</v>
      </c>
      <c r="D11" s="13"/>
      <c r="E11" s="13">
        <f>C11+D11</f>
        <v>4</v>
      </c>
      <c r="F11" s="13">
        <f>'Nov 2024'!E11-'Dec 2024'!C11</f>
        <v>0</v>
      </c>
    </row>
    <row r="12" spans="1:6">
      <c r="A12" s="2" t="s">
        <v>26</v>
      </c>
      <c r="B12" t="s">
        <v>27</v>
      </c>
      <c r="C12" s="13">
        <v>7</v>
      </c>
      <c r="D12" s="13">
        <v>6</v>
      </c>
      <c r="E12" s="13">
        <f>C12+D12</f>
        <v>13</v>
      </c>
      <c r="F12" s="13">
        <f>'Nov 2024'!E12-'Dec 2024'!C12</f>
        <v>5</v>
      </c>
    </row>
    <row r="13" spans="1:6">
      <c r="A13" s="2" t="s">
        <v>28</v>
      </c>
      <c r="B13" t="s">
        <v>29</v>
      </c>
      <c r="C13" s="13">
        <v>4</v>
      </c>
      <c r="D13" s="13"/>
      <c r="E13" s="13">
        <f>C13+D13</f>
        <v>4</v>
      </c>
      <c r="F13" s="13">
        <f>'Nov 2024'!E13-'Dec 2024'!C13</f>
        <v>0</v>
      </c>
    </row>
    <row r="14" spans="1:6">
      <c r="A14" s="2" t="s">
        <v>30</v>
      </c>
      <c r="B14" t="s">
        <v>31</v>
      </c>
      <c r="C14" s="13">
        <v>6</v>
      </c>
      <c r="D14" s="13">
        <v>4</v>
      </c>
      <c r="E14" s="13">
        <f>C14+D14</f>
        <v>10</v>
      </c>
      <c r="F14" s="13">
        <f>'Nov 2024'!E14-'Dec 2024'!C14</f>
        <v>9</v>
      </c>
    </row>
    <row r="15" spans="1:6">
      <c r="A15" s="2" t="s">
        <v>32</v>
      </c>
      <c r="B15" t="s">
        <v>33</v>
      </c>
      <c r="C15" s="13">
        <v>7</v>
      </c>
      <c r="D15" s="13"/>
      <c r="E15" s="13">
        <f>C15+D15</f>
        <v>7</v>
      </c>
      <c r="F15" s="13">
        <f>'Nov 2024'!E15-'Dec 2024'!C15</f>
        <v>-1</v>
      </c>
    </row>
    <row r="16" spans="1:6">
      <c r="A16" s="2" t="s">
        <v>34</v>
      </c>
      <c r="B16" t="s">
        <v>35</v>
      </c>
      <c r="C16" s="13">
        <v>20</v>
      </c>
      <c r="D16" s="13">
        <v>40</v>
      </c>
      <c r="E16" s="13">
        <f>C16+D16</f>
        <v>60</v>
      </c>
      <c r="F16" s="13">
        <f>'Nov 2024'!E16-'Dec 2024'!C16</f>
        <v>39</v>
      </c>
    </row>
    <row r="17" spans="1:6">
      <c r="A17" s="2" t="s">
        <v>36</v>
      </c>
      <c r="B17" t="s">
        <v>37</v>
      </c>
      <c r="C17" s="13">
        <v>3</v>
      </c>
      <c r="D17" s="13"/>
      <c r="E17" s="13">
        <f>C17+D17</f>
        <v>3</v>
      </c>
      <c r="F17" s="13">
        <f>'Nov 2024'!E17-'Dec 2024'!C17</f>
        <v>0</v>
      </c>
    </row>
    <row r="18" spans="1:6">
      <c r="A18" s="2" t="s">
        <v>38</v>
      </c>
      <c r="B18" t="s">
        <v>39</v>
      </c>
      <c r="C18" s="13">
        <v>3</v>
      </c>
      <c r="D18" s="13"/>
      <c r="E18" s="13">
        <f>C18+D18</f>
        <v>3</v>
      </c>
      <c r="F18" s="13">
        <f>'Nov 2024'!E18-'Dec 2024'!C18</f>
        <v>1</v>
      </c>
    </row>
    <row r="19" spans="1:6">
      <c r="A19" s="2" t="s">
        <v>40</v>
      </c>
      <c r="B19" t="s">
        <v>41</v>
      </c>
      <c r="C19" s="13">
        <v>11</v>
      </c>
      <c r="D19" s="13"/>
      <c r="E19" s="13">
        <f>C19+D19</f>
        <v>11</v>
      </c>
      <c r="F19" s="13">
        <f>'Nov 2024'!E19-'Dec 2024'!C19</f>
        <v>2</v>
      </c>
    </row>
    <row r="20" spans="1:6">
      <c r="A20" s="2" t="s">
        <v>42</v>
      </c>
      <c r="B20" t="s">
        <v>43</v>
      </c>
      <c r="C20" s="13">
        <v>2</v>
      </c>
      <c r="D20" s="13">
        <f>10+40</f>
        <v>50</v>
      </c>
      <c r="E20" s="13">
        <f>C20+D20</f>
        <v>52</v>
      </c>
      <c r="F20" s="13">
        <f>'Nov 2024'!E20-'Dec 2024'!C20</f>
        <v>38</v>
      </c>
    </row>
    <row r="21" spans="1:6">
      <c r="A21" s="2" t="s">
        <v>44</v>
      </c>
      <c r="B21" t="s">
        <v>45</v>
      </c>
      <c r="C21" s="13">
        <v>5</v>
      </c>
      <c r="D21" s="13"/>
      <c r="E21" s="13">
        <f>C21+D21</f>
        <v>5</v>
      </c>
      <c r="F21" s="13">
        <f>'Nov 2024'!E21-'Dec 2024'!C21</f>
        <v>0</v>
      </c>
    </row>
    <row r="22" spans="1:6">
      <c r="A22" s="2" t="s">
        <v>46</v>
      </c>
      <c r="B22" t="s">
        <v>47</v>
      </c>
      <c r="C22" s="13">
        <v>2</v>
      </c>
      <c r="D22" s="13">
        <v>6</v>
      </c>
      <c r="E22" s="13">
        <f>C22+D22</f>
        <v>8</v>
      </c>
      <c r="F22" s="13">
        <f>'Nov 2024'!E22-'Dec 2024'!C22</f>
        <v>6</v>
      </c>
    </row>
    <row r="23" spans="1:6">
      <c r="A23" s="2" t="s">
        <v>48</v>
      </c>
      <c r="B23" t="s">
        <v>49</v>
      </c>
      <c r="C23" s="13">
        <v>6</v>
      </c>
      <c r="D23" s="13"/>
      <c r="E23" s="13">
        <f>C23+D23</f>
        <v>6</v>
      </c>
      <c r="F23" s="13">
        <f>'Nov 2024'!E23-'Dec 2024'!C23</f>
        <v>3</v>
      </c>
    </row>
    <row r="24" spans="1:6">
      <c r="A24" s="2" t="s">
        <v>50</v>
      </c>
      <c r="B24" t="s">
        <v>51</v>
      </c>
      <c r="C24" s="13">
        <v>2</v>
      </c>
      <c r="D24" s="13">
        <v>2</v>
      </c>
      <c r="E24" s="13">
        <f>C24+D24</f>
        <v>4</v>
      </c>
      <c r="F24" s="13">
        <f>'Nov 2024'!E24-'Dec 2024'!C24</f>
        <v>1</v>
      </c>
    </row>
    <row r="25" spans="1:6">
      <c r="A25" s="2" t="s">
        <v>52</v>
      </c>
      <c r="B25" t="s">
        <v>53</v>
      </c>
      <c r="C25" s="13">
        <v>35</v>
      </c>
      <c r="D25" s="13"/>
      <c r="E25" s="13">
        <f>C25+D25</f>
        <v>35</v>
      </c>
      <c r="F25" s="13">
        <f>'Nov 2024'!E25-'Dec 2024'!C25</f>
        <v>4</v>
      </c>
    </row>
    <row r="26" spans="1:6">
      <c r="A26" s="2" t="s">
        <v>54</v>
      </c>
      <c r="B26" t="s">
        <v>55</v>
      </c>
      <c r="C26" s="13">
        <v>4</v>
      </c>
      <c r="D26" s="13"/>
      <c r="E26" s="13">
        <f>C26+D26</f>
        <v>4</v>
      </c>
      <c r="F26" s="13">
        <f>'Nov 2024'!E26-'Dec 2024'!C26</f>
        <v>0</v>
      </c>
    </row>
    <row r="27" spans="1:6">
      <c r="A27" s="2" t="s">
        <v>56</v>
      </c>
      <c r="B27" t="s">
        <v>57</v>
      </c>
      <c r="C27" s="13">
        <v>4</v>
      </c>
      <c r="D27" s="13"/>
      <c r="E27" s="13">
        <f>C27+D27</f>
        <v>4</v>
      </c>
      <c r="F27" s="13">
        <f>'Nov 2024'!E27-'Dec 2024'!C27</f>
        <v>0</v>
      </c>
    </row>
    <row r="28" spans="1:6">
      <c r="A28" s="2" t="s">
        <v>58</v>
      </c>
      <c r="B28" t="s">
        <v>59</v>
      </c>
      <c r="C28" s="13">
        <v>4</v>
      </c>
      <c r="D28" s="13"/>
      <c r="E28" s="13">
        <f>C28+D28</f>
        <v>4</v>
      </c>
      <c r="F28" s="13">
        <f>'Nov 2024'!E28-'Dec 2024'!C28</f>
        <v>0</v>
      </c>
    </row>
    <row r="29" spans="1:6">
      <c r="A29" s="2" t="s">
        <v>60</v>
      </c>
      <c r="B29" t="s">
        <v>61</v>
      </c>
      <c r="C29" s="13">
        <v>18</v>
      </c>
      <c r="D29" s="13">
        <v>12</v>
      </c>
      <c r="E29" s="13">
        <f>C29+D29</f>
        <v>30</v>
      </c>
      <c r="F29" s="13">
        <f>'Nov 2024'!E29-'Dec 2024'!C29</f>
        <v>18</v>
      </c>
    </row>
    <row r="30" spans="1:6">
      <c r="A30" s="2" t="s">
        <v>62</v>
      </c>
      <c r="B30" t="s">
        <v>63</v>
      </c>
      <c r="C30" s="13">
        <v>4</v>
      </c>
      <c r="D30" s="13"/>
      <c r="E30" s="13">
        <f>C30+D30</f>
        <v>4</v>
      </c>
      <c r="F30" s="13">
        <f>'Nov 2024'!E30-'Dec 2024'!C30</f>
        <v>0</v>
      </c>
    </row>
    <row r="31" spans="1:6">
      <c r="A31" s="2" t="s">
        <v>64</v>
      </c>
      <c r="B31" t="s">
        <v>65</v>
      </c>
      <c r="C31" s="13">
        <v>4</v>
      </c>
      <c r="D31" s="13"/>
      <c r="E31" s="13">
        <f>C31+D31</f>
        <v>4</v>
      </c>
      <c r="F31" s="13">
        <f>'Nov 2024'!E31-'Dec 2024'!C31</f>
        <v>0</v>
      </c>
    </row>
    <row r="32" spans="1:6">
      <c r="A32" s="2" t="s">
        <v>66</v>
      </c>
      <c r="B32" t="s">
        <v>67</v>
      </c>
      <c r="C32" s="13">
        <v>4</v>
      </c>
      <c r="D32" s="13"/>
      <c r="E32" s="13">
        <f>C32+D32</f>
        <v>4</v>
      </c>
      <c r="F32" s="13">
        <f>'Nov 2024'!E32-'Dec 2024'!C32</f>
        <v>-1</v>
      </c>
    </row>
    <row r="33" spans="1:6">
      <c r="A33" s="2" t="s">
        <v>68</v>
      </c>
      <c r="B33" t="s">
        <v>69</v>
      </c>
      <c r="C33" s="13">
        <v>5</v>
      </c>
      <c r="D33" s="13">
        <v>8</v>
      </c>
      <c r="E33" s="13">
        <f>C33+D33</f>
        <v>13</v>
      </c>
      <c r="F33" s="13">
        <f>'Nov 2024'!E33-'Dec 2024'!C33</f>
        <v>7</v>
      </c>
    </row>
    <row r="34" spans="1:6">
      <c r="A34" s="2" t="s">
        <v>70</v>
      </c>
      <c r="B34" t="s">
        <v>71</v>
      </c>
      <c r="C34" s="13">
        <v>4</v>
      </c>
      <c r="D34" s="13"/>
      <c r="E34" s="13">
        <f>C34+D34</f>
        <v>4</v>
      </c>
      <c r="F34" s="13">
        <f>'Nov 2024'!E34-'Dec 2024'!C34</f>
        <v>0</v>
      </c>
    </row>
    <row r="35" spans="1:6">
      <c r="A35" s="2" t="s">
        <v>72</v>
      </c>
      <c r="B35" t="s">
        <v>73</v>
      </c>
      <c r="C35" s="13">
        <v>16</v>
      </c>
      <c r="D35" s="13"/>
      <c r="E35" s="13">
        <f>C35+D35</f>
        <v>16</v>
      </c>
      <c r="F35" s="13">
        <f>'Nov 2024'!E35-'Dec 2024'!C35</f>
        <v>0</v>
      </c>
    </row>
    <row r="36" spans="1:6">
      <c r="A36" s="2" t="s">
        <v>74</v>
      </c>
      <c r="B36" t="s">
        <v>75</v>
      </c>
      <c r="C36" s="13">
        <v>4</v>
      </c>
      <c r="D36" s="13">
        <v>4</v>
      </c>
      <c r="E36" s="13">
        <f>C36+D36</f>
        <v>8</v>
      </c>
      <c r="F36" s="13">
        <f>'Nov 2024'!E36-'Dec 2024'!C36</f>
        <v>-2</v>
      </c>
    </row>
    <row r="37" spans="1:6">
      <c r="A37" s="2" t="s">
        <v>76</v>
      </c>
      <c r="B37" t="s">
        <v>77</v>
      </c>
      <c r="C37" s="13">
        <v>4</v>
      </c>
      <c r="D37" s="13"/>
      <c r="E37" s="13">
        <f>C37+D37</f>
        <v>4</v>
      </c>
      <c r="F37" s="13">
        <f>'Nov 2024'!E37-'Dec 2024'!C37</f>
        <v>0</v>
      </c>
    </row>
    <row r="38" spans="1:6">
      <c r="A38" s="2" t="s">
        <v>78</v>
      </c>
      <c r="B38" t="s">
        <v>79</v>
      </c>
      <c r="C38" s="13">
        <v>4</v>
      </c>
      <c r="D38" s="13"/>
      <c r="E38" s="13">
        <f>C38+D38</f>
        <v>4</v>
      </c>
      <c r="F38" s="13">
        <f>'Nov 2024'!E38-'Dec 2024'!C38</f>
        <v>1</v>
      </c>
    </row>
    <row r="39" spans="1:6">
      <c r="A39" s="2" t="s">
        <v>80</v>
      </c>
      <c r="B39" t="s">
        <v>81</v>
      </c>
      <c r="C39" s="13">
        <v>5</v>
      </c>
      <c r="D39" s="13">
        <v>4</v>
      </c>
      <c r="E39" s="13">
        <f>C39+D39</f>
        <v>9</v>
      </c>
      <c r="F39" s="13">
        <f>'Nov 2024'!E39-'Dec 2024'!C39</f>
        <v>2</v>
      </c>
    </row>
    <row r="40" spans="1:6">
      <c r="A40" s="2" t="s">
        <v>82</v>
      </c>
      <c r="B40" t="s">
        <v>83</v>
      </c>
      <c r="C40" s="13">
        <v>4</v>
      </c>
      <c r="D40" s="13"/>
      <c r="E40" s="13">
        <f>C40+D40</f>
        <v>4</v>
      </c>
      <c r="F40" s="13">
        <f>'Nov 2024'!E40-'Dec 2024'!C40</f>
        <v>0</v>
      </c>
    </row>
    <row r="41" spans="1:6">
      <c r="A41" s="2" t="s">
        <v>84</v>
      </c>
      <c r="B41" t="s">
        <v>85</v>
      </c>
      <c r="C41" s="13">
        <v>3</v>
      </c>
      <c r="D41" s="13"/>
      <c r="E41" s="13">
        <f>C41+D41</f>
        <v>3</v>
      </c>
      <c r="F41" s="13">
        <f>'Nov 2024'!E41-'Dec 2024'!C41</f>
        <v>0</v>
      </c>
    </row>
    <row r="42" spans="1:6">
      <c r="A42" s="2" t="s">
        <v>86</v>
      </c>
      <c r="B42" t="s">
        <v>87</v>
      </c>
      <c r="C42" s="13">
        <v>3</v>
      </c>
      <c r="D42" s="13"/>
      <c r="E42" s="13">
        <f>C42+D42</f>
        <v>3</v>
      </c>
      <c r="F42" s="13">
        <f>'Nov 2024'!E42-'Dec 2024'!C42</f>
        <v>1</v>
      </c>
    </row>
    <row r="43" spans="1:6">
      <c r="A43" s="2" t="s">
        <v>88</v>
      </c>
      <c r="B43" t="s">
        <v>89</v>
      </c>
      <c r="C43" s="13">
        <v>4</v>
      </c>
      <c r="D43" s="13"/>
      <c r="E43" s="13">
        <f>C43+D43</f>
        <v>4</v>
      </c>
      <c r="F43" s="13">
        <f>'Nov 2024'!E43-'Dec 2024'!C43</f>
        <v>0</v>
      </c>
    </row>
    <row r="44" spans="1:6">
      <c r="A44" s="2" t="s">
        <v>90</v>
      </c>
      <c r="B44" t="s">
        <v>91</v>
      </c>
      <c r="C44" s="13">
        <v>8</v>
      </c>
      <c r="D44" s="13">
        <v>8</v>
      </c>
      <c r="E44" s="13">
        <f>C44+D44</f>
        <v>16</v>
      </c>
      <c r="F44" s="13">
        <f>'Nov 2024'!E44-'Dec 2024'!C44</f>
        <v>8</v>
      </c>
    </row>
    <row r="45" spans="1:6">
      <c r="A45" s="2" t="s">
        <v>92</v>
      </c>
      <c r="B45" t="s">
        <v>93</v>
      </c>
      <c r="C45" s="13">
        <v>3</v>
      </c>
      <c r="D45" s="13"/>
      <c r="E45" s="13">
        <f>C45+D45</f>
        <v>3</v>
      </c>
      <c r="F45" s="13">
        <f>'Nov 2024'!E45-'Dec 2024'!C45</f>
        <v>1</v>
      </c>
    </row>
    <row r="46" spans="1:6">
      <c r="A46" s="2" t="s">
        <v>94</v>
      </c>
      <c r="B46" t="s">
        <v>95</v>
      </c>
      <c r="C46" s="13">
        <v>3</v>
      </c>
      <c r="D46" s="13"/>
      <c r="E46" s="13">
        <f>C46+D46</f>
        <v>3</v>
      </c>
      <c r="F46" s="13">
        <f>'Nov 2024'!E46-'Dec 2024'!C46</f>
        <v>1</v>
      </c>
    </row>
    <row r="47" spans="1:6">
      <c r="A47" s="2" t="s">
        <v>96</v>
      </c>
      <c r="B47" t="s">
        <v>97</v>
      </c>
      <c r="C47" s="13">
        <v>3</v>
      </c>
      <c r="D47" s="13"/>
      <c r="E47" s="13">
        <f>C47+D47</f>
        <v>3</v>
      </c>
      <c r="F47" s="13">
        <f>'Nov 2024'!E47-'Dec 2024'!C47</f>
        <v>1</v>
      </c>
    </row>
    <row r="48" spans="1:6">
      <c r="A48" s="2" t="s">
        <v>98</v>
      </c>
      <c r="B48" t="s">
        <v>99</v>
      </c>
      <c r="C48" s="13">
        <v>3</v>
      </c>
      <c r="D48" s="13"/>
      <c r="E48" s="13">
        <f>C48+D48</f>
        <v>3</v>
      </c>
      <c r="F48" s="13">
        <f>'Nov 2024'!E48-'Dec 2024'!C48</f>
        <v>0</v>
      </c>
    </row>
    <row r="49" spans="1:6">
      <c r="A49" s="2" t="s">
        <v>100</v>
      </c>
      <c r="B49" t="s">
        <v>101</v>
      </c>
      <c r="C49" s="13">
        <v>4</v>
      </c>
      <c r="D49" s="13"/>
      <c r="E49" s="13">
        <f>C49+D49</f>
        <v>4</v>
      </c>
      <c r="F49" s="13">
        <f>'Nov 2024'!E49-'Dec 2024'!C49</f>
        <v>0</v>
      </c>
    </row>
    <row r="50" spans="1:6">
      <c r="A50" s="2" t="s">
        <v>102</v>
      </c>
      <c r="B50" t="s">
        <v>103</v>
      </c>
      <c r="C50" s="13">
        <v>3</v>
      </c>
      <c r="D50" s="13"/>
      <c r="E50" s="13">
        <f>C50+D50</f>
        <v>3</v>
      </c>
      <c r="F50" s="13">
        <f>'Nov 2024'!E50-'Dec 2024'!C50</f>
        <v>0</v>
      </c>
    </row>
    <row r="51" spans="1:6">
      <c r="A51" s="2" t="s">
        <v>104</v>
      </c>
      <c r="B51" t="s">
        <v>105</v>
      </c>
      <c r="C51" s="13">
        <v>3</v>
      </c>
      <c r="D51" s="13">
        <v>5</v>
      </c>
      <c r="E51" s="13">
        <f>C51+D51</f>
        <v>8</v>
      </c>
      <c r="F51" s="13">
        <f>'Nov 2024'!E51-'Dec 2024'!C51</f>
        <v>2</v>
      </c>
    </row>
    <row r="52" spans="1:6">
      <c r="A52" s="2" t="s">
        <v>106</v>
      </c>
      <c r="B52" t="s">
        <v>107</v>
      </c>
      <c r="C52" s="13">
        <v>24</v>
      </c>
      <c r="D52" s="13">
        <v>6</v>
      </c>
      <c r="E52" s="13">
        <f>C52+D52</f>
        <v>30</v>
      </c>
      <c r="F52" s="13">
        <f>'Nov 2024'!E52-'Dec 2024'!C52</f>
        <v>17</v>
      </c>
    </row>
    <row r="53" spans="1:6">
      <c r="A53" s="2" t="s">
        <v>108</v>
      </c>
      <c r="B53" t="s">
        <v>109</v>
      </c>
      <c r="C53" s="13">
        <v>3</v>
      </c>
      <c r="D53" s="13"/>
      <c r="E53" s="13">
        <f>C53+D53</f>
        <v>3</v>
      </c>
      <c r="F53" s="13">
        <f>'Nov 2024'!E53-'Dec 2024'!C53</f>
        <v>0</v>
      </c>
    </row>
    <row r="54" spans="1:6">
      <c r="A54" s="2" t="s">
        <v>110</v>
      </c>
      <c r="B54" t="s">
        <v>111</v>
      </c>
      <c r="C54" s="13">
        <v>1</v>
      </c>
      <c r="D54" s="13">
        <v>3</v>
      </c>
      <c r="E54" s="13">
        <f>C54+D54</f>
        <v>4</v>
      </c>
      <c r="F54" s="13">
        <f>'Nov 2024'!E54-'Dec 2024'!C54</f>
        <v>2</v>
      </c>
    </row>
    <row r="55" spans="1:6">
      <c r="A55" s="2" t="s">
        <v>112</v>
      </c>
      <c r="B55" t="s">
        <v>113</v>
      </c>
      <c r="C55" s="13">
        <v>4</v>
      </c>
      <c r="D55" s="13"/>
      <c r="E55" s="13">
        <f>C55+D55</f>
        <v>4</v>
      </c>
      <c r="F55" s="13">
        <f>'Nov 2024'!E55-'Dec 2024'!C55</f>
        <v>0</v>
      </c>
    </row>
    <row r="56" spans="1:6">
      <c r="A56" s="2" t="s">
        <v>114</v>
      </c>
      <c r="B56" t="s">
        <v>115</v>
      </c>
      <c r="C56" s="13">
        <v>4</v>
      </c>
      <c r="D56" s="13"/>
      <c r="E56" s="13">
        <f t="shared" ref="E56:E92" si="0">C56+D56</f>
        <v>4</v>
      </c>
      <c r="F56" s="13">
        <f>'Nov 2024'!E56-'Dec 2024'!C56</f>
        <v>0</v>
      </c>
    </row>
    <row r="57" spans="1:6">
      <c r="A57" s="2" t="s">
        <v>116</v>
      </c>
      <c r="B57" t="s">
        <v>117</v>
      </c>
      <c r="C57" s="13">
        <v>3</v>
      </c>
      <c r="D57" s="13"/>
      <c r="E57" s="13">
        <f t="shared" si="0"/>
        <v>3</v>
      </c>
      <c r="F57" s="13">
        <f>'Nov 2024'!E57-'Dec 2024'!C57</f>
        <v>1</v>
      </c>
    </row>
    <row r="58" spans="1:6">
      <c r="A58" s="2" t="s">
        <v>118</v>
      </c>
      <c r="B58" t="s">
        <v>119</v>
      </c>
      <c r="C58" s="13">
        <v>3</v>
      </c>
      <c r="D58" s="13"/>
      <c r="E58" s="13">
        <f t="shared" si="0"/>
        <v>3</v>
      </c>
      <c r="F58" s="13">
        <f>'Nov 2024'!E58-'Dec 2024'!C58</f>
        <v>0</v>
      </c>
    </row>
    <row r="59" spans="1:6">
      <c r="A59" s="2" t="s">
        <v>120</v>
      </c>
      <c r="B59" t="s">
        <v>121</v>
      </c>
      <c r="C59" s="13">
        <v>1</v>
      </c>
      <c r="D59" s="13">
        <v>4</v>
      </c>
      <c r="E59" s="13">
        <f t="shared" si="0"/>
        <v>5</v>
      </c>
      <c r="F59" s="13">
        <f>'Nov 2024'!E59-'Dec 2024'!C59</f>
        <v>2</v>
      </c>
    </row>
    <row r="60" spans="1:6">
      <c r="A60" s="2" t="s">
        <v>122</v>
      </c>
      <c r="B60" t="s">
        <v>123</v>
      </c>
      <c r="C60" s="13">
        <v>4</v>
      </c>
      <c r="D60" s="13"/>
      <c r="E60" s="13">
        <f t="shared" si="0"/>
        <v>4</v>
      </c>
      <c r="F60" s="13">
        <f>'Nov 2024'!E60-'Dec 2024'!C60</f>
        <v>0</v>
      </c>
    </row>
    <row r="61" spans="1:6">
      <c r="A61" s="2" t="s">
        <v>124</v>
      </c>
      <c r="B61" t="s">
        <v>125</v>
      </c>
      <c r="C61" s="13">
        <v>3</v>
      </c>
      <c r="D61" s="13"/>
      <c r="E61" s="13">
        <f t="shared" si="0"/>
        <v>3</v>
      </c>
      <c r="F61" s="13">
        <f>'Nov 2024'!E61-'Dec 2024'!C61</f>
        <v>1</v>
      </c>
    </row>
    <row r="62" spans="1:6">
      <c r="A62" s="2" t="s">
        <v>126</v>
      </c>
      <c r="B62" t="s">
        <v>127</v>
      </c>
      <c r="C62" s="13">
        <v>4</v>
      </c>
      <c r="D62" s="13"/>
      <c r="E62" s="13">
        <f t="shared" si="0"/>
        <v>4</v>
      </c>
      <c r="F62" s="13">
        <f>'Nov 2024'!E62-'Dec 2024'!C62</f>
        <v>0</v>
      </c>
    </row>
    <row r="63" spans="1:6">
      <c r="A63" s="2" t="s">
        <v>128</v>
      </c>
      <c r="B63" t="s">
        <v>129</v>
      </c>
      <c r="C63" s="13">
        <v>2</v>
      </c>
      <c r="D63" s="13"/>
      <c r="E63" s="13">
        <f t="shared" si="0"/>
        <v>2</v>
      </c>
      <c r="F63" s="13">
        <f>'Nov 2024'!E63-'Dec 2024'!C63</f>
        <v>1</v>
      </c>
    </row>
    <row r="64" spans="1:6">
      <c r="A64" s="2" t="s">
        <v>130</v>
      </c>
      <c r="B64" t="s">
        <v>131</v>
      </c>
      <c r="C64" s="13">
        <v>5</v>
      </c>
      <c r="D64" s="13">
        <v>5</v>
      </c>
      <c r="E64" s="13">
        <f t="shared" si="0"/>
        <v>10</v>
      </c>
      <c r="F64" s="13">
        <f>'Nov 2024'!E64-'Dec 2024'!C64</f>
        <v>1</v>
      </c>
    </row>
    <row r="65" spans="1:6">
      <c r="A65" s="2" t="s">
        <v>132</v>
      </c>
      <c r="B65" t="s">
        <v>133</v>
      </c>
      <c r="C65" s="13">
        <v>2</v>
      </c>
      <c r="D65" s="13">
        <v>2</v>
      </c>
      <c r="E65" s="13">
        <f t="shared" si="0"/>
        <v>4</v>
      </c>
      <c r="F65" s="13">
        <f>'Nov 2024'!E65-'Dec 2024'!C65</f>
        <v>2</v>
      </c>
    </row>
    <row r="66" spans="1:6">
      <c r="A66" s="2" t="s">
        <v>134</v>
      </c>
      <c r="B66" t="s">
        <v>135</v>
      </c>
      <c r="C66" s="13">
        <v>3</v>
      </c>
      <c r="D66" s="13"/>
      <c r="E66" s="13">
        <f t="shared" si="0"/>
        <v>3</v>
      </c>
      <c r="F66" s="13">
        <f>'Nov 2024'!E66-'Dec 2024'!C66</f>
        <v>1</v>
      </c>
    </row>
    <row r="67" spans="1:6">
      <c r="A67" s="2" t="s">
        <v>136</v>
      </c>
      <c r="B67" t="s">
        <v>137</v>
      </c>
      <c r="C67" s="13">
        <v>2</v>
      </c>
      <c r="D67" s="13">
        <v>3</v>
      </c>
      <c r="E67" s="13">
        <f t="shared" si="0"/>
        <v>5</v>
      </c>
      <c r="F67" s="13">
        <f>'Nov 2024'!E67-'Dec 2024'!C67</f>
        <v>5</v>
      </c>
    </row>
    <row r="68" spans="1:6">
      <c r="A68" s="2" t="s">
        <v>138</v>
      </c>
      <c r="B68" t="s">
        <v>139</v>
      </c>
      <c r="C68" s="13">
        <v>2</v>
      </c>
      <c r="D68" s="13">
        <v>2</v>
      </c>
      <c r="E68" s="13">
        <f t="shared" si="0"/>
        <v>4</v>
      </c>
      <c r="F68" s="13">
        <f>'Nov 2024'!E68-'Dec 2024'!C68</f>
        <v>2</v>
      </c>
    </row>
    <row r="69" spans="1:6">
      <c r="A69" s="2" t="s">
        <v>140</v>
      </c>
      <c r="B69" t="s">
        <v>141</v>
      </c>
      <c r="C69" s="13">
        <v>2</v>
      </c>
      <c r="D69" s="13">
        <v>2</v>
      </c>
      <c r="E69" s="13">
        <f t="shared" si="0"/>
        <v>4</v>
      </c>
      <c r="F69" s="13">
        <f>'Nov 2024'!E69-'Dec 2024'!C69</f>
        <v>1</v>
      </c>
    </row>
    <row r="70" spans="1:6">
      <c r="A70" s="2" t="s">
        <v>142</v>
      </c>
      <c r="B70" t="s">
        <v>143</v>
      </c>
      <c r="C70" s="13">
        <v>7</v>
      </c>
      <c r="D70" s="13">
        <v>4</v>
      </c>
      <c r="E70" s="13">
        <f t="shared" si="0"/>
        <v>11</v>
      </c>
      <c r="F70" s="13">
        <f>'Nov 2024'!E70-'Dec 2024'!C70</f>
        <v>4</v>
      </c>
    </row>
    <row r="71" spans="1:6">
      <c r="A71" s="2" t="s">
        <v>144</v>
      </c>
      <c r="B71" t="s">
        <v>145</v>
      </c>
      <c r="C71" s="13">
        <v>2</v>
      </c>
      <c r="D71" s="13">
        <v>2</v>
      </c>
      <c r="E71" s="13">
        <f t="shared" si="0"/>
        <v>4</v>
      </c>
      <c r="F71" s="13">
        <f>'Nov 2024'!E71-'Dec 2024'!C71</f>
        <v>2</v>
      </c>
    </row>
    <row r="72" spans="1:6">
      <c r="A72" s="2" t="s">
        <v>146</v>
      </c>
      <c r="B72" t="s">
        <v>147</v>
      </c>
      <c r="C72" s="13">
        <v>2</v>
      </c>
      <c r="D72" s="13">
        <v>2</v>
      </c>
      <c r="E72" s="13">
        <f t="shared" si="0"/>
        <v>4</v>
      </c>
      <c r="F72" s="13">
        <f>'Nov 2024'!E72-'Dec 2024'!C72</f>
        <v>2</v>
      </c>
    </row>
    <row r="73" spans="1:6">
      <c r="A73" s="2" t="s">
        <v>148</v>
      </c>
      <c r="B73" t="s">
        <v>149</v>
      </c>
      <c r="C73" s="13">
        <v>5</v>
      </c>
      <c r="D73" s="13">
        <v>5</v>
      </c>
      <c r="E73" s="13">
        <f t="shared" si="0"/>
        <v>10</v>
      </c>
      <c r="F73" s="13">
        <f>'Nov 2024'!E73-'Dec 2024'!C73</f>
        <v>2</v>
      </c>
    </row>
    <row r="74" spans="1:6">
      <c r="A74" s="2" t="s">
        <v>150</v>
      </c>
      <c r="B74" t="s">
        <v>151</v>
      </c>
      <c r="C74" s="13">
        <v>16</v>
      </c>
      <c r="D74" s="13">
        <v>9</v>
      </c>
      <c r="E74" s="13">
        <f t="shared" si="0"/>
        <v>25</v>
      </c>
      <c r="F74" s="13">
        <f>'Nov 2024'!E74-'Dec 2024'!C74</f>
        <v>9</v>
      </c>
    </row>
    <row r="75" spans="1:6">
      <c r="A75" s="2" t="s">
        <v>152</v>
      </c>
      <c r="B75" t="s">
        <v>153</v>
      </c>
      <c r="C75" s="13">
        <v>4</v>
      </c>
      <c r="D75" s="13"/>
      <c r="E75" s="13">
        <f t="shared" si="0"/>
        <v>4</v>
      </c>
      <c r="F75" s="13">
        <f>'Nov 2024'!E75-'Dec 2024'!C75</f>
        <v>0</v>
      </c>
    </row>
    <row r="76" spans="1:6">
      <c r="A76" s="2" t="s">
        <v>154</v>
      </c>
      <c r="B76" t="s">
        <v>155</v>
      </c>
      <c r="C76" s="13">
        <v>5</v>
      </c>
      <c r="D76" s="13">
        <v>2</v>
      </c>
      <c r="E76" s="13">
        <f t="shared" si="0"/>
        <v>7</v>
      </c>
      <c r="F76" s="13">
        <f>'Nov 2024'!E76-'Dec 2024'!C76</f>
        <v>3</v>
      </c>
    </row>
    <row r="77" spans="1:6">
      <c r="A77" s="2" t="s">
        <v>156</v>
      </c>
      <c r="B77" t="s">
        <v>157</v>
      </c>
      <c r="C77" s="13">
        <v>2</v>
      </c>
      <c r="D77" s="13">
        <v>2</v>
      </c>
      <c r="E77" s="13">
        <f t="shared" si="0"/>
        <v>4</v>
      </c>
      <c r="F77" s="13">
        <f>'Nov 2024'!E77-'Dec 2024'!C77</f>
        <v>4</v>
      </c>
    </row>
    <row r="78" spans="1:6">
      <c r="A78" s="2" t="s">
        <v>158</v>
      </c>
      <c r="B78" t="s">
        <v>159</v>
      </c>
      <c r="C78" s="13">
        <v>0</v>
      </c>
      <c r="D78" s="13">
        <v>2</v>
      </c>
      <c r="E78" s="13">
        <f t="shared" si="0"/>
        <v>2</v>
      </c>
      <c r="F78" s="13">
        <f>'Nov 2024'!E78-'Dec 2024'!C78</f>
        <v>6</v>
      </c>
    </row>
    <row r="79" spans="1:6">
      <c r="A79" s="2" t="s">
        <v>160</v>
      </c>
      <c r="B79" t="s">
        <v>161</v>
      </c>
      <c r="C79" s="13">
        <v>7</v>
      </c>
      <c r="D79" s="13"/>
      <c r="E79" s="13">
        <f t="shared" si="0"/>
        <v>7</v>
      </c>
      <c r="F79" s="13">
        <f>'Nov 2024'!E79-'Dec 2024'!C79</f>
        <v>0</v>
      </c>
    </row>
    <row r="80" spans="1:6">
      <c r="A80" s="2" t="s">
        <v>162</v>
      </c>
      <c r="B80" t="s">
        <v>163</v>
      </c>
      <c r="C80" s="13">
        <v>10</v>
      </c>
      <c r="D80" s="13"/>
      <c r="E80" s="13">
        <f t="shared" si="0"/>
        <v>10</v>
      </c>
      <c r="F80" s="13">
        <f>'Nov 2024'!E80-'Dec 2024'!C80</f>
        <v>0</v>
      </c>
    </row>
    <row r="81" spans="1:6">
      <c r="A81" s="2" t="s">
        <v>164</v>
      </c>
      <c r="B81" t="s">
        <v>165</v>
      </c>
      <c r="C81" s="13">
        <v>4</v>
      </c>
      <c r="D81" s="13">
        <v>2</v>
      </c>
      <c r="E81" s="13">
        <f t="shared" si="0"/>
        <v>6</v>
      </c>
      <c r="F81" s="13">
        <f>'Nov 2024'!E81-'Dec 2024'!C81</f>
        <v>2</v>
      </c>
    </row>
    <row r="82" spans="1:6">
      <c r="A82" s="2" t="s">
        <v>166</v>
      </c>
      <c r="B82" t="s">
        <v>167</v>
      </c>
      <c r="C82" s="13">
        <v>8</v>
      </c>
      <c r="D82" s="13"/>
      <c r="E82" s="13">
        <f t="shared" si="0"/>
        <v>8</v>
      </c>
      <c r="F82" s="13">
        <f>'Nov 2024'!E82-'Dec 2024'!C82</f>
        <v>-2</v>
      </c>
    </row>
    <row r="83" spans="1:6">
      <c r="A83" s="2" t="s">
        <v>168</v>
      </c>
      <c r="B83" t="s">
        <v>169</v>
      </c>
      <c r="C83" s="13">
        <v>3</v>
      </c>
      <c r="D83" s="13"/>
      <c r="E83" s="13">
        <f t="shared" si="0"/>
        <v>3</v>
      </c>
      <c r="F83" s="13">
        <f>'Nov 2024'!E83-'Dec 2024'!C83</f>
        <v>-3</v>
      </c>
    </row>
    <row r="84" spans="1:6">
      <c r="A84" s="2" t="s">
        <v>170</v>
      </c>
      <c r="B84" t="s">
        <v>171</v>
      </c>
      <c r="C84" s="13">
        <v>7</v>
      </c>
      <c r="D84" s="13"/>
      <c r="E84" s="13">
        <f t="shared" si="0"/>
        <v>7</v>
      </c>
      <c r="F84" s="13">
        <f>'Nov 2024'!E84-'Dec 2024'!C84</f>
        <v>-1</v>
      </c>
    </row>
    <row r="85" spans="1:6">
      <c r="A85" s="2" t="s">
        <v>172</v>
      </c>
      <c r="B85" t="s">
        <v>173</v>
      </c>
      <c r="C85" s="13">
        <v>4</v>
      </c>
      <c r="D85" s="13">
        <v>2</v>
      </c>
      <c r="E85" s="13">
        <f t="shared" si="0"/>
        <v>6</v>
      </c>
      <c r="F85" s="13">
        <f>'Nov 2024'!E85-'Dec 2024'!C85</f>
        <v>3</v>
      </c>
    </row>
    <row r="86" spans="1:6">
      <c r="A86" s="2" t="s">
        <v>174</v>
      </c>
      <c r="B86" t="s">
        <v>175</v>
      </c>
      <c r="C86" s="13">
        <v>4</v>
      </c>
      <c r="D86" s="13">
        <v>2</v>
      </c>
      <c r="E86" s="13">
        <f t="shared" si="0"/>
        <v>6</v>
      </c>
      <c r="F86" s="13">
        <f>'Nov 2024'!E86-'Dec 2024'!C86</f>
        <v>4</v>
      </c>
    </row>
    <row r="87" spans="1:6">
      <c r="A87" s="2" t="s">
        <v>176</v>
      </c>
      <c r="B87" t="s">
        <v>177</v>
      </c>
      <c r="C87" s="13">
        <v>2</v>
      </c>
      <c r="D87" s="13">
        <v>2</v>
      </c>
      <c r="E87" s="13">
        <f t="shared" si="0"/>
        <v>4</v>
      </c>
      <c r="F87" s="13">
        <f>'Nov 2024'!E87-'Dec 2024'!C87</f>
        <v>3</v>
      </c>
    </row>
    <row r="88" spans="1:6">
      <c r="A88" s="2" t="s">
        <v>178</v>
      </c>
      <c r="B88" t="s">
        <v>179</v>
      </c>
      <c r="C88" s="13">
        <v>6</v>
      </c>
      <c r="D88" s="13"/>
      <c r="E88" s="13">
        <f t="shared" si="0"/>
        <v>6</v>
      </c>
      <c r="F88" s="13">
        <f>'Nov 2024'!E88-'Dec 2024'!C88</f>
        <v>2</v>
      </c>
    </row>
    <row r="89" spans="1:6">
      <c r="A89" s="2" t="s">
        <v>180</v>
      </c>
      <c r="B89" t="s">
        <v>181</v>
      </c>
      <c r="C89" s="13">
        <v>4</v>
      </c>
      <c r="D89" s="13">
        <v>2</v>
      </c>
      <c r="E89" s="13">
        <f t="shared" si="0"/>
        <v>6</v>
      </c>
      <c r="F89" s="13">
        <f>'Nov 2024'!E89-'Dec 2024'!C89</f>
        <v>3</v>
      </c>
    </row>
    <row r="90" spans="1:6">
      <c r="A90" s="2" t="s">
        <v>182</v>
      </c>
      <c r="B90" t="s">
        <v>183</v>
      </c>
      <c r="C90" s="13">
        <v>8</v>
      </c>
      <c r="D90" s="13"/>
      <c r="E90" s="13">
        <f t="shared" si="0"/>
        <v>8</v>
      </c>
      <c r="F90" s="13">
        <f>'Nov 2024'!E90-'Dec 2024'!C90</f>
        <v>-2</v>
      </c>
    </row>
    <row r="91" spans="1:6">
      <c r="A91" s="2" t="s">
        <v>184</v>
      </c>
      <c r="B91" t="s">
        <v>185</v>
      </c>
      <c r="C91" s="13">
        <v>4</v>
      </c>
      <c r="D91" s="13">
        <v>2</v>
      </c>
      <c r="E91" s="13">
        <f t="shared" si="0"/>
        <v>6</v>
      </c>
      <c r="F91" s="13">
        <f>'Nov 2024'!E91-'Dec 2024'!C91</f>
        <v>-2</v>
      </c>
    </row>
    <row r="92" spans="1:6">
      <c r="A92" s="2" t="s">
        <v>186</v>
      </c>
      <c r="B92" t="s">
        <v>187</v>
      </c>
      <c r="C92" s="13">
        <v>7</v>
      </c>
      <c r="D92" s="13"/>
      <c r="E92" s="13">
        <f t="shared" si="0"/>
        <v>7</v>
      </c>
      <c r="F92" s="13">
        <f>'Nov 2024'!E92-'Dec 2024'!C92</f>
        <v>-1</v>
      </c>
    </row>
    <row r="93" spans="1:6">
      <c r="A93" s="2" t="s">
        <v>188</v>
      </c>
      <c r="B93" t="s">
        <v>189</v>
      </c>
      <c r="C93" s="13">
        <v>3</v>
      </c>
      <c r="D93" s="13"/>
      <c r="E93" s="13">
        <f>C93+D93</f>
        <v>3</v>
      </c>
      <c r="F93" s="13">
        <f>'Nov 2024'!E93-'Dec 2024'!C93</f>
        <v>1</v>
      </c>
    </row>
    <row r="94" spans="1:6">
      <c r="A94" s="2" t="s">
        <v>190</v>
      </c>
      <c r="B94" t="s">
        <v>191</v>
      </c>
      <c r="C94" s="13">
        <v>2</v>
      </c>
      <c r="D94" s="13">
        <v>4</v>
      </c>
      <c r="E94" s="13">
        <f>C94+D94</f>
        <v>6</v>
      </c>
      <c r="F94" s="13">
        <f>'Nov 2024'!E94-'Dec 2024'!C94</f>
        <v>0</v>
      </c>
    </row>
    <row r="95" spans="1:6">
      <c r="A95" s="2" t="s">
        <v>192</v>
      </c>
      <c r="B95" t="s">
        <v>193</v>
      </c>
      <c r="C95" s="13">
        <v>10</v>
      </c>
      <c r="D95" s="13"/>
      <c r="E95" s="13">
        <f>C95+D95</f>
        <v>10</v>
      </c>
      <c r="F95" s="13">
        <f>'Nov 2024'!E95-'Dec 2024'!C95</f>
        <v>6</v>
      </c>
    </row>
    <row r="96" spans="1:6">
      <c r="A96" s="2" t="s">
        <v>194</v>
      </c>
      <c r="B96" t="s">
        <v>195</v>
      </c>
      <c r="C96" s="13">
        <v>13</v>
      </c>
      <c r="D96" s="13"/>
      <c r="E96" s="13">
        <f>C96+D96</f>
        <v>13</v>
      </c>
      <c r="F96" s="13">
        <f>'Nov 2024'!E96-'Dec 2024'!C96</f>
        <v>0</v>
      </c>
    </row>
    <row r="97" spans="1:6">
      <c r="A97" s="2" t="s">
        <v>196</v>
      </c>
      <c r="B97" t="s">
        <v>197</v>
      </c>
      <c r="C97" s="13">
        <v>6</v>
      </c>
      <c r="D97" s="13">
        <v>6</v>
      </c>
      <c r="E97" s="13">
        <f>C97+D97</f>
        <v>12</v>
      </c>
      <c r="F97" s="13">
        <f>'Nov 2024'!E97-'Dec 2024'!C97</f>
        <v>4</v>
      </c>
    </row>
    <row r="98" spans="1:6">
      <c r="A98" s="2" t="s">
        <v>198</v>
      </c>
      <c r="B98" t="s">
        <v>199</v>
      </c>
      <c r="C98" s="13">
        <v>7</v>
      </c>
      <c r="D98" s="13"/>
      <c r="E98" s="13">
        <f>C98+D98</f>
        <v>7</v>
      </c>
      <c r="F98" s="13">
        <f>'Nov 2024'!E98-'Dec 2024'!C98</f>
        <v>-1</v>
      </c>
    </row>
    <row r="99" spans="1:6">
      <c r="A99" s="2" t="s">
        <v>200</v>
      </c>
      <c r="B99" t="s">
        <v>201</v>
      </c>
      <c r="C99" s="13">
        <v>10</v>
      </c>
      <c r="D99" s="13">
        <v>6</v>
      </c>
      <c r="E99" s="13">
        <f>C99+D99</f>
        <v>16</v>
      </c>
      <c r="F99" s="13">
        <f>'Nov 2024'!E99-'Dec 2024'!C99</f>
        <v>7</v>
      </c>
    </row>
    <row r="100" spans="1:6">
      <c r="A100" s="2" t="s">
        <v>202</v>
      </c>
      <c r="B100" t="s">
        <v>203</v>
      </c>
      <c r="C100" s="13">
        <v>18</v>
      </c>
      <c r="D100" s="13">
        <v>12</v>
      </c>
      <c r="E100" s="13">
        <f>C100+D100</f>
        <v>30</v>
      </c>
      <c r="F100" s="13">
        <f>'Nov 2024'!E100-'Dec 2024'!C100</f>
        <v>12</v>
      </c>
    </row>
    <row r="101" spans="1:6">
      <c r="A101" s="2" t="s">
        <v>204</v>
      </c>
      <c r="B101">
        <v>8463115190</v>
      </c>
      <c r="C101" s="13">
        <v>10</v>
      </c>
      <c r="D101" s="13">
        <v>10</v>
      </c>
      <c r="E101" s="13">
        <f>C101+D101</f>
        <v>20</v>
      </c>
      <c r="F101" s="13">
        <f>'Nov 2024'!E101-'Dec 2024'!C101</f>
        <v>4</v>
      </c>
    </row>
    <row r="102" spans="1:6">
      <c r="A102" s="2" t="s">
        <v>6</v>
      </c>
      <c r="B102" t="s">
        <v>206</v>
      </c>
      <c r="C102" s="13">
        <v>3</v>
      </c>
      <c r="D102" s="13"/>
      <c r="E102" s="13">
        <f>C102+D102</f>
        <v>3</v>
      </c>
      <c r="F102" s="13">
        <f>'Nov 2024'!E102-'Dec 2024'!C102</f>
        <v>2</v>
      </c>
    </row>
    <row r="103" spans="1:6">
      <c r="A103" s="2" t="s">
        <v>207</v>
      </c>
      <c r="B103" t="s">
        <v>208</v>
      </c>
      <c r="C103" s="13">
        <v>3</v>
      </c>
      <c r="D103" s="13"/>
      <c r="E103" s="13">
        <f>C103+D103</f>
        <v>3</v>
      </c>
      <c r="F103" s="13">
        <f>'Nov 2024'!E103-'Dec 2024'!C103</f>
        <v>1</v>
      </c>
    </row>
    <row r="104" spans="1:6">
      <c r="A104" s="2" t="s">
        <v>88</v>
      </c>
      <c r="B104" t="s">
        <v>209</v>
      </c>
      <c r="C104" s="13">
        <v>4</v>
      </c>
      <c r="D104" s="13"/>
      <c r="E104" s="13">
        <f>C104+D104</f>
        <v>4</v>
      </c>
      <c r="F104" s="13">
        <f>'Nov 2024'!E104-'Dec 2024'!C104</f>
        <v>0</v>
      </c>
    </row>
    <row r="105" spans="1:6">
      <c r="A105" s="2" t="s">
        <v>210</v>
      </c>
      <c r="B105" t="s">
        <v>211</v>
      </c>
      <c r="C105" s="13">
        <v>3</v>
      </c>
      <c r="D105" s="13"/>
      <c r="E105" s="13">
        <f>C105+D105</f>
        <v>3</v>
      </c>
      <c r="F105" s="13">
        <f>'Nov 2024'!E105-'Dec 2024'!C105</f>
        <v>0</v>
      </c>
    </row>
    <row r="106" spans="1:6">
      <c r="A106" s="2" t="s">
        <v>212</v>
      </c>
      <c r="B106" t="s">
        <v>213</v>
      </c>
      <c r="C106" s="13">
        <f>11/12</f>
        <v>0.91666666666666663</v>
      </c>
      <c r="D106" s="13">
        <v>2</v>
      </c>
      <c r="E106" s="13">
        <f>C106+D106</f>
        <v>2.9166666666666665</v>
      </c>
      <c r="F106" s="13">
        <f>'Nov 2024'!E106-'Dec 2024'!C106</f>
        <v>1.0833333333333335</v>
      </c>
    </row>
    <row r="107" spans="1:6">
      <c r="A107" s="2" t="s">
        <v>214</v>
      </c>
      <c r="B107" t="s">
        <v>215</v>
      </c>
      <c r="C107" s="13">
        <v>3</v>
      </c>
      <c r="D107" s="13"/>
      <c r="E107" s="13">
        <f>C107+D107</f>
        <v>3</v>
      </c>
      <c r="F107" s="13">
        <f>'Nov 2024'!E107-'Dec 2024'!C107</f>
        <v>0</v>
      </c>
    </row>
    <row r="108" spans="1:6">
      <c r="A108" s="2" t="s">
        <v>216</v>
      </c>
      <c r="B108" t="s">
        <v>217</v>
      </c>
      <c r="C108" s="13">
        <v>2</v>
      </c>
      <c r="D108" s="13"/>
      <c r="E108" s="13">
        <f>C108+D108</f>
        <v>2</v>
      </c>
      <c r="F108" s="13">
        <f>'Nov 2024'!E108-'Dec 2024'!C108</f>
        <v>1</v>
      </c>
    </row>
    <row r="109" spans="1:6">
      <c r="A109" s="2" t="s">
        <v>218</v>
      </c>
      <c r="B109" t="s">
        <v>219</v>
      </c>
      <c r="C109" s="13">
        <v>4</v>
      </c>
      <c r="D109" s="13"/>
      <c r="E109" s="13">
        <f>C109+D109</f>
        <v>4</v>
      </c>
      <c r="F109" s="13">
        <f>'Nov 2024'!E109-'Dec 2024'!C109</f>
        <v>-1</v>
      </c>
    </row>
    <row r="110" spans="1:6">
      <c r="A110" s="2" t="s">
        <v>220</v>
      </c>
      <c r="B110" t="s">
        <v>221</v>
      </c>
      <c r="C110" s="13">
        <v>5</v>
      </c>
      <c r="D110" s="13"/>
      <c r="E110" s="13">
        <f>C110+D110</f>
        <v>5</v>
      </c>
      <c r="F110" s="13">
        <f>'Nov 2024'!E110-'Dec 2024'!C110</f>
        <v>0</v>
      </c>
    </row>
    <row r="111" spans="1:6">
      <c r="A111" s="2" t="s">
        <v>222</v>
      </c>
      <c r="B111" t="s">
        <v>223</v>
      </c>
      <c r="C111" s="13">
        <v>5</v>
      </c>
      <c r="D111" s="13"/>
      <c r="E111" s="13">
        <f>C111+D111</f>
        <v>5</v>
      </c>
      <c r="F111" s="13">
        <f>'Nov 2024'!E111-'Dec 2024'!C111</f>
        <v>0</v>
      </c>
    </row>
    <row r="112" spans="1:6">
      <c r="A112" s="2" t="s">
        <v>224</v>
      </c>
      <c r="B112" t="s">
        <v>225</v>
      </c>
      <c r="C112" s="13"/>
      <c r="D112" s="13"/>
      <c r="E112" s="13">
        <f>C112+D112</f>
        <v>0</v>
      </c>
      <c r="F112" s="13">
        <f>'Nov 2024'!E112-'Dec 2024'!C112</f>
        <v>3</v>
      </c>
    </row>
    <row r="113" spans="1:6">
      <c r="A113" s="2" t="s">
        <v>226</v>
      </c>
      <c r="B113" t="s">
        <v>227</v>
      </c>
      <c r="C113" s="13">
        <v>5</v>
      </c>
      <c r="D113" s="13"/>
      <c r="E113" s="13">
        <f>C113+D113</f>
        <v>5</v>
      </c>
      <c r="F113" s="13">
        <f>'Nov 2024'!E113-'Dec 2024'!C113</f>
        <v>-2</v>
      </c>
    </row>
    <row r="114" spans="1:6">
      <c r="A114" s="2" t="s">
        <v>228</v>
      </c>
      <c r="B114" t="s">
        <v>229</v>
      </c>
      <c r="C114" s="13">
        <v>6</v>
      </c>
      <c r="D114" s="13"/>
      <c r="E114" s="13">
        <f>C114+D114</f>
        <v>6</v>
      </c>
      <c r="F114" s="13">
        <f>'Nov 2024'!E114-'Dec 2024'!C114</f>
        <v>0</v>
      </c>
    </row>
    <row r="115" spans="1:6">
      <c r="A115" s="2" t="s">
        <v>230</v>
      </c>
      <c r="B115" t="s">
        <v>231</v>
      </c>
      <c r="C115" s="13">
        <v>4</v>
      </c>
      <c r="D115" s="13"/>
      <c r="E115" s="13">
        <f>C115+D115</f>
        <v>4</v>
      </c>
      <c r="F115" s="13">
        <f>'Nov 2024'!E115-'Dec 2024'!C115</f>
        <v>-1</v>
      </c>
    </row>
    <row r="116" spans="1:6">
      <c r="A116" s="2" t="s">
        <v>232</v>
      </c>
      <c r="B116" t="s">
        <v>233</v>
      </c>
      <c r="C116" s="13">
        <v>5</v>
      </c>
      <c r="D116" s="13"/>
      <c r="E116" s="13">
        <f>C116+D116</f>
        <v>5</v>
      </c>
      <c r="F116" s="13">
        <f>'Nov 2024'!E116-'Dec 2024'!C116</f>
        <v>0</v>
      </c>
    </row>
    <row r="117" spans="1:6">
      <c r="A117" s="2" t="s">
        <v>234</v>
      </c>
      <c r="B117" t="s">
        <v>235</v>
      </c>
      <c r="C117" s="13">
        <v>13</v>
      </c>
      <c r="D117" s="13"/>
      <c r="E117" s="13">
        <f>C117+D117</f>
        <v>13</v>
      </c>
      <c r="F117" s="13">
        <f>'Nov 2024'!E117-'Dec 2024'!C117</f>
        <v>6</v>
      </c>
    </row>
    <row r="118" spans="1:6">
      <c r="A118" s="2" t="s">
        <v>236</v>
      </c>
      <c r="B118" t="s">
        <v>237</v>
      </c>
      <c r="C118" s="13">
        <v>13</v>
      </c>
      <c r="D118" s="13"/>
      <c r="E118" s="13">
        <f>C118+D118</f>
        <v>13</v>
      </c>
      <c r="F118" s="13">
        <f>'Nov 2024'!E118-'Dec 2024'!C118</f>
        <v>6</v>
      </c>
    </row>
    <row r="119" spans="1:6">
      <c r="A119" s="2" t="s">
        <v>238</v>
      </c>
      <c r="B119" t="s">
        <v>239</v>
      </c>
      <c r="C119" s="13">
        <v>3</v>
      </c>
      <c r="D119" s="13"/>
      <c r="E119" s="13">
        <f>C119+D119</f>
        <v>3</v>
      </c>
      <c r="F119" s="13">
        <f>'Nov 2024'!E119-'Dec 2024'!C119</f>
        <v>0</v>
      </c>
    </row>
    <row r="120" spans="1:6">
      <c r="A120" s="2" t="s">
        <v>240</v>
      </c>
      <c r="B120" t="s">
        <v>241</v>
      </c>
      <c r="C120" s="13">
        <v>10</v>
      </c>
      <c r="D120" s="13"/>
      <c r="E120" s="13">
        <f>C120+D120</f>
        <v>10</v>
      </c>
      <c r="F120" s="13">
        <f>'Nov 2024'!E120-'Dec 2024'!C120</f>
        <v>-1</v>
      </c>
    </row>
    <row r="121" spans="1:6">
      <c r="A121" s="2" t="s">
        <v>242</v>
      </c>
      <c r="B121" t="s">
        <v>243</v>
      </c>
      <c r="C121" s="13">
        <v>1</v>
      </c>
      <c r="D121" s="13"/>
      <c r="E121" s="13">
        <f>C121+D121</f>
        <v>1</v>
      </c>
      <c r="F121" s="13">
        <f>'Nov 2024'!E121-'Dec 2024'!C121</f>
        <v>1</v>
      </c>
    </row>
    <row r="122" spans="1:6">
      <c r="A122" s="2" t="s">
        <v>244</v>
      </c>
      <c r="B122" t="s">
        <v>245</v>
      </c>
      <c r="C122" s="13">
        <v>9</v>
      </c>
      <c r="D122" s="13">
        <v>9</v>
      </c>
      <c r="E122" s="13">
        <f>C122+D122</f>
        <v>18</v>
      </c>
      <c r="F122" s="13">
        <f>'Nov 2024'!E122-'Dec 2024'!C122</f>
        <v>-3.5</v>
      </c>
    </row>
    <row r="123" spans="1:6">
      <c r="A123" s="2" t="s">
        <v>246</v>
      </c>
      <c r="B123" t="s">
        <v>247</v>
      </c>
      <c r="C123" s="13">
        <v>10</v>
      </c>
      <c r="D123" s="13">
        <v>6</v>
      </c>
      <c r="E123" s="13">
        <f>C123+D123</f>
        <v>16</v>
      </c>
      <c r="F123" s="13">
        <f>'Nov 2024'!E123-'Dec 2024'!C123</f>
        <v>5</v>
      </c>
    </row>
    <row r="124" spans="1:6">
      <c r="A124" s="2" t="s">
        <v>248</v>
      </c>
      <c r="B124" t="s">
        <v>249</v>
      </c>
      <c r="C124" s="13">
        <v>19</v>
      </c>
      <c r="D124" s="13"/>
      <c r="E124" s="13">
        <f>C124+D124</f>
        <v>19</v>
      </c>
      <c r="F124" s="13">
        <f>'Nov 2024'!E124-'Dec 2024'!C124</f>
        <v>1.5</v>
      </c>
    </row>
    <row r="125" spans="1:6">
      <c r="A125" s="2" t="s">
        <v>250</v>
      </c>
      <c r="B125" t="s">
        <v>251</v>
      </c>
      <c r="C125" s="13">
        <v>1</v>
      </c>
      <c r="D125" s="13">
        <v>2</v>
      </c>
      <c r="E125" s="13">
        <f t="shared" ref="E125:E129" si="1">C125+D125</f>
        <v>3</v>
      </c>
      <c r="F125" s="13">
        <f>'Nov 2024'!E125-'Dec 2024'!C125</f>
        <v>1</v>
      </c>
    </row>
    <row r="126" spans="1:6">
      <c r="A126" s="2" t="s">
        <v>252</v>
      </c>
      <c r="B126" t="s">
        <v>253</v>
      </c>
      <c r="C126" s="13">
        <v>1</v>
      </c>
      <c r="D126" s="13">
        <v>2</v>
      </c>
      <c r="E126" s="13">
        <f t="shared" si="1"/>
        <v>3</v>
      </c>
      <c r="F126" s="13">
        <f>'Nov 2024'!E126-'Dec 2024'!C126</f>
        <v>1</v>
      </c>
    </row>
    <row r="127" spans="1:6">
      <c r="A127" s="2" t="s">
        <v>254</v>
      </c>
      <c r="B127" t="s">
        <v>255</v>
      </c>
      <c r="C127" s="13">
        <v>1</v>
      </c>
      <c r="D127" s="13">
        <v>2</v>
      </c>
      <c r="E127" s="13">
        <f t="shared" si="1"/>
        <v>3</v>
      </c>
      <c r="F127" s="13">
        <f>'Nov 2024'!E127-'Dec 2024'!C127</f>
        <v>1</v>
      </c>
    </row>
    <row r="128" spans="1:6">
      <c r="A128" s="2" t="s">
        <v>256</v>
      </c>
      <c r="B128" t="s">
        <v>257</v>
      </c>
      <c r="C128" s="13">
        <v>3</v>
      </c>
      <c r="D128" s="13"/>
      <c r="E128" s="13">
        <f t="shared" si="1"/>
        <v>3</v>
      </c>
      <c r="F128" s="13">
        <f>'Nov 2024'!E128-'Dec 2024'!C128</f>
        <v>0</v>
      </c>
    </row>
    <row r="129" spans="1:6">
      <c r="A129" s="2" t="s">
        <v>258</v>
      </c>
      <c r="B129" t="s">
        <v>259</v>
      </c>
      <c r="C129" s="13"/>
      <c r="D129" s="13"/>
      <c r="E129" s="13">
        <f t="shared" si="1"/>
        <v>0</v>
      </c>
      <c r="F129" s="13">
        <f>'Nov 2024'!E129-'Dec 2024'!C129</f>
        <v>0</v>
      </c>
    </row>
    <row r="130" spans="1:6">
      <c r="A130" s="2" t="s">
        <v>260</v>
      </c>
      <c r="B130" t="s">
        <v>261</v>
      </c>
      <c r="C130" s="13">
        <v>1.5</v>
      </c>
      <c r="D130" s="13">
        <v>2</v>
      </c>
      <c r="E130" s="13">
        <f>C130+D130</f>
        <v>3.5</v>
      </c>
      <c r="F130" s="13">
        <f>'Nov 2024'!E130-'Dec 2024'!C130</f>
        <v>1</v>
      </c>
    </row>
    <row r="131" spans="1:6">
      <c r="A131" s="2" t="s">
        <v>262</v>
      </c>
      <c r="B131" t="s">
        <v>263</v>
      </c>
      <c r="C131" s="13">
        <v>4</v>
      </c>
      <c r="D131" s="13">
        <v>4</v>
      </c>
      <c r="E131" s="13">
        <f>C131+D131</f>
        <v>8</v>
      </c>
      <c r="F131" s="13">
        <f>'Nov 2024'!E131-'Dec 2024'!C131</f>
        <v>2</v>
      </c>
    </row>
    <row r="132" spans="1:6">
      <c r="A132" s="2" t="s">
        <v>264</v>
      </c>
      <c r="B132" t="s">
        <v>265</v>
      </c>
      <c r="C132" s="13">
        <v>1.5</v>
      </c>
      <c r="D132" s="13">
        <v>1</v>
      </c>
      <c r="E132" s="13">
        <f>C132+D132</f>
        <v>2.5</v>
      </c>
      <c r="F132" s="13">
        <f>'Nov 2024'!E132-'Dec 2024'!C132</f>
        <v>0.5</v>
      </c>
    </row>
    <row r="133" spans="1:6">
      <c r="A133" s="2" t="s">
        <v>266</v>
      </c>
      <c r="B133" t="s">
        <v>267</v>
      </c>
      <c r="C133" s="13">
        <v>1</v>
      </c>
      <c r="D133" s="13">
        <v>3</v>
      </c>
      <c r="E133" s="13">
        <f>C133+D133</f>
        <v>4</v>
      </c>
      <c r="F133" s="13">
        <f>'Nov 2024'!E133-'Dec 2024'!C133</f>
        <v>2.5</v>
      </c>
    </row>
    <row r="134" spans="1:6">
      <c r="A134" s="2" t="s">
        <v>268</v>
      </c>
      <c r="B134" t="s">
        <v>269</v>
      </c>
      <c r="C134" s="13">
        <v>1</v>
      </c>
      <c r="D134" s="13">
        <v>1</v>
      </c>
      <c r="E134" s="13">
        <f>C134+D134</f>
        <v>2</v>
      </c>
      <c r="F134" s="13">
        <f>'Nov 2024'!E134-'Dec 2024'!C134</f>
        <v>0.5</v>
      </c>
    </row>
    <row r="135" spans="1:6">
      <c r="A135" s="2" t="s">
        <v>270</v>
      </c>
      <c r="B135" t="s">
        <v>271</v>
      </c>
      <c r="C135" s="13">
        <v>1</v>
      </c>
      <c r="D135" s="13"/>
      <c r="E135" s="13">
        <f>C135+D135</f>
        <v>1</v>
      </c>
      <c r="F135" s="13">
        <f>'Nov 2024'!E135-'Dec 2024'!C135</f>
        <v>0</v>
      </c>
    </row>
    <row r="136" spans="1:6">
      <c r="A136" s="2" t="s">
        <v>272</v>
      </c>
      <c r="B136">
        <v>4789369001</v>
      </c>
      <c r="C136" s="13"/>
      <c r="D136" s="13"/>
      <c r="E136" s="13">
        <f>C136+D136</f>
        <v>0</v>
      </c>
      <c r="F136" s="13">
        <f>'Nov 2024'!E136-'Dec 2024'!C136</f>
        <v>1.5</v>
      </c>
    </row>
    <row r="137" spans="1:6">
      <c r="A137" s="2" t="s">
        <v>273</v>
      </c>
      <c r="B137" t="s">
        <v>274</v>
      </c>
      <c r="C137" s="13">
        <v>5</v>
      </c>
      <c r="D137" s="13"/>
      <c r="E137" s="13">
        <f>C137+D137</f>
        <v>5</v>
      </c>
      <c r="F137" s="13">
        <f>'Nov 2024'!E137-'Dec 2024'!C137</f>
        <v>1</v>
      </c>
    </row>
    <row r="138" spans="1:6">
      <c r="A138" s="2" t="s">
        <v>275</v>
      </c>
      <c r="B138" t="s">
        <v>276</v>
      </c>
      <c r="C138" s="13">
        <v>6</v>
      </c>
      <c r="D138" s="13"/>
      <c r="E138" s="13">
        <f>C138+D138</f>
        <v>6</v>
      </c>
      <c r="F138" s="13">
        <f>'Nov 2024'!E138-'Dec 2024'!C138</f>
        <v>0</v>
      </c>
    </row>
    <row r="139" spans="1:6">
      <c r="A139" s="2" t="s">
        <v>277</v>
      </c>
      <c r="B139" t="s">
        <v>278</v>
      </c>
      <c r="C139" s="13"/>
      <c r="D139" s="13"/>
      <c r="E139" s="13">
        <f>C139+D139</f>
        <v>0</v>
      </c>
      <c r="F139" s="13">
        <f>'Nov 2024'!E139-'Dec 2024'!C139</f>
        <v>0</v>
      </c>
    </row>
    <row r="140" spans="1:6">
      <c r="A140" s="2" t="s">
        <v>279</v>
      </c>
      <c r="B140" t="s">
        <v>280</v>
      </c>
      <c r="C140" s="13"/>
      <c r="D140" s="13"/>
      <c r="E140" s="13">
        <f>C140+D140</f>
        <v>0</v>
      </c>
      <c r="F140" s="13">
        <f>'Nov 2024'!E140-'Dec 2024'!C140</f>
        <v>0</v>
      </c>
    </row>
    <row r="141" spans="1:6">
      <c r="A141" s="2" t="s">
        <v>281</v>
      </c>
      <c r="B141" t="s">
        <v>282</v>
      </c>
      <c r="C141" s="13"/>
      <c r="D141" s="13"/>
      <c r="E141" s="13">
        <f>C141+D141</f>
        <v>0</v>
      </c>
      <c r="F141" s="13">
        <f>'Nov 2024'!E141-'Dec 2024'!C141</f>
        <v>0</v>
      </c>
    </row>
    <row r="142" spans="1:6">
      <c r="A142" s="2" t="s">
        <v>283</v>
      </c>
      <c r="B142" t="s">
        <v>284</v>
      </c>
      <c r="C142" s="13"/>
      <c r="D142" s="13"/>
      <c r="E142" s="13">
        <f>C142+D142</f>
        <v>0</v>
      </c>
      <c r="F142" s="13">
        <f>'Nov 2024'!E142-'Dec 2024'!C142</f>
        <v>0</v>
      </c>
    </row>
    <row r="143" spans="1:6">
      <c r="A143" s="2" t="s">
        <v>285</v>
      </c>
      <c r="B143" t="s">
        <v>286</v>
      </c>
      <c r="C143" s="13"/>
      <c r="D143" s="13"/>
      <c r="E143" s="13">
        <f>C143+D143</f>
        <v>0</v>
      </c>
      <c r="F143" s="13">
        <f>'Nov 2024'!E143-'Dec 2024'!C143</f>
        <v>0</v>
      </c>
    </row>
    <row r="144" spans="1:6">
      <c r="A144" s="2" t="s">
        <v>287</v>
      </c>
      <c r="B144" t="s">
        <v>288</v>
      </c>
      <c r="C144" s="13"/>
      <c r="D144" s="13"/>
      <c r="E144" s="13">
        <f>C144+D144</f>
        <v>0</v>
      </c>
      <c r="F144" s="13">
        <f>'Nov 2024'!E144-'Dec 2024'!C144</f>
        <v>0</v>
      </c>
    </row>
    <row r="145" spans="1:6">
      <c r="A145" s="2" t="s">
        <v>289</v>
      </c>
      <c r="B145" t="s">
        <v>290</v>
      </c>
      <c r="C145" s="13"/>
      <c r="D145" s="13"/>
      <c r="E145" s="13">
        <f>C145+D145</f>
        <v>0</v>
      </c>
      <c r="F145" s="13">
        <f>'Nov 2024'!E145-'Dec 2024'!C145</f>
        <v>0</v>
      </c>
    </row>
    <row r="146" spans="1:6">
      <c r="A146" s="2" t="s">
        <v>291</v>
      </c>
      <c r="B146" t="s">
        <v>292</v>
      </c>
      <c r="C146" s="13">
        <v>30</v>
      </c>
      <c r="D146" s="13">
        <v>24</v>
      </c>
      <c r="E146" s="13">
        <f>C146+D146</f>
        <v>54</v>
      </c>
      <c r="F146" s="13">
        <f>'Nov 2024'!E146-'Dec 2024'!C146</f>
        <v>24</v>
      </c>
    </row>
    <row r="147" spans="1:6">
      <c r="A147" s="2" t="s">
        <v>293</v>
      </c>
      <c r="B147" t="s">
        <v>294</v>
      </c>
      <c r="C147" s="13">
        <v>18</v>
      </c>
      <c r="D147" s="13">
        <v>12</v>
      </c>
      <c r="E147" s="13">
        <f>C147+D147</f>
        <v>30</v>
      </c>
      <c r="F147" s="13">
        <f>'Nov 2024'!E147-'Dec 2024'!C147</f>
        <v>12</v>
      </c>
    </row>
    <row r="148" spans="1:6">
      <c r="A148" s="2" t="s">
        <v>295</v>
      </c>
      <c r="B148" t="s">
        <v>296</v>
      </c>
      <c r="C148" s="13">
        <v>13</v>
      </c>
      <c r="D148" s="13">
        <v>17</v>
      </c>
      <c r="E148" s="13">
        <f>C148+D148</f>
        <v>30</v>
      </c>
      <c r="F148" s="13">
        <f>'Nov 2024'!E148-'Dec 2024'!C148</f>
        <v>17</v>
      </c>
    </row>
    <row r="149" spans="1:6">
      <c r="A149" s="2" t="s">
        <v>297</v>
      </c>
      <c r="B149" t="s">
        <v>298</v>
      </c>
      <c r="C149" s="13">
        <v>20.5</v>
      </c>
      <c r="D149" s="13"/>
      <c r="E149" s="13">
        <f>C149+D149</f>
        <v>20.5</v>
      </c>
      <c r="F149" s="13">
        <f>'Nov 2024'!E149-'Dec 2024'!C149</f>
        <v>4.5</v>
      </c>
    </row>
    <row r="150" spans="1:6">
      <c r="A150" s="2" t="s">
        <v>299</v>
      </c>
      <c r="B150" t="s">
        <v>300</v>
      </c>
      <c r="C150" s="13">
        <v>2.5</v>
      </c>
      <c r="D150" s="13"/>
      <c r="E150" s="13">
        <f>C150+D150</f>
        <v>2.5</v>
      </c>
      <c r="F150" s="13">
        <f>'Nov 2024'!E150-'Dec 2024'!C150</f>
        <v>0</v>
      </c>
    </row>
    <row r="151" spans="1:6">
      <c r="A151" s="2" t="s">
        <v>301</v>
      </c>
      <c r="B151" t="s">
        <v>302</v>
      </c>
      <c r="C151" s="13"/>
      <c r="D151" s="13"/>
      <c r="E151" s="13">
        <f>C151+D151</f>
        <v>0</v>
      </c>
      <c r="F151" s="13">
        <f>'Nov 2024'!E151-'Dec 2024'!C151</f>
        <v>2</v>
      </c>
    </row>
    <row r="152" spans="1:6">
      <c r="A152" s="2" t="s">
        <v>303</v>
      </c>
      <c r="B152" t="s">
        <v>304</v>
      </c>
      <c r="C152" s="13">
        <v>8</v>
      </c>
      <c r="D152" s="13">
        <v>6</v>
      </c>
      <c r="E152" s="13">
        <f>C152+D152</f>
        <v>14</v>
      </c>
      <c r="F152" s="13">
        <f>'Nov 2024'!E152-'Dec 2024'!C152</f>
        <v>6</v>
      </c>
    </row>
    <row r="153" spans="1:6">
      <c r="A153" s="2" t="s">
        <v>305</v>
      </c>
      <c r="B153" t="s">
        <v>306</v>
      </c>
      <c r="C153" s="13"/>
      <c r="D153" s="13"/>
      <c r="E153" s="13">
        <f>C153+D153</f>
        <v>0</v>
      </c>
      <c r="F153" s="13">
        <f>'Nov 2024'!E153-'Dec 2024'!C153</f>
        <v>9.5</v>
      </c>
    </row>
    <row r="154" spans="1:6">
      <c r="A154" s="2" t="s">
        <v>307</v>
      </c>
      <c r="B154" t="s">
        <v>308</v>
      </c>
      <c r="C154" s="13"/>
      <c r="D154" s="13"/>
      <c r="E154" s="13">
        <f>C154+D154</f>
        <v>0</v>
      </c>
      <c r="F154" s="13">
        <f>'Nov 2024'!E154-'Dec 2024'!C154</f>
        <v>6</v>
      </c>
    </row>
    <row r="155" spans="1:6">
      <c r="A155" s="2" t="s">
        <v>309</v>
      </c>
      <c r="B155" t="s">
        <v>310</v>
      </c>
      <c r="C155" s="13"/>
      <c r="D155" s="13"/>
      <c r="E155" s="13">
        <f>C155+D155</f>
        <v>0</v>
      </c>
      <c r="F155" s="13">
        <f>'Nov 2024'!E155-'Dec 2024'!C155</f>
        <v>3</v>
      </c>
    </row>
    <row r="156" spans="1:6">
      <c r="A156" s="2" t="s">
        <v>311</v>
      </c>
      <c r="B156" t="s">
        <v>312</v>
      </c>
      <c r="C156" s="13"/>
      <c r="D156" s="13"/>
      <c r="E156" s="13">
        <f>C156+D156</f>
        <v>0</v>
      </c>
      <c r="F156" s="13">
        <f>'Nov 2024'!E156-'Dec 2024'!C156</f>
        <v>2</v>
      </c>
    </row>
    <row r="157" spans="1:6">
      <c r="A157" s="2" t="s">
        <v>313</v>
      </c>
      <c r="B157" t="s">
        <v>314</v>
      </c>
      <c r="C157" s="13"/>
      <c r="D157" s="13"/>
      <c r="E157" s="13">
        <f>C157+D157</f>
        <v>0</v>
      </c>
      <c r="F157" s="13">
        <f>'Nov 2024'!E157-'Dec 2024'!C157</f>
        <v>5</v>
      </c>
    </row>
    <row r="158" spans="1:6">
      <c r="A158" s="2" t="s">
        <v>315</v>
      </c>
      <c r="B158" t="s">
        <v>316</v>
      </c>
      <c r="C158" s="13"/>
      <c r="D158" s="13"/>
      <c r="E158" s="13">
        <f>C158+D158</f>
        <v>0</v>
      </c>
      <c r="F158" s="13">
        <f>'Nov 2024'!E158-'Dec 2024'!C158</f>
        <v>1</v>
      </c>
    </row>
    <row r="159" spans="1:6">
      <c r="A159" s="2" t="s">
        <v>317</v>
      </c>
      <c r="B159" t="s">
        <v>318</v>
      </c>
      <c r="C159" s="13">
        <v>2.5</v>
      </c>
      <c r="D159" s="13">
        <v>8</v>
      </c>
      <c r="E159" s="13">
        <f>C159+D159</f>
        <v>10.5</v>
      </c>
      <c r="F159" s="13">
        <f>'Nov 2024'!E159-'Dec 2024'!C159</f>
        <v>-0.5</v>
      </c>
    </row>
    <row r="160" spans="1:6">
      <c r="A160" s="2" t="s">
        <v>319</v>
      </c>
      <c r="B160" t="s">
        <v>320</v>
      </c>
      <c r="C160" s="13">
        <v>2.75</v>
      </c>
      <c r="D160" s="13">
        <v>8</v>
      </c>
      <c r="E160" s="13">
        <f>C160+D160</f>
        <v>10.75</v>
      </c>
      <c r="F160" s="13">
        <f>'Nov 2024'!E160-'Dec 2024'!C160</f>
        <v>0.25</v>
      </c>
    </row>
    <row r="161" spans="1:6">
      <c r="A161" s="2" t="s">
        <v>321</v>
      </c>
      <c r="B161" t="s">
        <v>322</v>
      </c>
      <c r="C161" s="13"/>
      <c r="D161" s="13"/>
      <c r="E161" s="13">
        <f>C161+D161</f>
        <v>0</v>
      </c>
      <c r="F161" s="13">
        <f>'Nov 2024'!E161-'Dec 2024'!C161</f>
        <v>1</v>
      </c>
    </row>
    <row r="162" spans="1:6">
      <c r="A162" s="2" t="s">
        <v>323</v>
      </c>
      <c r="B162" t="s">
        <v>324</v>
      </c>
      <c r="C162" s="13"/>
      <c r="D162" s="13"/>
      <c r="E162" s="13">
        <f>C162+D162</f>
        <v>0</v>
      </c>
      <c r="F162" s="13">
        <f>'Nov 2024'!E162-'Dec 2024'!C162</f>
        <v>1</v>
      </c>
    </row>
    <row r="163" spans="1:6">
      <c r="A163" s="2" t="s">
        <v>325</v>
      </c>
      <c r="B163" t="s">
        <v>326</v>
      </c>
      <c r="C163" s="13"/>
      <c r="D163" s="13"/>
      <c r="E163" s="13">
        <f>C163+D163</f>
        <v>0</v>
      </c>
      <c r="F163" s="13">
        <f>'Nov 2024'!E163-'Dec 2024'!C163</f>
        <v>3</v>
      </c>
    </row>
    <row r="164" spans="1:6">
      <c r="A164" s="2" t="s">
        <v>327</v>
      </c>
      <c r="B164" t="s">
        <v>328</v>
      </c>
      <c r="C164" s="13"/>
      <c r="D164" s="13"/>
      <c r="E164" s="13">
        <f>C164+D164</f>
        <v>0</v>
      </c>
      <c r="F164" s="13">
        <f>'Nov 2024'!E164-'Dec 2024'!C164</f>
        <v>2</v>
      </c>
    </row>
    <row r="165" spans="1:6">
      <c r="A165" s="2" t="s">
        <v>329</v>
      </c>
      <c r="B165" t="s">
        <v>330</v>
      </c>
      <c r="C165" s="13"/>
      <c r="D165" s="13"/>
      <c r="E165" s="13">
        <f>C165+D165</f>
        <v>0</v>
      </c>
      <c r="F165" s="13">
        <f>'Nov 2024'!E165-'Dec 2024'!C165</f>
        <v>1</v>
      </c>
    </row>
    <row r="166" spans="1:6">
      <c r="A166" s="2" t="s">
        <v>331</v>
      </c>
      <c r="B166" t="s">
        <v>314</v>
      </c>
      <c r="C166" s="13"/>
      <c r="D166" s="13"/>
      <c r="E166" s="13">
        <f>C166+D166</f>
        <v>0</v>
      </c>
      <c r="F166" s="13">
        <f>'Nov 2024'!E166-'Dec 2024'!C166</f>
        <v>5</v>
      </c>
    </row>
    <row r="167" spans="1:6">
      <c r="A167" s="2" t="s">
        <v>332</v>
      </c>
      <c r="B167" t="s">
        <v>333</v>
      </c>
      <c r="C167" s="13"/>
      <c r="D167" s="13"/>
      <c r="E167" s="13">
        <f>C167+D167</f>
        <v>0</v>
      </c>
      <c r="F167" s="13">
        <f>'Nov 2024'!E167-'Dec 2024'!C167</f>
        <v>0</v>
      </c>
    </row>
    <row r="168" spans="1:6">
      <c r="A168" s="2" t="s">
        <v>334</v>
      </c>
      <c r="B168" t="s">
        <v>335</v>
      </c>
      <c r="C168" s="13"/>
      <c r="D168" s="13"/>
      <c r="E168" s="13">
        <f>C168+D168</f>
        <v>0</v>
      </c>
      <c r="F168" s="13">
        <f>'Nov 2024'!E168-'Dec 2024'!C168</f>
        <v>0</v>
      </c>
    </row>
    <row r="169" spans="1:6">
      <c r="A169" s="2" t="s">
        <v>336</v>
      </c>
      <c r="B169" t="s">
        <v>337</v>
      </c>
      <c r="C169" s="13"/>
      <c r="D169" s="13"/>
      <c r="E169" s="13">
        <f>C169+D169</f>
        <v>0</v>
      </c>
      <c r="F169" s="13">
        <f>'Nov 2024'!E169-'Dec 2024'!C169</f>
        <v>0</v>
      </c>
    </row>
    <row r="170" spans="1:6">
      <c r="A170" s="2" t="s">
        <v>338</v>
      </c>
      <c r="B170" t="s">
        <v>339</v>
      </c>
      <c r="C170" s="13"/>
      <c r="D170" s="13"/>
      <c r="E170" s="13">
        <f>C170+D170</f>
        <v>0</v>
      </c>
      <c r="F170" s="13">
        <f>'Nov 2024'!E170-'Dec 2024'!C170</f>
        <v>1</v>
      </c>
    </row>
    <row r="171" spans="1:6">
      <c r="A171" s="2" t="s">
        <v>340</v>
      </c>
      <c r="B171" t="s">
        <v>341</v>
      </c>
      <c r="C171" s="13"/>
      <c r="D171" s="13"/>
      <c r="E171" s="13">
        <f>C171+D171</f>
        <v>0</v>
      </c>
      <c r="F171" s="13">
        <f>'Nov 2024'!E171-'Dec 2024'!C171</f>
        <v>1</v>
      </c>
    </row>
    <row r="172" spans="1:6">
      <c r="A172" s="2" t="s">
        <v>342</v>
      </c>
      <c r="B172" t="s">
        <v>343</v>
      </c>
      <c r="C172" s="13"/>
      <c r="D172" s="13"/>
      <c r="E172" s="13">
        <f>C172+D172</f>
        <v>0</v>
      </c>
      <c r="F172" s="13">
        <f>'Nov 2024'!E172-'Dec 2024'!C172</f>
        <v>1</v>
      </c>
    </row>
    <row r="173" spans="1:6">
      <c r="A173" s="2" t="s">
        <v>344</v>
      </c>
      <c r="B173" t="s">
        <v>345</v>
      </c>
      <c r="C173" s="13"/>
      <c r="D173" s="13"/>
      <c r="E173" s="13">
        <f>C173+D173</f>
        <v>0</v>
      </c>
      <c r="F173" s="13">
        <f>'Nov 2024'!E173-'Dec 2024'!C173</f>
        <v>1</v>
      </c>
    </row>
    <row r="174" spans="1:6">
      <c r="A174" s="2" t="s">
        <v>346</v>
      </c>
      <c r="B174" t="s">
        <v>347</v>
      </c>
      <c r="C174" s="13"/>
      <c r="D174" s="13"/>
      <c r="E174" s="13">
        <f>C174+D174</f>
        <v>0</v>
      </c>
      <c r="F174" s="13">
        <f>'Nov 2024'!E174-'Dec 2024'!C174</f>
        <v>1</v>
      </c>
    </row>
    <row r="175" spans="1:6">
      <c r="A175" s="2" t="s">
        <v>348</v>
      </c>
      <c r="B175" t="s">
        <v>349</v>
      </c>
      <c r="C175" s="13"/>
      <c r="D175" s="13"/>
      <c r="E175" s="13">
        <f>C175+D175</f>
        <v>0</v>
      </c>
      <c r="F175" s="13">
        <f>'Nov 2024'!E175-'Dec 2024'!C175</f>
        <v>0</v>
      </c>
    </row>
    <row r="176" spans="1:6">
      <c r="A176" s="2" t="s">
        <v>350</v>
      </c>
      <c r="B176" t="s">
        <v>351</v>
      </c>
      <c r="C176" s="13"/>
      <c r="D176" s="13"/>
      <c r="E176" s="13">
        <f>C176+D176</f>
        <v>0</v>
      </c>
      <c r="F176" s="13">
        <f>'Nov 2024'!E176-'Dec 2024'!C176</f>
        <v>0</v>
      </c>
    </row>
    <row r="177" spans="1:6">
      <c r="A177" s="2" t="s">
        <v>352</v>
      </c>
      <c r="B177" t="s">
        <v>353</v>
      </c>
      <c r="C177" s="13"/>
      <c r="D177" s="13"/>
      <c r="E177" s="13">
        <f>C177+D177</f>
        <v>0</v>
      </c>
      <c r="F177" s="13">
        <f>'Nov 2024'!E177-'Dec 2024'!C177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FBA65-A8F0-43C8-944B-A86C0A339F39}">
  <dimension ref="A1:F177"/>
  <sheetViews>
    <sheetView workbookViewId="0">
      <selection activeCell="D113" sqref="D113"/>
    </sheetView>
  </sheetViews>
  <sheetFormatPr defaultRowHeight="15"/>
  <cols>
    <col min="1" max="1" width="31.7109375" style="2" bestFit="1" customWidth="1"/>
    <col min="2" max="2" width="13.28515625" bestFit="1" customWidth="1"/>
    <col min="6" max="6" width="20.85546875" bestFit="1" customWidth="1"/>
  </cols>
  <sheetData>
    <row r="1" spans="1:6">
      <c r="A1" s="2" t="s">
        <v>0</v>
      </c>
      <c r="B1" s="2" t="s">
        <v>2</v>
      </c>
      <c r="C1" s="2" t="s">
        <v>587</v>
      </c>
      <c r="D1" s="2" t="s">
        <v>588</v>
      </c>
      <c r="E1" s="2" t="s">
        <v>589</v>
      </c>
      <c r="F1" s="2" t="s">
        <v>590</v>
      </c>
    </row>
    <row r="2" spans="1:6">
      <c r="A2" s="2" t="s">
        <v>6</v>
      </c>
      <c r="B2" t="s">
        <v>7</v>
      </c>
      <c r="C2" s="13">
        <v>4</v>
      </c>
      <c r="D2" s="13"/>
      <c r="E2" s="13">
        <f>C2+D2</f>
        <v>4</v>
      </c>
      <c r="F2" s="13">
        <f>'Oct 2024'!E2-'Nov 2024'!C2</f>
        <v>0</v>
      </c>
    </row>
    <row r="3" spans="1:6">
      <c r="A3" s="2" t="s">
        <v>8</v>
      </c>
      <c r="B3" t="s">
        <v>9</v>
      </c>
      <c r="C3" s="13">
        <v>2</v>
      </c>
      <c r="D3" s="13">
        <v>2</v>
      </c>
      <c r="E3" s="13">
        <f>C3+D3</f>
        <v>4</v>
      </c>
      <c r="F3" s="13">
        <f>'Oct 2024'!E3-'Nov 2024'!C3</f>
        <v>4</v>
      </c>
    </row>
    <row r="4" spans="1:6">
      <c r="A4" s="2" t="s">
        <v>10</v>
      </c>
      <c r="B4" t="s">
        <v>11</v>
      </c>
      <c r="C4" s="13">
        <v>2</v>
      </c>
      <c r="D4" s="13">
        <v>2</v>
      </c>
      <c r="E4" s="13">
        <f>C4+D4</f>
        <v>4</v>
      </c>
      <c r="F4" s="13">
        <f>'Oct 2024'!E4-'Nov 2024'!C4</f>
        <v>4</v>
      </c>
    </row>
    <row r="5" spans="1:6">
      <c r="A5" s="2" t="s">
        <v>12</v>
      </c>
      <c r="B5" t="s">
        <v>13</v>
      </c>
      <c r="C5" s="13">
        <v>8</v>
      </c>
      <c r="D5" s="13">
        <v>4</v>
      </c>
      <c r="E5" s="13">
        <f>C5+D5</f>
        <v>12</v>
      </c>
      <c r="F5" s="13">
        <f>'Oct 2024'!E5-'Nov 2024'!C5</f>
        <v>4</v>
      </c>
    </row>
    <row r="6" spans="1:6">
      <c r="A6" s="2" t="s">
        <v>14</v>
      </c>
      <c r="B6" t="s">
        <v>15</v>
      </c>
      <c r="C6" s="13">
        <v>9</v>
      </c>
      <c r="D6" s="13">
        <v>8</v>
      </c>
      <c r="E6" s="13">
        <f>C6+D6</f>
        <v>17</v>
      </c>
      <c r="F6" s="13">
        <f>'Oct 2024'!E6-'Nov 2024'!C6</f>
        <v>7</v>
      </c>
    </row>
    <row r="7" spans="1:6">
      <c r="A7" s="2" t="s">
        <v>16</v>
      </c>
      <c r="B7" t="s">
        <v>17</v>
      </c>
      <c r="C7" s="13">
        <v>2</v>
      </c>
      <c r="D7" s="13">
        <v>2</v>
      </c>
      <c r="E7" s="13">
        <f>C7+D7</f>
        <v>4</v>
      </c>
      <c r="F7" s="13">
        <f>'Oct 2024'!E7-'Nov 2024'!C7</f>
        <v>1</v>
      </c>
    </row>
    <row r="8" spans="1:6">
      <c r="A8" s="2" t="s">
        <v>18</v>
      </c>
      <c r="B8" t="s">
        <v>19</v>
      </c>
      <c r="C8" s="13">
        <v>2</v>
      </c>
      <c r="D8" s="13">
        <v>2</v>
      </c>
      <c r="E8" s="13">
        <f>C8+D8</f>
        <v>4</v>
      </c>
      <c r="F8" s="13">
        <f>'Oct 2024'!E8-'Nov 2024'!C8</f>
        <v>1</v>
      </c>
    </row>
    <row r="9" spans="1:6">
      <c r="A9" s="2" t="s">
        <v>20</v>
      </c>
      <c r="B9" t="s">
        <v>21</v>
      </c>
      <c r="C9" s="13">
        <v>9</v>
      </c>
      <c r="D9" s="13">
        <v>8</v>
      </c>
      <c r="E9" s="13">
        <f>C9+D9</f>
        <v>17</v>
      </c>
      <c r="F9" s="13">
        <f>'Oct 2024'!E9-'Nov 2024'!C9</f>
        <v>7</v>
      </c>
    </row>
    <row r="10" spans="1:6">
      <c r="A10" s="2" t="s">
        <v>22</v>
      </c>
      <c r="B10" t="s">
        <v>23</v>
      </c>
      <c r="C10" s="13">
        <v>2</v>
      </c>
      <c r="D10" s="13">
        <v>2</v>
      </c>
      <c r="E10" s="13">
        <f>C10+D10</f>
        <v>4</v>
      </c>
      <c r="F10" s="13">
        <f>'Oct 2024'!E10-'Nov 2024'!C10</f>
        <v>1</v>
      </c>
    </row>
    <row r="11" spans="1:6">
      <c r="A11" s="2" t="s">
        <v>24</v>
      </c>
      <c r="B11" t="s">
        <v>25</v>
      </c>
      <c r="C11" s="13">
        <v>4</v>
      </c>
      <c r="D11" s="13"/>
      <c r="E11" s="13">
        <f>C11+D11</f>
        <v>4</v>
      </c>
      <c r="F11" s="13">
        <f>'Oct 2024'!E11-'Nov 2024'!C11</f>
        <v>0</v>
      </c>
    </row>
    <row r="12" spans="1:6">
      <c r="A12" s="2" t="s">
        <v>26</v>
      </c>
      <c r="B12" t="s">
        <v>27</v>
      </c>
      <c r="C12" s="13">
        <v>6</v>
      </c>
      <c r="D12" s="13">
        <v>6</v>
      </c>
      <c r="E12" s="13">
        <f>C12+D12</f>
        <v>12</v>
      </c>
      <c r="F12" s="13">
        <f>'Oct 2024'!E12-'Nov 2024'!C12</f>
        <v>7</v>
      </c>
    </row>
    <row r="13" spans="1:6">
      <c r="A13" s="2" t="s">
        <v>28</v>
      </c>
      <c r="B13" t="s">
        <v>29</v>
      </c>
      <c r="C13" s="13">
        <v>2</v>
      </c>
      <c r="D13" s="13">
        <v>2</v>
      </c>
      <c r="E13" s="13">
        <f>C13+D13</f>
        <v>4</v>
      </c>
      <c r="F13" s="13">
        <f>'Oct 2024'!E13-'Nov 2024'!C13</f>
        <v>1</v>
      </c>
    </row>
    <row r="14" spans="1:6">
      <c r="A14" s="2" t="s">
        <v>30</v>
      </c>
      <c r="B14" t="s">
        <v>31</v>
      </c>
      <c r="C14" s="13">
        <v>15</v>
      </c>
      <c r="D14" s="13"/>
      <c r="E14" s="13">
        <f>C14+D14</f>
        <v>15</v>
      </c>
      <c r="F14" s="13">
        <f>'Oct 2024'!E14-'Nov 2024'!C14</f>
        <v>2</v>
      </c>
    </row>
    <row r="15" spans="1:6">
      <c r="A15" s="2" t="s">
        <v>32</v>
      </c>
      <c r="B15" t="s">
        <v>33</v>
      </c>
      <c r="C15" s="13">
        <v>6</v>
      </c>
      <c r="D15" s="13"/>
      <c r="E15" s="13">
        <f>C15+D15</f>
        <v>6</v>
      </c>
      <c r="F15" s="13">
        <f>'Oct 2024'!E15-'Nov 2024'!C15</f>
        <v>-2</v>
      </c>
    </row>
    <row r="16" spans="1:6">
      <c r="A16" s="2" t="s">
        <v>34</v>
      </c>
      <c r="B16" t="s">
        <v>35</v>
      </c>
      <c r="C16" s="13">
        <v>23</v>
      </c>
      <c r="D16" s="13">
        <v>36</v>
      </c>
      <c r="E16" s="13">
        <f>C16+D16</f>
        <v>59</v>
      </c>
      <c r="F16" s="13">
        <f>'Oct 2024'!E16-'Nov 2024'!C16</f>
        <v>46</v>
      </c>
    </row>
    <row r="17" spans="1:6">
      <c r="A17" s="2" t="s">
        <v>36</v>
      </c>
      <c r="B17" t="s">
        <v>37</v>
      </c>
      <c r="C17" s="13">
        <v>3</v>
      </c>
      <c r="D17" s="13"/>
      <c r="E17" s="13">
        <f>C17+D17</f>
        <v>3</v>
      </c>
      <c r="F17" s="13">
        <f>'Oct 2024'!E17-'Nov 2024'!C17</f>
        <v>1</v>
      </c>
    </row>
    <row r="18" spans="1:6">
      <c r="A18" s="2" t="s">
        <v>38</v>
      </c>
      <c r="B18" t="s">
        <v>39</v>
      </c>
      <c r="C18" s="13">
        <v>2</v>
      </c>
      <c r="D18" s="13">
        <v>2</v>
      </c>
      <c r="E18" s="13">
        <f>C18+D18</f>
        <v>4</v>
      </c>
      <c r="F18" s="13">
        <f>'Oct 2024'!E18-'Nov 2024'!C18</f>
        <v>2</v>
      </c>
    </row>
    <row r="19" spans="1:6">
      <c r="A19" s="2" t="s">
        <v>40</v>
      </c>
      <c r="B19" t="s">
        <v>41</v>
      </c>
      <c r="C19" s="13">
        <v>5</v>
      </c>
      <c r="D19" s="13">
        <v>8</v>
      </c>
      <c r="E19" s="13">
        <f>C19+D19</f>
        <v>13</v>
      </c>
      <c r="F19" s="13">
        <f>'Oct 2024'!E19-'Nov 2024'!C19</f>
        <v>2</v>
      </c>
    </row>
    <row r="20" spans="1:6">
      <c r="A20" s="2" t="s">
        <v>42</v>
      </c>
      <c r="B20" t="s">
        <v>43</v>
      </c>
      <c r="C20" s="13">
        <v>20</v>
      </c>
      <c r="D20" s="13">
        <v>20</v>
      </c>
      <c r="E20" s="13">
        <f>C20+D20</f>
        <v>40</v>
      </c>
      <c r="F20" s="13">
        <f>'Oct 2024'!E20-'Nov 2024'!C20</f>
        <v>20</v>
      </c>
    </row>
    <row r="21" spans="1:6">
      <c r="A21" s="2" t="s">
        <v>44</v>
      </c>
      <c r="B21" t="s">
        <v>45</v>
      </c>
      <c r="C21" s="13">
        <v>1</v>
      </c>
      <c r="D21" s="13">
        <v>4</v>
      </c>
      <c r="E21" s="13">
        <f>C21+D21</f>
        <v>5</v>
      </c>
      <c r="F21" s="13">
        <f>'Oct 2024'!E21-'Nov 2024'!C21</f>
        <v>2</v>
      </c>
    </row>
    <row r="22" spans="1:6">
      <c r="A22" s="2" t="s">
        <v>46</v>
      </c>
      <c r="B22" t="s">
        <v>47</v>
      </c>
      <c r="C22" s="13">
        <v>8</v>
      </c>
      <c r="D22" s="13"/>
      <c r="E22" s="13">
        <f>C22+D22</f>
        <v>8</v>
      </c>
      <c r="F22" s="13">
        <f>'Oct 2024'!E22-'Nov 2024'!C22</f>
        <v>1</v>
      </c>
    </row>
    <row r="23" spans="1:6">
      <c r="A23" s="2" t="s">
        <v>48</v>
      </c>
      <c r="B23" t="s">
        <v>49</v>
      </c>
      <c r="C23" s="13">
        <v>3</v>
      </c>
      <c r="D23" s="13">
        <v>6</v>
      </c>
      <c r="E23" s="13">
        <f>C23+D23</f>
        <v>9</v>
      </c>
      <c r="F23" s="13">
        <f>'Oct 2024'!E23-'Nov 2024'!C23</f>
        <v>2</v>
      </c>
    </row>
    <row r="24" spans="1:6">
      <c r="A24" s="2" t="s">
        <v>50</v>
      </c>
      <c r="B24" t="s">
        <v>51</v>
      </c>
      <c r="C24" s="13">
        <v>3</v>
      </c>
      <c r="D24" s="13"/>
      <c r="E24" s="13">
        <f>C24+D24</f>
        <v>3</v>
      </c>
      <c r="F24" s="13">
        <f>'Oct 2024'!E24-'Nov 2024'!C24</f>
        <v>1</v>
      </c>
    </row>
    <row r="25" spans="1:6">
      <c r="A25" s="2" t="s">
        <v>52</v>
      </c>
      <c r="B25" t="s">
        <v>53</v>
      </c>
      <c r="C25" s="13">
        <v>39</v>
      </c>
      <c r="D25" s="13"/>
      <c r="E25" s="13">
        <f>C25+D25</f>
        <v>39</v>
      </c>
      <c r="F25" s="13">
        <f>'Oct 2024'!E25-'Nov 2024'!C25</f>
        <v>2</v>
      </c>
    </row>
    <row r="26" spans="1:6">
      <c r="A26" s="2" t="s">
        <v>54</v>
      </c>
      <c r="B26" t="s">
        <v>55</v>
      </c>
      <c r="C26" s="13">
        <v>4</v>
      </c>
      <c r="D26" s="13"/>
      <c r="E26" s="13">
        <f>C26+D26</f>
        <v>4</v>
      </c>
      <c r="F26" s="13">
        <f>'Oct 2024'!E26-'Nov 2024'!C26</f>
        <v>0</v>
      </c>
    </row>
    <row r="27" spans="1:6">
      <c r="A27" s="2" t="s">
        <v>56</v>
      </c>
      <c r="B27" t="s">
        <v>57</v>
      </c>
      <c r="C27" s="13">
        <v>2</v>
      </c>
      <c r="D27" s="13">
        <v>2</v>
      </c>
      <c r="E27" s="13">
        <f>C27+D27</f>
        <v>4</v>
      </c>
      <c r="F27" s="13">
        <f>'Oct 2024'!E27-'Nov 2024'!C27</f>
        <v>1</v>
      </c>
    </row>
    <row r="28" spans="1:6">
      <c r="A28" s="2" t="s">
        <v>58</v>
      </c>
      <c r="B28" t="s">
        <v>59</v>
      </c>
      <c r="C28" s="13">
        <v>4</v>
      </c>
      <c r="D28" s="13"/>
      <c r="E28" s="13">
        <f>C28+D28</f>
        <v>4</v>
      </c>
      <c r="F28" s="13">
        <f>'Oct 2024'!E28-'Nov 2024'!C28</f>
        <v>0</v>
      </c>
    </row>
    <row r="29" spans="1:6">
      <c r="A29" s="2" t="s">
        <v>60</v>
      </c>
      <c r="B29" t="s">
        <v>61</v>
      </c>
      <c r="C29" s="13">
        <v>16</v>
      </c>
      <c r="D29" s="13">
        <v>20</v>
      </c>
      <c r="E29" s="13">
        <f>C29+D29</f>
        <v>36</v>
      </c>
      <c r="F29" s="13">
        <f>'Oct 2024'!E29-'Nov 2024'!C29</f>
        <v>21</v>
      </c>
    </row>
    <row r="30" spans="1:6">
      <c r="A30" s="2" t="s">
        <v>62</v>
      </c>
      <c r="B30" t="s">
        <v>63</v>
      </c>
      <c r="C30" s="13">
        <v>4</v>
      </c>
      <c r="D30" s="13"/>
      <c r="E30" s="13">
        <f>C30+D30</f>
        <v>4</v>
      </c>
      <c r="F30" s="13">
        <f>'Oct 2024'!E30-'Nov 2024'!C30</f>
        <v>0</v>
      </c>
    </row>
    <row r="31" spans="1:6">
      <c r="A31" s="2" t="s">
        <v>64</v>
      </c>
      <c r="B31" t="s">
        <v>65</v>
      </c>
      <c r="C31" s="13">
        <v>2</v>
      </c>
      <c r="D31" s="13">
        <v>2</v>
      </c>
      <c r="E31" s="13">
        <f>C31+D31</f>
        <v>4</v>
      </c>
      <c r="F31" s="13">
        <f>'Oct 2024'!E31-'Nov 2024'!C31</f>
        <v>2</v>
      </c>
    </row>
    <row r="32" spans="1:6">
      <c r="A32" s="2" t="s">
        <v>66</v>
      </c>
      <c r="B32" t="s">
        <v>67</v>
      </c>
      <c r="C32" s="13">
        <v>3</v>
      </c>
      <c r="D32" s="13"/>
      <c r="E32" s="13">
        <f>C32+D32</f>
        <v>3</v>
      </c>
      <c r="F32" s="13">
        <f>'Oct 2024'!E32-'Nov 2024'!C32</f>
        <v>1</v>
      </c>
    </row>
    <row r="33" spans="1:6">
      <c r="A33" s="2" t="s">
        <v>68</v>
      </c>
      <c r="B33" t="s">
        <v>69</v>
      </c>
      <c r="C33" s="13">
        <v>8</v>
      </c>
      <c r="D33" s="13">
        <v>4</v>
      </c>
      <c r="E33" s="13">
        <f>C33+D33</f>
        <v>12</v>
      </c>
      <c r="F33" s="13">
        <f>'Oct 2024'!E33-'Nov 2024'!C33</f>
        <v>5</v>
      </c>
    </row>
    <row r="34" spans="1:6">
      <c r="A34" s="2" t="s">
        <v>70</v>
      </c>
      <c r="B34" t="s">
        <v>71</v>
      </c>
      <c r="C34" s="13">
        <v>2</v>
      </c>
      <c r="D34" s="13">
        <v>2</v>
      </c>
      <c r="E34" s="13">
        <f>C34+D34</f>
        <v>4</v>
      </c>
      <c r="F34" s="13">
        <f>'Oct 2024'!E34-'Nov 2024'!C34</f>
        <v>1</v>
      </c>
    </row>
    <row r="35" spans="1:6">
      <c r="A35" s="2" t="s">
        <v>72</v>
      </c>
      <c r="B35" t="s">
        <v>73</v>
      </c>
      <c r="C35" s="13">
        <v>16</v>
      </c>
      <c r="D35" s="13"/>
      <c r="E35" s="13">
        <f>C35+D35</f>
        <v>16</v>
      </c>
      <c r="F35" s="13">
        <f>'Oct 2024'!E35-'Nov 2024'!C35</f>
        <v>2</v>
      </c>
    </row>
    <row r="36" spans="1:6">
      <c r="A36" s="2" t="s">
        <v>74</v>
      </c>
      <c r="B36" t="s">
        <v>75</v>
      </c>
      <c r="C36" s="13">
        <v>2</v>
      </c>
      <c r="D36" s="13"/>
      <c r="E36" s="13">
        <f>C36+D36</f>
        <v>2</v>
      </c>
      <c r="F36" s="13">
        <f>'Oct 2024'!E36-'Nov 2024'!C36</f>
        <v>2</v>
      </c>
    </row>
    <row r="37" spans="1:6">
      <c r="A37" s="2" t="s">
        <v>76</v>
      </c>
      <c r="B37" t="s">
        <v>77</v>
      </c>
      <c r="C37" s="13">
        <v>4</v>
      </c>
      <c r="D37" s="13"/>
      <c r="E37" s="13">
        <f>C37+D37</f>
        <v>4</v>
      </c>
      <c r="F37" s="13">
        <f>'Oct 2024'!E37-'Nov 2024'!C37</f>
        <v>0</v>
      </c>
    </row>
    <row r="38" spans="1:6">
      <c r="A38" s="2" t="s">
        <v>78</v>
      </c>
      <c r="B38" t="s">
        <v>79</v>
      </c>
      <c r="C38" s="13">
        <v>1</v>
      </c>
      <c r="D38" s="13">
        <v>4</v>
      </c>
      <c r="E38" s="13">
        <f>C38+D38</f>
        <v>5</v>
      </c>
      <c r="F38" s="13">
        <f>'Oct 2024'!E38-'Nov 2024'!C38</f>
        <v>2</v>
      </c>
    </row>
    <row r="39" spans="1:6">
      <c r="A39" s="2" t="s">
        <v>80</v>
      </c>
      <c r="B39" t="s">
        <v>81</v>
      </c>
      <c r="C39" s="13">
        <v>3</v>
      </c>
      <c r="D39" s="13">
        <v>4</v>
      </c>
      <c r="E39" s="13">
        <f>C39+D39</f>
        <v>7</v>
      </c>
      <c r="F39" s="13">
        <f>'Oct 2024'!E39-'Nov 2024'!C39</f>
        <v>2</v>
      </c>
    </row>
    <row r="40" spans="1:6">
      <c r="A40" s="2" t="s">
        <v>82</v>
      </c>
      <c r="B40" t="s">
        <v>83</v>
      </c>
      <c r="C40" s="13">
        <v>4</v>
      </c>
      <c r="D40" s="13"/>
      <c r="E40" s="13">
        <f>C40+D40</f>
        <v>4</v>
      </c>
      <c r="F40" s="13">
        <f>'Oct 2024'!E40-'Nov 2024'!C40</f>
        <v>0</v>
      </c>
    </row>
    <row r="41" spans="1:6">
      <c r="A41" s="2" t="s">
        <v>84</v>
      </c>
      <c r="B41" t="s">
        <v>85</v>
      </c>
      <c r="C41" s="13">
        <v>3</v>
      </c>
      <c r="D41" s="13"/>
      <c r="E41" s="13">
        <f>C41+D41</f>
        <v>3</v>
      </c>
      <c r="F41" s="13">
        <f>'Oct 2024'!E41-'Nov 2024'!C41</f>
        <v>1</v>
      </c>
    </row>
    <row r="42" spans="1:6">
      <c r="A42" s="2" t="s">
        <v>86</v>
      </c>
      <c r="B42" t="s">
        <v>87</v>
      </c>
      <c r="C42" s="13">
        <v>2</v>
      </c>
      <c r="D42" s="13">
        <v>2</v>
      </c>
      <c r="E42" s="13">
        <f>C42+D42</f>
        <v>4</v>
      </c>
      <c r="F42" s="13">
        <f>'Oct 2024'!E42-'Nov 2024'!C42</f>
        <v>1</v>
      </c>
    </row>
    <row r="43" spans="1:6">
      <c r="A43" s="2" t="s">
        <v>88</v>
      </c>
      <c r="B43" t="s">
        <v>89</v>
      </c>
      <c r="C43" s="13">
        <v>4</v>
      </c>
      <c r="D43" s="13"/>
      <c r="E43" s="13">
        <f>C43+D43</f>
        <v>4</v>
      </c>
      <c r="F43" s="13">
        <f>'Oct 2024'!E43-'Nov 2024'!C43</f>
        <v>0</v>
      </c>
    </row>
    <row r="44" spans="1:6">
      <c r="A44" s="2" t="s">
        <v>90</v>
      </c>
      <c r="B44" t="s">
        <v>91</v>
      </c>
      <c r="C44" s="13">
        <v>16</v>
      </c>
      <c r="D44" s="13"/>
      <c r="E44" s="13">
        <f>C44+D44</f>
        <v>16</v>
      </c>
      <c r="F44" s="13">
        <f>'Oct 2024'!E44-'Nov 2024'!C44</f>
        <v>0</v>
      </c>
    </row>
    <row r="45" spans="1:6">
      <c r="A45" s="2" t="s">
        <v>92</v>
      </c>
      <c r="B45" t="s">
        <v>93</v>
      </c>
      <c r="C45" s="13">
        <v>2</v>
      </c>
      <c r="D45" s="13">
        <v>2</v>
      </c>
      <c r="E45" s="13">
        <f>C45+D45</f>
        <v>4</v>
      </c>
      <c r="F45" s="13">
        <f>'Oct 2024'!E45-'Nov 2024'!C45</f>
        <v>1</v>
      </c>
    </row>
    <row r="46" spans="1:6">
      <c r="A46" s="2" t="s">
        <v>94</v>
      </c>
      <c r="B46" t="s">
        <v>95</v>
      </c>
      <c r="C46" s="13">
        <v>2</v>
      </c>
      <c r="D46" s="13">
        <v>2</v>
      </c>
      <c r="E46" s="13">
        <f>C46+D46</f>
        <v>4</v>
      </c>
      <c r="F46" s="13">
        <f>'Oct 2024'!E46-'Nov 2024'!C46</f>
        <v>2</v>
      </c>
    </row>
    <row r="47" spans="1:6">
      <c r="A47" s="2" t="s">
        <v>96</v>
      </c>
      <c r="B47" t="s">
        <v>97</v>
      </c>
      <c r="C47" s="13">
        <v>2</v>
      </c>
      <c r="D47" s="13">
        <v>2</v>
      </c>
      <c r="E47" s="13">
        <f>C47+D47</f>
        <v>4</v>
      </c>
      <c r="F47" s="13">
        <f>'Oct 2024'!E47-'Nov 2024'!C47</f>
        <v>1</v>
      </c>
    </row>
    <row r="48" spans="1:6">
      <c r="A48" s="2" t="s">
        <v>98</v>
      </c>
      <c r="B48" t="s">
        <v>99</v>
      </c>
      <c r="C48" s="13">
        <v>3</v>
      </c>
      <c r="D48" s="13"/>
      <c r="E48" s="13">
        <f>C48+D48</f>
        <v>3</v>
      </c>
      <c r="F48" s="13">
        <f>'Oct 2024'!E48-'Nov 2024'!C48</f>
        <v>0</v>
      </c>
    </row>
    <row r="49" spans="1:6">
      <c r="A49" s="2" t="s">
        <v>100</v>
      </c>
      <c r="B49" t="s">
        <v>101</v>
      </c>
      <c r="C49" s="13">
        <v>2</v>
      </c>
      <c r="D49" s="13">
        <v>2</v>
      </c>
      <c r="E49" s="13">
        <f>C49+D49</f>
        <v>4</v>
      </c>
      <c r="F49" s="13">
        <f>'Oct 2024'!E49-'Nov 2024'!C49</f>
        <v>1</v>
      </c>
    </row>
    <row r="50" spans="1:6">
      <c r="A50" s="2" t="s">
        <v>102</v>
      </c>
      <c r="B50" t="s">
        <v>103</v>
      </c>
      <c r="C50" s="13">
        <v>3</v>
      </c>
      <c r="D50" s="13"/>
      <c r="E50" s="13">
        <f>C50+D50</f>
        <v>3</v>
      </c>
      <c r="F50" s="13">
        <f>'Oct 2024'!E50-'Nov 2024'!C50</f>
        <v>1</v>
      </c>
    </row>
    <row r="51" spans="1:6">
      <c r="A51" s="2" t="s">
        <v>104</v>
      </c>
      <c r="B51" t="s">
        <v>105</v>
      </c>
      <c r="C51" s="13">
        <v>5</v>
      </c>
      <c r="D51" s="13"/>
      <c r="E51" s="13">
        <f>C51+D51</f>
        <v>5</v>
      </c>
      <c r="F51" s="13">
        <f>'Oct 2024'!E51-'Nov 2024'!C51</f>
        <v>2</v>
      </c>
    </row>
    <row r="52" spans="1:6">
      <c r="A52" s="2" t="s">
        <v>106</v>
      </c>
      <c r="B52" t="s">
        <v>107</v>
      </c>
      <c r="C52" s="13">
        <v>21</v>
      </c>
      <c r="D52" s="13">
        <v>20</v>
      </c>
      <c r="E52" s="13">
        <f>C52+D52</f>
        <v>41</v>
      </c>
      <c r="F52" s="13">
        <f>'Oct 2024'!E52-'Nov 2024'!C52</f>
        <v>20</v>
      </c>
    </row>
    <row r="53" spans="1:6">
      <c r="A53" s="2" t="s">
        <v>108</v>
      </c>
      <c r="B53" t="s">
        <v>109</v>
      </c>
      <c r="C53" s="13">
        <v>3</v>
      </c>
      <c r="D53" s="13"/>
      <c r="E53" s="13">
        <f>C53+D53</f>
        <v>3</v>
      </c>
      <c r="F53" s="13">
        <f>'Oct 2024'!E53-'Nov 2024'!C53</f>
        <v>1</v>
      </c>
    </row>
    <row r="54" spans="1:6">
      <c r="A54" s="2" t="s">
        <v>110</v>
      </c>
      <c r="B54" t="s">
        <v>111</v>
      </c>
      <c r="C54" s="13">
        <v>3</v>
      </c>
      <c r="D54" s="13"/>
      <c r="E54" s="13">
        <f>C54+D54</f>
        <v>3</v>
      </c>
      <c r="F54" s="13">
        <f>'Oct 2024'!E54-'Nov 2024'!C54</f>
        <v>1</v>
      </c>
    </row>
    <row r="55" spans="1:6">
      <c r="A55" s="2" t="s">
        <v>112</v>
      </c>
      <c r="B55" t="s">
        <v>113</v>
      </c>
      <c r="C55" s="13">
        <v>4</v>
      </c>
      <c r="D55" s="13"/>
      <c r="E55" s="13">
        <f>C55+D55</f>
        <v>4</v>
      </c>
      <c r="F55" s="13">
        <f>'Oct 2024'!E55-'Nov 2024'!C55</f>
        <v>3</v>
      </c>
    </row>
    <row r="56" spans="1:6">
      <c r="A56" s="2" t="s">
        <v>114</v>
      </c>
      <c r="B56" t="s">
        <v>115</v>
      </c>
      <c r="C56" s="13">
        <v>2</v>
      </c>
      <c r="D56" s="13">
        <v>2</v>
      </c>
      <c r="E56" s="13">
        <f t="shared" ref="E56:E92" si="0">C56+D56</f>
        <v>4</v>
      </c>
      <c r="F56" s="13">
        <f>'Oct 2024'!E56-'Nov 2024'!C56</f>
        <v>2</v>
      </c>
    </row>
    <row r="57" spans="1:6">
      <c r="A57" s="2" t="s">
        <v>116</v>
      </c>
      <c r="B57" t="s">
        <v>117</v>
      </c>
      <c r="C57" s="13">
        <v>2</v>
      </c>
      <c r="D57" s="13">
        <v>2</v>
      </c>
      <c r="E57" s="13">
        <f t="shared" si="0"/>
        <v>4</v>
      </c>
      <c r="F57" s="13">
        <f>'Oct 2024'!E57-'Nov 2024'!C57</f>
        <v>1</v>
      </c>
    </row>
    <row r="58" spans="1:6">
      <c r="A58" s="2" t="s">
        <v>118</v>
      </c>
      <c r="B58" t="s">
        <v>119</v>
      </c>
      <c r="C58" s="13">
        <v>3</v>
      </c>
      <c r="D58" s="13"/>
      <c r="E58" s="13">
        <f t="shared" si="0"/>
        <v>3</v>
      </c>
      <c r="F58" s="13">
        <f>'Oct 2024'!E58-'Nov 2024'!C58</f>
        <v>1</v>
      </c>
    </row>
    <row r="59" spans="1:6">
      <c r="A59" s="2" t="s">
        <v>120</v>
      </c>
      <c r="B59" t="s">
        <v>121</v>
      </c>
      <c r="C59" s="13">
        <v>3</v>
      </c>
      <c r="D59" s="13"/>
      <c r="E59" s="13">
        <f t="shared" si="0"/>
        <v>3</v>
      </c>
      <c r="F59" s="13">
        <f>'Oct 2024'!E59-'Nov 2024'!C59</f>
        <v>1</v>
      </c>
    </row>
    <row r="60" spans="1:6">
      <c r="A60" s="2" t="s">
        <v>122</v>
      </c>
      <c r="B60" t="s">
        <v>123</v>
      </c>
      <c r="C60" s="13">
        <v>4</v>
      </c>
      <c r="D60" s="13"/>
      <c r="E60" s="13">
        <f t="shared" si="0"/>
        <v>4</v>
      </c>
      <c r="F60" s="13">
        <f>'Oct 2024'!E60-'Nov 2024'!C60</f>
        <v>0</v>
      </c>
    </row>
    <row r="61" spans="1:6">
      <c r="A61" s="2" t="s">
        <v>124</v>
      </c>
      <c r="B61" t="s">
        <v>125</v>
      </c>
      <c r="C61" s="13">
        <v>4</v>
      </c>
      <c r="D61" s="13"/>
      <c r="E61" s="13">
        <f t="shared" si="0"/>
        <v>4</v>
      </c>
      <c r="F61" s="13">
        <f>'Oct 2024'!E61-'Nov 2024'!C61</f>
        <v>1</v>
      </c>
    </row>
    <row r="62" spans="1:6">
      <c r="A62" s="2" t="s">
        <v>126</v>
      </c>
      <c r="B62" t="s">
        <v>127</v>
      </c>
      <c r="C62" s="13">
        <v>4</v>
      </c>
      <c r="D62" s="13"/>
      <c r="E62" s="13">
        <f t="shared" si="0"/>
        <v>4</v>
      </c>
      <c r="F62" s="13">
        <f>'Oct 2024'!E62-'Nov 2024'!C62</f>
        <v>0</v>
      </c>
    </row>
    <row r="63" spans="1:6">
      <c r="A63" s="2" t="s">
        <v>128</v>
      </c>
      <c r="B63" t="s">
        <v>129</v>
      </c>
      <c r="C63" s="13">
        <v>3</v>
      </c>
      <c r="D63" s="13"/>
      <c r="E63" s="13">
        <f t="shared" si="0"/>
        <v>3</v>
      </c>
      <c r="F63" s="13">
        <f>'Oct 2024'!E63-'Nov 2024'!C63</f>
        <v>1</v>
      </c>
    </row>
    <row r="64" spans="1:6">
      <c r="A64" s="2" t="s">
        <v>130</v>
      </c>
      <c r="B64" t="s">
        <v>131</v>
      </c>
      <c r="C64" s="13">
        <v>2</v>
      </c>
      <c r="D64" s="13">
        <v>4</v>
      </c>
      <c r="E64" s="13">
        <f t="shared" si="0"/>
        <v>6</v>
      </c>
      <c r="F64" s="13">
        <f>'Oct 2024'!E64-'Nov 2024'!C64</f>
        <v>2</v>
      </c>
    </row>
    <row r="65" spans="1:6">
      <c r="A65" s="2" t="s">
        <v>132</v>
      </c>
      <c r="B65" t="s">
        <v>133</v>
      </c>
      <c r="C65" s="13">
        <v>4</v>
      </c>
      <c r="D65" s="13"/>
      <c r="E65" s="13">
        <f t="shared" si="0"/>
        <v>4</v>
      </c>
      <c r="F65" s="13">
        <f>'Oct 2024'!E65-'Nov 2024'!C65</f>
        <v>0</v>
      </c>
    </row>
    <row r="66" spans="1:6">
      <c r="A66" s="2" t="s">
        <v>134</v>
      </c>
      <c r="B66" t="s">
        <v>135</v>
      </c>
      <c r="C66" s="13">
        <v>4</v>
      </c>
      <c r="D66" s="13"/>
      <c r="E66" s="13">
        <f t="shared" si="0"/>
        <v>4</v>
      </c>
      <c r="F66" s="13">
        <f>'Oct 2024'!E66-'Nov 2024'!C66</f>
        <v>0</v>
      </c>
    </row>
    <row r="67" spans="1:6">
      <c r="A67" s="2" t="s">
        <v>136</v>
      </c>
      <c r="B67" t="s">
        <v>137</v>
      </c>
      <c r="C67" s="13">
        <v>7</v>
      </c>
      <c r="D67" s="13"/>
      <c r="E67" s="13">
        <f t="shared" si="0"/>
        <v>7</v>
      </c>
      <c r="F67" s="13">
        <f>'Oct 2024'!E67-'Nov 2024'!C67</f>
        <v>-1</v>
      </c>
    </row>
    <row r="68" spans="1:6">
      <c r="A68" s="2" t="s">
        <v>138</v>
      </c>
      <c r="B68" t="s">
        <v>139</v>
      </c>
      <c r="C68" s="13">
        <v>2</v>
      </c>
      <c r="D68" s="13">
        <v>2</v>
      </c>
      <c r="E68" s="13">
        <f t="shared" si="0"/>
        <v>4</v>
      </c>
      <c r="F68" s="13">
        <f>'Oct 2024'!E68-'Nov 2024'!C68</f>
        <v>2</v>
      </c>
    </row>
    <row r="69" spans="1:6">
      <c r="A69" s="2" t="s">
        <v>140</v>
      </c>
      <c r="B69" t="s">
        <v>141</v>
      </c>
      <c r="C69" s="13">
        <v>3</v>
      </c>
      <c r="D69" s="13"/>
      <c r="E69" s="13">
        <f t="shared" si="0"/>
        <v>3</v>
      </c>
      <c r="F69" s="13">
        <f>'Oct 2024'!E69-'Nov 2024'!C69</f>
        <v>1</v>
      </c>
    </row>
    <row r="70" spans="1:6">
      <c r="A70" s="2" t="s">
        <v>142</v>
      </c>
      <c r="B70" t="s">
        <v>143</v>
      </c>
      <c r="C70" s="13">
        <v>11</v>
      </c>
      <c r="D70" s="13"/>
      <c r="E70" s="13">
        <f t="shared" si="0"/>
        <v>11</v>
      </c>
      <c r="F70" s="13">
        <f>'Oct 2024'!E70-'Nov 2024'!C70</f>
        <v>2</v>
      </c>
    </row>
    <row r="71" spans="1:6">
      <c r="A71" s="2" t="s">
        <v>144</v>
      </c>
      <c r="B71" t="s">
        <v>145</v>
      </c>
      <c r="C71" s="13">
        <v>4</v>
      </c>
      <c r="D71" s="13"/>
      <c r="E71" s="13">
        <f t="shared" si="0"/>
        <v>4</v>
      </c>
      <c r="F71" s="13">
        <f>'Oct 2024'!E71-'Nov 2024'!C71</f>
        <v>0</v>
      </c>
    </row>
    <row r="72" spans="1:6">
      <c r="A72" s="2" t="s">
        <v>146</v>
      </c>
      <c r="B72" t="s">
        <v>147</v>
      </c>
      <c r="C72" s="13">
        <v>4</v>
      </c>
      <c r="D72" s="13"/>
      <c r="E72" s="13">
        <f t="shared" si="0"/>
        <v>4</v>
      </c>
      <c r="F72" s="13">
        <f>'Oct 2024'!E72-'Nov 2024'!C72</f>
        <v>0</v>
      </c>
    </row>
    <row r="73" spans="1:6">
      <c r="A73" s="2" t="s">
        <v>148</v>
      </c>
      <c r="B73" t="s">
        <v>149</v>
      </c>
      <c r="C73" s="13">
        <v>7</v>
      </c>
      <c r="D73" s="13"/>
      <c r="E73" s="13">
        <f t="shared" si="0"/>
        <v>7</v>
      </c>
      <c r="F73" s="13">
        <f>'Oct 2024'!E73-'Nov 2024'!C73</f>
        <v>1</v>
      </c>
    </row>
    <row r="74" spans="1:6">
      <c r="A74" s="2" t="s">
        <v>150</v>
      </c>
      <c r="B74" t="s">
        <v>151</v>
      </c>
      <c r="C74" s="13">
        <v>13</v>
      </c>
      <c r="D74" s="13">
        <v>12</v>
      </c>
      <c r="E74" s="13">
        <f t="shared" si="0"/>
        <v>25</v>
      </c>
      <c r="F74" s="13">
        <f>'Oct 2024'!E74-'Nov 2024'!C74</f>
        <v>9</v>
      </c>
    </row>
    <row r="75" spans="1:6">
      <c r="A75" s="2" t="s">
        <v>152</v>
      </c>
      <c r="B75" t="s">
        <v>153</v>
      </c>
      <c r="C75" s="13">
        <v>2</v>
      </c>
      <c r="D75" s="13">
        <v>2</v>
      </c>
      <c r="E75" s="13">
        <f t="shared" si="0"/>
        <v>4</v>
      </c>
      <c r="F75" s="13">
        <f>'Oct 2024'!E75-'Nov 2024'!C75</f>
        <v>1</v>
      </c>
    </row>
    <row r="76" spans="1:6">
      <c r="A76" s="2" t="s">
        <v>154</v>
      </c>
      <c r="B76" t="s">
        <v>155</v>
      </c>
      <c r="C76" s="13">
        <v>8</v>
      </c>
      <c r="D76" s="13"/>
      <c r="E76" s="13">
        <f t="shared" si="0"/>
        <v>8</v>
      </c>
      <c r="F76" s="13">
        <f>'Oct 2024'!E76-'Nov 2024'!C76</f>
        <v>-3.5</v>
      </c>
    </row>
    <row r="77" spans="1:6">
      <c r="A77" s="2" t="s">
        <v>156</v>
      </c>
      <c r="B77" t="s">
        <v>157</v>
      </c>
      <c r="C77" s="13">
        <v>6</v>
      </c>
      <c r="D77" s="13"/>
      <c r="E77" s="13">
        <f t="shared" si="0"/>
        <v>6</v>
      </c>
      <c r="F77" s="13">
        <f>'Oct 2024'!E77-'Nov 2024'!C77</f>
        <v>-2.5</v>
      </c>
    </row>
    <row r="78" spans="1:6">
      <c r="A78" s="2" t="s">
        <v>158</v>
      </c>
      <c r="B78" t="s">
        <v>159</v>
      </c>
      <c r="C78" s="13">
        <v>6</v>
      </c>
      <c r="D78" s="13"/>
      <c r="E78" s="13">
        <f t="shared" si="0"/>
        <v>6</v>
      </c>
      <c r="F78" s="13">
        <f>'Oct 2024'!E78-'Nov 2024'!C78</f>
        <v>-2.5</v>
      </c>
    </row>
    <row r="79" spans="1:6">
      <c r="A79" s="2" t="s">
        <v>160</v>
      </c>
      <c r="B79" t="s">
        <v>161</v>
      </c>
      <c r="C79" s="13">
        <v>7</v>
      </c>
      <c r="D79" s="13"/>
      <c r="E79" s="13">
        <f t="shared" si="0"/>
        <v>7</v>
      </c>
      <c r="F79" s="13">
        <f>'Oct 2024'!E79-'Nov 2024'!C79</f>
        <v>-3.5</v>
      </c>
    </row>
    <row r="80" spans="1:6">
      <c r="A80" s="2" t="s">
        <v>162</v>
      </c>
      <c r="B80" t="s">
        <v>163</v>
      </c>
      <c r="C80" s="13">
        <v>10</v>
      </c>
      <c r="D80" s="13"/>
      <c r="E80" s="13">
        <f t="shared" si="0"/>
        <v>10</v>
      </c>
      <c r="F80" s="13">
        <f>'Oct 2024'!E80-'Nov 2024'!C80</f>
        <v>-5.5</v>
      </c>
    </row>
    <row r="81" spans="1:6">
      <c r="A81" s="2" t="s">
        <v>164</v>
      </c>
      <c r="B81" t="s">
        <v>165</v>
      </c>
      <c r="C81" s="13">
        <v>6</v>
      </c>
      <c r="D81" s="13"/>
      <c r="E81" s="13">
        <f t="shared" si="0"/>
        <v>6</v>
      </c>
      <c r="F81" s="13">
        <f>'Oct 2024'!E81-'Nov 2024'!C81</f>
        <v>-3</v>
      </c>
    </row>
    <row r="82" spans="1:6">
      <c r="A82" s="2" t="s">
        <v>166</v>
      </c>
      <c r="B82" t="s">
        <v>167</v>
      </c>
      <c r="C82" s="13">
        <v>4</v>
      </c>
      <c r="D82" s="13">
        <v>2</v>
      </c>
      <c r="E82" s="13">
        <f t="shared" si="0"/>
        <v>6</v>
      </c>
      <c r="F82" s="13">
        <f>'Oct 2024'!E82-'Nov 2024'!C82</f>
        <v>-1</v>
      </c>
    </row>
    <row r="83" spans="1:6">
      <c r="A83" s="2" t="s">
        <v>168</v>
      </c>
      <c r="B83" t="s">
        <v>169</v>
      </c>
      <c r="C83" s="13"/>
      <c r="D83" s="13"/>
      <c r="E83" s="13">
        <f t="shared" si="0"/>
        <v>0</v>
      </c>
      <c r="F83" s="13">
        <f>'Oct 2024'!E83-'Nov 2024'!C83</f>
        <v>5</v>
      </c>
    </row>
    <row r="84" spans="1:6">
      <c r="A84" s="2" t="s">
        <v>170</v>
      </c>
      <c r="B84" t="s">
        <v>171</v>
      </c>
      <c r="C84" s="13">
        <v>4</v>
      </c>
      <c r="D84" s="13">
        <v>2</v>
      </c>
      <c r="E84" s="13">
        <f t="shared" si="0"/>
        <v>6</v>
      </c>
      <c r="F84" s="13">
        <f>'Oct 2024'!E84-'Nov 2024'!C84</f>
        <v>-1</v>
      </c>
    </row>
    <row r="85" spans="1:6">
      <c r="A85" s="2" t="s">
        <v>172</v>
      </c>
      <c r="B85" t="s">
        <v>173</v>
      </c>
      <c r="C85" s="13">
        <v>7</v>
      </c>
      <c r="D85" s="13"/>
      <c r="E85" s="13">
        <f t="shared" si="0"/>
        <v>7</v>
      </c>
      <c r="F85" s="13">
        <f>'Oct 2024'!E85-'Nov 2024'!C85</f>
        <v>-3.5</v>
      </c>
    </row>
    <row r="86" spans="1:6">
      <c r="A86" s="2" t="s">
        <v>174</v>
      </c>
      <c r="B86" t="s">
        <v>175</v>
      </c>
      <c r="C86" s="13">
        <v>8</v>
      </c>
      <c r="D86" s="13"/>
      <c r="E86" s="13">
        <f t="shared" si="0"/>
        <v>8</v>
      </c>
      <c r="F86" s="13">
        <f>'Oct 2024'!E86-'Nov 2024'!C86</f>
        <v>-4</v>
      </c>
    </row>
    <row r="87" spans="1:6">
      <c r="A87" s="2" t="s">
        <v>176</v>
      </c>
      <c r="B87" t="s">
        <v>177</v>
      </c>
      <c r="C87" s="13">
        <v>5</v>
      </c>
      <c r="D87" s="13"/>
      <c r="E87" s="13">
        <f t="shared" si="0"/>
        <v>5</v>
      </c>
      <c r="F87" s="13">
        <f>'Oct 2024'!E87-'Nov 2024'!C87</f>
        <v>-1.5</v>
      </c>
    </row>
    <row r="88" spans="1:6">
      <c r="A88" s="2" t="s">
        <v>178</v>
      </c>
      <c r="B88" t="s">
        <v>179</v>
      </c>
      <c r="C88" s="13">
        <v>8</v>
      </c>
      <c r="D88" s="13"/>
      <c r="E88" s="13">
        <f t="shared" si="0"/>
        <v>8</v>
      </c>
      <c r="F88" s="13">
        <f>'Oct 2024'!E88-'Nov 2024'!C88</f>
        <v>-4</v>
      </c>
    </row>
    <row r="89" spans="1:6">
      <c r="A89" s="2" t="s">
        <v>180</v>
      </c>
      <c r="B89" t="s">
        <v>181</v>
      </c>
      <c r="C89" s="13">
        <v>7</v>
      </c>
      <c r="D89" s="13"/>
      <c r="E89" s="13">
        <f t="shared" si="0"/>
        <v>7</v>
      </c>
      <c r="F89" s="13">
        <f>'Oct 2024'!E89-'Nov 2024'!C89</f>
        <v>-3.5</v>
      </c>
    </row>
    <row r="90" spans="1:6">
      <c r="A90" s="2" t="s">
        <v>182</v>
      </c>
      <c r="B90" t="s">
        <v>183</v>
      </c>
      <c r="C90" s="13">
        <v>4</v>
      </c>
      <c r="D90" s="13">
        <v>2</v>
      </c>
      <c r="E90" s="13">
        <f t="shared" si="0"/>
        <v>6</v>
      </c>
      <c r="F90" s="13">
        <f>'Oct 2024'!E90-'Nov 2024'!C90</f>
        <v>-0.5</v>
      </c>
    </row>
    <row r="91" spans="1:6">
      <c r="A91" s="2" t="s">
        <v>184</v>
      </c>
      <c r="B91" t="s">
        <v>185</v>
      </c>
      <c r="C91" s="13">
        <v>2</v>
      </c>
      <c r="D91" s="13"/>
      <c r="E91" s="13">
        <f t="shared" si="0"/>
        <v>2</v>
      </c>
      <c r="F91" s="13">
        <f>'Oct 2024'!E91-'Nov 2024'!C91</f>
        <v>2.5</v>
      </c>
    </row>
    <row r="92" spans="1:6">
      <c r="A92" s="2" t="s">
        <v>186</v>
      </c>
      <c r="B92" t="s">
        <v>187</v>
      </c>
      <c r="C92" s="13">
        <v>4</v>
      </c>
      <c r="D92" s="13">
        <v>2</v>
      </c>
      <c r="E92" s="13">
        <f t="shared" si="0"/>
        <v>6</v>
      </c>
      <c r="F92" s="13">
        <f>'Oct 2024'!E92-'Nov 2024'!C92</f>
        <v>-0.5</v>
      </c>
    </row>
    <row r="93" spans="1:6">
      <c r="A93" s="2" t="s">
        <v>188</v>
      </c>
      <c r="B93" t="s">
        <v>189</v>
      </c>
      <c r="C93" s="13">
        <v>4</v>
      </c>
      <c r="D93" s="13"/>
      <c r="E93" s="13">
        <f>C93+D93</f>
        <v>4</v>
      </c>
      <c r="F93" s="13">
        <f>'Oct 2024'!E93-'Nov 2024'!C93</f>
        <v>0</v>
      </c>
    </row>
    <row r="94" spans="1:6">
      <c r="A94" s="2" t="s">
        <v>190</v>
      </c>
      <c r="B94" t="s">
        <v>191</v>
      </c>
      <c r="C94" s="13">
        <v>2</v>
      </c>
      <c r="D94" s="13"/>
      <c r="E94" s="13">
        <f>C94+D94</f>
        <v>2</v>
      </c>
      <c r="F94" s="13">
        <f>'Oct 2024'!E94-'Nov 2024'!C94</f>
        <v>3</v>
      </c>
    </row>
    <row r="95" spans="1:6">
      <c r="A95" s="2" t="s">
        <v>192</v>
      </c>
      <c r="B95" t="s">
        <v>193</v>
      </c>
      <c r="C95" s="13">
        <v>8</v>
      </c>
      <c r="D95" s="13">
        <v>8</v>
      </c>
      <c r="E95" s="13">
        <f>C95+D95</f>
        <v>16</v>
      </c>
      <c r="F95" s="13">
        <f>'Oct 2024'!E95-'Nov 2024'!C95</f>
        <v>5</v>
      </c>
    </row>
    <row r="96" spans="1:6">
      <c r="A96" s="2" t="s">
        <v>194</v>
      </c>
      <c r="B96" t="s">
        <v>195</v>
      </c>
      <c r="C96" s="13">
        <v>13</v>
      </c>
      <c r="D96" s="13"/>
      <c r="E96" s="13">
        <f>C96+D96</f>
        <v>13</v>
      </c>
      <c r="F96" s="13">
        <f>'Oct 2024'!E96-'Nov 2024'!C96</f>
        <v>1</v>
      </c>
    </row>
    <row r="97" spans="1:6">
      <c r="A97" s="2" t="s">
        <v>196</v>
      </c>
      <c r="B97" t="s">
        <v>197</v>
      </c>
      <c r="C97" s="13">
        <v>10</v>
      </c>
      <c r="D97" s="13"/>
      <c r="E97" s="13">
        <f>C97+D97</f>
        <v>10</v>
      </c>
      <c r="F97" s="13">
        <f>'Oct 2024'!E97-'Nov 2024'!C97</f>
        <v>4</v>
      </c>
    </row>
    <row r="98" spans="1:6">
      <c r="A98" s="2" t="s">
        <v>198</v>
      </c>
      <c r="B98" t="s">
        <v>199</v>
      </c>
      <c r="C98" s="13">
        <v>6</v>
      </c>
      <c r="D98" s="13"/>
      <c r="E98" s="13">
        <f>C98+D98</f>
        <v>6</v>
      </c>
      <c r="F98" s="13">
        <f>'Oct 2024'!E98-'Nov 2024'!C98</f>
        <v>0</v>
      </c>
    </row>
    <row r="99" spans="1:6">
      <c r="A99" s="2" t="s">
        <v>200</v>
      </c>
      <c r="B99" t="s">
        <v>201</v>
      </c>
      <c r="C99" s="13">
        <v>9</v>
      </c>
      <c r="D99" s="13">
        <v>8</v>
      </c>
      <c r="E99" s="13">
        <f>C99+D99</f>
        <v>17</v>
      </c>
      <c r="F99" s="13">
        <f>'Oct 2024'!E99-'Nov 2024'!C99</f>
        <v>8</v>
      </c>
    </row>
    <row r="100" spans="1:6">
      <c r="A100" s="2" t="s">
        <v>202</v>
      </c>
      <c r="B100" t="s">
        <v>203</v>
      </c>
      <c r="C100" s="13">
        <v>30</v>
      </c>
      <c r="D100" s="13"/>
      <c r="E100" s="13">
        <f>C100+D100</f>
        <v>30</v>
      </c>
      <c r="F100" s="13">
        <f>'Oct 2024'!E100-'Nov 2024'!C100</f>
        <v>6</v>
      </c>
    </row>
    <row r="101" spans="1:6">
      <c r="A101" s="2" t="s">
        <v>204</v>
      </c>
      <c r="B101">
        <v>8463115190</v>
      </c>
      <c r="C101" s="13">
        <v>2</v>
      </c>
      <c r="D101" s="13">
        <v>12</v>
      </c>
      <c r="E101" s="13">
        <f>C101+D101</f>
        <v>14</v>
      </c>
      <c r="F101" s="13">
        <f>'Oct 2024'!E101-'Nov 2024'!C101</f>
        <v>10</v>
      </c>
    </row>
    <row r="102" spans="1:6">
      <c r="A102" s="2" t="s">
        <v>6</v>
      </c>
      <c r="B102" t="s">
        <v>206</v>
      </c>
      <c r="C102" s="13">
        <v>3</v>
      </c>
      <c r="D102" s="13">
        <v>2</v>
      </c>
      <c r="E102" s="13">
        <f>C102+D102</f>
        <v>5</v>
      </c>
      <c r="F102" s="13">
        <f>'Oct 2024'!E102-'Nov 2024'!C102</f>
        <v>-1.5</v>
      </c>
    </row>
    <row r="103" spans="1:6">
      <c r="A103" s="2" t="s">
        <v>207</v>
      </c>
      <c r="B103" t="s">
        <v>208</v>
      </c>
      <c r="C103" s="13">
        <v>4</v>
      </c>
      <c r="D103" s="13"/>
      <c r="E103" s="13">
        <f>C103+D103</f>
        <v>4</v>
      </c>
      <c r="F103" s="13">
        <f>'Oct 2024'!E103-'Nov 2024'!C103</f>
        <v>0</v>
      </c>
    </row>
    <row r="104" spans="1:6">
      <c r="A104" s="2" t="s">
        <v>88</v>
      </c>
      <c r="B104" t="s">
        <v>209</v>
      </c>
      <c r="C104" s="13">
        <v>4</v>
      </c>
      <c r="D104" s="13"/>
      <c r="E104" s="13">
        <f>C104+D104</f>
        <v>4</v>
      </c>
      <c r="F104" s="13">
        <f>'Oct 2024'!E104-'Nov 2024'!C104</f>
        <v>0.5</v>
      </c>
    </row>
    <row r="105" spans="1:6">
      <c r="A105" s="2" t="s">
        <v>210</v>
      </c>
      <c r="B105" t="s">
        <v>211</v>
      </c>
      <c r="C105" s="13">
        <v>1</v>
      </c>
      <c r="D105" s="13">
        <v>2</v>
      </c>
      <c r="E105" s="13">
        <f>C105+D105</f>
        <v>3</v>
      </c>
      <c r="F105" s="13">
        <f>'Oct 2024'!E105-'Nov 2024'!C105</f>
        <v>1.5</v>
      </c>
    </row>
    <row r="106" spans="1:6">
      <c r="A106" s="2" t="s">
        <v>212</v>
      </c>
      <c r="B106" t="s">
        <v>213</v>
      </c>
      <c r="C106" s="13">
        <v>2</v>
      </c>
      <c r="D106" s="13"/>
      <c r="E106" s="13">
        <f>C106+D106</f>
        <v>2</v>
      </c>
      <c r="F106" s="13">
        <f>'Oct 2024'!E106-'Nov 2024'!C106</f>
        <v>0.33333333333333348</v>
      </c>
    </row>
    <row r="107" spans="1:6">
      <c r="A107" s="2" t="s">
        <v>214</v>
      </c>
      <c r="B107" t="s">
        <v>215</v>
      </c>
      <c r="C107" s="13">
        <v>3</v>
      </c>
      <c r="D107" s="13"/>
      <c r="E107" s="13">
        <f>C107+D107</f>
        <v>3</v>
      </c>
      <c r="F107" s="13">
        <f>'Oct 2024'!E107-'Nov 2024'!C107</f>
        <v>0.33000000000000007</v>
      </c>
    </row>
    <row r="108" spans="1:6">
      <c r="A108" s="2" t="s">
        <v>216</v>
      </c>
      <c r="B108" t="s">
        <v>217</v>
      </c>
      <c r="C108" s="13">
        <v>3</v>
      </c>
      <c r="D108" s="13"/>
      <c r="E108" s="13">
        <f>C108+D108</f>
        <v>3</v>
      </c>
      <c r="F108" s="13">
        <f>'Oct 2024'!E108-'Nov 2024'!C108</f>
        <v>-0.33999999999999986</v>
      </c>
    </row>
    <row r="109" spans="1:6">
      <c r="A109" s="2" t="s">
        <v>218</v>
      </c>
      <c r="B109" t="s">
        <v>219</v>
      </c>
      <c r="C109" s="13">
        <v>3</v>
      </c>
      <c r="D109" s="13"/>
      <c r="E109" s="13">
        <f>C109+D109</f>
        <v>3</v>
      </c>
      <c r="F109" s="13">
        <f>'Oct 2024'!E109-'Nov 2024'!C109</f>
        <v>1</v>
      </c>
    </row>
    <row r="110" spans="1:6">
      <c r="A110" s="2" t="s">
        <v>220</v>
      </c>
      <c r="B110" t="s">
        <v>221</v>
      </c>
      <c r="C110" s="13">
        <v>5</v>
      </c>
      <c r="D110" s="13"/>
      <c r="E110" s="13">
        <f>C110+D110</f>
        <v>5</v>
      </c>
      <c r="F110" s="13">
        <f>'Oct 2024'!E110-'Nov 2024'!C110</f>
        <v>0</v>
      </c>
    </row>
    <row r="111" spans="1:6">
      <c r="A111" s="2" t="s">
        <v>222</v>
      </c>
      <c r="B111" t="s">
        <v>223</v>
      </c>
      <c r="C111" s="13">
        <v>5</v>
      </c>
      <c r="D111" s="13"/>
      <c r="E111" s="13">
        <f>C111+D111</f>
        <v>5</v>
      </c>
      <c r="F111" s="13">
        <f>'Oct 2024'!E111-'Nov 2024'!C111</f>
        <v>-1.2000000000000002</v>
      </c>
    </row>
    <row r="112" spans="1:6">
      <c r="A112" s="2" t="s">
        <v>224</v>
      </c>
      <c r="B112" t="s">
        <v>225</v>
      </c>
      <c r="C112" s="13">
        <v>1</v>
      </c>
      <c r="D112" s="13">
        <v>2</v>
      </c>
      <c r="E112" s="13">
        <f>C112+D112</f>
        <v>3</v>
      </c>
      <c r="F112" s="13">
        <f>'Oct 2024'!E112-'Nov 2024'!C112</f>
        <v>1</v>
      </c>
    </row>
    <row r="113" spans="1:6">
      <c r="A113" s="2" t="s">
        <v>226</v>
      </c>
      <c r="B113" t="s">
        <v>227</v>
      </c>
      <c r="C113" s="13">
        <v>3</v>
      </c>
      <c r="D113" s="13"/>
      <c r="E113" s="13">
        <f>C113+D113</f>
        <v>3</v>
      </c>
      <c r="F113" s="13">
        <f>'Oct 2024'!E113-'Nov 2024'!C113</f>
        <v>0</v>
      </c>
    </row>
    <row r="114" spans="1:6">
      <c r="A114" s="2" t="s">
        <v>228</v>
      </c>
      <c r="B114" t="s">
        <v>229</v>
      </c>
      <c r="C114" s="13">
        <v>6</v>
      </c>
      <c r="D114" s="13"/>
      <c r="E114" s="13">
        <f>C114+D114</f>
        <v>6</v>
      </c>
      <c r="F114" s="13">
        <f>'Oct 2024'!E114-'Nov 2024'!C114</f>
        <v>0</v>
      </c>
    </row>
    <row r="115" spans="1:6">
      <c r="A115" s="2" t="s">
        <v>230</v>
      </c>
      <c r="B115" t="s">
        <v>231</v>
      </c>
      <c r="C115" s="13">
        <v>3</v>
      </c>
      <c r="D115" s="13"/>
      <c r="E115" s="13">
        <f>C115+D115</f>
        <v>3</v>
      </c>
      <c r="F115" s="13">
        <f>'Oct 2024'!E115-'Nov 2024'!C115</f>
        <v>2</v>
      </c>
    </row>
    <row r="116" spans="1:6">
      <c r="A116" s="2" t="s">
        <v>232</v>
      </c>
      <c r="B116" t="s">
        <v>233</v>
      </c>
      <c r="C116" s="13">
        <v>5</v>
      </c>
      <c r="D116" s="13"/>
      <c r="E116" s="13">
        <f>C116+D116</f>
        <v>5</v>
      </c>
      <c r="F116" s="13">
        <f>'Oct 2024'!E116-'Nov 2024'!C116</f>
        <v>0</v>
      </c>
    </row>
    <row r="117" spans="1:6">
      <c r="A117" s="2" t="s">
        <v>234</v>
      </c>
      <c r="B117" t="s">
        <v>235</v>
      </c>
      <c r="C117" s="13">
        <v>7</v>
      </c>
      <c r="D117" s="13">
        <v>12</v>
      </c>
      <c r="E117" s="13">
        <f>C117+D117</f>
        <v>19</v>
      </c>
      <c r="F117" s="13">
        <f>'Oct 2024'!E117-'Nov 2024'!C117</f>
        <v>5</v>
      </c>
    </row>
    <row r="118" spans="1:6">
      <c r="A118" s="2" t="s">
        <v>236</v>
      </c>
      <c r="B118" t="s">
        <v>237</v>
      </c>
      <c r="C118" s="13">
        <v>7</v>
      </c>
      <c r="D118" s="13">
        <v>12</v>
      </c>
      <c r="E118" s="13">
        <f>C118+D118</f>
        <v>19</v>
      </c>
      <c r="F118" s="13">
        <f>'Oct 2024'!E118-'Nov 2024'!C118</f>
        <v>6</v>
      </c>
    </row>
    <row r="119" spans="1:6">
      <c r="A119" s="2" t="s">
        <v>238</v>
      </c>
      <c r="B119" t="s">
        <v>239</v>
      </c>
      <c r="C119" s="13">
        <v>3</v>
      </c>
      <c r="D119" s="13"/>
      <c r="E119" s="13">
        <f>C119+D119</f>
        <v>3</v>
      </c>
      <c r="F119" s="13">
        <f>'Oct 2024'!E119-'Nov 2024'!C119</f>
        <v>1.666666666666667</v>
      </c>
    </row>
    <row r="120" spans="1:6">
      <c r="A120" s="2" t="s">
        <v>240</v>
      </c>
      <c r="B120" t="s">
        <v>241</v>
      </c>
      <c r="C120" s="13">
        <v>9</v>
      </c>
      <c r="D120" s="13"/>
      <c r="E120" s="13">
        <f>C120+D120</f>
        <v>9</v>
      </c>
      <c r="F120" s="13">
        <f>'Oct 2024'!E120-'Nov 2024'!C120</f>
        <v>0.59999999999999964</v>
      </c>
    </row>
    <row r="121" spans="1:6">
      <c r="A121" s="2" t="s">
        <v>242</v>
      </c>
      <c r="B121" t="s">
        <v>243</v>
      </c>
      <c r="C121" s="13">
        <v>2</v>
      </c>
      <c r="D121" s="13"/>
      <c r="E121" s="13">
        <f>C121+D121</f>
        <v>2</v>
      </c>
      <c r="F121" s="13">
        <f>'Oct 2024'!E121-'Nov 2024'!C121</f>
        <v>0</v>
      </c>
    </row>
    <row r="122" spans="1:6">
      <c r="A122" s="2" t="s">
        <v>244</v>
      </c>
      <c r="B122" t="s">
        <v>245</v>
      </c>
      <c r="C122" s="13">
        <v>1.5</v>
      </c>
      <c r="D122" s="13">
        <v>4</v>
      </c>
      <c r="E122" s="13">
        <f>C122+D122</f>
        <v>5.5</v>
      </c>
      <c r="F122" s="13">
        <f>'Oct 2024'!E122-'Nov 2024'!C122</f>
        <v>15.5</v>
      </c>
    </row>
    <row r="123" spans="1:6">
      <c r="A123" s="2" t="s">
        <v>246</v>
      </c>
      <c r="B123" t="s">
        <v>247</v>
      </c>
      <c r="C123" s="13">
        <v>9</v>
      </c>
      <c r="D123" s="13">
        <v>6</v>
      </c>
      <c r="E123" s="13">
        <f>C123+D123</f>
        <v>15</v>
      </c>
      <c r="F123" s="13">
        <f>'Oct 2024'!E123-'Nov 2024'!C123</f>
        <v>6</v>
      </c>
    </row>
    <row r="124" spans="1:6">
      <c r="A124" s="2" t="s">
        <v>248</v>
      </c>
      <c r="B124" t="s">
        <v>249</v>
      </c>
      <c r="C124" s="13">
        <v>20.5</v>
      </c>
      <c r="D124" s="13"/>
      <c r="E124" s="13">
        <f>C124+D124</f>
        <v>20.5</v>
      </c>
      <c r="F124" s="13">
        <f>'Oct 2024'!E124-'Nov 2024'!C124</f>
        <v>1</v>
      </c>
    </row>
    <row r="125" spans="1:6">
      <c r="A125" s="2" t="s">
        <v>250</v>
      </c>
      <c r="B125" t="s">
        <v>251</v>
      </c>
      <c r="C125" s="13">
        <v>2</v>
      </c>
      <c r="D125" s="13"/>
      <c r="E125" s="13">
        <f t="shared" ref="E125:E129" si="1">C125+D125</f>
        <v>2</v>
      </c>
      <c r="F125" s="13">
        <f>'Oct 2024'!E125-'Nov 2024'!C125</f>
        <v>1</v>
      </c>
    </row>
    <row r="126" spans="1:6">
      <c r="A126" s="2" t="s">
        <v>252</v>
      </c>
      <c r="B126" t="s">
        <v>253</v>
      </c>
      <c r="C126" s="13">
        <v>2</v>
      </c>
      <c r="D126" s="13"/>
      <c r="E126" s="13">
        <f t="shared" si="1"/>
        <v>2</v>
      </c>
      <c r="F126" s="13">
        <f>'Oct 2024'!E126-'Nov 2024'!C126</f>
        <v>1</v>
      </c>
    </row>
    <row r="127" spans="1:6">
      <c r="A127" s="2" t="s">
        <v>254</v>
      </c>
      <c r="B127" t="s">
        <v>255</v>
      </c>
      <c r="C127" s="13">
        <v>2</v>
      </c>
      <c r="D127" s="13"/>
      <c r="E127" s="13">
        <f t="shared" si="1"/>
        <v>2</v>
      </c>
      <c r="F127" s="13">
        <f>'Oct 2024'!E127-'Nov 2024'!C127</f>
        <v>1</v>
      </c>
    </row>
    <row r="128" spans="1:6">
      <c r="A128" s="2" t="s">
        <v>256</v>
      </c>
      <c r="B128" t="s">
        <v>257</v>
      </c>
      <c r="C128" s="13">
        <v>3</v>
      </c>
      <c r="D128" s="13"/>
      <c r="E128" s="13">
        <f t="shared" si="1"/>
        <v>3</v>
      </c>
      <c r="F128" s="13">
        <f>'Oct 2024'!E128-'Nov 2024'!C128</f>
        <v>0</v>
      </c>
    </row>
    <row r="129" spans="1:6">
      <c r="A129" s="2" t="s">
        <v>258</v>
      </c>
      <c r="B129" t="s">
        <v>259</v>
      </c>
      <c r="C129" s="13"/>
      <c r="D129" s="13"/>
      <c r="E129" s="13">
        <f t="shared" si="1"/>
        <v>0</v>
      </c>
      <c r="F129" s="13">
        <f>'Oct 2024'!E129-'Nov 2024'!C129</f>
        <v>0</v>
      </c>
    </row>
    <row r="130" spans="1:6">
      <c r="A130" s="2" t="s">
        <v>260</v>
      </c>
      <c r="B130" t="s">
        <v>261</v>
      </c>
      <c r="C130" s="13">
        <v>2.5</v>
      </c>
      <c r="D130" s="13"/>
      <c r="E130" s="13">
        <f>C130+D130</f>
        <v>2.5</v>
      </c>
      <c r="F130" s="13">
        <f>'Oct 2024'!E130-'Nov 2024'!C130</f>
        <v>1.5</v>
      </c>
    </row>
    <row r="131" spans="1:6">
      <c r="A131" s="2" t="s">
        <v>262</v>
      </c>
      <c r="B131" t="s">
        <v>263</v>
      </c>
      <c r="C131" s="13">
        <v>6</v>
      </c>
      <c r="D131" s="13"/>
      <c r="E131" s="13">
        <f>C131+D131</f>
        <v>6</v>
      </c>
      <c r="F131" s="13">
        <f>'Oct 2024'!E131-'Nov 2024'!C131</f>
        <v>2</v>
      </c>
    </row>
    <row r="132" spans="1:6">
      <c r="A132" s="2" t="s">
        <v>264</v>
      </c>
      <c r="B132" t="s">
        <v>265</v>
      </c>
      <c r="C132" s="13">
        <v>2</v>
      </c>
      <c r="D132" s="13"/>
      <c r="E132" s="13">
        <f>C132+D132</f>
        <v>2</v>
      </c>
      <c r="F132" s="13">
        <f>'Oct 2024'!E132-'Nov 2024'!C132</f>
        <v>0.5</v>
      </c>
    </row>
    <row r="133" spans="1:6">
      <c r="A133" s="2" t="s">
        <v>266</v>
      </c>
      <c r="B133" t="s">
        <v>267</v>
      </c>
      <c r="C133" s="13">
        <v>1.5</v>
      </c>
      <c r="D133" s="13">
        <v>2</v>
      </c>
      <c r="E133" s="13">
        <f>C133+D133</f>
        <v>3.5</v>
      </c>
      <c r="F133" s="13">
        <f>'Oct 2024'!E133-'Nov 2024'!C133</f>
        <v>2.5</v>
      </c>
    </row>
    <row r="134" spans="1:6">
      <c r="A134" s="2" t="s">
        <v>268</v>
      </c>
      <c r="B134" t="s">
        <v>269</v>
      </c>
      <c r="C134" s="13">
        <v>1.5</v>
      </c>
      <c r="D134" s="13"/>
      <c r="E134" s="13">
        <f>C134+D134</f>
        <v>1.5</v>
      </c>
      <c r="F134" s="13">
        <f>'Oct 2024'!E134-'Nov 2024'!C134</f>
        <v>1</v>
      </c>
    </row>
    <row r="135" spans="1:6">
      <c r="A135" s="2" t="s">
        <v>270</v>
      </c>
      <c r="B135" t="s">
        <v>271</v>
      </c>
      <c r="C135" s="13">
        <v>1</v>
      </c>
      <c r="D135" s="13"/>
      <c r="E135" s="13">
        <f>C135+D135</f>
        <v>1</v>
      </c>
      <c r="F135" s="13">
        <f>'Oct 2024'!E135-'Nov 2024'!C135</f>
        <v>0</v>
      </c>
    </row>
    <row r="136" spans="1:6">
      <c r="A136" s="2" t="s">
        <v>272</v>
      </c>
      <c r="B136">
        <v>4789369001</v>
      </c>
      <c r="C136" s="13">
        <v>1.5</v>
      </c>
      <c r="D136" s="13"/>
      <c r="E136" s="13">
        <f>C136+D136</f>
        <v>1.5</v>
      </c>
      <c r="F136" s="13">
        <f>'Oct 2024'!E136-'Nov 2024'!C136</f>
        <v>-0.75</v>
      </c>
    </row>
    <row r="137" spans="1:6">
      <c r="A137" s="2" t="s">
        <v>273</v>
      </c>
      <c r="B137" t="s">
        <v>274</v>
      </c>
      <c r="C137" s="13">
        <v>6</v>
      </c>
      <c r="D137" s="13"/>
      <c r="E137" s="13">
        <f>C137+D137</f>
        <v>6</v>
      </c>
      <c r="F137" s="13">
        <f>'Oct 2024'!E137-'Nov 2024'!C137</f>
        <v>0</v>
      </c>
    </row>
    <row r="138" spans="1:6">
      <c r="A138" s="2" t="s">
        <v>275</v>
      </c>
      <c r="B138" t="s">
        <v>276</v>
      </c>
      <c r="C138" s="13">
        <v>6</v>
      </c>
      <c r="D138" s="13"/>
      <c r="E138" s="13">
        <f>C138+D138</f>
        <v>6</v>
      </c>
      <c r="F138" s="13">
        <f>'Oct 2024'!E138-'Nov 2024'!C138</f>
        <v>0</v>
      </c>
    </row>
    <row r="139" spans="1:6">
      <c r="A139" s="2" t="s">
        <v>277</v>
      </c>
      <c r="B139" t="s">
        <v>278</v>
      </c>
      <c r="C139" s="13"/>
      <c r="D139" s="13"/>
      <c r="E139" s="13">
        <f>C139+D139</f>
        <v>0</v>
      </c>
      <c r="F139" s="13">
        <f>'Oct 2024'!E139-'Nov 2024'!C139</f>
        <v>3.625</v>
      </c>
    </row>
    <row r="140" spans="1:6">
      <c r="A140" s="2" t="s">
        <v>279</v>
      </c>
      <c r="B140" t="s">
        <v>280</v>
      </c>
      <c r="C140" s="13"/>
      <c r="D140" s="13"/>
      <c r="E140" s="13">
        <f>C140+D140</f>
        <v>0</v>
      </c>
      <c r="F140" s="13">
        <f>'Oct 2024'!E140-'Nov 2024'!C140</f>
        <v>3</v>
      </c>
    </row>
    <row r="141" spans="1:6">
      <c r="A141" s="2" t="s">
        <v>281</v>
      </c>
      <c r="B141" t="s">
        <v>282</v>
      </c>
      <c r="C141" s="13"/>
      <c r="D141" s="13"/>
      <c r="E141" s="13">
        <f>C141+D141</f>
        <v>0</v>
      </c>
      <c r="F141" s="13">
        <f>'Oct 2024'!E141-'Nov 2024'!C141</f>
        <v>3.5</v>
      </c>
    </row>
    <row r="142" spans="1:6">
      <c r="A142" s="2" t="s">
        <v>283</v>
      </c>
      <c r="B142" t="s">
        <v>284</v>
      </c>
      <c r="C142" s="13"/>
      <c r="D142" s="13"/>
      <c r="E142" s="13">
        <f>C142+D142</f>
        <v>0</v>
      </c>
      <c r="F142" s="13">
        <f>'Oct 2024'!E142-'Nov 2024'!C142</f>
        <v>1</v>
      </c>
    </row>
    <row r="143" spans="1:6">
      <c r="A143" s="2" t="s">
        <v>285</v>
      </c>
      <c r="B143" t="s">
        <v>286</v>
      </c>
      <c r="C143" s="13"/>
      <c r="D143" s="13"/>
      <c r="E143" s="13">
        <f>C143+D143</f>
        <v>0</v>
      </c>
      <c r="F143" s="13">
        <f>'Oct 2024'!E143-'Nov 2024'!C143</f>
        <v>2.5</v>
      </c>
    </row>
    <row r="144" spans="1:6">
      <c r="A144" s="2" t="s">
        <v>287</v>
      </c>
      <c r="B144" t="s">
        <v>288</v>
      </c>
      <c r="C144" s="13"/>
      <c r="D144" s="13"/>
      <c r="E144" s="13">
        <f>C144+D144</f>
        <v>0</v>
      </c>
      <c r="F144" s="13">
        <f>'Oct 2024'!E144-'Nov 2024'!C144</f>
        <v>2</v>
      </c>
    </row>
    <row r="145" spans="1:6">
      <c r="A145" s="2" t="s">
        <v>289</v>
      </c>
      <c r="B145" t="s">
        <v>290</v>
      </c>
      <c r="C145" s="13"/>
      <c r="D145" s="13"/>
      <c r="E145" s="13">
        <f>C145+D145</f>
        <v>0</v>
      </c>
      <c r="F145" s="13">
        <f>'Oct 2024'!E145-'Nov 2024'!C145</f>
        <v>0</v>
      </c>
    </row>
    <row r="146" spans="1:6">
      <c r="A146" s="2" t="s">
        <v>291</v>
      </c>
      <c r="B146" t="s">
        <v>292</v>
      </c>
      <c r="C146" s="13">
        <v>31</v>
      </c>
      <c r="D146" s="13">
        <v>23</v>
      </c>
      <c r="E146" s="13">
        <f>C146+D146</f>
        <v>54</v>
      </c>
      <c r="F146" s="13">
        <f>'Oct 2024'!E146-'Nov 2024'!C146</f>
        <v>25</v>
      </c>
    </row>
    <row r="147" spans="1:6">
      <c r="A147" s="2" t="s">
        <v>293</v>
      </c>
      <c r="B147" t="s">
        <v>294</v>
      </c>
      <c r="C147" s="13">
        <v>17</v>
      </c>
      <c r="D147" s="13">
        <v>13</v>
      </c>
      <c r="E147" s="13">
        <f>C147+D147</f>
        <v>30</v>
      </c>
      <c r="F147" s="13">
        <f>'Oct 2024'!E147-'Nov 2024'!C147</f>
        <v>14</v>
      </c>
    </row>
    <row r="148" spans="1:6">
      <c r="A148" s="2" t="s">
        <v>295</v>
      </c>
      <c r="B148" t="s">
        <v>296</v>
      </c>
      <c r="C148" s="13">
        <v>11</v>
      </c>
      <c r="D148" s="13">
        <v>19</v>
      </c>
      <c r="E148" s="13">
        <f>C148+D148</f>
        <v>30</v>
      </c>
      <c r="F148" s="13">
        <f>'Oct 2024'!E148-'Nov 2024'!C148</f>
        <v>17.5</v>
      </c>
    </row>
    <row r="149" spans="1:6">
      <c r="A149" s="2" t="s">
        <v>297</v>
      </c>
      <c r="B149" t="s">
        <v>298</v>
      </c>
      <c r="C149" s="13">
        <v>19</v>
      </c>
      <c r="D149" s="13">
        <v>6</v>
      </c>
      <c r="E149" s="13">
        <f>C149+D149</f>
        <v>25</v>
      </c>
      <c r="F149" s="13">
        <f>'Oct 2024'!E149-'Nov 2024'!C149</f>
        <v>5.5</v>
      </c>
    </row>
    <row r="150" spans="1:6">
      <c r="A150" s="2" t="s">
        <v>299</v>
      </c>
      <c r="B150" t="s">
        <v>300</v>
      </c>
      <c r="C150" s="13">
        <v>2.5</v>
      </c>
      <c r="D150" s="13"/>
      <c r="E150" s="13">
        <f>C150+D150</f>
        <v>2.5</v>
      </c>
      <c r="F150" s="13">
        <f>'Oct 2024'!E150-'Nov 2024'!C150</f>
        <v>0.5</v>
      </c>
    </row>
    <row r="151" spans="1:6">
      <c r="A151" s="2" t="s">
        <v>301</v>
      </c>
      <c r="B151" t="s">
        <v>302</v>
      </c>
      <c r="C151" s="13">
        <v>2</v>
      </c>
      <c r="D151" s="13"/>
      <c r="E151" s="13">
        <f>C151+D151</f>
        <v>2</v>
      </c>
      <c r="F151" s="13">
        <f>'Oct 2024'!E151-'Nov 2024'!C151</f>
        <v>0.5</v>
      </c>
    </row>
    <row r="152" spans="1:6">
      <c r="A152" s="2" t="s">
        <v>303</v>
      </c>
      <c r="B152" t="s">
        <v>304</v>
      </c>
      <c r="C152" s="13">
        <v>9</v>
      </c>
      <c r="D152" s="13">
        <v>5</v>
      </c>
      <c r="E152" s="13">
        <f>C152+D152</f>
        <v>14</v>
      </c>
      <c r="F152" s="13">
        <f>'Oct 2024'!E152-'Nov 2024'!C152</f>
        <v>1</v>
      </c>
    </row>
    <row r="153" spans="1:6">
      <c r="A153" s="2" t="s">
        <v>305</v>
      </c>
      <c r="B153" t="s">
        <v>306</v>
      </c>
      <c r="C153" s="13">
        <v>1.5</v>
      </c>
      <c r="D153" s="13">
        <v>8</v>
      </c>
      <c r="E153" s="13">
        <f>C153+D153</f>
        <v>9.5</v>
      </c>
      <c r="F153" s="13">
        <f>'Oct 2024'!E153-'Nov 2024'!C153</f>
        <v>0</v>
      </c>
    </row>
    <row r="154" spans="1:6">
      <c r="A154" s="2" t="s">
        <v>307</v>
      </c>
      <c r="B154" t="s">
        <v>308</v>
      </c>
      <c r="C154" s="13">
        <v>6</v>
      </c>
      <c r="D154" s="13"/>
      <c r="E154" s="13">
        <f>C154+D154</f>
        <v>6</v>
      </c>
      <c r="F154" s="13">
        <f>'Oct 2024'!E154-'Nov 2024'!C154</f>
        <v>5.5</v>
      </c>
    </row>
    <row r="155" spans="1:6">
      <c r="A155" s="2" t="s">
        <v>309</v>
      </c>
      <c r="B155" t="s">
        <v>310</v>
      </c>
      <c r="C155" s="13">
        <v>3</v>
      </c>
      <c r="D155" s="13"/>
      <c r="E155" s="13">
        <f>C155+D155</f>
        <v>3</v>
      </c>
      <c r="F155" s="13">
        <f>'Oct 2024'!E155-'Nov 2024'!C155</f>
        <v>1</v>
      </c>
    </row>
    <row r="156" spans="1:6">
      <c r="A156" s="2" t="s">
        <v>311</v>
      </c>
      <c r="B156" t="s">
        <v>312</v>
      </c>
      <c r="C156" s="13">
        <v>2</v>
      </c>
      <c r="D156" s="13"/>
      <c r="E156" s="13">
        <f>C156+D156</f>
        <v>2</v>
      </c>
      <c r="F156" s="13">
        <f>'Oct 2024'!E156-'Nov 2024'!C156</f>
        <v>1</v>
      </c>
    </row>
    <row r="157" spans="1:6">
      <c r="A157" s="2" t="s">
        <v>313</v>
      </c>
      <c r="B157" t="s">
        <v>314</v>
      </c>
      <c r="C157" s="13">
        <v>5</v>
      </c>
      <c r="D157" s="13"/>
      <c r="E157" s="13">
        <f>C157+D157</f>
        <v>5</v>
      </c>
      <c r="F157" s="13">
        <f>'Oct 2024'!E157-'Nov 2024'!C157</f>
        <v>-4</v>
      </c>
    </row>
    <row r="158" spans="1:6">
      <c r="A158" s="2" t="s">
        <v>315</v>
      </c>
      <c r="B158" t="s">
        <v>316</v>
      </c>
      <c r="C158" s="13">
        <v>1</v>
      </c>
      <c r="D158" s="13"/>
      <c r="E158" s="13">
        <f>C158+D158</f>
        <v>1</v>
      </c>
      <c r="F158" s="13">
        <f>'Oct 2024'!E158-'Nov 2024'!C158</f>
        <v>2</v>
      </c>
    </row>
    <row r="159" spans="1:6">
      <c r="A159" s="2" t="s">
        <v>317</v>
      </c>
      <c r="B159" t="s">
        <v>318</v>
      </c>
      <c r="C159" s="13">
        <v>2</v>
      </c>
      <c r="D159" s="13"/>
      <c r="E159" s="13">
        <f>C159+D159</f>
        <v>2</v>
      </c>
      <c r="F159" s="13">
        <f>'Oct 2024'!E159-'Nov 2024'!C159</f>
        <v>1.375</v>
      </c>
    </row>
    <row r="160" spans="1:6">
      <c r="A160" s="2" t="s">
        <v>319</v>
      </c>
      <c r="B160" t="s">
        <v>320</v>
      </c>
      <c r="C160" s="13">
        <v>3</v>
      </c>
      <c r="D160" s="13"/>
      <c r="E160" s="13">
        <f>C160+D160</f>
        <v>3</v>
      </c>
      <c r="F160" s="13">
        <f>'Oct 2024'!E160-'Nov 2024'!C160</f>
        <v>0.625</v>
      </c>
    </row>
    <row r="161" spans="1:6">
      <c r="A161" s="2" t="s">
        <v>321</v>
      </c>
      <c r="B161" t="s">
        <v>322</v>
      </c>
      <c r="C161" s="13">
        <v>1</v>
      </c>
      <c r="D161" s="13"/>
      <c r="E161" s="13">
        <f>C161+D161</f>
        <v>1</v>
      </c>
      <c r="F161" s="13">
        <f>'Oct 2024'!E161-'Nov 2024'!C161</f>
        <v>0.75</v>
      </c>
    </row>
    <row r="162" spans="1:6">
      <c r="A162" s="2" t="s">
        <v>323</v>
      </c>
      <c r="B162" t="s">
        <v>324</v>
      </c>
      <c r="C162" s="13">
        <v>1</v>
      </c>
      <c r="D162" s="13"/>
      <c r="E162" s="13">
        <f>C162+D162</f>
        <v>1</v>
      </c>
      <c r="F162" s="13">
        <f>'Oct 2024'!E162-'Nov 2024'!C162</f>
        <v>0.75</v>
      </c>
    </row>
    <row r="163" spans="1:6">
      <c r="A163" s="2" t="s">
        <v>325</v>
      </c>
      <c r="B163" t="s">
        <v>326</v>
      </c>
      <c r="C163" s="13">
        <v>3</v>
      </c>
      <c r="D163" s="13"/>
      <c r="E163" s="13">
        <f>C163+D163</f>
        <v>3</v>
      </c>
      <c r="F163" s="13">
        <f>'Oct 2024'!E163-'Nov 2024'!C163</f>
        <v>1.75</v>
      </c>
    </row>
    <row r="164" spans="1:6">
      <c r="A164" s="2" t="s">
        <v>327</v>
      </c>
      <c r="B164" t="s">
        <v>328</v>
      </c>
      <c r="C164" s="13">
        <v>2</v>
      </c>
      <c r="D164" s="13"/>
      <c r="E164" s="13">
        <f>C164+D164</f>
        <v>2</v>
      </c>
      <c r="F164" s="13">
        <f>'Oct 2024'!E164-'Nov 2024'!C164</f>
        <v>1.75</v>
      </c>
    </row>
    <row r="165" spans="1:6">
      <c r="A165" s="2" t="s">
        <v>329</v>
      </c>
      <c r="B165" t="s">
        <v>330</v>
      </c>
      <c r="C165" s="13">
        <v>1</v>
      </c>
      <c r="D165" s="13"/>
      <c r="E165" s="13">
        <f>C165+D165</f>
        <v>1</v>
      </c>
      <c r="F165" s="13">
        <f>'Oct 2024'!E165-'Nov 2024'!C165</f>
        <v>0</v>
      </c>
    </row>
    <row r="166" spans="1:6">
      <c r="A166" s="2" t="s">
        <v>331</v>
      </c>
      <c r="B166" t="s">
        <v>314</v>
      </c>
      <c r="C166" s="13">
        <v>5</v>
      </c>
      <c r="D166" s="13"/>
      <c r="E166" s="13">
        <f>C166+D166</f>
        <v>5</v>
      </c>
      <c r="F166" s="13">
        <f>'Oct 2024'!E166-'Nov 2024'!C166</f>
        <v>-0.5</v>
      </c>
    </row>
    <row r="167" spans="1:6">
      <c r="A167" s="2" t="s">
        <v>332</v>
      </c>
      <c r="B167" t="s">
        <v>333</v>
      </c>
      <c r="C167" s="13">
        <v>0</v>
      </c>
      <c r="D167" s="13"/>
      <c r="E167" s="13">
        <f>C167+D167</f>
        <v>0</v>
      </c>
      <c r="F167" s="13">
        <f>'Oct 2024'!E167-'Nov 2024'!C167</f>
        <v>1</v>
      </c>
    </row>
    <row r="168" spans="1:6">
      <c r="A168" s="2" t="s">
        <v>334</v>
      </c>
      <c r="B168" t="s">
        <v>335</v>
      </c>
      <c r="C168" s="13">
        <v>0</v>
      </c>
      <c r="D168" s="13"/>
      <c r="E168" s="13">
        <f>C168+D168</f>
        <v>0</v>
      </c>
      <c r="F168" s="13">
        <f>'Oct 2024'!E168-'Nov 2024'!C168</f>
        <v>1</v>
      </c>
    </row>
    <row r="169" spans="1:6">
      <c r="A169" s="2" t="s">
        <v>336</v>
      </c>
      <c r="B169" t="s">
        <v>337</v>
      </c>
      <c r="C169" s="13"/>
      <c r="D169" s="13"/>
      <c r="E169" s="13">
        <f>C169+D169</f>
        <v>0</v>
      </c>
      <c r="F169" s="13">
        <f>'Oct 2024'!E169-'Nov 2024'!C169</f>
        <v>1</v>
      </c>
    </row>
    <row r="170" spans="1:6">
      <c r="A170" s="2" t="s">
        <v>338</v>
      </c>
      <c r="B170" t="s">
        <v>339</v>
      </c>
      <c r="C170" s="13">
        <v>1</v>
      </c>
      <c r="D170" s="13"/>
      <c r="E170" s="13">
        <f>C170+D170</f>
        <v>1</v>
      </c>
      <c r="F170" s="13">
        <f>'Oct 2024'!E170-'Nov 2024'!C170</f>
        <v>1</v>
      </c>
    </row>
    <row r="171" spans="1:6">
      <c r="A171" s="2" t="s">
        <v>340</v>
      </c>
      <c r="B171" t="s">
        <v>341</v>
      </c>
      <c r="C171" s="13">
        <v>1</v>
      </c>
      <c r="D171" s="13"/>
      <c r="E171" s="13">
        <f>C171+D171</f>
        <v>1</v>
      </c>
      <c r="F171" s="13">
        <f>'Oct 2024'!E171-'Nov 2024'!C171</f>
        <v>0</v>
      </c>
    </row>
    <row r="172" spans="1:6">
      <c r="A172" s="2" t="s">
        <v>342</v>
      </c>
      <c r="B172" t="s">
        <v>343</v>
      </c>
      <c r="C172" s="13">
        <v>1</v>
      </c>
      <c r="D172" s="13"/>
      <c r="E172" s="13">
        <f>C172+D172</f>
        <v>1</v>
      </c>
      <c r="F172" s="13">
        <f>'Oct 2024'!E172-'Nov 2024'!C172</f>
        <v>0</v>
      </c>
    </row>
    <row r="173" spans="1:6">
      <c r="A173" s="2" t="s">
        <v>344</v>
      </c>
      <c r="B173" t="s">
        <v>345</v>
      </c>
      <c r="C173" s="13">
        <v>1</v>
      </c>
      <c r="D173" s="13"/>
      <c r="E173" s="13">
        <f>C173+D173</f>
        <v>1</v>
      </c>
      <c r="F173" s="13">
        <f>'Oct 2024'!E173-'Nov 2024'!C173</f>
        <v>0</v>
      </c>
    </row>
    <row r="174" spans="1:6">
      <c r="A174" s="2" t="s">
        <v>346</v>
      </c>
      <c r="B174" t="s">
        <v>347</v>
      </c>
      <c r="C174" s="13">
        <v>1</v>
      </c>
      <c r="D174" s="13"/>
      <c r="E174" s="13">
        <f>C174+D174</f>
        <v>1</v>
      </c>
      <c r="F174" s="13">
        <f>'Oct 2024'!E174-'Nov 2024'!C174</f>
        <v>0</v>
      </c>
    </row>
    <row r="175" spans="1:6">
      <c r="A175" s="2" t="s">
        <v>348</v>
      </c>
      <c r="B175" t="s">
        <v>349</v>
      </c>
      <c r="C175" s="13">
        <v>0</v>
      </c>
      <c r="D175" s="13"/>
      <c r="E175" s="13">
        <f>C175+D175</f>
        <v>0</v>
      </c>
      <c r="F175" s="13">
        <f>'Oct 2024'!E175-'Nov 2024'!C175</f>
        <v>0</v>
      </c>
    </row>
    <row r="176" spans="1:6">
      <c r="A176" s="2" t="s">
        <v>350</v>
      </c>
      <c r="B176" t="s">
        <v>351</v>
      </c>
      <c r="C176" s="13">
        <v>0</v>
      </c>
      <c r="D176" s="13"/>
      <c r="E176" s="13">
        <f>C176+D176</f>
        <v>0</v>
      </c>
      <c r="F176" s="13">
        <f>'Oct 2024'!E176-'Nov 2024'!C176</f>
        <v>0</v>
      </c>
    </row>
    <row r="177" spans="1:6">
      <c r="A177" s="2" t="s">
        <v>352</v>
      </c>
      <c r="B177" t="s">
        <v>353</v>
      </c>
      <c r="C177" s="13">
        <v>0</v>
      </c>
      <c r="D177" s="13"/>
      <c r="E177" s="13">
        <f>C177+D177</f>
        <v>0</v>
      </c>
      <c r="F177" s="13">
        <f>'Oct 2024'!E177-'Nov 2024'!C177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DA72-8232-4F49-84A0-BFC86E7793B8}">
  <dimension ref="A1:F177"/>
  <sheetViews>
    <sheetView workbookViewId="0">
      <selection activeCell="F2" sqref="F2"/>
    </sheetView>
  </sheetViews>
  <sheetFormatPr defaultRowHeight="15"/>
  <cols>
    <col min="1" max="1" width="31.7109375" bestFit="1" customWidth="1"/>
    <col min="2" max="2" width="13.28515625" bestFit="1" customWidth="1"/>
    <col min="3" max="3" width="10.42578125" bestFit="1" customWidth="1"/>
    <col min="6" max="6" width="21.5703125" bestFit="1" customWidth="1"/>
  </cols>
  <sheetData>
    <row r="1" spans="1:6">
      <c r="A1" s="2" t="s">
        <v>0</v>
      </c>
      <c r="B1" s="2" t="s">
        <v>2</v>
      </c>
      <c r="C1" s="2" t="s">
        <v>587</v>
      </c>
      <c r="D1" s="2" t="s">
        <v>588</v>
      </c>
      <c r="E1" s="2" t="s">
        <v>589</v>
      </c>
      <c r="F1" s="2" t="s">
        <v>590</v>
      </c>
    </row>
    <row r="2" spans="1:6">
      <c r="A2" s="2" t="s">
        <v>6</v>
      </c>
      <c r="B2" t="s">
        <v>7</v>
      </c>
      <c r="C2" s="13">
        <v>2</v>
      </c>
      <c r="D2" s="13">
        <v>2</v>
      </c>
      <c r="E2" s="13">
        <f>C2+D2</f>
        <v>4</v>
      </c>
      <c r="F2" s="13">
        <f>'Sept 2024'!E2-'Oct 2024'!C2</f>
        <v>2</v>
      </c>
    </row>
    <row r="3" spans="1:6">
      <c r="A3" s="2" t="s">
        <v>8</v>
      </c>
      <c r="B3" t="s">
        <v>9</v>
      </c>
      <c r="C3" s="13">
        <v>4</v>
      </c>
      <c r="D3" s="13">
        <v>2</v>
      </c>
      <c r="E3" s="13">
        <f>C3+D3</f>
        <v>6</v>
      </c>
      <c r="F3" s="13">
        <f>'Sept 2024'!E3-'Oct 2024'!C3</f>
        <v>2</v>
      </c>
    </row>
    <row r="4" spans="1:6">
      <c r="A4" s="2" t="s">
        <v>10</v>
      </c>
      <c r="B4" t="s">
        <v>11</v>
      </c>
      <c r="C4" s="13">
        <v>4</v>
      </c>
      <c r="D4" s="13">
        <v>2</v>
      </c>
      <c r="E4" s="13">
        <f>C4+D4</f>
        <v>6</v>
      </c>
      <c r="F4" s="13">
        <f>'Sept 2024'!E4-'Oct 2024'!C4</f>
        <v>2</v>
      </c>
    </row>
    <row r="5" spans="1:6">
      <c r="A5" s="2" t="s">
        <v>12</v>
      </c>
      <c r="B5" t="s">
        <v>13</v>
      </c>
      <c r="C5" s="13">
        <v>6</v>
      </c>
      <c r="D5" s="13">
        <v>6</v>
      </c>
      <c r="E5" s="13">
        <f>C5+D5</f>
        <v>12</v>
      </c>
      <c r="F5" s="13">
        <f>'Sept 2024'!E5-'Oct 2024'!C5</f>
        <v>6</v>
      </c>
    </row>
    <row r="6" spans="1:6">
      <c r="A6" s="2" t="s">
        <v>14</v>
      </c>
      <c r="B6" t="s">
        <v>15</v>
      </c>
      <c r="C6" s="13">
        <v>8</v>
      </c>
      <c r="D6" s="13">
        <v>8</v>
      </c>
      <c r="E6" s="13">
        <f>C6+D6</f>
        <v>16</v>
      </c>
      <c r="F6" s="13">
        <f>'Sept 2024'!E6-'Oct 2024'!C6</f>
        <v>8</v>
      </c>
    </row>
    <row r="7" spans="1:6">
      <c r="A7" s="2" t="s">
        <v>16</v>
      </c>
      <c r="B7" t="s">
        <v>17</v>
      </c>
      <c r="C7" s="13">
        <v>3</v>
      </c>
      <c r="D7" s="13"/>
      <c r="E7" s="13">
        <f>C7+D7</f>
        <v>3</v>
      </c>
      <c r="F7" s="13">
        <f>'Sept 2024'!E7-'Oct 2024'!C7</f>
        <v>1</v>
      </c>
    </row>
    <row r="8" spans="1:6">
      <c r="A8" s="2" t="s">
        <v>18</v>
      </c>
      <c r="B8" t="s">
        <v>19</v>
      </c>
      <c r="C8" s="13">
        <v>3</v>
      </c>
      <c r="D8" s="13"/>
      <c r="E8" s="13">
        <f>C8+D8</f>
        <v>3</v>
      </c>
      <c r="F8" s="13">
        <f>'Sept 2024'!E8-'Oct 2024'!C8</f>
        <v>1</v>
      </c>
    </row>
    <row r="9" spans="1:6">
      <c r="A9" s="2" t="s">
        <v>20</v>
      </c>
      <c r="B9" t="s">
        <v>21</v>
      </c>
      <c r="C9" s="13">
        <v>8</v>
      </c>
      <c r="D9" s="13">
        <v>8</v>
      </c>
      <c r="E9" s="13">
        <f>C9+D9</f>
        <v>16</v>
      </c>
      <c r="F9" s="13">
        <f>'Sept 2024'!E9-'Oct 2024'!C9</f>
        <v>8</v>
      </c>
    </row>
    <row r="10" spans="1:6">
      <c r="A10" s="2" t="s">
        <v>22</v>
      </c>
      <c r="B10" t="s">
        <v>23</v>
      </c>
      <c r="C10" s="13">
        <v>3</v>
      </c>
      <c r="D10" s="13"/>
      <c r="E10" s="13">
        <f>C10+D10</f>
        <v>3</v>
      </c>
      <c r="F10" s="13">
        <f>'Sept 2024'!E10-'Oct 2024'!C10</f>
        <v>1</v>
      </c>
    </row>
    <row r="11" spans="1:6">
      <c r="A11" s="2" t="s">
        <v>24</v>
      </c>
      <c r="B11" t="s">
        <v>25</v>
      </c>
      <c r="C11" s="13">
        <v>2</v>
      </c>
      <c r="D11" s="13">
        <v>2</v>
      </c>
      <c r="E11" s="13">
        <f>C11+D11</f>
        <v>4</v>
      </c>
      <c r="F11" s="13">
        <f>'Sept 2024'!E11-'Oct 2024'!C11</f>
        <v>2</v>
      </c>
    </row>
    <row r="12" spans="1:6">
      <c r="A12" s="2" t="s">
        <v>26</v>
      </c>
      <c r="B12" t="s">
        <v>27</v>
      </c>
      <c r="C12" s="13">
        <v>7</v>
      </c>
      <c r="D12" s="13">
        <v>6</v>
      </c>
      <c r="E12" s="13">
        <f>C12+D12</f>
        <v>13</v>
      </c>
      <c r="F12" s="13">
        <f>'Sept 2024'!E12-'Oct 2024'!C12</f>
        <v>6</v>
      </c>
    </row>
    <row r="13" spans="1:6">
      <c r="A13" s="2" t="s">
        <v>28</v>
      </c>
      <c r="B13" t="s">
        <v>29</v>
      </c>
      <c r="C13" s="13">
        <v>3</v>
      </c>
      <c r="D13" s="13"/>
      <c r="E13" s="13">
        <f>C13+D13</f>
        <v>3</v>
      </c>
      <c r="F13" s="13">
        <f>'Sept 2024'!E13-'Oct 2024'!C13</f>
        <v>1</v>
      </c>
    </row>
    <row r="14" spans="1:6">
      <c r="A14" s="2" t="s">
        <v>30</v>
      </c>
      <c r="B14" t="s">
        <v>31</v>
      </c>
      <c r="C14" s="13">
        <v>7</v>
      </c>
      <c r="D14" s="13">
        <v>10</v>
      </c>
      <c r="E14" s="13">
        <f>C14+D14</f>
        <v>17</v>
      </c>
      <c r="F14" s="13">
        <f>'Sept 2024'!E14-'Oct 2024'!C14</f>
        <v>9</v>
      </c>
    </row>
    <row r="15" spans="1:6">
      <c r="A15" s="2" t="s">
        <v>32</v>
      </c>
      <c r="B15" t="s">
        <v>33</v>
      </c>
      <c r="C15" s="13">
        <v>2</v>
      </c>
      <c r="D15" s="13">
        <v>2</v>
      </c>
      <c r="E15" s="13">
        <f>C15+D15</f>
        <v>4</v>
      </c>
      <c r="F15" s="13">
        <f>'Sept 2024'!E15-'Oct 2024'!C15</f>
        <v>6</v>
      </c>
    </row>
    <row r="16" spans="1:6">
      <c r="A16" s="2" t="s">
        <v>34</v>
      </c>
      <c r="B16" t="s">
        <v>35</v>
      </c>
      <c r="C16" s="13">
        <v>9</v>
      </c>
      <c r="D16" s="13">
        <v>60</v>
      </c>
      <c r="E16" s="13">
        <f>C16+D16</f>
        <v>69</v>
      </c>
      <c r="F16" s="13">
        <f>'Sept 2024'!E16-'Oct 2024'!C16</f>
        <v>51</v>
      </c>
    </row>
    <row r="17" spans="1:6">
      <c r="A17" s="2" t="s">
        <v>36</v>
      </c>
      <c r="B17" t="s">
        <v>37</v>
      </c>
      <c r="C17" s="13">
        <v>4</v>
      </c>
      <c r="D17" s="13"/>
      <c r="E17" s="13">
        <f>C17+D17</f>
        <v>4</v>
      </c>
      <c r="F17" s="13">
        <f>'Sept 2024'!E17-'Oct 2024'!C17</f>
        <v>1</v>
      </c>
    </row>
    <row r="18" spans="1:6">
      <c r="A18" s="2" t="s">
        <v>38</v>
      </c>
      <c r="B18" t="s">
        <v>39</v>
      </c>
      <c r="C18" s="13">
        <v>4</v>
      </c>
      <c r="D18" s="13"/>
      <c r="E18" s="13">
        <f>C18+D18</f>
        <v>4</v>
      </c>
      <c r="F18" s="13">
        <f>'Sept 2024'!E18-'Oct 2024'!C18</f>
        <v>0</v>
      </c>
    </row>
    <row r="19" spans="1:6">
      <c r="A19" s="2" t="s">
        <v>40</v>
      </c>
      <c r="B19" t="s">
        <v>41</v>
      </c>
      <c r="C19" s="13">
        <v>7</v>
      </c>
      <c r="D19" s="13"/>
      <c r="E19" s="13">
        <f>C19+D19</f>
        <v>7</v>
      </c>
      <c r="F19" s="13">
        <f>'Sept 2024'!E19-'Oct 2024'!C19</f>
        <v>3</v>
      </c>
    </row>
    <row r="20" spans="1:6">
      <c r="A20" s="2" t="s">
        <v>42</v>
      </c>
      <c r="B20" t="s">
        <v>43</v>
      </c>
      <c r="C20" s="13">
        <v>18</v>
      </c>
      <c r="D20" s="13">
        <v>22</v>
      </c>
      <c r="E20" s="13">
        <f>C20+D20</f>
        <v>40</v>
      </c>
      <c r="F20" s="13">
        <f>'Sept 2024'!E20-'Oct 2024'!C20</f>
        <v>22</v>
      </c>
    </row>
    <row r="21" spans="1:6">
      <c r="A21" s="2" t="s">
        <v>44</v>
      </c>
      <c r="B21" t="s">
        <v>45</v>
      </c>
      <c r="C21" s="13">
        <v>3</v>
      </c>
      <c r="D21" s="13"/>
      <c r="E21" s="13">
        <f>C21+D21</f>
        <v>3</v>
      </c>
      <c r="F21" s="13">
        <f>'Sept 2024'!E21-'Oct 2024'!C21</f>
        <v>0</v>
      </c>
    </row>
    <row r="22" spans="1:6">
      <c r="A22" s="2" t="s">
        <v>46</v>
      </c>
      <c r="B22" t="s">
        <v>47</v>
      </c>
      <c r="C22" s="13">
        <v>9</v>
      </c>
      <c r="D22" s="13"/>
      <c r="E22" s="13">
        <f>C22+D22</f>
        <v>9</v>
      </c>
      <c r="F22" s="13">
        <f>'Sept 2024'!E22-'Oct 2024'!C22</f>
        <v>1</v>
      </c>
    </row>
    <row r="23" spans="1:6">
      <c r="A23" s="2" t="s">
        <v>48</v>
      </c>
      <c r="B23" t="s">
        <v>49</v>
      </c>
      <c r="C23" s="13">
        <v>5</v>
      </c>
      <c r="D23" s="13"/>
      <c r="E23" s="13">
        <f>C23+D23</f>
        <v>5</v>
      </c>
      <c r="F23" s="13">
        <f>'Sept 2024'!E23-'Oct 2024'!C23</f>
        <v>3</v>
      </c>
    </row>
    <row r="24" spans="1:6">
      <c r="A24" s="2" t="s">
        <v>50</v>
      </c>
      <c r="B24" t="s">
        <v>51</v>
      </c>
      <c r="C24" s="13">
        <v>4</v>
      </c>
      <c r="D24" s="13"/>
      <c r="E24" s="13">
        <f>C24+D24</f>
        <v>4</v>
      </c>
      <c r="F24" s="13">
        <f>'Sept 2024'!E24-'Oct 2024'!C24</f>
        <v>1</v>
      </c>
    </row>
    <row r="25" spans="1:6">
      <c r="A25" s="2" t="s">
        <v>52</v>
      </c>
      <c r="B25" t="s">
        <v>53</v>
      </c>
      <c r="C25" s="13">
        <v>29</v>
      </c>
      <c r="D25" s="13">
        <v>12</v>
      </c>
      <c r="E25" s="13">
        <f>C25+D25</f>
        <v>41</v>
      </c>
      <c r="F25" s="13">
        <f>'Sept 2024'!E25-'Oct 2024'!C25</f>
        <v>4</v>
      </c>
    </row>
    <row r="26" spans="1:6">
      <c r="A26" s="2" t="s">
        <v>54</v>
      </c>
      <c r="B26" t="s">
        <v>55</v>
      </c>
      <c r="C26" s="13">
        <v>2</v>
      </c>
      <c r="D26" s="13">
        <v>2</v>
      </c>
      <c r="E26" s="13">
        <f>C26+D26</f>
        <v>4</v>
      </c>
      <c r="F26" s="13">
        <f>'Sept 2024'!E26-'Oct 2024'!C26</f>
        <v>1</v>
      </c>
    </row>
    <row r="27" spans="1:6">
      <c r="A27" s="2" t="s">
        <v>56</v>
      </c>
      <c r="B27" t="s">
        <v>57</v>
      </c>
      <c r="C27" s="13">
        <v>3</v>
      </c>
      <c r="D27" s="13"/>
      <c r="E27" s="13">
        <f>C27+D27</f>
        <v>3</v>
      </c>
      <c r="F27" s="13">
        <f>'Sept 2024'!E27-'Oct 2024'!C27</f>
        <v>1</v>
      </c>
    </row>
    <row r="28" spans="1:6">
      <c r="A28" s="2" t="s">
        <v>58</v>
      </c>
      <c r="B28" t="s">
        <v>59</v>
      </c>
      <c r="C28" s="13">
        <v>2</v>
      </c>
      <c r="D28" s="13">
        <v>2</v>
      </c>
      <c r="E28" s="13">
        <f>C28+D28</f>
        <v>4</v>
      </c>
      <c r="F28" s="13">
        <f>'Sept 2024'!E28-'Oct 2024'!C28</f>
        <v>1</v>
      </c>
    </row>
    <row r="29" spans="1:6">
      <c r="A29" s="2" t="s">
        <v>60</v>
      </c>
      <c r="B29" t="s">
        <v>61</v>
      </c>
      <c r="C29" s="13">
        <v>21</v>
      </c>
      <c r="D29" s="13">
        <v>16</v>
      </c>
      <c r="E29" s="13">
        <f>C29+D29</f>
        <v>37</v>
      </c>
      <c r="F29" s="13">
        <f>'Sept 2024'!E29-'Oct 2024'!C29</f>
        <v>19</v>
      </c>
    </row>
    <row r="30" spans="1:6">
      <c r="A30" s="2" t="s">
        <v>62</v>
      </c>
      <c r="B30" t="s">
        <v>63</v>
      </c>
      <c r="C30" s="13">
        <v>4</v>
      </c>
      <c r="D30" s="13"/>
      <c r="E30" s="13">
        <f>C30+D30</f>
        <v>4</v>
      </c>
      <c r="F30" s="13">
        <f>'Sept 2024'!E30-'Oct 2024'!C30</f>
        <v>1</v>
      </c>
    </row>
    <row r="31" spans="1:6">
      <c r="A31" s="2" t="s">
        <v>64</v>
      </c>
      <c r="B31" t="s">
        <v>65</v>
      </c>
      <c r="C31" s="13">
        <v>4</v>
      </c>
      <c r="D31" s="13"/>
      <c r="E31" s="13">
        <f>C31+D31</f>
        <v>4</v>
      </c>
      <c r="F31" s="13">
        <f>'Sept 2024'!E31-'Oct 2024'!C31</f>
        <v>0</v>
      </c>
    </row>
    <row r="32" spans="1:6">
      <c r="A32" s="2" t="s">
        <v>66</v>
      </c>
      <c r="B32" t="s">
        <v>67</v>
      </c>
      <c r="C32" s="13">
        <v>4</v>
      </c>
      <c r="D32" s="13"/>
      <c r="E32" s="13">
        <f>C32+D32</f>
        <v>4</v>
      </c>
      <c r="F32" s="13">
        <f>'Sept 2024'!E32-'Oct 2024'!C32</f>
        <v>0</v>
      </c>
    </row>
    <row r="33" spans="1:6">
      <c r="A33" s="2" t="s">
        <v>68</v>
      </c>
      <c r="B33" t="s">
        <v>69</v>
      </c>
      <c r="C33" s="13">
        <v>5</v>
      </c>
      <c r="D33" s="13">
        <v>8</v>
      </c>
      <c r="E33" s="13">
        <f>C33+D33</f>
        <v>13</v>
      </c>
      <c r="F33" s="13">
        <f>'Sept 2024'!E33-'Oct 2024'!C33</f>
        <v>8</v>
      </c>
    </row>
    <row r="34" spans="1:6">
      <c r="A34" s="2" t="s">
        <v>70</v>
      </c>
      <c r="B34" t="s">
        <v>71</v>
      </c>
      <c r="C34" s="13">
        <v>3</v>
      </c>
      <c r="D34" s="13"/>
      <c r="E34" s="13">
        <f>C34+D34</f>
        <v>3</v>
      </c>
      <c r="F34" s="13">
        <f>'Sept 2024'!E34-'Oct 2024'!C34</f>
        <v>1</v>
      </c>
    </row>
    <row r="35" spans="1:6">
      <c r="A35" s="2" t="s">
        <v>72</v>
      </c>
      <c r="B35" t="s">
        <v>73</v>
      </c>
      <c r="C35" s="13">
        <v>18</v>
      </c>
      <c r="D35" s="13"/>
      <c r="E35" s="13">
        <f>C35+D35</f>
        <v>18</v>
      </c>
      <c r="F35" s="13">
        <f>'Sept 2024'!E35-'Oct 2024'!C35</f>
        <v>0</v>
      </c>
    </row>
    <row r="36" spans="1:6">
      <c r="A36" s="2" t="s">
        <v>74</v>
      </c>
      <c r="B36" t="s">
        <v>75</v>
      </c>
      <c r="C36" s="13">
        <v>4</v>
      </c>
      <c r="D36" s="13"/>
      <c r="E36" s="13">
        <f>C36+D36</f>
        <v>4</v>
      </c>
      <c r="F36" s="13">
        <f>'Sept 2024'!E36-'Oct 2024'!C36</f>
        <v>2</v>
      </c>
    </row>
    <row r="37" spans="1:6">
      <c r="A37" s="2" t="s">
        <v>76</v>
      </c>
      <c r="B37" t="s">
        <v>77</v>
      </c>
      <c r="C37" s="13">
        <v>2</v>
      </c>
      <c r="D37" s="13">
        <v>2</v>
      </c>
      <c r="E37" s="13">
        <f>C37+D37</f>
        <v>4</v>
      </c>
      <c r="F37" s="13">
        <f>'Sept 2024'!E37-'Oct 2024'!C37</f>
        <v>1</v>
      </c>
    </row>
    <row r="38" spans="1:6">
      <c r="A38" s="2" t="s">
        <v>78</v>
      </c>
      <c r="B38" t="s">
        <v>79</v>
      </c>
      <c r="C38" s="13">
        <v>3</v>
      </c>
      <c r="D38" s="13"/>
      <c r="E38" s="13">
        <f>C38+D38</f>
        <v>3</v>
      </c>
      <c r="F38" s="13">
        <f>'Sept 2024'!E38-'Oct 2024'!C38</f>
        <v>2</v>
      </c>
    </row>
    <row r="39" spans="1:6">
      <c r="A39" s="2" t="s">
        <v>80</v>
      </c>
      <c r="B39" t="s">
        <v>81</v>
      </c>
      <c r="C39" s="13">
        <v>1</v>
      </c>
      <c r="D39" s="13">
        <v>4</v>
      </c>
      <c r="E39" s="13">
        <f>C39+D39</f>
        <v>5</v>
      </c>
      <c r="F39" s="13">
        <f>'Sept 2024'!E39-'Oct 2024'!C39</f>
        <v>3</v>
      </c>
    </row>
    <row r="40" spans="1:6">
      <c r="A40" s="2" t="s">
        <v>82</v>
      </c>
      <c r="B40" t="s">
        <v>83</v>
      </c>
      <c r="C40" s="13">
        <v>2</v>
      </c>
      <c r="D40" s="13">
        <v>2</v>
      </c>
      <c r="E40" s="13">
        <f>C40+D40</f>
        <v>4</v>
      </c>
      <c r="F40" s="13">
        <f>'Sept 2024'!E40-'Oct 2024'!C40</f>
        <v>1</v>
      </c>
    </row>
    <row r="41" spans="1:6">
      <c r="A41" s="2" t="s">
        <v>84</v>
      </c>
      <c r="B41" t="s">
        <v>85</v>
      </c>
      <c r="C41" s="13">
        <v>2</v>
      </c>
      <c r="D41" s="13">
        <v>2</v>
      </c>
      <c r="E41" s="13">
        <f>C41+D41</f>
        <v>4</v>
      </c>
      <c r="F41" s="13">
        <f>'Sept 2024'!E41-'Oct 2024'!C41</f>
        <v>1</v>
      </c>
    </row>
    <row r="42" spans="1:6">
      <c r="A42" s="2" t="s">
        <v>86</v>
      </c>
      <c r="B42" t="s">
        <v>87</v>
      </c>
      <c r="C42" s="13">
        <v>3</v>
      </c>
      <c r="D42" s="13"/>
      <c r="E42" s="13">
        <f>C42+D42</f>
        <v>3</v>
      </c>
      <c r="F42" s="13">
        <f>'Sept 2024'!E42-'Oct 2024'!C42</f>
        <v>1</v>
      </c>
    </row>
    <row r="43" spans="1:6">
      <c r="A43" s="2" t="s">
        <v>88</v>
      </c>
      <c r="B43" t="s">
        <v>89</v>
      </c>
      <c r="C43" s="13">
        <v>2</v>
      </c>
      <c r="D43" s="13">
        <v>2</v>
      </c>
      <c r="E43" s="13">
        <f>C43+D43</f>
        <v>4</v>
      </c>
      <c r="F43" s="13">
        <f>'Sept 2024'!E43-'Oct 2024'!C43</f>
        <v>2</v>
      </c>
    </row>
    <row r="44" spans="1:6">
      <c r="A44" s="2" t="s">
        <v>90</v>
      </c>
      <c r="B44" t="s">
        <v>91</v>
      </c>
      <c r="C44" s="13">
        <v>6</v>
      </c>
      <c r="D44" s="13">
        <v>10</v>
      </c>
      <c r="E44" s="13">
        <f>C44+D44</f>
        <v>16</v>
      </c>
      <c r="F44" s="13">
        <f>'Sept 2024'!E44-'Oct 2024'!C44</f>
        <v>9</v>
      </c>
    </row>
    <row r="45" spans="1:6">
      <c r="A45" s="2" t="s">
        <v>92</v>
      </c>
      <c r="B45" t="s">
        <v>93</v>
      </c>
      <c r="C45" s="13">
        <v>3</v>
      </c>
      <c r="D45" s="13"/>
      <c r="E45" s="13">
        <f>C45+D45</f>
        <v>3</v>
      </c>
      <c r="F45" s="13">
        <f>'Sept 2024'!E45-'Oct 2024'!C45</f>
        <v>1</v>
      </c>
    </row>
    <row r="46" spans="1:6">
      <c r="A46" s="2" t="s">
        <v>94</v>
      </c>
      <c r="B46" t="s">
        <v>95</v>
      </c>
      <c r="C46" s="13">
        <v>4</v>
      </c>
      <c r="D46" s="13"/>
      <c r="E46" s="13">
        <f>C46+D46</f>
        <v>4</v>
      </c>
      <c r="F46" s="13">
        <f>'Sept 2024'!E46-'Oct 2024'!C46</f>
        <v>0</v>
      </c>
    </row>
    <row r="47" spans="1:6">
      <c r="A47" s="2" t="s">
        <v>96</v>
      </c>
      <c r="B47" t="s">
        <v>97</v>
      </c>
      <c r="C47" s="13">
        <v>3</v>
      </c>
      <c r="D47" s="13"/>
      <c r="E47" s="13">
        <f>C47+D47</f>
        <v>3</v>
      </c>
      <c r="F47" s="13">
        <f>'Sept 2024'!E47-'Oct 2024'!C47</f>
        <v>1</v>
      </c>
    </row>
    <row r="48" spans="1:6">
      <c r="A48" s="2" t="s">
        <v>98</v>
      </c>
      <c r="B48" t="s">
        <v>99</v>
      </c>
      <c r="C48" s="13">
        <v>3</v>
      </c>
      <c r="D48" s="13"/>
      <c r="E48" s="13">
        <f>C48+D48</f>
        <v>3</v>
      </c>
      <c r="F48" s="13">
        <f>'Sept 2024'!E48-'Oct 2024'!C48</f>
        <v>1</v>
      </c>
    </row>
    <row r="49" spans="1:6">
      <c r="A49" s="2" t="s">
        <v>100</v>
      </c>
      <c r="B49" t="s">
        <v>101</v>
      </c>
      <c r="C49" s="13">
        <v>3</v>
      </c>
      <c r="D49" s="13"/>
      <c r="E49" s="13">
        <f>C49+D49</f>
        <v>3</v>
      </c>
      <c r="F49" s="13">
        <f>'Sept 2024'!E49-'Oct 2024'!C49</f>
        <v>1</v>
      </c>
    </row>
    <row r="50" spans="1:6">
      <c r="A50" s="2" t="s">
        <v>102</v>
      </c>
      <c r="B50" t="s">
        <v>103</v>
      </c>
      <c r="C50" s="13">
        <v>4</v>
      </c>
      <c r="D50" s="13"/>
      <c r="E50" s="13">
        <f>C50+D50</f>
        <v>4</v>
      </c>
      <c r="F50" s="13">
        <f>'Sept 2024'!E50-'Oct 2024'!C50</f>
        <v>0</v>
      </c>
    </row>
    <row r="51" spans="1:6">
      <c r="A51" s="2" t="s">
        <v>104</v>
      </c>
      <c r="B51" t="s">
        <v>105</v>
      </c>
      <c r="C51" s="13">
        <v>1</v>
      </c>
      <c r="D51" s="13">
        <v>6</v>
      </c>
      <c r="E51" s="13">
        <f>C51+D51</f>
        <v>7</v>
      </c>
      <c r="F51" s="13">
        <f>'Sept 2024'!E51-'Oct 2024'!C51</f>
        <v>3</v>
      </c>
    </row>
    <row r="52" spans="1:6">
      <c r="A52" s="2" t="s">
        <v>106</v>
      </c>
      <c r="B52" t="s">
        <v>107</v>
      </c>
      <c r="C52" s="13">
        <v>21</v>
      </c>
      <c r="D52" s="13">
        <v>20</v>
      </c>
      <c r="E52" s="13">
        <f>C52+D52</f>
        <v>41</v>
      </c>
      <c r="F52" s="13">
        <f>'Sept 2024'!E52-'Oct 2024'!C52</f>
        <v>20</v>
      </c>
    </row>
    <row r="53" spans="1:6">
      <c r="A53" s="2" t="s">
        <v>108</v>
      </c>
      <c r="B53" t="s">
        <v>109</v>
      </c>
      <c r="C53" s="13">
        <v>2</v>
      </c>
      <c r="D53" s="13">
        <v>2</v>
      </c>
      <c r="E53" s="13">
        <f>C53+D53</f>
        <v>4</v>
      </c>
      <c r="F53" s="13">
        <f>'Sept 2024'!E53-'Oct 2024'!C53</f>
        <v>1</v>
      </c>
    </row>
    <row r="54" spans="1:6">
      <c r="A54" s="2" t="s">
        <v>110</v>
      </c>
      <c r="B54" t="s">
        <v>111</v>
      </c>
      <c r="C54" s="13">
        <v>2</v>
      </c>
      <c r="D54" s="13">
        <v>2</v>
      </c>
      <c r="E54" s="13">
        <f>C54+D54</f>
        <v>4</v>
      </c>
      <c r="F54" s="13">
        <f>'Sept 2024'!E54-'Oct 2024'!C54</f>
        <v>2</v>
      </c>
    </row>
    <row r="55" spans="1:6">
      <c r="A55" s="2" t="s">
        <v>112</v>
      </c>
      <c r="B55" t="s">
        <v>113</v>
      </c>
      <c r="C55" s="13">
        <v>7</v>
      </c>
      <c r="D55" s="13"/>
      <c r="E55" s="13">
        <f>C55+D55</f>
        <v>7</v>
      </c>
      <c r="F55" s="13">
        <f>'Sept 2024'!E55-'Oct 2024'!C55</f>
        <v>-3</v>
      </c>
    </row>
    <row r="56" spans="1:6">
      <c r="A56" s="2" t="s">
        <v>114</v>
      </c>
      <c r="B56" t="s">
        <v>115</v>
      </c>
      <c r="C56" s="13">
        <v>2</v>
      </c>
      <c r="D56" s="13">
        <v>2</v>
      </c>
      <c r="E56" s="13">
        <f>C56+D56</f>
        <v>4</v>
      </c>
      <c r="F56" s="13">
        <f>'Sept 2024'!E56-'Oct 2024'!C56</f>
        <v>1</v>
      </c>
    </row>
    <row r="57" spans="1:6">
      <c r="A57" s="2" t="s">
        <v>116</v>
      </c>
      <c r="B57" t="s">
        <v>117</v>
      </c>
      <c r="C57" s="13">
        <v>3</v>
      </c>
      <c r="D57" s="13"/>
      <c r="E57" s="13">
        <f>C57+D57</f>
        <v>3</v>
      </c>
      <c r="F57" s="13">
        <f>'Sept 2024'!E57-'Oct 2024'!C57</f>
        <v>1</v>
      </c>
    </row>
    <row r="58" spans="1:6">
      <c r="A58" s="2" t="s">
        <v>118</v>
      </c>
      <c r="B58" t="s">
        <v>119</v>
      </c>
      <c r="C58" s="13">
        <v>4</v>
      </c>
      <c r="D58" s="13"/>
      <c r="E58" s="13">
        <f>C58+D58</f>
        <v>4</v>
      </c>
      <c r="F58" s="13">
        <f>'Sept 2024'!E58-'Oct 2024'!C58</f>
        <v>0</v>
      </c>
    </row>
    <row r="59" spans="1:6">
      <c r="A59" s="2" t="s">
        <v>120</v>
      </c>
      <c r="B59" t="s">
        <v>121</v>
      </c>
      <c r="C59" s="13">
        <v>4</v>
      </c>
      <c r="D59" s="13"/>
      <c r="E59" s="13">
        <f>C59+D59</f>
        <v>4</v>
      </c>
      <c r="F59" s="13">
        <f>'Sept 2024'!E59-'Oct 2024'!C59</f>
        <v>0</v>
      </c>
    </row>
    <row r="60" spans="1:6">
      <c r="A60" s="2" t="s">
        <v>122</v>
      </c>
      <c r="B60" t="s">
        <v>123</v>
      </c>
      <c r="C60" s="13">
        <v>2</v>
      </c>
      <c r="D60" s="13">
        <v>2</v>
      </c>
      <c r="E60" s="13">
        <f>C60+D60</f>
        <v>4</v>
      </c>
      <c r="F60" s="13">
        <f>'Sept 2024'!E60-'Oct 2024'!C60</f>
        <v>2</v>
      </c>
    </row>
    <row r="61" spans="1:6">
      <c r="A61" s="2" t="s">
        <v>124</v>
      </c>
      <c r="B61" t="s">
        <v>125</v>
      </c>
      <c r="C61" s="13">
        <v>1</v>
      </c>
      <c r="D61" s="13">
        <v>4</v>
      </c>
      <c r="E61" s="13">
        <f>C61+D61</f>
        <v>5</v>
      </c>
      <c r="F61" s="13">
        <f>'Sept 2024'!E61-'Oct 2024'!C61</f>
        <v>1</v>
      </c>
    </row>
    <row r="62" spans="1:6">
      <c r="A62" s="2" t="s">
        <v>126</v>
      </c>
      <c r="B62" t="s">
        <v>127</v>
      </c>
      <c r="C62" s="13">
        <v>4</v>
      </c>
      <c r="D62" s="13"/>
      <c r="E62" s="13">
        <f>C62+D62</f>
        <v>4</v>
      </c>
      <c r="F62" s="13">
        <f>'Sept 2024'!E62-'Oct 2024'!C62</f>
        <v>0</v>
      </c>
    </row>
    <row r="63" spans="1:6">
      <c r="A63" s="2" t="s">
        <v>128</v>
      </c>
      <c r="B63" t="s">
        <v>129</v>
      </c>
      <c r="C63" s="13">
        <v>4</v>
      </c>
      <c r="D63" s="13"/>
      <c r="E63" s="13">
        <f>C63+D63</f>
        <v>4</v>
      </c>
      <c r="F63" s="13">
        <f>'Sept 2024'!E63-'Oct 2024'!C63</f>
        <v>1</v>
      </c>
    </row>
    <row r="64" spans="1:6">
      <c r="A64" s="2" t="s">
        <v>130</v>
      </c>
      <c r="B64" t="s">
        <v>131</v>
      </c>
      <c r="C64" s="13">
        <v>4</v>
      </c>
      <c r="D64" s="13"/>
      <c r="E64" s="13">
        <f>C64+D64</f>
        <v>4</v>
      </c>
      <c r="F64" s="13">
        <f>'Sept 2024'!E64-'Oct 2024'!C64</f>
        <v>1</v>
      </c>
    </row>
    <row r="65" spans="1:6">
      <c r="A65" s="2" t="s">
        <v>132</v>
      </c>
      <c r="B65" t="s">
        <v>133</v>
      </c>
      <c r="C65" s="13">
        <v>2</v>
      </c>
      <c r="D65" s="13">
        <v>2</v>
      </c>
      <c r="E65" s="13">
        <f>C65+D65</f>
        <v>4</v>
      </c>
      <c r="F65" s="13">
        <f>'Sept 2024'!E65-'Oct 2024'!C65</f>
        <v>3</v>
      </c>
    </row>
    <row r="66" spans="1:6">
      <c r="A66" s="2" t="s">
        <v>134</v>
      </c>
      <c r="B66" t="s">
        <v>135</v>
      </c>
      <c r="C66" s="13">
        <v>4</v>
      </c>
      <c r="D66" s="13"/>
      <c r="E66" s="13">
        <f>C66+D66</f>
        <v>4</v>
      </c>
      <c r="F66" s="13">
        <f>'Sept 2024'!E66-'Oct 2024'!C66</f>
        <v>0</v>
      </c>
    </row>
    <row r="67" spans="1:6">
      <c r="A67" s="2" t="s">
        <v>136</v>
      </c>
      <c r="B67" t="s">
        <v>137</v>
      </c>
      <c r="C67" s="13">
        <v>6</v>
      </c>
      <c r="D67" s="13"/>
      <c r="E67" s="13">
        <f>C67+D67</f>
        <v>6</v>
      </c>
      <c r="F67" s="13">
        <f>'Sept 2024'!E67-'Oct 2024'!C67</f>
        <v>2</v>
      </c>
    </row>
    <row r="68" spans="1:6">
      <c r="A68" s="2" t="s">
        <v>138</v>
      </c>
      <c r="B68" t="s">
        <v>139</v>
      </c>
      <c r="C68" s="13">
        <v>4</v>
      </c>
      <c r="D68" s="13"/>
      <c r="E68" s="13">
        <f>C68+D68</f>
        <v>4</v>
      </c>
      <c r="F68" s="13">
        <f>'Sept 2024'!E68-'Oct 2024'!C68</f>
        <v>0</v>
      </c>
    </row>
    <row r="69" spans="1:6">
      <c r="A69" s="2" t="s">
        <v>140</v>
      </c>
      <c r="B69" t="s">
        <v>141</v>
      </c>
      <c r="C69" s="13">
        <v>4</v>
      </c>
      <c r="D69" s="13"/>
      <c r="E69" s="13">
        <f>C69+D69</f>
        <v>4</v>
      </c>
      <c r="F69" s="13">
        <f>'Sept 2024'!E69-'Oct 2024'!C69</f>
        <v>0</v>
      </c>
    </row>
    <row r="70" spans="1:6">
      <c r="A70" s="2" t="s">
        <v>142</v>
      </c>
      <c r="B70" t="s">
        <v>143</v>
      </c>
      <c r="C70" s="13">
        <v>7</v>
      </c>
      <c r="D70" s="13">
        <v>6</v>
      </c>
      <c r="E70" s="13">
        <f>C70+D70</f>
        <v>13</v>
      </c>
      <c r="F70" s="13">
        <f>'Sept 2024'!E70-'Oct 2024'!C70</f>
        <v>4</v>
      </c>
    </row>
    <row r="71" spans="1:6">
      <c r="A71" s="2" t="s">
        <v>144</v>
      </c>
      <c r="B71" t="s">
        <v>145</v>
      </c>
      <c r="C71" s="13">
        <v>4</v>
      </c>
      <c r="D71" s="13"/>
      <c r="E71" s="13">
        <f>C71+D71</f>
        <v>4</v>
      </c>
      <c r="F71" s="13">
        <f>'Sept 2024'!E71-'Oct 2024'!C71</f>
        <v>0</v>
      </c>
    </row>
    <row r="72" spans="1:6">
      <c r="A72" s="2" t="s">
        <v>146</v>
      </c>
      <c r="B72" t="s">
        <v>147</v>
      </c>
      <c r="C72" s="13">
        <v>4</v>
      </c>
      <c r="D72" s="13"/>
      <c r="E72" s="13">
        <f>C72+D72</f>
        <v>4</v>
      </c>
      <c r="F72" s="13">
        <f>'Sept 2024'!E72-'Oct 2024'!C72</f>
        <v>0</v>
      </c>
    </row>
    <row r="73" spans="1:6">
      <c r="A73" s="2" t="s">
        <v>148</v>
      </c>
      <c r="B73" t="s">
        <v>149</v>
      </c>
      <c r="C73" s="13">
        <v>4</v>
      </c>
      <c r="D73" s="13">
        <v>4</v>
      </c>
      <c r="E73" s="13">
        <f>C73+D73</f>
        <v>8</v>
      </c>
      <c r="F73" s="13">
        <f>'Sept 2024'!E73-'Oct 2024'!C73</f>
        <v>5</v>
      </c>
    </row>
    <row r="74" spans="1:6">
      <c r="A74" s="2" t="s">
        <v>150</v>
      </c>
      <c r="B74" t="s">
        <v>151</v>
      </c>
      <c r="C74" s="13">
        <v>10</v>
      </c>
      <c r="D74" s="13">
        <v>12</v>
      </c>
      <c r="E74" s="13">
        <f>C74+D74</f>
        <v>22</v>
      </c>
      <c r="F74" s="13">
        <f>'Sept 2024'!E74-'Oct 2024'!C74</f>
        <v>11</v>
      </c>
    </row>
    <row r="75" spans="1:6">
      <c r="A75" s="2" t="s">
        <v>152</v>
      </c>
      <c r="B75" t="s">
        <v>153</v>
      </c>
      <c r="C75" s="13">
        <v>3</v>
      </c>
      <c r="D75" s="13"/>
      <c r="E75" s="13">
        <f>C75+D75</f>
        <v>3</v>
      </c>
      <c r="F75" s="13">
        <f>'Sept 2024'!E75-'Oct 2024'!C75</f>
        <v>2</v>
      </c>
    </row>
    <row r="76" spans="1:6">
      <c r="A76" s="2" t="s">
        <v>154</v>
      </c>
      <c r="B76" t="s">
        <v>155</v>
      </c>
      <c r="C76" s="13">
        <v>2.5</v>
      </c>
      <c r="D76" s="13">
        <v>2</v>
      </c>
      <c r="E76" s="13">
        <f>C76+D76</f>
        <v>4.5</v>
      </c>
      <c r="F76" s="13">
        <f>'Sept 2024'!E76-'Oct 2024'!C76</f>
        <v>2.5</v>
      </c>
    </row>
    <row r="77" spans="1:6">
      <c r="A77" s="2" t="s">
        <v>156</v>
      </c>
      <c r="B77" t="s">
        <v>157</v>
      </c>
      <c r="C77" s="13">
        <v>3.5</v>
      </c>
      <c r="D77" s="13"/>
      <c r="E77" s="13">
        <f>C77+D77</f>
        <v>3.5</v>
      </c>
      <c r="F77" s="13">
        <f>'Sept 2024'!E77-'Oct 2024'!C77</f>
        <v>0</v>
      </c>
    </row>
    <row r="78" spans="1:6">
      <c r="A78" s="2" t="s">
        <v>158</v>
      </c>
      <c r="B78" t="s">
        <v>159</v>
      </c>
      <c r="C78" s="13">
        <v>3.5</v>
      </c>
      <c r="D78" s="13"/>
      <c r="E78" s="13">
        <f>C78+D78</f>
        <v>3.5</v>
      </c>
      <c r="F78" s="13">
        <f>'Sept 2024'!E78-'Oct 2024'!C78</f>
        <v>0.5</v>
      </c>
    </row>
    <row r="79" spans="1:6">
      <c r="A79" s="2" t="s">
        <v>160</v>
      </c>
      <c r="B79" t="s">
        <v>161</v>
      </c>
      <c r="C79" s="13">
        <v>1.5</v>
      </c>
      <c r="D79" s="13">
        <v>2</v>
      </c>
      <c r="E79" s="13">
        <f>C79+D79</f>
        <v>3.5</v>
      </c>
      <c r="F79" s="13">
        <f>'Sept 2024'!E79-'Oct 2024'!C79</f>
        <v>3</v>
      </c>
    </row>
    <row r="80" spans="1:6">
      <c r="A80" s="2" t="s">
        <v>162</v>
      </c>
      <c r="B80" t="s">
        <v>163</v>
      </c>
      <c r="C80" s="13">
        <v>2.5</v>
      </c>
      <c r="D80" s="13">
        <v>2</v>
      </c>
      <c r="E80" s="13">
        <f>C80+D80</f>
        <v>4.5</v>
      </c>
      <c r="F80" s="13">
        <f>'Sept 2024'!E80-'Oct 2024'!C80</f>
        <v>1</v>
      </c>
    </row>
    <row r="81" spans="1:6">
      <c r="A81" s="2" t="s">
        <v>164</v>
      </c>
      <c r="B81" t="s">
        <v>165</v>
      </c>
      <c r="C81" s="13">
        <v>1</v>
      </c>
      <c r="D81" s="13">
        <v>2</v>
      </c>
      <c r="E81" s="13">
        <f>C81+D81</f>
        <v>3</v>
      </c>
      <c r="F81" s="13">
        <f>'Sept 2024'!E81-'Oct 2024'!C81</f>
        <v>1</v>
      </c>
    </row>
    <row r="82" spans="1:6">
      <c r="A82" s="2" t="s">
        <v>166</v>
      </c>
      <c r="B82" t="s">
        <v>167</v>
      </c>
      <c r="C82" s="13">
        <v>3</v>
      </c>
      <c r="D82" s="13"/>
      <c r="E82" s="13">
        <f>C82+D82</f>
        <v>3</v>
      </c>
      <c r="F82" s="13">
        <f>'Sept 2024'!E82-'Oct 2024'!C82</f>
        <v>0.5</v>
      </c>
    </row>
    <row r="83" spans="1:6">
      <c r="A83" s="2" t="s">
        <v>168</v>
      </c>
      <c r="B83" t="s">
        <v>169</v>
      </c>
      <c r="C83" s="13">
        <v>5</v>
      </c>
      <c r="D83" s="13"/>
      <c r="E83" s="13">
        <f>C83+D83</f>
        <v>5</v>
      </c>
      <c r="F83" s="13">
        <f>'Sept 2024'!E83-'Oct 2024'!C83</f>
        <v>0</v>
      </c>
    </row>
    <row r="84" spans="1:6">
      <c r="A84" s="2" t="s">
        <v>170</v>
      </c>
      <c r="B84" t="s">
        <v>171</v>
      </c>
      <c r="C84" s="13">
        <v>3</v>
      </c>
      <c r="D84" s="13"/>
      <c r="E84" s="13">
        <f>C84+D84</f>
        <v>3</v>
      </c>
      <c r="F84" s="13">
        <f>'Sept 2024'!E84-'Oct 2024'!C84</f>
        <v>0.5</v>
      </c>
    </row>
    <row r="85" spans="1:6">
      <c r="A85" s="2" t="s">
        <v>172</v>
      </c>
      <c r="B85" t="s">
        <v>173</v>
      </c>
      <c r="C85" s="13">
        <v>1.5</v>
      </c>
      <c r="D85" s="13">
        <v>2</v>
      </c>
      <c r="E85" s="13">
        <f>C85+D85</f>
        <v>3.5</v>
      </c>
      <c r="F85" s="13">
        <f>'Sept 2024'!E85-'Oct 2024'!C85</f>
        <v>2.5</v>
      </c>
    </row>
    <row r="86" spans="1:6">
      <c r="A86" s="2" t="s">
        <v>174</v>
      </c>
      <c r="B86" t="s">
        <v>175</v>
      </c>
      <c r="C86" s="13">
        <v>2</v>
      </c>
      <c r="D86" s="13">
        <v>2</v>
      </c>
      <c r="E86" s="13">
        <f>C86+D86</f>
        <v>4</v>
      </c>
      <c r="F86" s="13">
        <f>'Sept 2024'!E86-'Oct 2024'!C86</f>
        <v>0.5</v>
      </c>
    </row>
    <row r="87" spans="1:6">
      <c r="A87" s="2" t="s">
        <v>176</v>
      </c>
      <c r="B87" t="s">
        <v>177</v>
      </c>
      <c r="C87" s="13">
        <v>1.5</v>
      </c>
      <c r="D87" s="13">
        <v>2</v>
      </c>
      <c r="E87" s="13">
        <f>C87+D87</f>
        <v>3.5</v>
      </c>
      <c r="F87" s="13">
        <f>'Sept 2024'!E87-'Oct 2024'!C87</f>
        <v>1.5</v>
      </c>
    </row>
    <row r="88" spans="1:6">
      <c r="A88" s="2" t="s">
        <v>178</v>
      </c>
      <c r="B88" t="s">
        <v>179</v>
      </c>
      <c r="C88" s="13">
        <v>2</v>
      </c>
      <c r="D88" s="13">
        <v>2</v>
      </c>
      <c r="E88" s="13">
        <f>C88+D88</f>
        <v>4</v>
      </c>
      <c r="F88" s="13">
        <f>'Sept 2024'!E88-'Oct 2024'!C88</f>
        <v>0.5</v>
      </c>
    </row>
    <row r="89" spans="1:6">
      <c r="A89" s="2" t="s">
        <v>180</v>
      </c>
      <c r="B89" t="s">
        <v>181</v>
      </c>
      <c r="C89" s="13">
        <v>1.5</v>
      </c>
      <c r="D89" s="13">
        <v>2</v>
      </c>
      <c r="E89" s="13">
        <f>C89+D89</f>
        <v>3.5</v>
      </c>
      <c r="F89" s="13">
        <f>'Sept 2024'!E89-'Oct 2024'!C89</f>
        <v>3</v>
      </c>
    </row>
    <row r="90" spans="1:6">
      <c r="A90" s="2" t="s">
        <v>182</v>
      </c>
      <c r="B90" t="s">
        <v>183</v>
      </c>
      <c r="C90" s="13">
        <v>3.5</v>
      </c>
      <c r="D90" s="13"/>
      <c r="E90" s="13">
        <f>C90+D90</f>
        <v>3.5</v>
      </c>
      <c r="F90" s="13">
        <f>'Sept 2024'!E90-'Oct 2024'!C90</f>
        <v>-1</v>
      </c>
    </row>
    <row r="91" spans="1:6">
      <c r="A91" s="2" t="s">
        <v>184</v>
      </c>
      <c r="B91" t="s">
        <v>185</v>
      </c>
      <c r="C91" s="13">
        <v>4.5</v>
      </c>
      <c r="D91" s="13"/>
      <c r="E91" s="13">
        <f>C91+D91</f>
        <v>4.5</v>
      </c>
      <c r="F91" s="13">
        <f>'Sept 2024'!E91-'Oct 2024'!C91</f>
        <v>0</v>
      </c>
    </row>
    <row r="92" spans="1:6">
      <c r="A92" s="2" t="s">
        <v>186</v>
      </c>
      <c r="B92" t="s">
        <v>187</v>
      </c>
      <c r="C92" s="13">
        <v>1.5</v>
      </c>
      <c r="D92" s="13">
        <v>2</v>
      </c>
      <c r="E92" s="13">
        <f>C92+D92</f>
        <v>3.5</v>
      </c>
      <c r="F92" s="13">
        <f>'Sept 2024'!E92-'Oct 2024'!C92</f>
        <v>1.5</v>
      </c>
    </row>
    <row r="93" spans="1:6">
      <c r="A93" s="2" t="s">
        <v>188</v>
      </c>
      <c r="B93" t="s">
        <v>189</v>
      </c>
      <c r="C93" s="13">
        <v>4</v>
      </c>
      <c r="D93" s="13"/>
      <c r="E93" s="13">
        <f>C93+D93</f>
        <v>4</v>
      </c>
      <c r="F93" s="13">
        <f>'Sept 2024'!E93-'Oct 2024'!C93</f>
        <v>0</v>
      </c>
    </row>
    <row r="94" spans="1:6">
      <c r="A94" s="2" t="s">
        <v>190</v>
      </c>
      <c r="B94" t="s">
        <v>191</v>
      </c>
      <c r="C94" s="13">
        <v>5</v>
      </c>
      <c r="D94" s="13"/>
      <c r="E94" s="13">
        <f>C94+D94</f>
        <v>5</v>
      </c>
      <c r="F94" s="13">
        <f>'Sept 2024'!E94-'Oct 2024'!C94</f>
        <v>0</v>
      </c>
    </row>
    <row r="95" spans="1:6">
      <c r="A95" s="2" t="s">
        <v>192</v>
      </c>
      <c r="B95" t="s">
        <v>193</v>
      </c>
      <c r="C95" s="13">
        <v>7</v>
      </c>
      <c r="D95" s="13">
        <v>6</v>
      </c>
      <c r="E95" s="13">
        <f>C95+D95</f>
        <v>13</v>
      </c>
      <c r="F95" s="13">
        <f>'Sept 2024'!E95-'Oct 2024'!C95</f>
        <v>6</v>
      </c>
    </row>
    <row r="96" spans="1:6">
      <c r="A96" s="2" t="s">
        <v>194</v>
      </c>
      <c r="B96" t="s">
        <v>195</v>
      </c>
      <c r="C96" s="13">
        <v>10</v>
      </c>
      <c r="D96" s="13">
        <v>4</v>
      </c>
      <c r="E96" s="13">
        <f>C96+D96</f>
        <v>14</v>
      </c>
      <c r="F96" s="13">
        <f>'Sept 2024'!E96-'Oct 2024'!C96</f>
        <v>1</v>
      </c>
    </row>
    <row r="97" spans="1:6">
      <c r="A97" s="2" t="s">
        <v>196</v>
      </c>
      <c r="B97" t="s">
        <v>197</v>
      </c>
      <c r="C97" s="13">
        <v>8</v>
      </c>
      <c r="D97" s="13">
        <v>6</v>
      </c>
      <c r="E97" s="13">
        <f>C97+D97</f>
        <v>14</v>
      </c>
      <c r="F97" s="13">
        <f>'Sept 2024'!E97-'Oct 2024'!C97</f>
        <v>4</v>
      </c>
    </row>
    <row r="98" spans="1:6">
      <c r="A98" s="2" t="s">
        <v>198</v>
      </c>
      <c r="B98" t="s">
        <v>199</v>
      </c>
      <c r="C98" s="13">
        <v>2</v>
      </c>
      <c r="D98" s="13">
        <v>4</v>
      </c>
      <c r="E98" s="13">
        <f>C98+D98</f>
        <v>6</v>
      </c>
      <c r="F98" s="13">
        <f>'Sept 2024'!E98-'Oct 2024'!C98</f>
        <v>1</v>
      </c>
    </row>
    <row r="99" spans="1:6">
      <c r="A99" s="2" t="s">
        <v>200</v>
      </c>
      <c r="B99" t="s">
        <v>201</v>
      </c>
      <c r="C99" s="13">
        <v>9</v>
      </c>
      <c r="D99" s="13">
        <v>8</v>
      </c>
      <c r="E99" s="13">
        <f>C99+D99</f>
        <v>17</v>
      </c>
      <c r="F99" s="13">
        <f>'Sept 2024'!E99-'Oct 2024'!C99</f>
        <v>8</v>
      </c>
    </row>
    <row r="100" spans="1:6">
      <c r="A100" s="2" t="s">
        <v>202</v>
      </c>
      <c r="B100" t="s">
        <v>203</v>
      </c>
      <c r="C100" s="13">
        <v>36</v>
      </c>
      <c r="D100" s="13"/>
      <c r="E100" s="13">
        <f>C100+D100</f>
        <v>36</v>
      </c>
      <c r="F100" s="13">
        <f>'Sept 2024'!E100-'Oct 2024'!C100</f>
        <v>17</v>
      </c>
    </row>
    <row r="101" spans="1:6">
      <c r="A101" s="2" t="s">
        <v>204</v>
      </c>
      <c r="B101">
        <v>8463115190</v>
      </c>
      <c r="C101" s="13">
        <v>7</v>
      </c>
      <c r="D101" s="13">
        <v>5</v>
      </c>
      <c r="E101" s="13">
        <f>C101+D101</f>
        <v>12</v>
      </c>
      <c r="F101" s="13">
        <f>'Sept 2024'!E101-'Oct 2024'!C101</f>
        <v>7</v>
      </c>
    </row>
    <row r="102" spans="1:6">
      <c r="A102" s="2" t="s">
        <v>6</v>
      </c>
      <c r="B102" t="s">
        <v>206</v>
      </c>
      <c r="C102" s="13">
        <v>1.5</v>
      </c>
      <c r="D102" s="13"/>
      <c r="E102" s="13">
        <f>C102+D102</f>
        <v>1.5</v>
      </c>
      <c r="F102" s="13">
        <f>'Sept 2024'!E102-'Oct 2024'!C102</f>
        <v>1</v>
      </c>
    </row>
    <row r="103" spans="1:6">
      <c r="A103" s="2" t="s">
        <v>207</v>
      </c>
      <c r="B103" t="s">
        <v>208</v>
      </c>
      <c r="C103" s="13">
        <v>4</v>
      </c>
      <c r="D103" s="13"/>
      <c r="E103" s="13">
        <f>C103+D103</f>
        <v>4</v>
      </c>
      <c r="F103" s="13">
        <f>'Sept 2024'!E103-'Oct 2024'!C103</f>
        <v>0</v>
      </c>
    </row>
    <row r="104" spans="1:6">
      <c r="A104" s="2" t="s">
        <v>88</v>
      </c>
      <c r="B104" t="s">
        <v>209</v>
      </c>
      <c r="C104" s="13">
        <v>4.5</v>
      </c>
      <c r="D104" s="13"/>
      <c r="E104" s="13">
        <f>C104+D104</f>
        <v>4.5</v>
      </c>
      <c r="F104" s="13">
        <f>'Sept 2024'!E104-'Oct 2024'!C104</f>
        <v>0</v>
      </c>
    </row>
    <row r="105" spans="1:6">
      <c r="A105" s="2" t="s">
        <v>210</v>
      </c>
      <c r="B105" t="s">
        <v>211</v>
      </c>
      <c r="C105" s="13">
        <v>2.5</v>
      </c>
      <c r="D105" s="13"/>
      <c r="E105" s="13">
        <f>C105+D105</f>
        <v>2.5</v>
      </c>
      <c r="F105" s="13">
        <f>'Sept 2024'!E105-'Oct 2024'!C105</f>
        <v>-1.5</v>
      </c>
    </row>
    <row r="106" spans="1:6">
      <c r="A106" s="2" t="s">
        <v>212</v>
      </c>
      <c r="B106" t="s">
        <v>213</v>
      </c>
      <c r="C106" s="13">
        <f>2+(4/12)</f>
        <v>2.3333333333333335</v>
      </c>
      <c r="D106" s="13"/>
      <c r="E106" s="13">
        <f>C106+D106</f>
        <v>2.3333333333333335</v>
      </c>
      <c r="F106" s="13">
        <f>'Sept 2024'!E106-'Oct 2024'!C106</f>
        <v>1.1666666666666665</v>
      </c>
    </row>
    <row r="107" spans="1:6">
      <c r="A107" s="2" t="s">
        <v>214</v>
      </c>
      <c r="B107" t="s">
        <v>215</v>
      </c>
      <c r="C107" s="13">
        <v>3.33</v>
      </c>
      <c r="D107" s="13"/>
      <c r="E107" s="13">
        <f>C107+D107</f>
        <v>3.33</v>
      </c>
      <c r="F107" s="13">
        <f>'Sept 2024'!E107-'Oct 2024'!C107</f>
        <v>1.003333333333333</v>
      </c>
    </row>
    <row r="108" spans="1:6">
      <c r="A108" s="2" t="s">
        <v>216</v>
      </c>
      <c r="B108" t="s">
        <v>217</v>
      </c>
      <c r="C108" s="13">
        <v>2.66</v>
      </c>
      <c r="D108" s="13"/>
      <c r="E108" s="13">
        <f>C108+D108</f>
        <v>2.66</v>
      </c>
      <c r="F108" s="13">
        <f>'Sept 2024'!E108-'Oct 2024'!C108</f>
        <v>1.3399999999999999</v>
      </c>
    </row>
    <row r="109" spans="1:6">
      <c r="A109" s="2" t="s">
        <v>218</v>
      </c>
      <c r="B109" t="s">
        <v>219</v>
      </c>
      <c r="C109" s="13">
        <v>4</v>
      </c>
      <c r="D109" s="13"/>
      <c r="E109" s="13">
        <f>C109+D109</f>
        <v>4</v>
      </c>
      <c r="F109" s="13">
        <f>'Sept 2024'!E109-'Oct 2024'!C109</f>
        <v>-1</v>
      </c>
    </row>
    <row r="110" spans="1:6">
      <c r="A110" s="2" t="s">
        <v>220</v>
      </c>
      <c r="B110" t="s">
        <v>221</v>
      </c>
      <c r="C110" s="13">
        <v>5</v>
      </c>
      <c r="D110" s="13"/>
      <c r="E110" s="13">
        <f>C110+D110</f>
        <v>5</v>
      </c>
      <c r="F110" s="13">
        <f>'Sept 2024'!E110-'Oct 2024'!C110</f>
        <v>0.79999999999999982</v>
      </c>
    </row>
    <row r="111" spans="1:6">
      <c r="A111" s="2" t="s">
        <v>222</v>
      </c>
      <c r="B111" t="s">
        <v>223</v>
      </c>
      <c r="C111" s="13">
        <f>3+(4/5)</f>
        <v>3.8</v>
      </c>
      <c r="D111" s="13"/>
      <c r="E111" s="13">
        <f>C111+D111</f>
        <v>3.8</v>
      </c>
      <c r="F111" s="13">
        <f>'Sept 2024'!E111-'Oct 2024'!C111</f>
        <v>0.20000000000000018</v>
      </c>
    </row>
    <row r="112" spans="1:6">
      <c r="A112" s="2" t="s">
        <v>224</v>
      </c>
      <c r="B112" t="s">
        <v>225</v>
      </c>
      <c r="C112" s="13">
        <v>2</v>
      </c>
      <c r="D112" s="13"/>
      <c r="E112" s="13">
        <f>C112+D112</f>
        <v>2</v>
      </c>
      <c r="F112" s="13">
        <f>'Sept 2024'!E112-'Oct 2024'!C112</f>
        <v>0</v>
      </c>
    </row>
    <row r="113" spans="1:6">
      <c r="A113" s="2" t="s">
        <v>226</v>
      </c>
      <c r="B113" t="s">
        <v>227</v>
      </c>
      <c r="C113" s="13">
        <v>3</v>
      </c>
      <c r="D113" s="13"/>
      <c r="E113" s="13">
        <f>C113+D113</f>
        <v>3</v>
      </c>
      <c r="F113" s="13">
        <f>'Sept 2024'!E113-'Oct 2024'!C113</f>
        <v>0</v>
      </c>
    </row>
    <row r="114" spans="1:6">
      <c r="A114" s="2" t="s">
        <v>228</v>
      </c>
      <c r="B114" t="s">
        <v>229</v>
      </c>
      <c r="C114" s="13">
        <v>6</v>
      </c>
      <c r="D114" s="13"/>
      <c r="E114" s="13">
        <f>C114+D114</f>
        <v>6</v>
      </c>
      <c r="F114" s="13">
        <f>'Sept 2024'!E114-'Oct 2024'!C114</f>
        <v>0</v>
      </c>
    </row>
    <row r="115" spans="1:6">
      <c r="A115" s="2" t="s">
        <v>230</v>
      </c>
      <c r="B115" t="s">
        <v>231</v>
      </c>
      <c r="C115" s="13">
        <v>5</v>
      </c>
      <c r="D115" s="13"/>
      <c r="E115" s="13">
        <f>C115+D115</f>
        <v>5</v>
      </c>
      <c r="F115" s="13">
        <f>'Sept 2024'!E115-'Oct 2024'!C115</f>
        <v>0</v>
      </c>
    </row>
    <row r="116" spans="1:6">
      <c r="A116" s="2" t="s">
        <v>232</v>
      </c>
      <c r="B116" t="s">
        <v>233</v>
      </c>
      <c r="C116" s="13">
        <v>5</v>
      </c>
      <c r="D116" s="13"/>
      <c r="E116" s="13">
        <f>C116+D116</f>
        <v>5</v>
      </c>
      <c r="F116" s="13">
        <f>'Sept 2024'!E116-'Oct 2024'!C116</f>
        <v>0</v>
      </c>
    </row>
    <row r="117" spans="1:6">
      <c r="A117" s="2" t="s">
        <v>234</v>
      </c>
      <c r="B117" t="s">
        <v>235</v>
      </c>
      <c r="C117" s="13">
        <v>12</v>
      </c>
      <c r="D117" s="13"/>
      <c r="E117" s="13">
        <f>C117+D117</f>
        <v>12</v>
      </c>
      <c r="F117" s="13">
        <f>'Sept 2024'!E117-'Oct 2024'!C117</f>
        <v>8</v>
      </c>
    </row>
    <row r="118" spans="1:6">
      <c r="A118" s="2" t="s">
        <v>236</v>
      </c>
      <c r="B118" t="s">
        <v>237</v>
      </c>
      <c r="C118" s="13">
        <v>13</v>
      </c>
      <c r="D118" s="13"/>
      <c r="E118" s="13">
        <f>C118+D118</f>
        <v>13</v>
      </c>
      <c r="F118" s="13">
        <f>'Sept 2024'!E118-'Oct 2024'!C118</f>
        <v>7</v>
      </c>
    </row>
    <row r="119" spans="1:6">
      <c r="A119" s="2" t="s">
        <v>238</v>
      </c>
      <c r="B119" t="s">
        <v>239</v>
      </c>
      <c r="C119" s="13">
        <f>4+(6/9)</f>
        <v>4.666666666666667</v>
      </c>
      <c r="D119" s="13"/>
      <c r="E119" s="13">
        <f>C119+D119</f>
        <v>4.666666666666667</v>
      </c>
      <c r="F119" s="13">
        <f>'Sept 2024'!E119-'Oct 2024'!C119</f>
        <v>0.33333333333333304</v>
      </c>
    </row>
    <row r="120" spans="1:6">
      <c r="A120" s="2" t="s">
        <v>240</v>
      </c>
      <c r="B120" t="s">
        <v>241</v>
      </c>
      <c r="C120" s="13">
        <v>9.6</v>
      </c>
      <c r="D120" s="13"/>
      <c r="E120" s="13">
        <f>C120+D120</f>
        <v>9.6</v>
      </c>
      <c r="F120" s="13">
        <f>'Sept 2024'!E120-'Oct 2024'!C120</f>
        <v>0.59999999999999964</v>
      </c>
    </row>
    <row r="121" spans="1:6">
      <c r="A121" s="2" t="s">
        <v>242</v>
      </c>
      <c r="B121" t="s">
        <v>243</v>
      </c>
      <c r="C121" s="13">
        <v>2</v>
      </c>
      <c r="D121" s="13"/>
      <c r="E121" s="13">
        <f>C121+D121</f>
        <v>2</v>
      </c>
      <c r="F121" s="13">
        <f>'Sept 2024'!E121-'Oct 2024'!C121</f>
        <v>0</v>
      </c>
    </row>
    <row r="122" spans="1:6">
      <c r="A122" s="2" t="s">
        <v>244</v>
      </c>
      <c r="B122" t="s">
        <v>245</v>
      </c>
      <c r="C122" s="13">
        <v>9</v>
      </c>
      <c r="D122" s="13">
        <v>8</v>
      </c>
      <c r="E122" s="13">
        <f>C122+D122</f>
        <v>17</v>
      </c>
      <c r="F122" s="13">
        <f>'Sept 2024'!E122-'Oct 2024'!C122</f>
        <v>8.5</v>
      </c>
    </row>
    <row r="123" spans="1:6">
      <c r="A123" s="2" t="s">
        <v>246</v>
      </c>
      <c r="B123" t="s">
        <v>247</v>
      </c>
      <c r="C123" s="13">
        <v>6</v>
      </c>
      <c r="D123" s="13">
        <v>9</v>
      </c>
      <c r="E123" s="13">
        <f>C123+D123</f>
        <v>15</v>
      </c>
      <c r="F123" s="13">
        <f>'Sept 2024'!E123-'Oct 2024'!C123</f>
        <v>8.5</v>
      </c>
    </row>
    <row r="124" spans="1:6">
      <c r="A124" s="2" t="s">
        <v>248</v>
      </c>
      <c r="B124" t="s">
        <v>249</v>
      </c>
      <c r="C124" s="13">
        <v>21.5</v>
      </c>
      <c r="D124" s="13"/>
      <c r="E124" s="13">
        <f>C124+D124</f>
        <v>21.5</v>
      </c>
      <c r="F124" s="13">
        <f>'Sept 2024'!E124-'Oct 2024'!C124</f>
        <v>0</v>
      </c>
    </row>
    <row r="125" spans="1:6">
      <c r="A125" s="2" t="s">
        <v>250</v>
      </c>
      <c r="B125" t="s">
        <v>251</v>
      </c>
      <c r="C125" s="13">
        <v>3</v>
      </c>
      <c r="D125" s="13"/>
      <c r="E125" s="13">
        <f>C125+D125</f>
        <v>3</v>
      </c>
      <c r="F125" s="13">
        <f>'Sept 2024'!E125-'Oct 2024'!C125</f>
        <v>2</v>
      </c>
    </row>
    <row r="126" spans="1:6">
      <c r="A126" s="2" t="s">
        <v>252</v>
      </c>
      <c r="B126" t="s">
        <v>253</v>
      </c>
      <c r="C126" s="13">
        <v>3</v>
      </c>
      <c r="D126" s="13"/>
      <c r="E126" s="13">
        <f>C126+D126</f>
        <v>3</v>
      </c>
      <c r="F126" s="13">
        <f>'Sept 2024'!E126-'Oct 2024'!C126</f>
        <v>2</v>
      </c>
    </row>
    <row r="127" spans="1:6">
      <c r="A127" s="2" t="s">
        <v>254</v>
      </c>
      <c r="B127" t="s">
        <v>255</v>
      </c>
      <c r="C127" s="13">
        <v>3</v>
      </c>
      <c r="D127" s="13"/>
      <c r="E127" s="13">
        <f>C127+D127</f>
        <v>3</v>
      </c>
      <c r="F127" s="13">
        <f>'Sept 2024'!E127-'Oct 2024'!C127</f>
        <v>2</v>
      </c>
    </row>
    <row r="128" spans="1:6">
      <c r="A128" s="2" t="s">
        <v>256</v>
      </c>
      <c r="B128" t="s">
        <v>257</v>
      </c>
      <c r="C128" s="13">
        <v>1</v>
      </c>
      <c r="D128" s="13">
        <v>2</v>
      </c>
      <c r="E128" s="13">
        <f>C128+D128</f>
        <v>3</v>
      </c>
      <c r="F128" s="13">
        <f>'Sept 2024'!E128-'Oct 2024'!C128</f>
        <v>5</v>
      </c>
    </row>
    <row r="129" spans="1:6">
      <c r="A129" s="2" t="s">
        <v>258</v>
      </c>
      <c r="B129" t="s">
        <v>259</v>
      </c>
      <c r="C129" s="13"/>
      <c r="D129" s="13"/>
      <c r="E129" s="13">
        <f>C129+D129</f>
        <v>0</v>
      </c>
      <c r="F129" s="13">
        <f>'Sept 2024'!E129-'Oct 2024'!C129</f>
        <v>0</v>
      </c>
    </row>
    <row r="130" spans="1:6">
      <c r="A130" s="2" t="s">
        <v>260</v>
      </c>
      <c r="B130" t="s">
        <v>261</v>
      </c>
      <c r="C130" s="13">
        <v>4</v>
      </c>
      <c r="D130" s="13"/>
      <c r="E130" s="13">
        <f>C130+D130</f>
        <v>4</v>
      </c>
      <c r="F130" s="13">
        <f>'Sept 2024'!E130-'Oct 2024'!C130</f>
        <v>0</v>
      </c>
    </row>
    <row r="131" spans="1:6">
      <c r="A131" s="2" t="s">
        <v>262</v>
      </c>
      <c r="B131" t="s">
        <v>263</v>
      </c>
      <c r="C131" s="13">
        <v>8</v>
      </c>
      <c r="D131" s="13"/>
      <c r="E131" s="13">
        <f>C131+D131</f>
        <v>8</v>
      </c>
      <c r="F131" s="13">
        <f>'Sept 2024'!E131-'Oct 2024'!C131</f>
        <v>2</v>
      </c>
    </row>
    <row r="132" spans="1:6">
      <c r="A132" s="2" t="s">
        <v>264</v>
      </c>
      <c r="B132" t="s">
        <v>265</v>
      </c>
      <c r="C132" s="13">
        <v>1.5</v>
      </c>
      <c r="D132" s="13">
        <v>1</v>
      </c>
      <c r="E132" s="13">
        <f>C132+D132</f>
        <v>2.5</v>
      </c>
      <c r="F132" s="13">
        <f>'Sept 2024'!E132-'Oct 2024'!C132</f>
        <v>0.5</v>
      </c>
    </row>
    <row r="133" spans="1:6">
      <c r="A133" s="2" t="s">
        <v>266</v>
      </c>
      <c r="B133" t="s">
        <v>267</v>
      </c>
      <c r="C133" s="13">
        <v>1</v>
      </c>
      <c r="D133" s="13">
        <v>3</v>
      </c>
      <c r="E133" s="13">
        <f>C133+D133</f>
        <v>4</v>
      </c>
      <c r="F133" s="13">
        <f>'Sept 2024'!E133-'Oct 2024'!C133</f>
        <v>2.5</v>
      </c>
    </row>
    <row r="134" spans="1:6">
      <c r="A134" s="2" t="s">
        <v>268</v>
      </c>
      <c r="B134" t="s">
        <v>269</v>
      </c>
      <c r="C134" s="13">
        <v>1.5</v>
      </c>
      <c r="D134" s="13">
        <v>1</v>
      </c>
      <c r="E134" s="13">
        <f>C134+D134</f>
        <v>2.5</v>
      </c>
      <c r="F134" s="13">
        <f>'Sept 2024'!E134-'Oct 2024'!C134</f>
        <v>1</v>
      </c>
    </row>
    <row r="135" spans="1:6">
      <c r="A135" s="2" t="s">
        <v>270</v>
      </c>
      <c r="B135" t="s">
        <v>271</v>
      </c>
      <c r="C135" s="13">
        <v>1</v>
      </c>
      <c r="D135" s="13"/>
      <c r="E135" s="13">
        <f>C135+D135</f>
        <v>1</v>
      </c>
      <c r="F135" s="13">
        <f>'Sept 2024'!E135-'Oct 2024'!C135</f>
        <v>0.5</v>
      </c>
    </row>
    <row r="136" spans="1:6">
      <c r="A136" s="2" t="s">
        <v>272</v>
      </c>
      <c r="B136">
        <v>4789369001</v>
      </c>
      <c r="C136" s="13">
        <v>0.75</v>
      </c>
      <c r="D136" s="13"/>
      <c r="E136" s="13">
        <f>C136+D136</f>
        <v>0.75</v>
      </c>
      <c r="F136" s="13">
        <f>'Sept 2024'!E136-'Oct 2024'!C136</f>
        <v>0.25</v>
      </c>
    </row>
    <row r="137" spans="1:6">
      <c r="A137" s="2" t="s">
        <v>273</v>
      </c>
      <c r="B137" t="s">
        <v>274</v>
      </c>
      <c r="C137" s="13">
        <v>6</v>
      </c>
      <c r="D137" s="13"/>
      <c r="E137" s="13">
        <f>C137+D137</f>
        <v>6</v>
      </c>
      <c r="F137" s="13">
        <f>'Sept 2024'!E137-'Oct 2024'!C137</f>
        <v>0</v>
      </c>
    </row>
    <row r="138" spans="1:6">
      <c r="A138" s="2" t="s">
        <v>275</v>
      </c>
      <c r="B138" t="s">
        <v>276</v>
      </c>
      <c r="C138" s="13">
        <v>6</v>
      </c>
      <c r="D138" s="13"/>
      <c r="E138" s="13">
        <f>C138+D138</f>
        <v>6</v>
      </c>
      <c r="F138" s="13">
        <f>'Sept 2024'!E138-'Oct 2024'!C138</f>
        <v>0</v>
      </c>
    </row>
    <row r="139" spans="1:6">
      <c r="A139" s="2" t="s">
        <v>277</v>
      </c>
      <c r="B139" t="s">
        <v>278</v>
      </c>
      <c r="C139" s="13">
        <f>3+(5/8)</f>
        <v>3.625</v>
      </c>
      <c r="D139" s="13"/>
      <c r="E139" s="13">
        <f>C139+D139</f>
        <v>3.625</v>
      </c>
      <c r="F139" s="13">
        <f>'Sept 2024'!E139-'Oct 2024'!C139</f>
        <v>-2</v>
      </c>
    </row>
    <row r="140" spans="1:6">
      <c r="A140" s="2" t="s">
        <v>279</v>
      </c>
      <c r="B140" t="s">
        <v>280</v>
      </c>
      <c r="C140" s="13">
        <v>3</v>
      </c>
      <c r="D140" s="13"/>
      <c r="E140" s="13">
        <f>C140+D140</f>
        <v>3</v>
      </c>
      <c r="F140" s="13">
        <f>'Sept 2024'!E140-'Oct 2024'!C140</f>
        <v>-2</v>
      </c>
    </row>
    <row r="141" spans="1:6">
      <c r="A141" s="2" t="s">
        <v>281</v>
      </c>
      <c r="B141" t="s">
        <v>282</v>
      </c>
      <c r="C141" s="13">
        <v>3.5</v>
      </c>
      <c r="D141" s="13"/>
      <c r="E141" s="13">
        <f>C141+D141</f>
        <v>3.5</v>
      </c>
      <c r="F141" s="13">
        <f>'Sept 2024'!E141-'Oct 2024'!C141</f>
        <v>-1.5</v>
      </c>
    </row>
    <row r="142" spans="1:6">
      <c r="A142" s="2" t="s">
        <v>283</v>
      </c>
      <c r="B142" t="s">
        <v>284</v>
      </c>
      <c r="C142" s="13">
        <v>1</v>
      </c>
      <c r="D142" s="13"/>
      <c r="E142" s="13">
        <f>C142+D142</f>
        <v>1</v>
      </c>
      <c r="F142" s="13">
        <f>'Sept 2024'!E142-'Oct 2024'!C142</f>
        <v>1</v>
      </c>
    </row>
    <row r="143" spans="1:6">
      <c r="A143" s="2" t="s">
        <v>285</v>
      </c>
      <c r="B143" t="s">
        <v>286</v>
      </c>
      <c r="C143" s="13">
        <v>2.5</v>
      </c>
      <c r="D143" s="13"/>
      <c r="E143" s="13">
        <f>C143+D143</f>
        <v>2.5</v>
      </c>
      <c r="F143" s="13">
        <f>'Sept 2024'!E143-'Oct 2024'!C143</f>
        <v>0</v>
      </c>
    </row>
    <row r="144" spans="1:6">
      <c r="A144" s="2" t="s">
        <v>287</v>
      </c>
      <c r="B144" t="s">
        <v>288</v>
      </c>
      <c r="C144" s="13">
        <v>2</v>
      </c>
      <c r="D144" s="13"/>
      <c r="E144" s="13">
        <f>C144+D144</f>
        <v>2</v>
      </c>
      <c r="F144" s="13">
        <f>'Sept 2024'!E144-'Oct 2024'!C144</f>
        <v>0</v>
      </c>
    </row>
    <row r="145" spans="1:6">
      <c r="A145" s="2" t="s">
        <v>289</v>
      </c>
      <c r="B145" t="s">
        <v>290</v>
      </c>
      <c r="C145" s="13"/>
      <c r="D145" s="13"/>
      <c r="E145" s="13">
        <f>C145+D145</f>
        <v>0</v>
      </c>
      <c r="F145" s="13">
        <f>'Sept 2024'!E145-'Oct 2024'!C145</f>
        <v>0</v>
      </c>
    </row>
    <row r="146" spans="1:6">
      <c r="A146" s="2" t="s">
        <v>291</v>
      </c>
      <c r="B146" t="s">
        <v>292</v>
      </c>
      <c r="C146" s="13">
        <v>24</v>
      </c>
      <c r="D146" s="13">
        <v>32</v>
      </c>
      <c r="E146" s="13">
        <f>C146+D146</f>
        <v>56</v>
      </c>
      <c r="F146" s="13">
        <f>'Sept 2024'!E146-'Oct 2024'!C146</f>
        <v>27.5</v>
      </c>
    </row>
    <row r="147" spans="1:6">
      <c r="A147" s="2" t="s">
        <v>293</v>
      </c>
      <c r="B147" t="s">
        <v>294</v>
      </c>
      <c r="C147" s="13">
        <v>13</v>
      </c>
      <c r="D147" s="13">
        <v>18</v>
      </c>
      <c r="E147" s="13">
        <f>C147+D147</f>
        <v>31</v>
      </c>
      <c r="F147" s="13">
        <f>'Sept 2024'!E147-'Oct 2024'!C147</f>
        <v>14</v>
      </c>
    </row>
    <row r="148" spans="1:6">
      <c r="A148" s="2" t="s">
        <v>295</v>
      </c>
      <c r="B148" t="s">
        <v>296</v>
      </c>
      <c r="C148" s="13">
        <v>7.5</v>
      </c>
      <c r="D148" s="13">
        <v>21</v>
      </c>
      <c r="E148" s="13">
        <f>C148+D148</f>
        <v>28.5</v>
      </c>
      <c r="F148" s="13">
        <f>'Sept 2024'!E148-'Oct 2024'!C148</f>
        <v>19.5</v>
      </c>
    </row>
    <row r="149" spans="1:6">
      <c r="A149" s="2" t="s">
        <v>297</v>
      </c>
      <c r="B149" t="s">
        <v>298</v>
      </c>
      <c r="C149" s="13">
        <v>18.5</v>
      </c>
      <c r="D149" s="13">
        <v>6</v>
      </c>
      <c r="E149" s="13">
        <f>C149+D149</f>
        <v>24.5</v>
      </c>
      <c r="F149" s="13">
        <f>'Sept 2024'!E149-'Oct 2024'!C149</f>
        <v>5.5</v>
      </c>
    </row>
    <row r="150" spans="1:6">
      <c r="A150" s="2" t="s">
        <v>299</v>
      </c>
      <c r="B150" t="s">
        <v>300</v>
      </c>
      <c r="C150" s="13">
        <v>2</v>
      </c>
      <c r="D150" s="13">
        <v>1</v>
      </c>
      <c r="E150" s="13">
        <f>C150+D150</f>
        <v>3</v>
      </c>
      <c r="F150" s="13">
        <f>'Sept 2024'!E150-'Oct 2024'!C150</f>
        <v>0.5</v>
      </c>
    </row>
    <row r="151" spans="1:6">
      <c r="A151" s="2" t="s">
        <v>301</v>
      </c>
      <c r="B151" t="s">
        <v>302</v>
      </c>
      <c r="C151" s="13">
        <v>2.5</v>
      </c>
      <c r="D151" s="13"/>
      <c r="E151" s="13">
        <f>C151+D151</f>
        <v>2.5</v>
      </c>
      <c r="F151" s="13">
        <f>'Sept 2024'!E151-'Oct 2024'!C151</f>
        <v>0</v>
      </c>
    </row>
    <row r="152" spans="1:6">
      <c r="A152" s="2" t="s">
        <v>303</v>
      </c>
      <c r="B152" t="s">
        <v>304</v>
      </c>
      <c r="C152" s="13">
        <v>10</v>
      </c>
      <c r="D152" s="13"/>
      <c r="E152" s="13">
        <f>C152+D152</f>
        <v>10</v>
      </c>
      <c r="F152" s="13">
        <f>'Sept 2024'!E152-'Oct 2024'!C152</f>
        <v>6</v>
      </c>
    </row>
    <row r="153" spans="1:6">
      <c r="A153" s="2" t="s">
        <v>305</v>
      </c>
      <c r="B153" t="s">
        <v>306</v>
      </c>
      <c r="C153" s="13">
        <v>1.5</v>
      </c>
      <c r="D153" s="13"/>
      <c r="E153" s="13">
        <f>C153+D153</f>
        <v>1.5</v>
      </c>
      <c r="F153" s="13">
        <f>'Sept 2024'!E153-'Oct 2024'!C153</f>
        <v>1.5</v>
      </c>
    </row>
    <row r="154" spans="1:6">
      <c r="A154" s="2" t="s">
        <v>307</v>
      </c>
      <c r="B154" t="s">
        <v>308</v>
      </c>
      <c r="C154" s="13">
        <v>5.5</v>
      </c>
      <c r="D154" s="13">
        <v>6</v>
      </c>
      <c r="E154" s="13">
        <f>C154+D154</f>
        <v>11.5</v>
      </c>
      <c r="F154" s="13">
        <f>'Sept 2024'!E154-'Oct 2024'!C154</f>
        <v>1.5</v>
      </c>
    </row>
    <row r="155" spans="1:6">
      <c r="A155" s="2" t="s">
        <v>309</v>
      </c>
      <c r="B155" t="s">
        <v>310</v>
      </c>
      <c r="C155" s="13">
        <v>4</v>
      </c>
      <c r="D155" s="13"/>
      <c r="E155" s="13">
        <f>C155+D155</f>
        <v>4</v>
      </c>
      <c r="F155" s="13">
        <f>'Sept 2024'!E155-'Oct 2024'!C155</f>
        <v>3</v>
      </c>
    </row>
    <row r="156" spans="1:6">
      <c r="A156" s="2" t="s">
        <v>311</v>
      </c>
      <c r="B156" t="s">
        <v>312</v>
      </c>
      <c r="C156" s="13">
        <v>3</v>
      </c>
      <c r="D156" s="13"/>
      <c r="E156" s="13">
        <f>C156+D156</f>
        <v>3</v>
      </c>
      <c r="F156" s="13">
        <f>'Sept 2024'!E156-'Oct 2024'!C156</f>
        <v>0</v>
      </c>
    </row>
    <row r="157" spans="1:6">
      <c r="A157" s="2" t="s">
        <v>313</v>
      </c>
      <c r="B157" t="s">
        <v>314</v>
      </c>
      <c r="C157" s="13">
        <v>0</v>
      </c>
      <c r="D157" s="13">
        <v>1</v>
      </c>
      <c r="E157" s="13">
        <f>C157+D157</f>
        <v>1</v>
      </c>
      <c r="F157" s="13">
        <f>'Sept 2024'!E157-'Oct 2024'!C157</f>
        <v>0</v>
      </c>
    </row>
    <row r="158" spans="1:6">
      <c r="A158" s="2" t="s">
        <v>315</v>
      </c>
      <c r="B158" t="s">
        <v>316</v>
      </c>
      <c r="C158" s="13">
        <v>3</v>
      </c>
      <c r="D158" s="13"/>
      <c r="E158" s="13">
        <f>C158+D158</f>
        <v>3</v>
      </c>
      <c r="F158" s="13">
        <f>'Sept 2024'!E158-'Oct 2024'!C158</f>
        <v>0</v>
      </c>
    </row>
    <row r="159" spans="1:6">
      <c r="A159" s="2" t="s">
        <v>317</v>
      </c>
      <c r="B159" t="s">
        <v>318</v>
      </c>
      <c r="C159" s="13">
        <f>3+3/8</f>
        <v>3.375</v>
      </c>
      <c r="D159" s="13"/>
      <c r="E159" s="13">
        <f>C159+D159</f>
        <v>3.375</v>
      </c>
      <c r="F159" s="13">
        <f>'Sept 2024'!E159-'Oct 2024'!C159</f>
        <v>-0.375</v>
      </c>
    </row>
    <row r="160" spans="1:6">
      <c r="A160" s="2" t="s">
        <v>319</v>
      </c>
      <c r="B160" t="s">
        <v>320</v>
      </c>
      <c r="C160" s="13">
        <f>3+5/8</f>
        <v>3.625</v>
      </c>
      <c r="D160" s="13"/>
      <c r="E160" s="13">
        <f>C160+D160</f>
        <v>3.625</v>
      </c>
      <c r="F160" s="13">
        <f>'Sept 2024'!E160-'Oct 2024'!C160</f>
        <v>0.5</v>
      </c>
    </row>
    <row r="161" spans="1:6">
      <c r="A161" s="2" t="s">
        <v>321</v>
      </c>
      <c r="B161" t="s">
        <v>322</v>
      </c>
      <c r="C161" s="13">
        <v>1.75</v>
      </c>
      <c r="D161" s="13"/>
      <c r="E161" s="13">
        <f>C161+D161</f>
        <v>1.75</v>
      </c>
      <c r="F161" s="13">
        <f>'Sept 2024'!E161-'Oct 2024'!C161</f>
        <v>0</v>
      </c>
    </row>
    <row r="162" spans="1:6">
      <c r="A162" s="2" t="s">
        <v>323</v>
      </c>
      <c r="B162" t="s">
        <v>324</v>
      </c>
      <c r="C162" s="13">
        <v>1.75</v>
      </c>
      <c r="D162" s="13"/>
      <c r="E162" s="13">
        <f>C162+D162</f>
        <v>1.75</v>
      </c>
      <c r="F162" s="13">
        <f>'Sept 2024'!E162-'Oct 2024'!C162</f>
        <v>0</v>
      </c>
    </row>
    <row r="163" spans="1:6">
      <c r="A163" s="2" t="s">
        <v>325</v>
      </c>
      <c r="B163" t="s">
        <v>326</v>
      </c>
      <c r="C163" s="13">
        <f>4+3/4</f>
        <v>4.75</v>
      </c>
      <c r="D163" s="13"/>
      <c r="E163" s="13">
        <f>C163+D163</f>
        <v>4.75</v>
      </c>
      <c r="F163" s="13">
        <f>'Sept 2024'!E163-'Oct 2024'!C163</f>
        <v>-0.5</v>
      </c>
    </row>
    <row r="164" spans="1:6">
      <c r="A164" s="2" t="s">
        <v>327</v>
      </c>
      <c r="B164" t="s">
        <v>328</v>
      </c>
      <c r="C164" s="13">
        <v>3.75</v>
      </c>
      <c r="D164" s="13"/>
      <c r="E164" s="13">
        <f>C164+D164</f>
        <v>3.75</v>
      </c>
      <c r="F164" s="13">
        <f>'Sept 2024'!E164-'Oct 2024'!C164</f>
        <v>0.5</v>
      </c>
    </row>
    <row r="165" spans="1:6">
      <c r="A165" s="2" t="s">
        <v>329</v>
      </c>
      <c r="B165" t="s">
        <v>330</v>
      </c>
      <c r="C165" s="13">
        <v>0</v>
      </c>
      <c r="D165" s="13">
        <v>1</v>
      </c>
      <c r="E165" s="13">
        <f>C165+D165</f>
        <v>1</v>
      </c>
      <c r="F165" s="13">
        <f>'Sept 2024'!E165-'Oct 2024'!C165</f>
        <v>0</v>
      </c>
    </row>
    <row r="166" spans="1:6">
      <c r="A166" s="2" t="s">
        <v>331</v>
      </c>
      <c r="B166" t="s">
        <v>314</v>
      </c>
      <c r="C166" s="13">
        <v>4.5</v>
      </c>
      <c r="D166" s="13"/>
      <c r="E166" s="13">
        <f>C166+D166</f>
        <v>4.5</v>
      </c>
      <c r="F166" s="13">
        <f>'Sept 2024'!E166-'Oct 2024'!C166</f>
        <v>0</v>
      </c>
    </row>
    <row r="167" spans="1:6">
      <c r="A167" s="2" t="s">
        <v>332</v>
      </c>
      <c r="B167" t="s">
        <v>333</v>
      </c>
      <c r="C167" s="13">
        <v>0</v>
      </c>
      <c r="D167" s="13">
        <v>1</v>
      </c>
      <c r="E167" s="13">
        <f>C167+D167</f>
        <v>1</v>
      </c>
      <c r="F167" s="13">
        <f>'Sept 2024'!E167-'Oct 2024'!C167</f>
        <v>0</v>
      </c>
    </row>
    <row r="168" spans="1:6">
      <c r="A168" s="2" t="s">
        <v>334</v>
      </c>
      <c r="B168" t="s">
        <v>335</v>
      </c>
      <c r="C168" s="13">
        <v>0</v>
      </c>
      <c r="D168" s="13">
        <v>1</v>
      </c>
      <c r="E168" s="13">
        <f>C168+D168</f>
        <v>1</v>
      </c>
      <c r="F168" s="13">
        <f>'Sept 2024'!E168-'Oct 2024'!C168</f>
        <v>0</v>
      </c>
    </row>
    <row r="169" spans="1:6">
      <c r="A169" s="2" t="s">
        <v>336</v>
      </c>
      <c r="B169" t="s">
        <v>337</v>
      </c>
      <c r="C169" s="13">
        <v>0</v>
      </c>
      <c r="D169" s="13">
        <v>1</v>
      </c>
      <c r="E169" s="13">
        <f>C169+D169</f>
        <v>1</v>
      </c>
      <c r="F169" s="13">
        <f>'Sept 2024'!E169-'Oct 2024'!C169</f>
        <v>1.75</v>
      </c>
    </row>
    <row r="170" spans="1:6">
      <c r="A170" s="2" t="s">
        <v>338</v>
      </c>
      <c r="B170" t="s">
        <v>339</v>
      </c>
      <c r="C170" s="13">
        <v>2</v>
      </c>
      <c r="D170" s="13"/>
      <c r="E170" s="13">
        <f>C170+D170</f>
        <v>2</v>
      </c>
      <c r="F170" s="13">
        <f>'Sept 2024'!E170-'Oct 2024'!C170</f>
        <v>0</v>
      </c>
    </row>
    <row r="171" spans="1:6">
      <c r="A171" s="2" t="s">
        <v>340</v>
      </c>
      <c r="B171" t="s">
        <v>341</v>
      </c>
      <c r="C171" s="13">
        <v>1</v>
      </c>
      <c r="D171" s="13"/>
      <c r="E171" s="13">
        <f>C171+D171</f>
        <v>1</v>
      </c>
      <c r="F171" s="13">
        <f>'Sept 2024'!E171-'Oct 2024'!C171</f>
        <v>0</v>
      </c>
    </row>
    <row r="172" spans="1:6">
      <c r="A172" s="2" t="s">
        <v>342</v>
      </c>
      <c r="B172" t="s">
        <v>343</v>
      </c>
      <c r="C172" s="13">
        <v>1</v>
      </c>
      <c r="D172" s="13"/>
      <c r="E172" s="13">
        <f>C172+D172</f>
        <v>1</v>
      </c>
      <c r="F172" s="13">
        <f>'Sept 2024'!E172-'Oct 2024'!C172</f>
        <v>0</v>
      </c>
    </row>
    <row r="173" spans="1:6">
      <c r="A173" s="2" t="s">
        <v>344</v>
      </c>
      <c r="B173" t="s">
        <v>345</v>
      </c>
      <c r="C173" s="13">
        <v>1</v>
      </c>
      <c r="D173" s="13"/>
      <c r="E173" s="13">
        <f>C173+D173</f>
        <v>1</v>
      </c>
      <c r="F173" s="13">
        <f>'Sept 2024'!E173-'Oct 2024'!C173</f>
        <v>0</v>
      </c>
    </row>
    <row r="174" spans="1:6">
      <c r="A174" s="2" t="s">
        <v>346</v>
      </c>
      <c r="B174" t="s">
        <v>347</v>
      </c>
      <c r="C174" s="13">
        <v>1</v>
      </c>
      <c r="D174" s="13"/>
      <c r="E174" s="13">
        <f>C174+D174</f>
        <v>1</v>
      </c>
      <c r="F174" s="13">
        <f>'Sept 2024'!E174-'Oct 2024'!C174</f>
        <v>0</v>
      </c>
    </row>
    <row r="175" spans="1:6">
      <c r="A175" s="2" t="s">
        <v>348</v>
      </c>
      <c r="B175" t="s">
        <v>349</v>
      </c>
      <c r="C175" s="13">
        <v>0</v>
      </c>
      <c r="D175" s="13"/>
      <c r="E175" s="13">
        <f>C175+D175</f>
        <v>0</v>
      </c>
      <c r="F175" s="13">
        <f>'Sept 2024'!E175-'Oct 2024'!C175</f>
        <v>0</v>
      </c>
    </row>
    <row r="176" spans="1:6">
      <c r="A176" s="2" t="s">
        <v>350</v>
      </c>
      <c r="B176" t="s">
        <v>351</v>
      </c>
      <c r="C176" s="13">
        <v>0</v>
      </c>
      <c r="D176" s="13"/>
      <c r="E176" s="13">
        <f>C176+D176</f>
        <v>0</v>
      </c>
      <c r="F176" s="13">
        <f>'Sept 2024'!E176-'Oct 2024'!C176</f>
        <v>0</v>
      </c>
    </row>
    <row r="177" spans="1:6">
      <c r="A177" s="2" t="s">
        <v>352</v>
      </c>
      <c r="B177" t="s">
        <v>353</v>
      </c>
      <c r="C177" s="13">
        <v>0</v>
      </c>
      <c r="D177" s="13"/>
      <c r="E177" s="13">
        <f>C177+D177</f>
        <v>0</v>
      </c>
      <c r="F177" s="13">
        <f>'Sept 2024'!E177-'Oct 2024'!C177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73701-AB61-453A-A968-2FECD577EE20}">
  <dimension ref="A1:F177"/>
  <sheetViews>
    <sheetView workbookViewId="0">
      <selection activeCell="F2" sqref="F2"/>
    </sheetView>
  </sheetViews>
  <sheetFormatPr defaultRowHeight="15"/>
  <cols>
    <col min="1" max="1" width="31.7109375" style="2" bestFit="1" customWidth="1"/>
    <col min="2" max="2" width="13.28515625" bestFit="1" customWidth="1"/>
    <col min="3" max="5" width="9.140625" style="13"/>
    <col min="6" max="6" width="20.85546875" bestFit="1" customWidth="1"/>
  </cols>
  <sheetData>
    <row r="1" spans="1:6">
      <c r="A1" s="2" t="s">
        <v>0</v>
      </c>
      <c r="B1" s="2" t="s">
        <v>2</v>
      </c>
      <c r="C1" s="2" t="s">
        <v>587</v>
      </c>
      <c r="D1" s="2" t="s">
        <v>588</v>
      </c>
      <c r="E1" s="2" t="s">
        <v>589</v>
      </c>
      <c r="F1" s="2" t="s">
        <v>590</v>
      </c>
    </row>
    <row r="2" spans="1:6">
      <c r="A2" s="2" t="s">
        <v>6</v>
      </c>
      <c r="B2" t="s">
        <v>7</v>
      </c>
      <c r="C2" s="13">
        <v>2</v>
      </c>
      <c r="D2" s="13">
        <v>2</v>
      </c>
      <c r="E2" s="13">
        <f>C2+D2</f>
        <v>4</v>
      </c>
      <c r="F2" s="13">
        <f>'Aug 2024'!E2-'Sept 2024'!C2</f>
        <v>1</v>
      </c>
    </row>
    <row r="3" spans="1:6">
      <c r="A3" s="2" t="s">
        <v>8</v>
      </c>
      <c r="B3" t="s">
        <v>9</v>
      </c>
      <c r="C3" s="13">
        <v>4</v>
      </c>
      <c r="D3" s="13">
        <v>2</v>
      </c>
      <c r="E3" s="13">
        <f>C3+D3</f>
        <v>6</v>
      </c>
      <c r="F3" s="13">
        <f>'Aug 2024'!E3-'Sept 2024'!C3</f>
        <v>2</v>
      </c>
    </row>
    <row r="4" spans="1:6">
      <c r="A4" s="2" t="s">
        <v>10</v>
      </c>
      <c r="B4" t="s">
        <v>11</v>
      </c>
      <c r="C4" s="13">
        <v>2</v>
      </c>
      <c r="D4" s="13">
        <v>4</v>
      </c>
      <c r="E4" s="13">
        <f t="shared" ref="E4:E67" si="0">C4+D4</f>
        <v>6</v>
      </c>
      <c r="F4" s="13">
        <f>'Aug 2024'!E4-'Sept 2024'!C4</f>
        <v>3</v>
      </c>
    </row>
    <row r="5" spans="1:6">
      <c r="A5" s="2" t="s">
        <v>12</v>
      </c>
      <c r="B5" t="s">
        <v>13</v>
      </c>
      <c r="C5" s="13">
        <v>6</v>
      </c>
      <c r="D5" s="13">
        <v>6</v>
      </c>
      <c r="E5" s="13">
        <f t="shared" si="0"/>
        <v>12</v>
      </c>
      <c r="F5" s="13">
        <f>'Aug 2024'!E5-'Sept 2024'!C5</f>
        <v>6</v>
      </c>
    </row>
    <row r="6" spans="1:6">
      <c r="A6" s="2" t="s">
        <v>14</v>
      </c>
      <c r="B6" t="s">
        <v>15</v>
      </c>
      <c r="C6" s="13">
        <v>9</v>
      </c>
      <c r="D6" s="13">
        <v>7</v>
      </c>
      <c r="E6" s="13">
        <f t="shared" si="0"/>
        <v>16</v>
      </c>
      <c r="F6" s="13">
        <f>'Aug 2024'!E6-'Sept 2024'!C6</f>
        <v>7</v>
      </c>
    </row>
    <row r="7" spans="1:6">
      <c r="A7" s="2" t="s">
        <v>16</v>
      </c>
      <c r="B7" t="s">
        <v>17</v>
      </c>
      <c r="C7" s="13">
        <v>4</v>
      </c>
      <c r="E7" s="13">
        <f t="shared" si="0"/>
        <v>4</v>
      </c>
      <c r="F7" s="13">
        <f>'Aug 2024'!E7-'Sept 2024'!C7</f>
        <v>0</v>
      </c>
    </row>
    <row r="8" spans="1:6">
      <c r="A8" s="2" t="s">
        <v>18</v>
      </c>
      <c r="B8" t="s">
        <v>19</v>
      </c>
      <c r="C8" s="13">
        <v>4</v>
      </c>
      <c r="E8" s="13">
        <f t="shared" si="0"/>
        <v>4</v>
      </c>
      <c r="F8" s="13">
        <f>'Aug 2024'!E8-'Sept 2024'!C8</f>
        <v>0</v>
      </c>
    </row>
    <row r="9" spans="1:6">
      <c r="A9" s="2" t="s">
        <v>20</v>
      </c>
      <c r="B9" t="s">
        <v>21</v>
      </c>
      <c r="C9" s="13">
        <v>10</v>
      </c>
      <c r="D9" s="13">
        <v>6</v>
      </c>
      <c r="E9" s="13">
        <f t="shared" si="0"/>
        <v>16</v>
      </c>
      <c r="F9" s="13">
        <f>'Aug 2024'!E9-'Sept 2024'!C9</f>
        <v>7</v>
      </c>
    </row>
    <row r="10" spans="1:6">
      <c r="A10" s="2" t="s">
        <v>22</v>
      </c>
      <c r="B10" t="s">
        <v>23</v>
      </c>
      <c r="C10" s="13">
        <v>4</v>
      </c>
      <c r="E10" s="13">
        <f t="shared" si="0"/>
        <v>4</v>
      </c>
      <c r="F10" s="13">
        <f>'Aug 2024'!E10-'Sept 2024'!C10</f>
        <v>0</v>
      </c>
    </row>
    <row r="11" spans="1:6">
      <c r="A11" s="2" t="s">
        <v>24</v>
      </c>
      <c r="B11" t="s">
        <v>25</v>
      </c>
      <c r="C11" s="13">
        <v>4</v>
      </c>
      <c r="E11" s="13">
        <f t="shared" si="0"/>
        <v>4</v>
      </c>
      <c r="F11" s="13">
        <f>'Aug 2024'!E11-'Sept 2024'!C11</f>
        <v>0</v>
      </c>
    </row>
    <row r="12" spans="1:6">
      <c r="A12" s="2" t="s">
        <v>26</v>
      </c>
      <c r="B12" t="s">
        <v>27</v>
      </c>
      <c r="C12" s="13">
        <v>7</v>
      </c>
      <c r="D12" s="13">
        <v>6</v>
      </c>
      <c r="E12" s="13">
        <f t="shared" si="0"/>
        <v>13</v>
      </c>
      <c r="F12" s="13">
        <f>'Aug 2024'!E12-'Sept 2024'!C12</f>
        <v>6</v>
      </c>
    </row>
    <row r="13" spans="1:6">
      <c r="A13" s="2" t="s">
        <v>28</v>
      </c>
      <c r="B13" t="s">
        <v>29</v>
      </c>
      <c r="C13" s="13">
        <v>4</v>
      </c>
      <c r="E13" s="13">
        <f t="shared" si="0"/>
        <v>4</v>
      </c>
      <c r="F13" s="13">
        <f>'Aug 2024'!E13-'Sept 2024'!C13</f>
        <v>0</v>
      </c>
    </row>
    <row r="14" spans="1:6">
      <c r="A14" s="2" t="s">
        <v>30</v>
      </c>
      <c r="B14" t="s">
        <v>31</v>
      </c>
      <c r="C14" s="13">
        <v>9</v>
      </c>
      <c r="D14" s="13">
        <v>7</v>
      </c>
      <c r="E14" s="13">
        <f t="shared" si="0"/>
        <v>16</v>
      </c>
      <c r="F14" s="13">
        <f>'Aug 2024'!E14-'Sept 2024'!C14</f>
        <v>7</v>
      </c>
    </row>
    <row r="15" spans="1:6">
      <c r="A15" s="2" t="s">
        <v>32</v>
      </c>
      <c r="B15" t="s">
        <v>33</v>
      </c>
      <c r="C15" s="13">
        <v>4</v>
      </c>
      <c r="D15" s="13">
        <v>4</v>
      </c>
      <c r="E15" s="13">
        <f t="shared" si="0"/>
        <v>8</v>
      </c>
      <c r="F15" s="13">
        <f>'Aug 2024'!E15-'Sept 2024'!C15</f>
        <v>2</v>
      </c>
    </row>
    <row r="16" spans="1:6">
      <c r="A16" s="2" t="s">
        <v>34</v>
      </c>
      <c r="B16" t="s">
        <v>35</v>
      </c>
      <c r="C16" s="13">
        <v>24</v>
      </c>
      <c r="D16" s="13">
        <v>36</v>
      </c>
      <c r="E16" s="13">
        <f t="shared" si="0"/>
        <v>60</v>
      </c>
      <c r="F16" s="13">
        <f>'Aug 2024'!E16-'Sept 2024'!C16</f>
        <v>46</v>
      </c>
    </row>
    <row r="17" spans="1:6">
      <c r="A17" s="2" t="s">
        <v>36</v>
      </c>
      <c r="B17" t="s">
        <v>37</v>
      </c>
      <c r="C17" s="13">
        <v>5</v>
      </c>
      <c r="E17" s="13">
        <f t="shared" si="0"/>
        <v>5</v>
      </c>
      <c r="F17" s="13">
        <f>'Aug 2024'!E17-'Sept 2024'!C17</f>
        <v>0</v>
      </c>
    </row>
    <row r="18" spans="1:6">
      <c r="A18" s="2" t="s">
        <v>38</v>
      </c>
      <c r="B18" t="s">
        <v>39</v>
      </c>
      <c r="C18" s="13">
        <v>4</v>
      </c>
      <c r="E18" s="13">
        <f t="shared" si="0"/>
        <v>4</v>
      </c>
      <c r="F18" s="13">
        <f>'Aug 2024'!E18-'Sept 2024'!C18</f>
        <v>0</v>
      </c>
    </row>
    <row r="19" spans="1:6">
      <c r="A19" s="2" t="s">
        <v>40</v>
      </c>
      <c r="B19" t="s">
        <v>41</v>
      </c>
      <c r="C19" s="13">
        <v>6</v>
      </c>
      <c r="D19" s="13">
        <v>4</v>
      </c>
      <c r="E19" s="13">
        <f t="shared" si="0"/>
        <v>10</v>
      </c>
      <c r="F19" s="13">
        <f>'Aug 2024'!E19-'Sept 2024'!C19</f>
        <v>2</v>
      </c>
    </row>
    <row r="20" spans="1:6">
      <c r="A20" s="2" t="s">
        <v>42</v>
      </c>
      <c r="B20" t="s">
        <v>43</v>
      </c>
      <c r="C20" s="13">
        <v>20</v>
      </c>
      <c r="D20" s="13">
        <v>20</v>
      </c>
      <c r="E20" s="13">
        <f t="shared" si="0"/>
        <v>40</v>
      </c>
      <c r="F20" s="13">
        <f>'Aug 2024'!E20-'Sept 2024'!C20</f>
        <v>19</v>
      </c>
    </row>
    <row r="21" spans="1:6">
      <c r="A21" s="2" t="s">
        <v>44</v>
      </c>
      <c r="B21" t="s">
        <v>45</v>
      </c>
      <c r="C21" s="13">
        <v>3</v>
      </c>
      <c r="E21" s="13">
        <f t="shared" si="0"/>
        <v>3</v>
      </c>
      <c r="F21" s="13">
        <f>'Aug 2024'!E21-'Sept 2024'!C21</f>
        <v>0</v>
      </c>
    </row>
    <row r="22" spans="1:6">
      <c r="A22" s="2" t="s">
        <v>46</v>
      </c>
      <c r="B22" t="s">
        <v>47</v>
      </c>
      <c r="C22" s="13">
        <v>10</v>
      </c>
      <c r="E22" s="13">
        <f t="shared" si="0"/>
        <v>10</v>
      </c>
      <c r="F22" s="13">
        <f>'Aug 2024'!E22-'Sept 2024'!C22</f>
        <v>0</v>
      </c>
    </row>
    <row r="23" spans="1:6">
      <c r="A23" s="2" t="s">
        <v>48</v>
      </c>
      <c r="B23" t="s">
        <v>49</v>
      </c>
      <c r="C23" s="13">
        <v>4</v>
      </c>
      <c r="D23" s="13">
        <v>4</v>
      </c>
      <c r="E23" s="13">
        <f t="shared" si="0"/>
        <v>8</v>
      </c>
      <c r="F23" s="13">
        <f>'Aug 2024'!E23-'Sept 2024'!C23</f>
        <v>2</v>
      </c>
    </row>
    <row r="24" spans="1:6">
      <c r="A24" s="2" t="s">
        <v>50</v>
      </c>
      <c r="B24" t="s">
        <v>51</v>
      </c>
      <c r="C24" s="13">
        <v>5</v>
      </c>
      <c r="E24" s="13">
        <f t="shared" si="0"/>
        <v>5</v>
      </c>
      <c r="F24" s="13">
        <f>'Aug 2024'!E24-'Sept 2024'!C24</f>
        <v>1</v>
      </c>
    </row>
    <row r="25" spans="1:6">
      <c r="A25" s="2" t="s">
        <v>52</v>
      </c>
      <c r="B25" t="s">
        <v>53</v>
      </c>
      <c r="C25" s="13">
        <v>33</v>
      </c>
      <c r="E25" s="13">
        <f t="shared" si="0"/>
        <v>33</v>
      </c>
      <c r="F25" s="13">
        <f>'Aug 2024'!E25-'Sept 2024'!C25</f>
        <v>3</v>
      </c>
    </row>
    <row r="26" spans="1:6">
      <c r="A26" s="2" t="s">
        <v>54</v>
      </c>
      <c r="B26" t="s">
        <v>55</v>
      </c>
      <c r="C26" s="13">
        <v>3</v>
      </c>
      <c r="E26" s="13">
        <f t="shared" si="0"/>
        <v>3</v>
      </c>
      <c r="F26" s="13">
        <f>'Aug 2024'!E26-'Sept 2024'!C26</f>
        <v>0</v>
      </c>
    </row>
    <row r="27" spans="1:6">
      <c r="A27" s="2" t="s">
        <v>56</v>
      </c>
      <c r="B27" t="s">
        <v>57</v>
      </c>
      <c r="C27" s="13">
        <v>4</v>
      </c>
      <c r="E27" s="13">
        <f t="shared" si="0"/>
        <v>4</v>
      </c>
      <c r="F27" s="13">
        <f>'Aug 2024'!E27-'Sept 2024'!C27</f>
        <v>0</v>
      </c>
    </row>
    <row r="28" spans="1:6">
      <c r="A28" s="2" t="s">
        <v>58</v>
      </c>
      <c r="B28" t="s">
        <v>59</v>
      </c>
      <c r="C28" s="13">
        <v>3</v>
      </c>
      <c r="E28" s="13">
        <f t="shared" si="0"/>
        <v>3</v>
      </c>
      <c r="F28" s="13">
        <f>'Aug 2024'!E28-'Sept 2024'!C28</f>
        <v>0</v>
      </c>
    </row>
    <row r="29" spans="1:6">
      <c r="A29" s="2" t="s">
        <v>60</v>
      </c>
      <c r="B29" t="s">
        <v>61</v>
      </c>
      <c r="C29" s="13">
        <v>20</v>
      </c>
      <c r="D29" s="13">
        <v>20</v>
      </c>
      <c r="E29" s="13">
        <f t="shared" si="0"/>
        <v>40</v>
      </c>
      <c r="F29" s="13">
        <f>'Aug 2024'!E29-'Sept 2024'!C29</f>
        <v>20</v>
      </c>
    </row>
    <row r="30" spans="1:6">
      <c r="A30" s="2" t="s">
        <v>62</v>
      </c>
      <c r="B30" t="s">
        <v>63</v>
      </c>
      <c r="C30" s="13">
        <v>5</v>
      </c>
      <c r="E30" s="13">
        <f t="shared" si="0"/>
        <v>5</v>
      </c>
      <c r="F30" s="13">
        <f>'Aug 2024'!E30-'Sept 2024'!C30</f>
        <v>0</v>
      </c>
    </row>
    <row r="31" spans="1:6">
      <c r="A31" s="2" t="s">
        <v>64</v>
      </c>
      <c r="B31" t="s">
        <v>65</v>
      </c>
      <c r="C31" s="13">
        <v>4</v>
      </c>
      <c r="E31" s="13">
        <f t="shared" si="0"/>
        <v>4</v>
      </c>
      <c r="F31" s="13">
        <f>'Aug 2024'!E31-'Sept 2024'!C31</f>
        <v>0</v>
      </c>
    </row>
    <row r="32" spans="1:6">
      <c r="A32" s="2" t="s">
        <v>66</v>
      </c>
      <c r="B32" t="s">
        <v>67</v>
      </c>
      <c r="C32" s="13">
        <v>4</v>
      </c>
      <c r="E32" s="13">
        <f t="shared" si="0"/>
        <v>4</v>
      </c>
      <c r="F32" s="13">
        <f>'Aug 2024'!E32-'Sept 2024'!C32</f>
        <v>0</v>
      </c>
    </row>
    <row r="33" spans="1:6">
      <c r="A33" s="2" t="s">
        <v>68</v>
      </c>
      <c r="B33" t="s">
        <v>69</v>
      </c>
      <c r="C33" s="13">
        <v>5</v>
      </c>
      <c r="D33" s="13">
        <v>8</v>
      </c>
      <c r="E33" s="13">
        <f t="shared" si="0"/>
        <v>13</v>
      </c>
      <c r="F33" s="13">
        <f>'Aug 2024'!E33-'Sept 2024'!C33</f>
        <v>7</v>
      </c>
    </row>
    <row r="34" spans="1:6">
      <c r="A34" s="2" t="s">
        <v>70</v>
      </c>
      <c r="B34" t="s">
        <v>71</v>
      </c>
      <c r="C34" s="13">
        <v>4</v>
      </c>
      <c r="E34" s="13">
        <f t="shared" si="0"/>
        <v>4</v>
      </c>
      <c r="F34" s="13">
        <f>'Aug 2024'!E34-'Sept 2024'!C34</f>
        <v>0</v>
      </c>
    </row>
    <row r="35" spans="1:6">
      <c r="A35" s="2" t="s">
        <v>72</v>
      </c>
      <c r="B35" t="s">
        <v>73</v>
      </c>
      <c r="C35" s="13">
        <v>18</v>
      </c>
      <c r="E35" s="13">
        <f t="shared" si="0"/>
        <v>18</v>
      </c>
      <c r="F35" s="13">
        <f>'Aug 2024'!E35-'Sept 2024'!C35</f>
        <v>0</v>
      </c>
    </row>
    <row r="36" spans="1:6">
      <c r="A36" s="2" t="s">
        <v>74</v>
      </c>
      <c r="B36" t="s">
        <v>75</v>
      </c>
      <c r="C36" s="13">
        <v>6</v>
      </c>
      <c r="E36" s="13">
        <f t="shared" si="0"/>
        <v>6</v>
      </c>
      <c r="F36" s="13">
        <f>'Aug 2024'!E36-'Sept 2024'!C36</f>
        <v>0</v>
      </c>
    </row>
    <row r="37" spans="1:6">
      <c r="A37" s="2" t="s">
        <v>76</v>
      </c>
      <c r="B37" t="s">
        <v>77</v>
      </c>
      <c r="C37" s="13">
        <v>3</v>
      </c>
      <c r="E37" s="13">
        <f t="shared" si="0"/>
        <v>3</v>
      </c>
      <c r="F37" s="13">
        <f>'Aug 2024'!E37-'Sept 2024'!C37</f>
        <v>1</v>
      </c>
    </row>
    <row r="38" spans="1:6">
      <c r="A38" s="2" t="s">
        <v>78</v>
      </c>
      <c r="B38" t="s">
        <v>79</v>
      </c>
      <c r="C38" s="13">
        <v>1</v>
      </c>
      <c r="D38" s="13">
        <v>4</v>
      </c>
      <c r="E38" s="13">
        <f t="shared" si="0"/>
        <v>5</v>
      </c>
      <c r="F38" s="13">
        <f>'Aug 2024'!E38-'Sept 2024'!C38</f>
        <v>3</v>
      </c>
    </row>
    <row r="39" spans="1:6">
      <c r="A39" s="2" t="s">
        <v>80</v>
      </c>
      <c r="B39" t="s">
        <v>81</v>
      </c>
      <c r="C39" s="13">
        <v>2</v>
      </c>
      <c r="D39" s="13">
        <v>2</v>
      </c>
      <c r="E39" s="13">
        <f t="shared" si="0"/>
        <v>4</v>
      </c>
      <c r="F39" s="13">
        <f>'Aug 2024'!E39-'Sept 2024'!C39</f>
        <v>2</v>
      </c>
    </row>
    <row r="40" spans="1:6">
      <c r="A40" s="2" t="s">
        <v>82</v>
      </c>
      <c r="B40" t="s">
        <v>83</v>
      </c>
      <c r="C40" s="13">
        <v>3</v>
      </c>
      <c r="E40" s="13">
        <f t="shared" si="0"/>
        <v>3</v>
      </c>
      <c r="F40" s="13">
        <f>'Aug 2024'!E40-'Sept 2024'!C40</f>
        <v>0</v>
      </c>
    </row>
    <row r="41" spans="1:6">
      <c r="A41" s="2" t="s">
        <v>84</v>
      </c>
      <c r="B41" t="s">
        <v>85</v>
      </c>
      <c r="C41" s="13">
        <v>3</v>
      </c>
      <c r="E41" s="13">
        <f t="shared" si="0"/>
        <v>3</v>
      </c>
      <c r="F41" s="13">
        <f>'Aug 2024'!E41-'Sept 2024'!C41</f>
        <v>1</v>
      </c>
    </row>
    <row r="42" spans="1:6">
      <c r="A42" s="2" t="s">
        <v>86</v>
      </c>
      <c r="B42" t="s">
        <v>87</v>
      </c>
      <c r="C42" s="13">
        <v>2</v>
      </c>
      <c r="D42" s="13">
        <v>2</v>
      </c>
      <c r="E42" s="13">
        <f t="shared" si="0"/>
        <v>4</v>
      </c>
      <c r="F42" s="13">
        <f>'Aug 2024'!E42-'Sept 2024'!C42</f>
        <v>1</v>
      </c>
    </row>
    <row r="43" spans="1:6">
      <c r="A43" s="2" t="s">
        <v>88</v>
      </c>
      <c r="B43" t="s">
        <v>89</v>
      </c>
      <c r="C43" s="13">
        <v>4</v>
      </c>
      <c r="E43" s="13">
        <f t="shared" si="0"/>
        <v>4</v>
      </c>
      <c r="F43" s="13">
        <f>'Aug 2024'!E43-'Sept 2024'!C43</f>
        <v>0</v>
      </c>
    </row>
    <row r="44" spans="1:6">
      <c r="A44" s="2" t="s">
        <v>90</v>
      </c>
      <c r="B44" t="s">
        <v>91</v>
      </c>
      <c r="C44" s="13">
        <v>7</v>
      </c>
      <c r="D44" s="13">
        <v>8</v>
      </c>
      <c r="E44" s="13">
        <f t="shared" si="0"/>
        <v>15</v>
      </c>
      <c r="F44" s="13">
        <f>'Aug 2024'!E44-'Sept 2024'!C44</f>
        <v>11</v>
      </c>
    </row>
    <row r="45" spans="1:6">
      <c r="A45" s="2" t="s">
        <v>92</v>
      </c>
      <c r="B45" t="s">
        <v>93</v>
      </c>
      <c r="C45" s="13">
        <v>2</v>
      </c>
      <c r="D45" s="13">
        <v>2</v>
      </c>
      <c r="E45" s="13">
        <f t="shared" si="0"/>
        <v>4</v>
      </c>
      <c r="F45" s="13">
        <f>'Aug 2024'!E45-'Sept 2024'!C45</f>
        <v>2</v>
      </c>
    </row>
    <row r="46" spans="1:6">
      <c r="A46" s="2" t="s">
        <v>94</v>
      </c>
      <c r="B46" t="s">
        <v>95</v>
      </c>
      <c r="C46" s="13">
        <v>4</v>
      </c>
      <c r="E46" s="13">
        <f t="shared" si="0"/>
        <v>4</v>
      </c>
      <c r="F46" s="13">
        <f>'Aug 2024'!E46-'Sept 2024'!C46</f>
        <v>2</v>
      </c>
    </row>
    <row r="47" spans="1:6">
      <c r="A47" s="2" t="s">
        <v>96</v>
      </c>
      <c r="B47" t="s">
        <v>97</v>
      </c>
      <c r="C47" s="13">
        <v>2</v>
      </c>
      <c r="D47" s="13">
        <v>2</v>
      </c>
      <c r="E47" s="13">
        <f t="shared" si="0"/>
        <v>4</v>
      </c>
      <c r="F47" s="13">
        <f>'Aug 2024'!E47-'Sept 2024'!C47</f>
        <v>2</v>
      </c>
    </row>
    <row r="48" spans="1:6">
      <c r="A48" s="2" t="s">
        <v>98</v>
      </c>
      <c r="B48" t="s">
        <v>99</v>
      </c>
      <c r="C48" s="13">
        <v>4</v>
      </c>
      <c r="E48" s="13">
        <f t="shared" si="0"/>
        <v>4</v>
      </c>
      <c r="F48" s="13">
        <f>'Aug 2024'!E48-'Sept 2024'!C48</f>
        <v>0</v>
      </c>
    </row>
    <row r="49" spans="1:6">
      <c r="A49" s="2" t="s">
        <v>100</v>
      </c>
      <c r="B49" t="s">
        <v>101</v>
      </c>
      <c r="C49" s="13">
        <v>4</v>
      </c>
      <c r="E49" s="13">
        <f t="shared" si="0"/>
        <v>4</v>
      </c>
      <c r="F49" s="13">
        <f>'Aug 2024'!E49-'Sept 2024'!C49</f>
        <v>0</v>
      </c>
    </row>
    <row r="50" spans="1:6">
      <c r="A50" s="2" t="s">
        <v>102</v>
      </c>
      <c r="B50" t="s">
        <v>103</v>
      </c>
      <c r="C50" s="13">
        <v>4</v>
      </c>
      <c r="E50" s="13">
        <f t="shared" si="0"/>
        <v>4</v>
      </c>
      <c r="F50" s="13">
        <f>'Aug 2024'!E50-'Sept 2024'!C50</f>
        <v>0</v>
      </c>
    </row>
    <row r="51" spans="1:6">
      <c r="A51" s="2" t="s">
        <v>104</v>
      </c>
      <c r="B51" t="s">
        <v>105</v>
      </c>
      <c r="C51" s="13">
        <v>4</v>
      </c>
      <c r="E51" s="13">
        <f t="shared" si="0"/>
        <v>4</v>
      </c>
      <c r="F51" s="13">
        <f>'Aug 2024'!E51-'Sept 2024'!C51</f>
        <v>3</v>
      </c>
    </row>
    <row r="52" spans="1:6">
      <c r="A52" s="2" t="s">
        <v>106</v>
      </c>
      <c r="B52" t="s">
        <v>107</v>
      </c>
      <c r="C52" s="13">
        <v>21</v>
      </c>
      <c r="D52" s="13">
        <v>20</v>
      </c>
      <c r="E52" s="13">
        <f t="shared" si="0"/>
        <v>41</v>
      </c>
      <c r="F52" s="13">
        <f>'Aug 2024'!E52-'Sept 2024'!C52</f>
        <v>19</v>
      </c>
    </row>
    <row r="53" spans="1:6">
      <c r="A53" s="2" t="s">
        <v>108</v>
      </c>
      <c r="B53" t="s">
        <v>109</v>
      </c>
      <c r="C53" s="13">
        <v>3</v>
      </c>
      <c r="E53" s="13">
        <f t="shared" si="0"/>
        <v>3</v>
      </c>
      <c r="F53" s="13">
        <f>'Aug 2024'!E53-'Sept 2024'!C53</f>
        <v>0</v>
      </c>
    </row>
    <row r="54" spans="1:6">
      <c r="A54" s="2" t="s">
        <v>110</v>
      </c>
      <c r="B54" t="s">
        <v>111</v>
      </c>
      <c r="C54" s="13">
        <v>4</v>
      </c>
      <c r="E54" s="13">
        <f t="shared" si="0"/>
        <v>4</v>
      </c>
      <c r="F54" s="13">
        <f>'Aug 2024'!E54-'Sept 2024'!C54</f>
        <v>2</v>
      </c>
    </row>
    <row r="55" spans="1:6">
      <c r="A55" s="2" t="s">
        <v>112</v>
      </c>
      <c r="B55" t="s">
        <v>113</v>
      </c>
      <c r="C55" s="13">
        <v>4</v>
      </c>
      <c r="E55" s="13">
        <f t="shared" si="0"/>
        <v>4</v>
      </c>
      <c r="F55" s="13">
        <f>'Aug 2024'!E55-'Sept 2024'!C55</f>
        <v>0</v>
      </c>
    </row>
    <row r="56" spans="1:6">
      <c r="A56" s="2" t="s">
        <v>114</v>
      </c>
      <c r="B56" t="s">
        <v>115</v>
      </c>
      <c r="C56" s="13">
        <v>3</v>
      </c>
      <c r="E56" s="13">
        <f t="shared" si="0"/>
        <v>3</v>
      </c>
      <c r="F56" s="13">
        <f>'Aug 2024'!E56-'Sept 2024'!C56</f>
        <v>1</v>
      </c>
    </row>
    <row r="57" spans="1:6">
      <c r="A57" s="2" t="s">
        <v>116</v>
      </c>
      <c r="B57" t="s">
        <v>117</v>
      </c>
      <c r="C57" s="13">
        <v>2</v>
      </c>
      <c r="D57" s="13">
        <v>2</v>
      </c>
      <c r="E57" s="13">
        <f t="shared" si="0"/>
        <v>4</v>
      </c>
      <c r="F57" s="13">
        <f>'Aug 2024'!E57-'Sept 2024'!C57</f>
        <v>1</v>
      </c>
    </row>
    <row r="58" spans="1:6">
      <c r="A58" s="2" t="s">
        <v>118</v>
      </c>
      <c r="B58" t="s">
        <v>119</v>
      </c>
      <c r="C58" s="13">
        <v>2</v>
      </c>
      <c r="D58" s="13">
        <v>2</v>
      </c>
      <c r="E58" s="13">
        <f t="shared" si="0"/>
        <v>4</v>
      </c>
      <c r="F58" s="13">
        <f>'Aug 2024'!E58-'Sept 2024'!C58</f>
        <v>1</v>
      </c>
    </row>
    <row r="59" spans="1:6">
      <c r="A59" s="2" t="s">
        <v>120</v>
      </c>
      <c r="B59" t="s">
        <v>121</v>
      </c>
      <c r="C59" s="13">
        <v>1</v>
      </c>
      <c r="D59" s="13">
        <v>3</v>
      </c>
      <c r="E59" s="13">
        <f t="shared" si="0"/>
        <v>4</v>
      </c>
      <c r="F59" s="13">
        <f>'Aug 2024'!E59-'Sept 2024'!C59</f>
        <v>2</v>
      </c>
    </row>
    <row r="60" spans="1:6">
      <c r="A60" s="2" t="s">
        <v>122</v>
      </c>
      <c r="B60" t="s">
        <v>123</v>
      </c>
      <c r="C60" s="13">
        <v>4</v>
      </c>
      <c r="E60" s="13">
        <f t="shared" si="0"/>
        <v>4</v>
      </c>
      <c r="F60" s="13">
        <f>'Aug 2024'!E60-'Sept 2024'!C60</f>
        <v>0</v>
      </c>
    </row>
    <row r="61" spans="1:6">
      <c r="A61" s="2" t="s">
        <v>124</v>
      </c>
      <c r="B61" t="s">
        <v>125</v>
      </c>
      <c r="C61" s="13">
        <v>2</v>
      </c>
      <c r="E61" s="13">
        <f t="shared" si="0"/>
        <v>2</v>
      </c>
      <c r="F61" s="13">
        <f>'Aug 2024'!E61-'Sept 2024'!C61</f>
        <v>2</v>
      </c>
    </row>
    <row r="62" spans="1:6">
      <c r="A62" s="2" t="s">
        <v>126</v>
      </c>
      <c r="B62" t="s">
        <v>127</v>
      </c>
      <c r="C62" s="13">
        <v>2</v>
      </c>
      <c r="D62" s="13">
        <v>2</v>
      </c>
      <c r="E62" s="13">
        <f t="shared" si="0"/>
        <v>4</v>
      </c>
      <c r="F62" s="13">
        <f>'Aug 2024'!E62-'Sept 2024'!C62</f>
        <v>2</v>
      </c>
    </row>
    <row r="63" spans="1:6">
      <c r="A63" s="2" t="s">
        <v>128</v>
      </c>
      <c r="B63" t="s">
        <v>129</v>
      </c>
      <c r="C63" s="13">
        <v>5</v>
      </c>
      <c r="E63" s="13">
        <f t="shared" si="0"/>
        <v>5</v>
      </c>
      <c r="F63" s="13">
        <f>'Aug 2024'!E63-'Sept 2024'!C63</f>
        <v>1</v>
      </c>
    </row>
    <row r="64" spans="1:6">
      <c r="A64" s="2" t="s">
        <v>130</v>
      </c>
      <c r="B64" t="s">
        <v>131</v>
      </c>
      <c r="C64" s="13">
        <v>1</v>
      </c>
      <c r="D64" s="13">
        <v>4</v>
      </c>
      <c r="E64" s="13">
        <f t="shared" si="0"/>
        <v>5</v>
      </c>
      <c r="F64" s="13">
        <f>'Aug 2024'!E64-'Sept 2024'!C64</f>
        <v>3</v>
      </c>
    </row>
    <row r="65" spans="1:6">
      <c r="A65" s="2" t="s">
        <v>132</v>
      </c>
      <c r="B65" t="s">
        <v>133</v>
      </c>
      <c r="C65" s="13">
        <v>3</v>
      </c>
      <c r="D65" s="13">
        <v>2</v>
      </c>
      <c r="E65" s="13">
        <f t="shared" si="0"/>
        <v>5</v>
      </c>
      <c r="F65" s="13">
        <f>'Aug 2024'!E65-'Sept 2024'!C65</f>
        <v>1</v>
      </c>
    </row>
    <row r="66" spans="1:6">
      <c r="A66" s="2" t="s">
        <v>134</v>
      </c>
      <c r="B66" t="s">
        <v>135</v>
      </c>
      <c r="C66" s="13">
        <v>2</v>
      </c>
      <c r="D66" s="13">
        <v>2</v>
      </c>
      <c r="E66" s="13">
        <f t="shared" si="0"/>
        <v>4</v>
      </c>
      <c r="F66" s="13">
        <f>'Aug 2024'!E66-'Sept 2024'!C66</f>
        <v>1</v>
      </c>
    </row>
    <row r="67" spans="1:6">
      <c r="A67" s="2" t="s">
        <v>136</v>
      </c>
      <c r="B67" t="s">
        <v>137</v>
      </c>
      <c r="C67" s="13">
        <v>4</v>
      </c>
      <c r="D67" s="13">
        <v>4</v>
      </c>
      <c r="E67" s="13">
        <f t="shared" si="0"/>
        <v>8</v>
      </c>
      <c r="F67" s="13">
        <f>'Aug 2024'!E67-'Sept 2024'!C67</f>
        <v>3</v>
      </c>
    </row>
    <row r="68" spans="1:6">
      <c r="A68" s="2" t="s">
        <v>138</v>
      </c>
      <c r="B68" t="s">
        <v>139</v>
      </c>
      <c r="C68" s="13">
        <v>2</v>
      </c>
      <c r="D68" s="13">
        <v>2</v>
      </c>
      <c r="E68" s="13">
        <f t="shared" ref="E68:E131" si="1">C68+D68</f>
        <v>4</v>
      </c>
      <c r="F68" s="13">
        <f>'Aug 2024'!E68-'Sept 2024'!C68</f>
        <v>1</v>
      </c>
    </row>
    <row r="69" spans="1:6">
      <c r="A69" s="2" t="s">
        <v>140</v>
      </c>
      <c r="B69" t="s">
        <v>141</v>
      </c>
      <c r="C69" s="13">
        <v>2</v>
      </c>
      <c r="D69" s="13">
        <v>2</v>
      </c>
      <c r="E69" s="13">
        <f t="shared" si="1"/>
        <v>4</v>
      </c>
      <c r="F69" s="13">
        <f>'Aug 2024'!E69-'Sept 2024'!C69</f>
        <v>1</v>
      </c>
    </row>
    <row r="70" spans="1:6">
      <c r="A70" s="2" t="s">
        <v>142</v>
      </c>
      <c r="B70" t="s">
        <v>143</v>
      </c>
      <c r="C70" s="13">
        <v>5</v>
      </c>
      <c r="D70" s="13">
        <v>6</v>
      </c>
      <c r="E70" s="13">
        <f t="shared" si="1"/>
        <v>11</v>
      </c>
      <c r="F70" s="13">
        <f>'Aug 2024'!E70-'Sept 2024'!C70</f>
        <v>4</v>
      </c>
    </row>
    <row r="71" spans="1:6">
      <c r="A71" s="2" t="s">
        <v>144</v>
      </c>
      <c r="B71" t="s">
        <v>145</v>
      </c>
      <c r="C71" s="13">
        <v>2</v>
      </c>
      <c r="D71" s="13">
        <v>2</v>
      </c>
      <c r="E71" s="13">
        <f t="shared" si="1"/>
        <v>4</v>
      </c>
      <c r="F71" s="13">
        <f>'Aug 2024'!E71-'Sept 2024'!C71</f>
        <v>1</v>
      </c>
    </row>
    <row r="72" spans="1:6">
      <c r="A72" s="2" t="s">
        <v>146</v>
      </c>
      <c r="B72" t="s">
        <v>147</v>
      </c>
      <c r="C72" s="13">
        <v>2</v>
      </c>
      <c r="D72" s="13">
        <v>2</v>
      </c>
      <c r="E72" s="13">
        <f t="shared" si="1"/>
        <v>4</v>
      </c>
      <c r="F72" s="13">
        <f>'Aug 2024'!E72-'Sept 2024'!C72</f>
        <v>1</v>
      </c>
    </row>
    <row r="73" spans="1:6">
      <c r="A73" s="2" t="s">
        <v>148</v>
      </c>
      <c r="B73" t="s">
        <v>149</v>
      </c>
      <c r="C73" s="13">
        <v>5</v>
      </c>
      <c r="D73" s="13">
        <v>4</v>
      </c>
      <c r="E73" s="13">
        <f t="shared" si="1"/>
        <v>9</v>
      </c>
      <c r="F73" s="13">
        <f>'Aug 2024'!E73-'Sept 2024'!C73</f>
        <v>3</v>
      </c>
    </row>
    <row r="74" spans="1:6">
      <c r="A74" s="2" t="s">
        <v>150</v>
      </c>
      <c r="B74" t="s">
        <v>151</v>
      </c>
      <c r="C74" s="13">
        <v>11</v>
      </c>
      <c r="D74" s="13">
        <v>10</v>
      </c>
      <c r="E74" s="13">
        <f t="shared" si="1"/>
        <v>21</v>
      </c>
      <c r="F74" s="13">
        <f>'Aug 2024'!E74-'Sept 2024'!C74</f>
        <v>11</v>
      </c>
    </row>
    <row r="75" spans="1:6">
      <c r="A75" s="2" t="s">
        <v>152</v>
      </c>
      <c r="B75" t="s">
        <v>153</v>
      </c>
      <c r="C75" s="13">
        <v>5</v>
      </c>
      <c r="E75" s="13">
        <f t="shared" si="1"/>
        <v>5</v>
      </c>
      <c r="F75" s="13">
        <f>'Aug 2024'!E75-'Sept 2024'!C75</f>
        <v>0</v>
      </c>
    </row>
    <row r="76" spans="1:6">
      <c r="A76" s="2" t="s">
        <v>154</v>
      </c>
      <c r="B76" t="s">
        <v>155</v>
      </c>
      <c r="C76" s="13">
        <v>5</v>
      </c>
      <c r="E76" s="13">
        <f t="shared" si="1"/>
        <v>5</v>
      </c>
      <c r="F76" s="13" t="s">
        <v>591</v>
      </c>
    </row>
    <row r="77" spans="1:6">
      <c r="A77" s="2" t="s">
        <v>156</v>
      </c>
      <c r="B77" t="s">
        <v>157</v>
      </c>
      <c r="C77" s="13">
        <v>1.5</v>
      </c>
      <c r="D77" s="13">
        <v>2</v>
      </c>
      <c r="E77" s="13">
        <f t="shared" si="1"/>
        <v>3.5</v>
      </c>
      <c r="F77" s="13">
        <f>'Aug 2024'!E77-'Sept 2024'!C77</f>
        <v>2.5</v>
      </c>
    </row>
    <row r="78" spans="1:6">
      <c r="A78" s="2" t="s">
        <v>158</v>
      </c>
      <c r="B78" t="s">
        <v>159</v>
      </c>
      <c r="C78" s="13">
        <v>0</v>
      </c>
      <c r="D78" s="13">
        <v>4</v>
      </c>
      <c r="E78" s="13">
        <f t="shared" si="1"/>
        <v>4</v>
      </c>
      <c r="F78" s="13">
        <f>'Aug 2024'!E78-'Sept 2024'!C78</f>
        <v>3</v>
      </c>
    </row>
    <row r="79" spans="1:6">
      <c r="A79" s="2" t="s">
        <v>160</v>
      </c>
      <c r="B79" t="s">
        <v>161</v>
      </c>
      <c r="C79" s="13">
        <v>4.5</v>
      </c>
      <c r="E79" s="13">
        <f t="shared" si="1"/>
        <v>4.5</v>
      </c>
      <c r="F79" s="13">
        <f>'Aug 2024'!E79-'Sept 2024'!C79</f>
        <v>-1.5</v>
      </c>
    </row>
    <row r="80" spans="1:6">
      <c r="A80" s="2" t="s">
        <v>162</v>
      </c>
      <c r="B80" t="s">
        <v>163</v>
      </c>
      <c r="C80" s="13">
        <v>1.5</v>
      </c>
      <c r="D80" s="13">
        <v>2</v>
      </c>
      <c r="E80" s="13">
        <f t="shared" si="1"/>
        <v>3.5</v>
      </c>
      <c r="F80" s="13">
        <f>'Aug 2024'!E80-'Sept 2024'!C80</f>
        <v>1.5</v>
      </c>
    </row>
    <row r="81" spans="1:6">
      <c r="A81" s="2" t="s">
        <v>164</v>
      </c>
      <c r="B81" t="s">
        <v>165</v>
      </c>
      <c r="C81" s="13">
        <v>2</v>
      </c>
      <c r="E81" s="13">
        <f t="shared" si="1"/>
        <v>2</v>
      </c>
      <c r="F81" s="13">
        <f>'Aug 2024'!E81-'Sept 2024'!C81</f>
        <v>1</v>
      </c>
    </row>
    <row r="82" spans="1:6">
      <c r="A82" s="2" t="s">
        <v>166</v>
      </c>
      <c r="B82" t="s">
        <v>167</v>
      </c>
      <c r="C82" s="13">
        <v>1.5</v>
      </c>
      <c r="D82" s="13">
        <v>2</v>
      </c>
      <c r="E82" s="13">
        <f t="shared" si="1"/>
        <v>3.5</v>
      </c>
      <c r="F82" s="13">
        <f>'Aug 2024'!E82-'Sept 2024'!C82</f>
        <v>1.5</v>
      </c>
    </row>
    <row r="83" spans="1:6">
      <c r="A83" s="2" t="s">
        <v>168</v>
      </c>
      <c r="B83" t="s">
        <v>169</v>
      </c>
      <c r="C83" s="13">
        <v>5</v>
      </c>
      <c r="E83" s="13">
        <f t="shared" si="1"/>
        <v>5</v>
      </c>
      <c r="F83" s="13">
        <f>'Aug 2024'!E83-'Sept 2024'!C83</f>
        <v>1</v>
      </c>
    </row>
    <row r="84" spans="1:6">
      <c r="A84" s="2" t="s">
        <v>170</v>
      </c>
      <c r="B84" t="s">
        <v>171</v>
      </c>
      <c r="C84" s="13">
        <v>1.5</v>
      </c>
      <c r="D84" s="13">
        <v>2</v>
      </c>
      <c r="E84" s="13">
        <f t="shared" si="1"/>
        <v>3.5</v>
      </c>
      <c r="F84" s="13">
        <f>'Aug 2024'!E84-'Sept 2024'!C84</f>
        <v>1.5</v>
      </c>
    </row>
    <row r="85" spans="1:6">
      <c r="A85" s="2" t="s">
        <v>172</v>
      </c>
      <c r="B85" t="s">
        <v>173</v>
      </c>
      <c r="C85" s="13">
        <v>4</v>
      </c>
      <c r="E85" s="13">
        <f t="shared" si="1"/>
        <v>4</v>
      </c>
      <c r="F85" s="13">
        <f>'Aug 2024'!E85-'Sept 2024'!C85</f>
        <v>0</v>
      </c>
    </row>
    <row r="86" spans="1:6">
      <c r="A86" s="2" t="s">
        <v>174</v>
      </c>
      <c r="B86" t="s">
        <v>175</v>
      </c>
      <c r="C86" s="13">
        <v>0.5</v>
      </c>
      <c r="D86" s="13">
        <v>2</v>
      </c>
      <c r="E86" s="13">
        <f t="shared" si="1"/>
        <v>2.5</v>
      </c>
      <c r="F86" s="13">
        <f>'Aug 2024'!E86-'Sept 2024'!C86</f>
        <v>2.5</v>
      </c>
    </row>
    <row r="87" spans="1:6">
      <c r="A87" s="2" t="s">
        <v>176</v>
      </c>
      <c r="B87" t="s">
        <v>177</v>
      </c>
      <c r="C87" s="13">
        <v>1</v>
      </c>
      <c r="D87" s="13">
        <v>2</v>
      </c>
      <c r="E87" s="13">
        <f t="shared" si="1"/>
        <v>3</v>
      </c>
      <c r="F87" s="13">
        <f>'Aug 2024'!E87-'Sept 2024'!C87</f>
        <v>3</v>
      </c>
    </row>
    <row r="88" spans="1:6">
      <c r="A88" s="2" t="s">
        <v>178</v>
      </c>
      <c r="B88" t="s">
        <v>179</v>
      </c>
      <c r="C88" s="13">
        <v>2.5</v>
      </c>
      <c r="E88" s="13">
        <f t="shared" si="1"/>
        <v>2.5</v>
      </c>
      <c r="F88" s="13">
        <f>'Aug 2024'!E88-'Sept 2024'!C88</f>
        <v>0.5</v>
      </c>
    </row>
    <row r="89" spans="1:6">
      <c r="A89" s="2" t="s">
        <v>180</v>
      </c>
      <c r="B89" t="s">
        <v>181</v>
      </c>
      <c r="C89" s="13">
        <v>4.5</v>
      </c>
      <c r="E89" s="13">
        <f t="shared" si="1"/>
        <v>4.5</v>
      </c>
      <c r="F89" s="13">
        <f>'Aug 2024'!E89-'Sept 2024'!C89</f>
        <v>-1.5</v>
      </c>
    </row>
    <row r="90" spans="1:6">
      <c r="A90" s="2" t="s">
        <v>182</v>
      </c>
      <c r="B90" t="s">
        <v>183</v>
      </c>
      <c r="C90" s="13">
        <v>2.5</v>
      </c>
      <c r="E90" s="13">
        <f t="shared" si="1"/>
        <v>2.5</v>
      </c>
      <c r="F90" s="13">
        <f>'Aug 2024'!E90-'Sept 2024'!C90</f>
        <v>0.5</v>
      </c>
    </row>
    <row r="91" spans="1:6">
      <c r="A91" s="2" t="s">
        <v>184</v>
      </c>
      <c r="B91" t="s">
        <v>185</v>
      </c>
      <c r="C91" s="13">
        <v>4.5</v>
      </c>
      <c r="E91" s="13">
        <f t="shared" si="1"/>
        <v>4.5</v>
      </c>
      <c r="F91" s="13">
        <f>'Aug 2024'!E91-'Sept 2024'!C91</f>
        <v>-0.5</v>
      </c>
    </row>
    <row r="92" spans="1:6">
      <c r="A92" s="2" t="s">
        <v>186</v>
      </c>
      <c r="B92" t="s">
        <v>187</v>
      </c>
      <c r="C92" s="13">
        <v>3</v>
      </c>
      <c r="E92" s="13">
        <f t="shared" si="1"/>
        <v>3</v>
      </c>
      <c r="F92" s="13">
        <f>'Aug 2024'!E92-'Sept 2024'!C92</f>
        <v>1</v>
      </c>
    </row>
    <row r="93" spans="1:6">
      <c r="A93" s="2" t="s">
        <v>188</v>
      </c>
      <c r="B93" t="s">
        <v>189</v>
      </c>
      <c r="C93" s="13">
        <v>4</v>
      </c>
      <c r="E93" s="13">
        <f t="shared" si="1"/>
        <v>4</v>
      </c>
      <c r="F93" s="13">
        <f>'Aug 2024'!E93-'Sept 2024'!C93</f>
        <v>1</v>
      </c>
    </row>
    <row r="94" spans="1:6">
      <c r="A94" s="2" t="s">
        <v>190</v>
      </c>
      <c r="B94" t="s">
        <v>191</v>
      </c>
      <c r="C94" s="13">
        <v>1</v>
      </c>
      <c r="D94" s="13">
        <v>4</v>
      </c>
      <c r="E94" s="13">
        <f t="shared" si="1"/>
        <v>5</v>
      </c>
      <c r="F94" s="13">
        <f>'Aug 2024'!E94-'Sept 2024'!C94</f>
        <v>6</v>
      </c>
    </row>
    <row r="95" spans="1:6">
      <c r="A95" s="2" t="s">
        <v>192</v>
      </c>
      <c r="B95" t="s">
        <v>193</v>
      </c>
      <c r="C95" s="13">
        <v>7</v>
      </c>
      <c r="D95" s="13">
        <v>6</v>
      </c>
      <c r="E95" s="13">
        <f t="shared" si="1"/>
        <v>13</v>
      </c>
      <c r="F95" s="13">
        <f>'Aug 2024'!E95-'Sept 2024'!C95</f>
        <v>6</v>
      </c>
    </row>
    <row r="96" spans="1:6">
      <c r="A96" s="2" t="s">
        <v>194</v>
      </c>
      <c r="B96" t="s">
        <v>195</v>
      </c>
      <c r="C96" s="13">
        <v>11</v>
      </c>
      <c r="E96" s="13">
        <f t="shared" si="1"/>
        <v>11</v>
      </c>
      <c r="F96" s="13">
        <f>'Aug 2024'!E96-'Sept 2024'!C96</f>
        <v>0</v>
      </c>
    </row>
    <row r="97" spans="1:6">
      <c r="A97" s="2" t="s">
        <v>196</v>
      </c>
      <c r="B97" t="s">
        <v>197</v>
      </c>
      <c r="C97" s="13">
        <v>6</v>
      </c>
      <c r="D97" s="13">
        <v>6</v>
      </c>
      <c r="E97" s="13">
        <f t="shared" si="1"/>
        <v>12</v>
      </c>
      <c r="F97" s="13">
        <f>'Aug 2024'!E97-'Sept 2024'!C97</f>
        <v>5</v>
      </c>
    </row>
    <row r="98" spans="1:6">
      <c r="A98" s="2" t="s">
        <v>198</v>
      </c>
      <c r="B98" t="s">
        <v>199</v>
      </c>
      <c r="C98" s="13">
        <v>3</v>
      </c>
      <c r="E98" s="13">
        <f t="shared" si="1"/>
        <v>3</v>
      </c>
      <c r="F98" s="13">
        <f>'Aug 2024'!E98-'Sept 2024'!C98</f>
        <v>1</v>
      </c>
    </row>
    <row r="99" spans="1:6">
      <c r="A99" s="2" t="s">
        <v>200</v>
      </c>
      <c r="B99" t="s">
        <v>201</v>
      </c>
      <c r="C99" s="13">
        <v>9</v>
      </c>
      <c r="D99" s="13">
        <v>8</v>
      </c>
      <c r="E99" s="13">
        <f t="shared" si="1"/>
        <v>17</v>
      </c>
      <c r="F99" s="13">
        <f>'Aug 2024'!E99-'Sept 2024'!C99</f>
        <v>8</v>
      </c>
    </row>
    <row r="100" spans="1:6">
      <c r="A100" s="2" t="s">
        <v>202</v>
      </c>
      <c r="B100" t="s">
        <v>203</v>
      </c>
      <c r="C100" s="13">
        <v>53</v>
      </c>
      <c r="E100" s="13">
        <f t="shared" si="1"/>
        <v>53</v>
      </c>
      <c r="F100" s="13">
        <f>'Aug 2024'!E100-'Sept 2024'!C100</f>
        <v>13</v>
      </c>
    </row>
    <row r="101" spans="1:6">
      <c r="A101" s="2" t="s">
        <v>204</v>
      </c>
      <c r="B101">
        <v>8463115190</v>
      </c>
      <c r="C101" s="13">
        <v>9</v>
      </c>
      <c r="D101" s="13">
        <v>5</v>
      </c>
      <c r="E101" s="13">
        <f t="shared" si="1"/>
        <v>14</v>
      </c>
      <c r="F101" s="13">
        <f>'Aug 2024'!E101-'Sept 2024'!C101</f>
        <v>2</v>
      </c>
    </row>
    <row r="102" spans="1:6">
      <c r="A102" s="2" t="s">
        <v>6</v>
      </c>
      <c r="B102" t="s">
        <v>206</v>
      </c>
      <c r="C102" s="13">
        <v>0.5</v>
      </c>
      <c r="D102" s="13">
        <v>2</v>
      </c>
      <c r="E102" s="13">
        <f t="shared" si="1"/>
        <v>2.5</v>
      </c>
      <c r="F102" s="13">
        <f>'Aug 2024'!E102-'Sept 2024'!C102</f>
        <v>1.5</v>
      </c>
    </row>
    <row r="103" spans="1:6">
      <c r="A103" s="2" t="s">
        <v>207</v>
      </c>
      <c r="B103" t="s">
        <v>208</v>
      </c>
      <c r="C103" s="13">
        <v>4</v>
      </c>
      <c r="E103" s="13">
        <f t="shared" si="1"/>
        <v>4</v>
      </c>
      <c r="F103" s="13">
        <f>'Aug 2024'!E103-'Sept 2024'!C103</f>
        <v>0.5</v>
      </c>
    </row>
    <row r="104" spans="1:6">
      <c r="A104" s="2" t="s">
        <v>88</v>
      </c>
      <c r="B104" t="s">
        <v>209</v>
      </c>
      <c r="C104" s="13">
        <v>4.5</v>
      </c>
      <c r="E104" s="13">
        <f t="shared" si="1"/>
        <v>4.5</v>
      </c>
      <c r="F104" s="13">
        <f>'Aug 2024'!E104-'Sept 2024'!C104</f>
        <v>0.5</v>
      </c>
    </row>
    <row r="105" spans="1:6">
      <c r="A105" s="2" t="s">
        <v>210</v>
      </c>
      <c r="B105" t="s">
        <v>211</v>
      </c>
      <c r="C105" s="13">
        <v>-1</v>
      </c>
      <c r="D105" s="13">
        <v>2</v>
      </c>
      <c r="E105" s="13">
        <f t="shared" si="1"/>
        <v>1</v>
      </c>
      <c r="F105" s="13">
        <f>'Aug 2024'!E105-'Sept 2024'!C105</f>
        <v>3</v>
      </c>
    </row>
    <row r="106" spans="1:6">
      <c r="A106" s="2" t="s">
        <v>212</v>
      </c>
      <c r="B106" t="s">
        <v>213</v>
      </c>
      <c r="C106" s="13">
        <v>3.5</v>
      </c>
      <c r="E106" s="13">
        <f t="shared" si="1"/>
        <v>3.5</v>
      </c>
      <c r="F106" s="13">
        <f>'Aug 2024'!E106-'Sept 2024'!C106</f>
        <v>-0.91666666666666652</v>
      </c>
    </row>
    <row r="107" spans="1:6">
      <c r="A107" s="2" t="s">
        <v>214</v>
      </c>
      <c r="B107" t="s">
        <v>215</v>
      </c>
      <c r="C107" s="13">
        <f>4+1/3</f>
        <v>4.333333333333333</v>
      </c>
      <c r="E107" s="13">
        <f t="shared" si="1"/>
        <v>4.333333333333333</v>
      </c>
      <c r="F107" s="13">
        <f>'Aug 2024'!E107-'Sept 2024'!C107</f>
        <v>0.66666666666666696</v>
      </c>
    </row>
    <row r="108" spans="1:6">
      <c r="A108" s="2" t="s">
        <v>216</v>
      </c>
      <c r="B108" t="s">
        <v>217</v>
      </c>
      <c r="C108" s="13">
        <v>4</v>
      </c>
      <c r="E108" s="13">
        <f t="shared" si="1"/>
        <v>4</v>
      </c>
      <c r="F108" s="13">
        <f>'Aug 2024'!E108-'Sept 2024'!C108</f>
        <v>1</v>
      </c>
    </row>
    <row r="109" spans="1:6">
      <c r="A109" s="2" t="s">
        <v>218</v>
      </c>
      <c r="B109" t="s">
        <v>219</v>
      </c>
      <c r="C109" s="13">
        <v>1</v>
      </c>
      <c r="D109" s="13">
        <v>2</v>
      </c>
      <c r="E109" s="13">
        <f t="shared" si="1"/>
        <v>3</v>
      </c>
      <c r="F109" s="13">
        <f>'Aug 2024'!E109-'Sept 2024'!C109</f>
        <v>2</v>
      </c>
    </row>
    <row r="110" spans="1:6">
      <c r="A110" s="2" t="s">
        <v>220</v>
      </c>
      <c r="B110" t="s">
        <v>221</v>
      </c>
      <c r="C110" s="13">
        <f>5+4/5</f>
        <v>5.8</v>
      </c>
      <c r="E110" s="13">
        <f t="shared" si="1"/>
        <v>5.8</v>
      </c>
      <c r="F110" s="13">
        <f>'Aug 2024'!E110-'Sept 2024'!C110</f>
        <v>1.2000000000000002</v>
      </c>
    </row>
    <row r="111" spans="1:6">
      <c r="A111" s="2" t="s">
        <v>222</v>
      </c>
      <c r="B111" t="s">
        <v>223</v>
      </c>
      <c r="C111" s="13">
        <v>4</v>
      </c>
      <c r="E111" s="13">
        <f t="shared" si="1"/>
        <v>4</v>
      </c>
      <c r="F111" s="13">
        <f>'Aug 2024'!E111-'Sept 2024'!C111</f>
        <v>0</v>
      </c>
    </row>
    <row r="112" spans="1:6">
      <c r="A112" s="2" t="s">
        <v>224</v>
      </c>
      <c r="B112" t="s">
        <v>225</v>
      </c>
      <c r="C112" s="13">
        <v>2</v>
      </c>
      <c r="E112" s="13">
        <f t="shared" si="1"/>
        <v>2</v>
      </c>
      <c r="F112" s="13">
        <f>'Aug 2024'!E112-'Sept 2024'!C112</f>
        <v>0</v>
      </c>
    </row>
    <row r="113" spans="1:6">
      <c r="A113" s="2" t="s">
        <v>226</v>
      </c>
      <c r="B113" t="s">
        <v>227</v>
      </c>
      <c r="C113" s="13">
        <v>1</v>
      </c>
      <c r="D113" s="13">
        <v>2</v>
      </c>
      <c r="E113" s="13">
        <f t="shared" si="1"/>
        <v>3</v>
      </c>
      <c r="F113" s="13">
        <f>'Aug 2024'!E113-'Sept 2024'!C113</f>
        <v>-1</v>
      </c>
    </row>
    <row r="114" spans="1:6">
      <c r="A114" s="2" t="s">
        <v>228</v>
      </c>
      <c r="B114" t="s">
        <v>229</v>
      </c>
      <c r="C114" s="13">
        <v>6</v>
      </c>
      <c r="E114" s="13">
        <f t="shared" si="1"/>
        <v>6</v>
      </c>
      <c r="F114" s="13">
        <f>'Aug 2024'!E114-'Sept 2024'!C114</f>
        <v>0</v>
      </c>
    </row>
    <row r="115" spans="1:6">
      <c r="A115" s="2" t="s">
        <v>230</v>
      </c>
      <c r="B115" t="s">
        <v>231</v>
      </c>
      <c r="C115" s="13">
        <v>5</v>
      </c>
      <c r="E115" s="13">
        <f t="shared" si="1"/>
        <v>5</v>
      </c>
      <c r="F115" s="13">
        <f>'Aug 2024'!E115-'Sept 2024'!C115</f>
        <v>1</v>
      </c>
    </row>
    <row r="116" spans="1:6">
      <c r="A116" s="2" t="s">
        <v>232</v>
      </c>
      <c r="B116" t="s">
        <v>233</v>
      </c>
      <c r="C116" s="13">
        <v>5</v>
      </c>
      <c r="E116" s="13">
        <f t="shared" si="1"/>
        <v>5</v>
      </c>
      <c r="F116" s="13">
        <f>'Aug 2024'!E116-'Sept 2024'!C116</f>
        <v>0</v>
      </c>
    </row>
    <row r="117" spans="1:6">
      <c r="A117" s="2" t="s">
        <v>234</v>
      </c>
      <c r="B117" t="s">
        <v>235</v>
      </c>
      <c r="C117" s="13">
        <v>14</v>
      </c>
      <c r="D117" s="13">
        <v>6</v>
      </c>
      <c r="E117" s="13">
        <f t="shared" si="1"/>
        <v>20</v>
      </c>
      <c r="F117" s="13">
        <f>'Aug 2024'!E117-'Sept 2024'!C117</f>
        <v>6</v>
      </c>
    </row>
    <row r="118" spans="1:6">
      <c r="A118" s="2" t="s">
        <v>236</v>
      </c>
      <c r="B118" t="s">
        <v>237</v>
      </c>
      <c r="C118" s="13">
        <v>13</v>
      </c>
      <c r="D118" s="13">
        <v>7</v>
      </c>
      <c r="E118" s="13">
        <f t="shared" si="1"/>
        <v>20</v>
      </c>
      <c r="F118" s="13">
        <f>'Aug 2024'!E118-'Sept 2024'!C118</f>
        <v>7</v>
      </c>
    </row>
    <row r="119" spans="1:6">
      <c r="A119" s="2" t="s">
        <v>238</v>
      </c>
      <c r="B119" t="s">
        <v>239</v>
      </c>
      <c r="C119" s="13">
        <v>5</v>
      </c>
      <c r="E119" s="13">
        <f t="shared" si="1"/>
        <v>5</v>
      </c>
      <c r="F119" s="13">
        <f>'Aug 2024'!E119-'Sept 2024'!C119</f>
        <v>1</v>
      </c>
    </row>
    <row r="120" spans="1:6">
      <c r="A120" s="2" t="s">
        <v>240</v>
      </c>
      <c r="B120" t="s">
        <v>241</v>
      </c>
      <c r="C120" s="13">
        <f>10+1/5</f>
        <v>10.199999999999999</v>
      </c>
      <c r="E120" s="13">
        <f t="shared" si="1"/>
        <v>10.199999999999999</v>
      </c>
      <c r="F120" s="13">
        <f>'Aug 2024'!E120-'Sept 2024'!C120</f>
        <v>0.80000000000000071</v>
      </c>
    </row>
    <row r="121" spans="1:6">
      <c r="A121" s="2" t="s">
        <v>242</v>
      </c>
      <c r="B121" t="s">
        <v>243</v>
      </c>
      <c r="C121" s="13">
        <v>2</v>
      </c>
      <c r="E121" s="13">
        <f t="shared" si="1"/>
        <v>2</v>
      </c>
      <c r="F121" s="13">
        <f>'Aug 2024'!E121-'Sept 2024'!C121</f>
        <v>0</v>
      </c>
    </row>
    <row r="122" spans="1:6">
      <c r="A122" s="2" t="s">
        <v>244</v>
      </c>
      <c r="B122" t="s">
        <v>245</v>
      </c>
      <c r="C122" s="13">
        <v>11.5</v>
      </c>
      <c r="D122" s="13">
        <v>6</v>
      </c>
      <c r="E122" s="13">
        <f t="shared" si="1"/>
        <v>17.5</v>
      </c>
      <c r="F122" s="13">
        <f>'Aug 2024'!E122-'Sept 2024'!C122</f>
        <v>6.5</v>
      </c>
    </row>
    <row r="123" spans="1:6">
      <c r="A123" s="2" t="s">
        <v>246</v>
      </c>
      <c r="B123" t="s">
        <v>247</v>
      </c>
      <c r="C123" s="13">
        <v>8.5</v>
      </c>
      <c r="D123" s="13">
        <v>6</v>
      </c>
      <c r="E123" s="13">
        <f t="shared" si="1"/>
        <v>14.5</v>
      </c>
      <c r="F123" s="13">
        <f>'Aug 2024'!E123-'Sept 2024'!C123</f>
        <v>6.5</v>
      </c>
    </row>
    <row r="124" spans="1:6">
      <c r="A124" s="2" t="s">
        <v>248</v>
      </c>
      <c r="B124" t="s">
        <v>249</v>
      </c>
      <c r="C124" s="13">
        <v>21.5</v>
      </c>
      <c r="E124" s="13">
        <f t="shared" si="1"/>
        <v>21.5</v>
      </c>
      <c r="F124" s="13">
        <f>'Aug 2024'!E124-'Sept 2024'!C124</f>
        <v>2.5</v>
      </c>
    </row>
    <row r="125" spans="1:6">
      <c r="A125" s="2" t="s">
        <v>250</v>
      </c>
      <c r="B125" t="s">
        <v>251</v>
      </c>
      <c r="C125" s="13">
        <v>3</v>
      </c>
      <c r="D125" s="13">
        <v>2</v>
      </c>
      <c r="E125" s="13">
        <f t="shared" si="1"/>
        <v>5</v>
      </c>
      <c r="F125" s="13">
        <f>'Aug 2024'!E125-'Sept 2024'!C125</f>
        <v>2</v>
      </c>
    </row>
    <row r="126" spans="1:6">
      <c r="A126" s="2" t="s">
        <v>252</v>
      </c>
      <c r="B126" t="s">
        <v>253</v>
      </c>
      <c r="C126" s="13">
        <v>3</v>
      </c>
      <c r="D126" s="13">
        <v>2</v>
      </c>
      <c r="E126" s="13">
        <f t="shared" si="1"/>
        <v>5</v>
      </c>
      <c r="F126" s="13">
        <f>'Aug 2024'!E126-'Sept 2024'!C126</f>
        <v>2</v>
      </c>
    </row>
    <row r="127" spans="1:6">
      <c r="A127" s="2" t="s">
        <v>254</v>
      </c>
      <c r="B127" t="s">
        <v>255</v>
      </c>
      <c r="C127" s="13">
        <v>3</v>
      </c>
      <c r="D127" s="13">
        <v>2</v>
      </c>
      <c r="E127" s="13">
        <f t="shared" si="1"/>
        <v>5</v>
      </c>
      <c r="F127" s="13">
        <f>'Aug 2024'!E127-'Sept 2024'!C127</f>
        <v>2</v>
      </c>
    </row>
    <row r="128" spans="1:6">
      <c r="A128" s="2" t="s">
        <v>256</v>
      </c>
      <c r="B128" t="s">
        <v>257</v>
      </c>
      <c r="C128" s="13">
        <v>4</v>
      </c>
      <c r="D128" s="13">
        <v>2</v>
      </c>
      <c r="E128" s="13">
        <f t="shared" si="1"/>
        <v>6</v>
      </c>
      <c r="F128" s="13">
        <f>'Aug 2024'!E128-'Sept 2024'!C128</f>
        <v>1</v>
      </c>
    </row>
    <row r="129" spans="1:6">
      <c r="A129" s="2" t="s">
        <v>258</v>
      </c>
      <c r="B129" t="s">
        <v>259</v>
      </c>
      <c r="E129" s="13">
        <f t="shared" si="1"/>
        <v>0</v>
      </c>
      <c r="F129" s="13">
        <f>'Aug 2024'!E129-'Sept 2024'!C129</f>
        <v>0</v>
      </c>
    </row>
    <row r="130" spans="1:6">
      <c r="A130" s="2" t="s">
        <v>260</v>
      </c>
      <c r="B130" t="s">
        <v>261</v>
      </c>
      <c r="C130" s="13">
        <v>3</v>
      </c>
      <c r="D130" s="13">
        <v>1</v>
      </c>
      <c r="E130" s="13">
        <f t="shared" si="1"/>
        <v>4</v>
      </c>
      <c r="F130" s="13">
        <f>'Aug 2024'!E130-'Sept 2024'!C130</f>
        <v>1</v>
      </c>
    </row>
    <row r="131" spans="1:6">
      <c r="A131" s="2" t="s">
        <v>262</v>
      </c>
      <c r="B131" t="s">
        <v>263</v>
      </c>
      <c r="C131" s="13">
        <v>6</v>
      </c>
      <c r="D131" s="13">
        <v>4</v>
      </c>
      <c r="E131" s="13">
        <f t="shared" si="1"/>
        <v>10</v>
      </c>
      <c r="F131" s="13">
        <f>'Aug 2024'!E131-'Sept 2024'!C131</f>
        <v>-1</v>
      </c>
    </row>
    <row r="132" spans="1:6">
      <c r="A132" s="2" t="s">
        <v>264</v>
      </c>
      <c r="B132" t="s">
        <v>265</v>
      </c>
      <c r="C132" s="13">
        <v>2</v>
      </c>
      <c r="E132" s="13">
        <f t="shared" ref="E132:E177" si="2">C132+D132</f>
        <v>2</v>
      </c>
      <c r="F132" s="13">
        <f>'Aug 2024'!E132-'Sept 2024'!C132</f>
        <v>-0.5</v>
      </c>
    </row>
    <row r="133" spans="1:6">
      <c r="A133" s="2" t="s">
        <v>266</v>
      </c>
      <c r="B133" t="s">
        <v>267</v>
      </c>
      <c r="C133" s="13">
        <v>1.5</v>
      </c>
      <c r="D133" s="13">
        <v>2</v>
      </c>
      <c r="E133" s="13">
        <f t="shared" si="2"/>
        <v>3.5</v>
      </c>
      <c r="F133" s="13">
        <f>'Aug 2024'!E133-'Sept 2024'!C133</f>
        <v>2.5</v>
      </c>
    </row>
    <row r="134" spans="1:6">
      <c r="A134" s="2" t="s">
        <v>268</v>
      </c>
      <c r="B134" t="s">
        <v>269</v>
      </c>
      <c r="C134" s="13">
        <v>1.5</v>
      </c>
      <c r="D134" s="13">
        <v>1</v>
      </c>
      <c r="E134" s="13">
        <f t="shared" si="2"/>
        <v>2.5</v>
      </c>
      <c r="F134" s="13">
        <f>'Aug 2024'!E134-'Sept 2024'!C134</f>
        <v>0.5</v>
      </c>
    </row>
    <row r="135" spans="1:6">
      <c r="A135" s="2" t="s">
        <v>270</v>
      </c>
      <c r="B135" t="s">
        <v>271</v>
      </c>
      <c r="C135" s="13">
        <v>1.5</v>
      </c>
      <c r="E135" s="13">
        <f t="shared" si="2"/>
        <v>1.5</v>
      </c>
      <c r="F135" s="13">
        <f>'Aug 2024'!E135-'Sept 2024'!C135</f>
        <v>-0.5</v>
      </c>
    </row>
    <row r="136" spans="1:6">
      <c r="A136" s="2" t="s">
        <v>272</v>
      </c>
      <c r="B136">
        <v>4789369001</v>
      </c>
      <c r="C136" s="13">
        <v>1</v>
      </c>
      <c r="E136" s="13">
        <f t="shared" si="2"/>
        <v>1</v>
      </c>
      <c r="F136" s="13">
        <f>'Aug 2024'!E136-'Sept 2024'!C136</f>
        <v>1</v>
      </c>
    </row>
    <row r="137" spans="1:6">
      <c r="A137" s="2" t="s">
        <v>273</v>
      </c>
      <c r="B137" t="s">
        <v>274</v>
      </c>
      <c r="C137" s="13">
        <v>6</v>
      </c>
      <c r="E137" s="13">
        <f t="shared" si="2"/>
        <v>6</v>
      </c>
      <c r="F137" s="13">
        <f>'Aug 2024'!E137-'Sept 2024'!C137</f>
        <v>0</v>
      </c>
    </row>
    <row r="138" spans="1:6">
      <c r="A138" s="2" t="s">
        <v>275</v>
      </c>
      <c r="B138" t="s">
        <v>276</v>
      </c>
      <c r="C138" s="13">
        <v>6</v>
      </c>
      <c r="E138" s="13">
        <f t="shared" si="2"/>
        <v>6</v>
      </c>
      <c r="F138" s="13">
        <f>'Aug 2024'!E138-'Sept 2024'!C138</f>
        <v>0</v>
      </c>
    </row>
    <row r="139" spans="1:6">
      <c r="A139" s="2" t="s">
        <v>277</v>
      </c>
      <c r="B139" t="s">
        <v>278</v>
      </c>
      <c r="C139" s="13">
        <f>1+5/8</f>
        <v>1.625</v>
      </c>
      <c r="E139" s="13">
        <f t="shared" si="2"/>
        <v>1.625</v>
      </c>
      <c r="F139" s="13">
        <f>'Aug 2024'!E139-'Sept 2024'!C139</f>
        <v>-1.625</v>
      </c>
    </row>
    <row r="140" spans="1:6">
      <c r="A140" s="2" t="s">
        <v>279</v>
      </c>
      <c r="B140" t="s">
        <v>280</v>
      </c>
      <c r="C140" s="13">
        <v>1</v>
      </c>
      <c r="E140" s="13">
        <f t="shared" si="2"/>
        <v>1</v>
      </c>
      <c r="F140" s="13">
        <f>'Aug 2024'!E140-'Sept 2024'!C140</f>
        <v>-1</v>
      </c>
    </row>
    <row r="141" spans="1:6">
      <c r="A141" s="2" t="s">
        <v>281</v>
      </c>
      <c r="B141" t="s">
        <v>282</v>
      </c>
      <c r="C141" s="13">
        <v>2</v>
      </c>
      <c r="E141" s="13">
        <f t="shared" si="2"/>
        <v>2</v>
      </c>
      <c r="F141" s="13">
        <f>'Aug 2024'!E141-'Sept 2024'!C141</f>
        <v>-2</v>
      </c>
    </row>
    <row r="142" spans="1:6">
      <c r="A142" s="2" t="s">
        <v>283</v>
      </c>
      <c r="B142" t="s">
        <v>284</v>
      </c>
      <c r="C142" s="13">
        <v>2</v>
      </c>
      <c r="E142" s="13">
        <f t="shared" si="2"/>
        <v>2</v>
      </c>
      <c r="F142" s="13">
        <f>'Aug 2024'!E142-'Sept 2024'!C142</f>
        <v>-2</v>
      </c>
    </row>
    <row r="143" spans="1:6">
      <c r="A143" s="2" t="s">
        <v>285</v>
      </c>
      <c r="B143" t="s">
        <v>286</v>
      </c>
      <c r="C143" s="13">
        <v>2.5</v>
      </c>
      <c r="E143" s="13">
        <f t="shared" si="2"/>
        <v>2.5</v>
      </c>
      <c r="F143" s="13">
        <f>'Aug 2024'!E143-'Sept 2024'!C143</f>
        <v>-2.5</v>
      </c>
    </row>
    <row r="144" spans="1:6">
      <c r="A144" s="2" t="s">
        <v>287</v>
      </c>
      <c r="B144" t="s">
        <v>288</v>
      </c>
      <c r="C144" s="13">
        <v>2</v>
      </c>
      <c r="E144" s="13">
        <f t="shared" si="2"/>
        <v>2</v>
      </c>
      <c r="F144" s="13">
        <f>'Aug 2024'!E144-'Sept 2024'!C144</f>
        <v>-2</v>
      </c>
    </row>
    <row r="145" spans="1:6">
      <c r="A145" s="2" t="s">
        <v>289</v>
      </c>
      <c r="B145" t="s">
        <v>290</v>
      </c>
      <c r="E145" s="13">
        <f t="shared" si="2"/>
        <v>0</v>
      </c>
      <c r="F145" s="13">
        <f>'Aug 2024'!E145-'Sept 2024'!C145</f>
        <v>0</v>
      </c>
    </row>
    <row r="146" spans="1:6">
      <c r="A146" s="2" t="s">
        <v>291</v>
      </c>
      <c r="B146" t="s">
        <v>292</v>
      </c>
      <c r="C146" s="13">
        <v>24.5</v>
      </c>
      <c r="D146" s="13">
        <v>27</v>
      </c>
      <c r="E146" s="13">
        <f t="shared" si="2"/>
        <v>51.5</v>
      </c>
      <c r="F146" s="13">
        <f>'Aug 2024'!E146-'Sept 2024'!C146</f>
        <v>26</v>
      </c>
    </row>
    <row r="147" spans="1:6">
      <c r="A147" s="2" t="s">
        <v>293</v>
      </c>
      <c r="B147" t="s">
        <v>294</v>
      </c>
      <c r="C147" s="13">
        <v>10</v>
      </c>
      <c r="D147" s="13">
        <v>17</v>
      </c>
      <c r="E147" s="13">
        <f t="shared" si="2"/>
        <v>27</v>
      </c>
      <c r="F147" s="13">
        <f>'Aug 2024'!E147-'Sept 2024'!C147</f>
        <v>15</v>
      </c>
    </row>
    <row r="148" spans="1:6">
      <c r="A148" s="2" t="s">
        <v>295</v>
      </c>
      <c r="B148" t="s">
        <v>296</v>
      </c>
      <c r="C148" s="13">
        <v>6</v>
      </c>
      <c r="D148" s="13">
        <v>21</v>
      </c>
      <c r="E148" s="13">
        <f t="shared" si="2"/>
        <v>27</v>
      </c>
      <c r="F148" s="13">
        <f>'Aug 2024'!E148-'Sept 2024'!C148</f>
        <v>19.5</v>
      </c>
    </row>
    <row r="149" spans="1:6">
      <c r="A149" s="2" t="s">
        <v>297</v>
      </c>
      <c r="B149" t="s">
        <v>298</v>
      </c>
      <c r="C149" s="13">
        <v>19</v>
      </c>
      <c r="D149" s="13">
        <v>5</v>
      </c>
      <c r="E149" s="13">
        <f t="shared" si="2"/>
        <v>24</v>
      </c>
      <c r="F149" s="13">
        <f>'Aug 2024'!E149-'Sept 2024'!C149</f>
        <v>6</v>
      </c>
    </row>
    <row r="150" spans="1:6">
      <c r="A150" s="2" t="s">
        <v>299</v>
      </c>
      <c r="B150" t="s">
        <v>300</v>
      </c>
      <c r="C150" s="13">
        <v>2.5</v>
      </c>
      <c r="E150" s="13">
        <f t="shared" si="2"/>
        <v>2.5</v>
      </c>
      <c r="F150" s="13">
        <f>'Aug 2024'!E150-'Sept 2024'!C150</f>
        <v>0</v>
      </c>
    </row>
    <row r="151" spans="1:6">
      <c r="A151" s="2" t="s">
        <v>301</v>
      </c>
      <c r="B151" t="s">
        <v>302</v>
      </c>
      <c r="C151" s="13">
        <v>2.5</v>
      </c>
      <c r="E151" s="13">
        <f t="shared" si="2"/>
        <v>2.5</v>
      </c>
      <c r="F151" s="13">
        <f>'Aug 2024'!E151-'Sept 2024'!C151</f>
        <v>0.5</v>
      </c>
    </row>
    <row r="152" spans="1:6">
      <c r="A152" s="2" t="s">
        <v>303</v>
      </c>
      <c r="B152" t="s">
        <v>304</v>
      </c>
      <c r="C152" s="13">
        <v>12</v>
      </c>
      <c r="D152" s="13">
        <v>4</v>
      </c>
      <c r="E152" s="13">
        <f t="shared" si="2"/>
        <v>16</v>
      </c>
      <c r="F152" s="13">
        <f>'Aug 2024'!E152-'Sept 2024'!C152</f>
        <v>4</v>
      </c>
    </row>
    <row r="153" spans="1:6">
      <c r="A153" s="2" t="s">
        <v>305</v>
      </c>
      <c r="B153" t="s">
        <v>306</v>
      </c>
      <c r="C153" s="13">
        <v>3</v>
      </c>
      <c r="E153" s="13">
        <f t="shared" si="2"/>
        <v>3</v>
      </c>
      <c r="F153" s="13">
        <f>'Aug 2024'!E153-'Sept 2024'!C153</f>
        <v>1</v>
      </c>
    </row>
    <row r="154" spans="1:6">
      <c r="A154" s="2" t="s">
        <v>307</v>
      </c>
      <c r="B154" t="s">
        <v>308</v>
      </c>
      <c r="C154" s="13">
        <v>7</v>
      </c>
      <c r="E154" s="13">
        <f t="shared" si="2"/>
        <v>7</v>
      </c>
      <c r="F154" s="13">
        <f>'Aug 2024'!E154-'Sept 2024'!C154</f>
        <v>2</v>
      </c>
    </row>
    <row r="155" spans="1:6">
      <c r="A155" s="2" t="s">
        <v>309</v>
      </c>
      <c r="B155" t="s">
        <v>310</v>
      </c>
      <c r="C155" s="13">
        <v>7</v>
      </c>
      <c r="E155" s="13">
        <f t="shared" si="2"/>
        <v>7</v>
      </c>
      <c r="F155" s="13">
        <f>'Aug 2024'!E155-'Sept 2024'!C155</f>
        <v>1</v>
      </c>
    </row>
    <row r="156" spans="1:6">
      <c r="A156" s="2" t="s">
        <v>311</v>
      </c>
      <c r="B156" t="s">
        <v>312</v>
      </c>
      <c r="C156" s="13">
        <v>3</v>
      </c>
      <c r="E156" s="13">
        <f t="shared" si="2"/>
        <v>3</v>
      </c>
      <c r="F156" s="13">
        <f>'Aug 2024'!E156-'Sept 2024'!C156</f>
        <v>-3</v>
      </c>
    </row>
    <row r="157" spans="1:6">
      <c r="A157" s="2" t="s">
        <v>313</v>
      </c>
      <c r="B157" t="s">
        <v>314</v>
      </c>
      <c r="C157" s="13">
        <v>0</v>
      </c>
      <c r="E157" s="13">
        <f t="shared" si="2"/>
        <v>0</v>
      </c>
      <c r="F157" s="13">
        <f>'Aug 2024'!E157-'Sept 2024'!C157</f>
        <v>0</v>
      </c>
    </row>
    <row r="158" spans="1:6">
      <c r="A158" s="2" t="s">
        <v>315</v>
      </c>
      <c r="B158" t="s">
        <v>316</v>
      </c>
      <c r="C158" s="13">
        <v>3</v>
      </c>
      <c r="E158" s="13">
        <f t="shared" si="2"/>
        <v>3</v>
      </c>
      <c r="F158" s="13">
        <f>'Aug 2024'!E158-'Sept 2024'!C158</f>
        <v>-3</v>
      </c>
    </row>
    <row r="159" spans="1:6">
      <c r="A159" s="2" t="s">
        <v>317</v>
      </c>
      <c r="B159" t="s">
        <v>318</v>
      </c>
      <c r="C159" s="13">
        <v>3</v>
      </c>
      <c r="E159" s="13">
        <f t="shared" si="2"/>
        <v>3</v>
      </c>
      <c r="F159" s="13">
        <f>'Aug 2024'!E159-'Sept 2024'!C159</f>
        <v>-3</v>
      </c>
    </row>
    <row r="160" spans="1:6">
      <c r="A160" s="2" t="s">
        <v>319</v>
      </c>
      <c r="B160" t="s">
        <v>320</v>
      </c>
      <c r="C160" s="13">
        <f>4+1/8</f>
        <v>4.125</v>
      </c>
      <c r="E160" s="13">
        <f t="shared" si="2"/>
        <v>4.125</v>
      </c>
      <c r="F160" s="13">
        <f>'Aug 2024'!E160-'Sept 2024'!C160</f>
        <v>-4.125</v>
      </c>
    </row>
    <row r="161" spans="1:6">
      <c r="A161" s="2" t="s">
        <v>321</v>
      </c>
      <c r="B161" t="s">
        <v>322</v>
      </c>
      <c r="C161" s="13">
        <v>1.75</v>
      </c>
      <c r="E161" s="13">
        <f t="shared" si="2"/>
        <v>1.75</v>
      </c>
      <c r="F161" s="13">
        <f>'Aug 2024'!E161-'Sept 2024'!C161</f>
        <v>-1.75</v>
      </c>
    </row>
    <row r="162" spans="1:6">
      <c r="A162" s="2" t="s">
        <v>323</v>
      </c>
      <c r="B162" t="s">
        <v>324</v>
      </c>
      <c r="C162" s="13">
        <v>1.75</v>
      </c>
      <c r="E162" s="13">
        <f t="shared" si="2"/>
        <v>1.75</v>
      </c>
      <c r="F162" s="13">
        <f>'Aug 2024'!E162-'Sept 2024'!C162</f>
        <v>-1.75</v>
      </c>
    </row>
    <row r="163" spans="1:6">
      <c r="A163" s="2" t="s">
        <v>325</v>
      </c>
      <c r="B163" t="s">
        <v>326</v>
      </c>
      <c r="C163" s="13">
        <v>4.25</v>
      </c>
      <c r="E163" s="13">
        <f t="shared" si="2"/>
        <v>4.25</v>
      </c>
      <c r="F163" s="13">
        <f>'Aug 2024'!E163-'Sept 2024'!C163</f>
        <v>-4.25</v>
      </c>
    </row>
    <row r="164" spans="1:6">
      <c r="A164" s="2" t="s">
        <v>327</v>
      </c>
      <c r="B164" t="s">
        <v>328</v>
      </c>
      <c r="C164" s="13">
        <v>4.25</v>
      </c>
      <c r="E164" s="13">
        <f t="shared" si="2"/>
        <v>4.25</v>
      </c>
      <c r="F164" s="13">
        <f>'Aug 2024'!E164-'Sept 2024'!C164</f>
        <v>-4.25</v>
      </c>
    </row>
    <row r="165" spans="1:6">
      <c r="A165" s="2" t="s">
        <v>329</v>
      </c>
      <c r="B165" t="s">
        <v>330</v>
      </c>
      <c r="C165" s="13">
        <v>0</v>
      </c>
      <c r="E165" s="13">
        <f t="shared" si="2"/>
        <v>0</v>
      </c>
      <c r="F165" s="13">
        <f>'Aug 2024'!E165-'Sept 2024'!C165</f>
        <v>0</v>
      </c>
    </row>
    <row r="166" spans="1:6">
      <c r="A166" s="2" t="s">
        <v>331</v>
      </c>
      <c r="B166" t="s">
        <v>314</v>
      </c>
      <c r="C166" s="13">
        <v>4.5</v>
      </c>
      <c r="E166" s="13">
        <f t="shared" si="2"/>
        <v>4.5</v>
      </c>
      <c r="F166" s="13">
        <f>'Aug 2024'!E166-'Sept 2024'!C166</f>
        <v>-4.5</v>
      </c>
    </row>
    <row r="167" spans="1:6">
      <c r="A167" s="2" t="s">
        <v>332</v>
      </c>
      <c r="B167" t="s">
        <v>333</v>
      </c>
      <c r="C167" s="13">
        <v>0</v>
      </c>
      <c r="E167" s="13">
        <f t="shared" si="2"/>
        <v>0</v>
      </c>
      <c r="F167" s="13">
        <f>'Aug 2024'!E167-'Sept 2024'!C167</f>
        <v>0</v>
      </c>
    </row>
    <row r="168" spans="1:6">
      <c r="A168" s="2" t="s">
        <v>334</v>
      </c>
      <c r="B168" t="s">
        <v>335</v>
      </c>
      <c r="C168" s="13">
        <v>0</v>
      </c>
      <c r="E168" s="13">
        <f t="shared" si="2"/>
        <v>0</v>
      </c>
      <c r="F168" s="13">
        <f>'Aug 2024'!E168-'Sept 2024'!C168</f>
        <v>0</v>
      </c>
    </row>
    <row r="169" spans="1:6">
      <c r="A169" s="2" t="s">
        <v>336</v>
      </c>
      <c r="B169" t="s">
        <v>337</v>
      </c>
      <c r="C169" s="13">
        <v>1.75</v>
      </c>
      <c r="E169" s="13">
        <f t="shared" si="2"/>
        <v>1.75</v>
      </c>
      <c r="F169" s="13">
        <f>'Aug 2024'!E169-'Sept 2024'!C169</f>
        <v>-1.75</v>
      </c>
    </row>
    <row r="170" spans="1:6">
      <c r="A170" s="2" t="s">
        <v>338</v>
      </c>
      <c r="B170" t="s">
        <v>339</v>
      </c>
      <c r="C170" s="13">
        <v>2</v>
      </c>
      <c r="E170" s="13">
        <f t="shared" si="2"/>
        <v>2</v>
      </c>
      <c r="F170" s="13">
        <f>'Aug 2024'!E170-'Sept 2024'!C170</f>
        <v>-2</v>
      </c>
    </row>
    <row r="171" spans="1:6">
      <c r="A171" s="2" t="s">
        <v>340</v>
      </c>
      <c r="B171" t="s">
        <v>341</v>
      </c>
      <c r="C171" s="13">
        <v>1</v>
      </c>
      <c r="E171" s="13">
        <f t="shared" si="2"/>
        <v>1</v>
      </c>
      <c r="F171" s="13">
        <f>'Aug 2024'!E171-'Sept 2024'!C171</f>
        <v>-1</v>
      </c>
    </row>
    <row r="172" spans="1:6">
      <c r="A172" s="2" t="s">
        <v>342</v>
      </c>
      <c r="B172" t="s">
        <v>343</v>
      </c>
      <c r="C172" s="13">
        <v>1</v>
      </c>
      <c r="E172" s="13">
        <f t="shared" si="2"/>
        <v>1</v>
      </c>
      <c r="F172" s="13">
        <f>'Aug 2024'!E172-'Sept 2024'!C172</f>
        <v>-1</v>
      </c>
    </row>
    <row r="173" spans="1:6">
      <c r="A173" s="2" t="s">
        <v>344</v>
      </c>
      <c r="B173" t="s">
        <v>345</v>
      </c>
      <c r="C173" s="13">
        <v>1</v>
      </c>
      <c r="E173" s="13">
        <f t="shared" si="2"/>
        <v>1</v>
      </c>
      <c r="F173" s="13">
        <f>'Aug 2024'!E173-'Sept 2024'!C173</f>
        <v>-1</v>
      </c>
    </row>
    <row r="174" spans="1:6">
      <c r="A174" s="2" t="s">
        <v>346</v>
      </c>
      <c r="B174" t="s">
        <v>347</v>
      </c>
      <c r="C174" s="13">
        <v>1</v>
      </c>
      <c r="E174" s="13">
        <f t="shared" si="2"/>
        <v>1</v>
      </c>
      <c r="F174" s="13">
        <f>'Aug 2024'!E174-'Sept 2024'!C174</f>
        <v>-1</v>
      </c>
    </row>
    <row r="175" spans="1:6">
      <c r="A175" s="2" t="s">
        <v>348</v>
      </c>
      <c r="B175" t="s">
        <v>349</v>
      </c>
      <c r="C175" s="13">
        <v>0</v>
      </c>
      <c r="E175" s="13">
        <f t="shared" si="2"/>
        <v>0</v>
      </c>
      <c r="F175" s="13">
        <f>'Aug 2024'!E175-'Sept 2024'!C175</f>
        <v>0</v>
      </c>
    </row>
    <row r="176" spans="1:6">
      <c r="A176" s="2" t="s">
        <v>350</v>
      </c>
      <c r="B176" t="s">
        <v>351</v>
      </c>
      <c r="C176" s="13">
        <v>0</v>
      </c>
      <c r="E176" s="13">
        <f t="shared" si="2"/>
        <v>0</v>
      </c>
      <c r="F176" s="13">
        <f>'Aug 2024'!E176-'Sept 2024'!C176</f>
        <v>0</v>
      </c>
    </row>
    <row r="177" spans="1:6">
      <c r="A177" s="2" t="s">
        <v>352</v>
      </c>
      <c r="B177" t="s">
        <v>353</v>
      </c>
      <c r="C177" s="13">
        <v>0</v>
      </c>
      <c r="E177" s="13">
        <f t="shared" si="2"/>
        <v>0</v>
      </c>
      <c r="F177" s="13">
        <f>'Aug 2024'!E177-'Sept 2024'!C177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2024-04-24T23:05:27Z</dcterms:created>
  <dcterms:modified xsi:type="dcterms:W3CDTF">2025-07-16T14:03:49Z</dcterms:modified>
  <cp:category/>
  <cp:contentStatus/>
</cp:coreProperties>
</file>