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19BFD479-90CA-4C30-BD8F-895B8B102ECF}" xr6:coauthVersionLast="47" xr6:coauthVersionMax="47" xr10:uidLastSave="{00000000-0000-0000-0000-000000000000}"/>
  <bookViews>
    <workbookView xWindow="6072" yWindow="0" windowWidth="32100" windowHeight="16680" xr2:uid="{00000000-000D-0000-FFFF-FFFF00000000}"/>
  </bookViews>
  <sheets>
    <sheet name="Bảng Input L30" sheetId="2" r:id="rId1"/>
    <sheet name="Sheet1" sheetId="8" r:id="rId2"/>
    <sheet name="Tính TP thay đổi hệ số, quã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7" l="1"/>
  <c r="K29" i="7"/>
  <c r="L29" i="7"/>
  <c r="M29" i="7"/>
  <c r="N29" i="7"/>
  <c r="N36" i="7" s="1"/>
  <c r="O29" i="7"/>
  <c r="O39" i="7" s="1"/>
  <c r="P29" i="7"/>
  <c r="Q29" i="7"/>
  <c r="R29" i="7"/>
  <c r="R42" i="7" s="1"/>
  <c r="S29" i="7"/>
  <c r="S38" i="7" s="1"/>
  <c r="T29" i="7"/>
  <c r="T33" i="7" s="1"/>
  <c r="U29" i="7"/>
  <c r="U33" i="7" s="1"/>
  <c r="I29" i="7"/>
  <c r="I33" i="7" s="1"/>
  <c r="G47" i="7"/>
  <c r="F47" i="7"/>
  <c r="U46" i="7"/>
  <c r="T45" i="7"/>
  <c r="S44" i="7"/>
  <c r="R43" i="7"/>
  <c r="Q42" i="7"/>
  <c r="P41" i="7"/>
  <c r="P40" i="7"/>
  <c r="O40" i="7"/>
  <c r="N39" i="7"/>
  <c r="M38" i="7"/>
  <c r="L37" i="7"/>
  <c r="O36" i="7"/>
  <c r="L36" i="7"/>
  <c r="K36" i="7"/>
  <c r="P35" i="7"/>
  <c r="M35" i="7"/>
  <c r="L35" i="7"/>
  <c r="J35" i="7"/>
  <c r="P34" i="7"/>
  <c r="O34" i="7"/>
  <c r="L34" i="7"/>
  <c r="I34" i="7"/>
  <c r="C34" i="7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L33" i="7"/>
  <c r="K33" i="7"/>
  <c r="J33" i="7"/>
  <c r="H33" i="7"/>
  <c r="E33" i="7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C33" i="7"/>
  <c r="P32" i="7"/>
  <c r="O32" i="7"/>
  <c r="M32" i="7"/>
  <c r="L32" i="7"/>
  <c r="G32" i="7"/>
  <c r="E32" i="7"/>
  <c r="D32" i="7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Q32" i="7"/>
  <c r="P33" i="7"/>
  <c r="O33" i="7"/>
  <c r="M34" i="7"/>
  <c r="K35" i="7"/>
  <c r="J32" i="7"/>
  <c r="I32" i="7"/>
  <c r="H29" i="7"/>
  <c r="H32" i="7" s="1"/>
  <c r="H47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C7" i="7"/>
  <c r="T42" i="7" l="1"/>
  <c r="N37" i="7"/>
  <c r="U42" i="7"/>
  <c r="U37" i="7"/>
  <c r="N35" i="7"/>
  <c r="U38" i="7"/>
  <c r="N34" i="7"/>
  <c r="T38" i="7"/>
  <c r="O35" i="7"/>
  <c r="N32" i="7"/>
  <c r="N47" i="7" s="1"/>
  <c r="N38" i="7"/>
  <c r="U39" i="7"/>
  <c r="L47" i="7"/>
  <c r="I47" i="7"/>
  <c r="J47" i="7"/>
  <c r="Q34" i="7"/>
  <c r="Q41" i="7"/>
  <c r="T44" i="7"/>
  <c r="U44" i="7"/>
  <c r="S34" i="7"/>
  <c r="M37" i="7"/>
  <c r="S41" i="7"/>
  <c r="Q35" i="7"/>
  <c r="Q40" i="7"/>
  <c r="T41" i="7"/>
  <c r="R32" i="7"/>
  <c r="M33" i="7"/>
  <c r="U34" i="7"/>
  <c r="R35" i="7"/>
  <c r="P36" i="7"/>
  <c r="O37" i="7"/>
  <c r="O38" i="7"/>
  <c r="P39" i="7"/>
  <c r="R40" i="7"/>
  <c r="U41" i="7"/>
  <c r="S32" i="7"/>
  <c r="N33" i="7"/>
  <c r="J34" i="7"/>
  <c r="S35" i="7"/>
  <c r="Q36" i="7"/>
  <c r="P37" i="7"/>
  <c r="P38" i="7"/>
  <c r="Q39" i="7"/>
  <c r="S40" i="7"/>
  <c r="S43" i="7"/>
  <c r="S33" i="7"/>
  <c r="T32" i="7"/>
  <c r="K34" i="7"/>
  <c r="T35" i="7"/>
  <c r="R36" i="7"/>
  <c r="Q37" i="7"/>
  <c r="Q38" i="7"/>
  <c r="R39" i="7"/>
  <c r="T40" i="7"/>
  <c r="T43" i="7"/>
  <c r="U45" i="7"/>
  <c r="S42" i="7"/>
  <c r="R34" i="7"/>
  <c r="M36" i="7"/>
  <c r="R41" i="7"/>
  <c r="T34" i="7"/>
  <c r="U32" i="7"/>
  <c r="U35" i="7"/>
  <c r="S36" i="7"/>
  <c r="R37" i="7"/>
  <c r="R38" i="7"/>
  <c r="S39" i="7"/>
  <c r="U40" i="7"/>
  <c r="U43" i="7"/>
  <c r="Q33" i="7"/>
  <c r="T36" i="7"/>
  <c r="S37" i="7"/>
  <c r="T39" i="7"/>
  <c r="K32" i="7"/>
  <c r="K47" i="7" s="1"/>
  <c r="R33" i="7"/>
  <c r="U36" i="7"/>
  <c r="T37" i="7"/>
  <c r="O14" i="7"/>
  <c r="H4" i="2"/>
  <c r="O47" i="7" l="1"/>
  <c r="M47" i="7"/>
  <c r="P47" i="7"/>
  <c r="Q47" i="7"/>
  <c r="R47" i="7"/>
  <c r="S47" i="7"/>
  <c r="T47" i="7"/>
  <c r="U47" i="7"/>
  <c r="J7" i="2"/>
  <c r="K7" i="2" s="1"/>
  <c r="J8" i="2" l="1"/>
  <c r="K8" i="2"/>
  <c r="L7" i="2"/>
  <c r="D3" i="2"/>
  <c r="D4" i="2" s="1"/>
  <c r="D5" i="2" s="1"/>
  <c r="D6" i="2" s="1"/>
  <c r="D7" i="2" s="1"/>
  <c r="D6" i="7"/>
  <c r="E6" i="7"/>
  <c r="H3" i="7"/>
  <c r="L8" i="2" l="1"/>
  <c r="M7" i="2"/>
  <c r="H6" i="7"/>
  <c r="J3" i="7"/>
  <c r="K3" i="7"/>
  <c r="L3" i="7"/>
  <c r="L6" i="7" s="1"/>
  <c r="M3" i="7"/>
  <c r="N3" i="7"/>
  <c r="O3" i="7"/>
  <c r="O6" i="7" s="1"/>
  <c r="P3" i="7"/>
  <c r="P6" i="7" s="1"/>
  <c r="Q3" i="7"/>
  <c r="R3" i="7"/>
  <c r="S3" i="7"/>
  <c r="T3" i="7"/>
  <c r="T6" i="7" s="1"/>
  <c r="U3" i="7"/>
  <c r="I3" i="7"/>
  <c r="G6" i="7"/>
  <c r="G21" i="7" s="1"/>
  <c r="B13" i="2"/>
  <c r="H11" i="2" l="1"/>
  <c r="M11" i="2" s="1"/>
  <c r="N7" i="2"/>
  <c r="M8" i="2"/>
  <c r="L11" i="7"/>
  <c r="F21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K6" i="7"/>
  <c r="R6" i="7"/>
  <c r="N6" i="7"/>
  <c r="J6" i="7"/>
  <c r="A13" i="2"/>
  <c r="A14" i="2" s="1"/>
  <c r="N11" i="2" l="1"/>
  <c r="I28" i="2"/>
  <c r="R11" i="2"/>
  <c r="I11" i="2"/>
  <c r="I27" i="2" s="1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I21" i="7"/>
  <c r="A15" i="2"/>
  <c r="D14" i="2"/>
  <c r="B14" i="2"/>
  <c r="D13" i="2"/>
  <c r="C13" i="2" s="1"/>
  <c r="R12" i="2" l="1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28" i="2"/>
  <c r="J12" i="2"/>
  <c r="J27" i="2" s="1"/>
  <c r="O8" i="2"/>
  <c r="P7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A16" i="2"/>
  <c r="D15" i="2"/>
  <c r="B15" i="2"/>
  <c r="C14" i="2"/>
  <c r="K28" i="2" l="1"/>
  <c r="N13" i="2"/>
  <c r="V13" i="2"/>
  <c r="U13" i="2"/>
  <c r="M13" i="2"/>
  <c r="W13" i="2"/>
  <c r="R13" i="2"/>
  <c r="S13" i="2"/>
  <c r="O13" i="2"/>
  <c r="K13" i="2"/>
  <c r="K27" i="2" s="1"/>
  <c r="Q13" i="2"/>
  <c r="X13" i="2"/>
  <c r="T13" i="2"/>
  <c r="P13" i="2"/>
  <c r="H14" i="2"/>
  <c r="L13" i="2"/>
  <c r="P8" i="2"/>
  <c r="Q7" i="2"/>
  <c r="K10" i="7"/>
  <c r="K21" i="7" s="1"/>
  <c r="P10" i="7"/>
  <c r="T10" i="7"/>
  <c r="N10" i="7"/>
  <c r="L10" i="7"/>
  <c r="O10" i="7"/>
  <c r="M10" i="7"/>
  <c r="Q10" i="7"/>
  <c r="U10" i="7"/>
  <c r="R10" i="7"/>
  <c r="S10" i="7"/>
  <c r="C15" i="2"/>
  <c r="A17" i="2"/>
  <c r="D16" i="2"/>
  <c r="B16" i="2"/>
  <c r="T14" i="2" l="1"/>
  <c r="S14" i="2"/>
  <c r="V14" i="2"/>
  <c r="O14" i="2"/>
  <c r="L28" i="2"/>
  <c r="H15" i="2"/>
  <c r="N15" i="2" s="1"/>
  <c r="W14" i="2"/>
  <c r="U14" i="2"/>
  <c r="L14" i="2"/>
  <c r="L27" i="2" s="1"/>
  <c r="X14" i="2"/>
  <c r="R14" i="2"/>
  <c r="N14" i="2"/>
  <c r="Q14" i="2"/>
  <c r="P14" i="2"/>
  <c r="M14" i="2"/>
  <c r="Q8" i="2"/>
  <c r="R7" i="2"/>
  <c r="L21" i="7"/>
  <c r="N11" i="7"/>
  <c r="R11" i="7"/>
  <c r="M11" i="7"/>
  <c r="P11" i="7"/>
  <c r="Q11" i="7"/>
  <c r="O11" i="7"/>
  <c r="S11" i="7"/>
  <c r="T11" i="7"/>
  <c r="U11" i="7"/>
  <c r="A18" i="2"/>
  <c r="D17" i="2"/>
  <c r="B17" i="2"/>
  <c r="C16" i="2"/>
  <c r="R15" i="2" l="1"/>
  <c r="H16" i="2"/>
  <c r="V16" i="2" s="1"/>
  <c r="Q15" i="2"/>
  <c r="N28" i="2"/>
  <c r="V15" i="2"/>
  <c r="M28" i="2"/>
  <c r="U15" i="2"/>
  <c r="X15" i="2"/>
  <c r="M15" i="2"/>
  <c r="M27" i="2" s="1"/>
  <c r="T15" i="2"/>
  <c r="O15" i="2"/>
  <c r="P15" i="2"/>
  <c r="S15" i="2"/>
  <c r="W15" i="2"/>
  <c r="S7" i="2"/>
  <c r="R8" i="2"/>
  <c r="P16" i="2"/>
  <c r="T16" i="2"/>
  <c r="X16" i="2"/>
  <c r="U16" i="2"/>
  <c r="Q16" i="2"/>
  <c r="H17" i="2"/>
  <c r="S16" i="2"/>
  <c r="N16" i="2"/>
  <c r="N27" i="2" s="1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21" i="7"/>
  <c r="R14" i="7"/>
  <c r="P14" i="7"/>
  <c r="Q14" i="7"/>
  <c r="U14" i="7"/>
  <c r="S14" i="7"/>
  <c r="T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C21" i="2"/>
  <c r="A23" i="2"/>
  <c r="D22" i="2"/>
  <c r="B22" i="2"/>
  <c r="X7" i="2" l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C22" i="2"/>
  <c r="A24" i="2"/>
  <c r="D24" i="2" s="1"/>
  <c r="D23" i="2"/>
  <c r="B23" i="2"/>
  <c r="X8" i="2" l="1"/>
  <c r="U22" i="2"/>
  <c r="H23" i="2"/>
  <c r="V22" i="2"/>
  <c r="X22" i="2"/>
  <c r="W22" i="2"/>
  <c r="T22" i="2"/>
  <c r="T27" i="2" s="1"/>
  <c r="T28" i="2"/>
  <c r="S18" i="7"/>
  <c r="S21" i="7" s="1"/>
  <c r="U18" i="7"/>
  <c r="T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C25" i="2"/>
  <c r="A27" i="2"/>
  <c r="D27" i="2" s="1"/>
  <c r="B26" i="2"/>
  <c r="H26" i="2" l="1"/>
  <c r="H27" i="2" s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2" i="2"/>
  <c r="D32" i="2" s="1"/>
  <c r="B30" i="2"/>
  <c r="C30" i="2" s="1"/>
  <c r="A33" i="2" l="1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l="1"/>
  <c r="A40" i="2"/>
  <c r="D40" i="2" s="1"/>
  <c r="B39" i="2"/>
  <c r="C39" i="2" s="1"/>
  <c r="A41" i="2" l="1"/>
  <c r="D41" i="2" s="1"/>
  <c r="B40" i="2"/>
  <c r="C40" i="2" l="1"/>
  <c r="A42" i="2"/>
  <c r="D42" i="2" s="1"/>
  <c r="B41" i="2"/>
  <c r="C41" i="2" l="1"/>
  <c r="A43" i="2"/>
  <c r="D43" i="2" s="1"/>
  <c r="B42" i="2"/>
  <c r="C42" i="2" l="1"/>
  <c r="A44" i="2"/>
  <c r="B43" i="2"/>
  <c r="C43" i="2" l="1"/>
  <c r="D44" i="2"/>
  <c r="D45" i="2" s="1"/>
  <c r="B44" i="2"/>
  <c r="J3" i="2" s="1"/>
  <c r="L3" i="2" s="1"/>
  <c r="C44" i="2" l="1"/>
  <c r="C45" i="2" s="1"/>
  <c r="N3" i="2" s="1"/>
</calcChain>
</file>

<file path=xl/sharedStrings.xml><?xml version="1.0" encoding="utf-8"?>
<sst xmlns="http://schemas.openxmlformats.org/spreadsheetml/2006/main" count="132" uniqueCount="79">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</sst>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3" formatCode="#,##0.000_);\(#,##0.00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14" applyNumberFormat="0" applyAlignment="0" applyProtection="0"/>
  </cellStyleXfs>
  <cellXfs count="11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3" xfId="2" applyNumberFormat="1" applyFont="1" applyBorder="1"/>
    <xf numFmtId="181" fontId="3" fillId="0" borderId="13" xfId="2" applyNumberFormat="1" applyFont="1" applyBorder="1"/>
    <xf numFmtId="0" fontId="9" fillId="0" borderId="0" xfId="2" applyFont="1"/>
    <xf numFmtId="179" fontId="10" fillId="3" borderId="0" xfId="1" applyNumberFormat="1" applyFont="1" applyFill="1"/>
    <xf numFmtId="180" fontId="10" fillId="3" borderId="0" xfId="1" applyNumberFormat="1" applyFont="1" applyFill="1"/>
    <xf numFmtId="180" fontId="10" fillId="0" borderId="7" xfId="1" applyNumberFormat="1" applyFont="1" applyBorder="1"/>
    <xf numFmtId="179" fontId="10" fillId="0" borderId="8" xfId="1" applyNumberFormat="1" applyFont="1" applyBorder="1"/>
    <xf numFmtId="180" fontId="10" fillId="0" borderId="2" xfId="1" applyNumberFormat="1" applyFont="1" applyBorder="1"/>
    <xf numFmtId="179" fontId="9" fillId="0" borderId="0" xfId="2" applyNumberFormat="1" applyFont="1"/>
    <xf numFmtId="180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4" fontId="11" fillId="14" borderId="13" xfId="0" applyNumberFormat="1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2" fillId="14" borderId="13" xfId="0" applyFont="1" applyFill="1" applyBorder="1" applyAlignment="1">
      <alignment horizontal="center" vertical="center"/>
    </xf>
    <xf numFmtId="4" fontId="11" fillId="12" borderId="15" xfId="0" applyNumberFormat="1" applyFont="1" applyFill="1" applyBorder="1" applyAlignment="1">
      <alignment horizontal="center" vertical="center"/>
    </xf>
    <xf numFmtId="4" fontId="12" fillId="0" borderId="13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17" xfId="0" applyNumberFormat="1" applyFont="1" applyBorder="1" applyAlignment="1">
      <alignment horizontal="center" vertical="center"/>
    </xf>
    <xf numFmtId="3" fontId="11" fillId="0" borderId="18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79" fontId="13" fillId="2" borderId="3" xfId="1" applyNumberFormat="1" applyFont="1" applyFill="1" applyBorder="1" applyAlignment="1">
      <alignment horizontal="center" vertical="center"/>
    </xf>
    <xf numFmtId="180" fontId="13" fillId="2" borderId="4" xfId="1" applyNumberFormat="1" applyFont="1" applyFill="1" applyBorder="1" applyAlignment="1">
      <alignment horizontal="center" vertical="center"/>
    </xf>
    <xf numFmtId="179" fontId="13" fillId="2" borderId="5" xfId="1" applyNumberFormat="1" applyFont="1" applyFill="1" applyBorder="1" applyAlignment="1">
      <alignment horizontal="center" vertical="center"/>
    </xf>
    <xf numFmtId="179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79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8" fillId="6" borderId="11" xfId="2" applyFont="1" applyFill="1" applyBorder="1" applyAlignment="1">
      <alignment horizontal="center" vertical="center"/>
    </xf>
    <xf numFmtId="0" fontId="18" fillId="6" borderId="12" xfId="2" applyFont="1" applyFill="1" applyBorder="1" applyAlignment="1">
      <alignment horizontal="center" vertical="center"/>
    </xf>
    <xf numFmtId="0" fontId="19" fillId="4" borderId="13" xfId="2" applyFont="1" applyFill="1" applyBorder="1" applyAlignment="1">
      <alignment horizontal="center" vertical="center"/>
    </xf>
    <xf numFmtId="4" fontId="19" fillId="0" borderId="13" xfId="2" applyNumberFormat="1" applyFont="1" applyBorder="1" applyAlignment="1">
      <alignment horizontal="center"/>
    </xf>
    <xf numFmtId="3" fontId="19" fillId="0" borderId="13" xfId="2" applyNumberFormat="1" applyFont="1" applyBorder="1" applyAlignment="1">
      <alignment horizontal="right"/>
    </xf>
    <xf numFmtId="3" fontId="19" fillId="0" borderId="13" xfId="2" applyNumberFormat="1" applyFont="1" applyBorder="1"/>
    <xf numFmtId="0" fontId="19" fillId="16" borderId="13" xfId="2" applyFont="1" applyFill="1" applyBorder="1" applyAlignment="1">
      <alignment horizontal="center" vertical="center"/>
    </xf>
    <xf numFmtId="0" fontId="19" fillId="7" borderId="13" xfId="2" applyFont="1" applyFill="1" applyBorder="1" applyAlignment="1">
      <alignment horizontal="center"/>
    </xf>
    <xf numFmtId="4" fontId="19" fillId="6" borderId="13" xfId="2" applyNumberFormat="1" applyFont="1" applyFill="1" applyBorder="1" applyAlignment="1">
      <alignment horizontal="center"/>
    </xf>
    <xf numFmtId="0" fontId="19" fillId="0" borderId="13" xfId="2" applyFont="1" applyBorder="1" applyAlignment="1">
      <alignment horizontal="center"/>
    </xf>
    <xf numFmtId="3" fontId="20" fillId="0" borderId="13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8" borderId="13" xfId="2" applyNumberFormat="1" applyFont="1" applyFill="1" applyBorder="1" applyAlignment="1">
      <alignment horizontal="center" vertical="center"/>
    </xf>
    <xf numFmtId="183" fontId="18" fillId="5" borderId="10" xfId="2" applyNumberFormat="1" applyFont="1" applyFill="1" applyBorder="1" applyAlignment="1">
      <alignment horizontal="center" vertical="center"/>
    </xf>
    <xf numFmtId="177" fontId="15" fillId="17" borderId="13" xfId="3" applyNumberFormat="1" applyFont="1" applyFill="1" applyBorder="1" applyAlignment="1">
      <alignment vertical="center"/>
    </xf>
    <xf numFmtId="177" fontId="15" fillId="0" borderId="13" xfId="3" applyNumberFormat="1" applyFont="1" applyBorder="1" applyAlignment="1">
      <alignment vertical="center"/>
    </xf>
    <xf numFmtId="176" fontId="15" fillId="0" borderId="13" xfId="3" applyFont="1" applyBorder="1" applyAlignment="1">
      <alignment vertical="center"/>
    </xf>
    <xf numFmtId="183" fontId="15" fillId="2" borderId="13" xfId="3" applyNumberFormat="1" applyFont="1" applyFill="1" applyBorder="1" applyAlignment="1">
      <alignment vertical="center"/>
    </xf>
    <xf numFmtId="178" fontId="15" fillId="17" borderId="13" xfId="3" applyNumberFormat="1" applyFont="1" applyFill="1" applyBorder="1" applyAlignment="1">
      <alignment vertical="center"/>
    </xf>
    <xf numFmtId="0" fontId="14" fillId="0" borderId="22" xfId="1" applyFont="1" applyBorder="1"/>
    <xf numFmtId="0" fontId="14" fillId="0" borderId="23" xfId="1" applyFont="1" applyBorder="1"/>
    <xf numFmtId="179" fontId="9" fillId="0" borderId="21" xfId="2" applyNumberFormat="1" applyFont="1" applyBorder="1"/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13" fillId="2" borderId="3" xfId="1" applyNumberFormat="1" applyFont="1" applyFill="1" applyBorder="1" applyAlignment="1">
      <alignment horizontal="center" vertical="center"/>
    </xf>
    <xf numFmtId="4" fontId="13" fillId="2" borderId="4" xfId="1" applyNumberFormat="1" applyFont="1" applyFill="1" applyBorder="1" applyAlignment="1">
      <alignment horizontal="center" vertical="center"/>
    </xf>
    <xf numFmtId="4" fontId="23" fillId="8" borderId="13" xfId="4" applyNumberFormat="1" applyFont="1" applyBorder="1" applyAlignment="1">
      <alignment horizontal="center"/>
    </xf>
    <xf numFmtId="0" fontId="24" fillId="9" borderId="13" xfId="5" applyFont="1" applyBorder="1" applyAlignment="1">
      <alignment horizontal="center"/>
    </xf>
    <xf numFmtId="4" fontId="25" fillId="10" borderId="13" xfId="6" applyNumberFormat="1" applyFont="1" applyBorder="1" applyAlignment="1">
      <alignment horizontal="center"/>
    </xf>
    <xf numFmtId="0" fontId="21" fillId="0" borderId="13" xfId="1" applyFont="1" applyBorder="1" applyAlignment="1">
      <alignment horizontal="center"/>
    </xf>
    <xf numFmtId="181" fontId="11" fillId="19" borderId="13" xfId="0" applyNumberFormat="1" applyFont="1" applyFill="1" applyBorder="1" applyAlignment="1">
      <alignment horizontal="center" vertical="center"/>
    </xf>
    <xf numFmtId="3" fontId="11" fillId="0" borderId="25" xfId="0" applyNumberFormat="1" applyFont="1" applyBorder="1" applyAlignment="1">
      <alignment horizontal="center" vertical="center"/>
    </xf>
    <xf numFmtId="4" fontId="11" fillId="13" borderId="13" xfId="0" applyNumberFormat="1" applyFont="1" applyFill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0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4" fontId="12" fillId="15" borderId="13" xfId="0" applyNumberFormat="1" applyFont="1" applyFill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4" fontId="12" fillId="19" borderId="22" xfId="0" applyNumberFormat="1" applyFont="1" applyFill="1" applyBorder="1" applyAlignment="1">
      <alignment horizontal="center" vertical="center"/>
    </xf>
    <xf numFmtId="4" fontId="11" fillId="19" borderId="22" xfId="0" applyNumberFormat="1" applyFont="1" applyFill="1" applyBorder="1" applyAlignment="1">
      <alignment horizontal="center" vertical="center"/>
    </xf>
    <xf numFmtId="0" fontId="11" fillId="17" borderId="24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4" fontId="11" fillId="17" borderId="26" xfId="0" applyNumberFormat="1" applyFont="1" applyFill="1" applyBorder="1" applyAlignment="1">
      <alignment horizontal="center" vertical="center"/>
    </xf>
    <xf numFmtId="4" fontId="11" fillId="17" borderId="22" xfId="0" applyNumberFormat="1" applyFont="1" applyFill="1" applyBorder="1" applyAlignment="1">
      <alignment horizontal="center" vertical="center"/>
    </xf>
    <xf numFmtId="4" fontId="11" fillId="17" borderId="34" xfId="0" applyNumberFormat="1" applyFont="1" applyFill="1" applyBorder="1" applyAlignment="1">
      <alignment horizontal="center" vertical="center"/>
    </xf>
    <xf numFmtId="4" fontId="11" fillId="20" borderId="13" xfId="0" applyNumberFormat="1" applyFont="1" applyFill="1" applyBorder="1" applyAlignment="1">
      <alignment horizontal="center" vertical="center"/>
    </xf>
    <xf numFmtId="0" fontId="11" fillId="20" borderId="13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17" borderId="21" xfId="0" applyFont="1" applyFill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20" borderId="27" xfId="0" applyNumberFormat="1" applyFont="1" applyFill="1" applyBorder="1" applyAlignment="1">
      <alignment horizontal="center" vertical="center"/>
    </xf>
    <xf numFmtId="3" fontId="11" fillId="20" borderId="28" xfId="0" applyNumberFormat="1" applyFont="1" applyFill="1" applyBorder="1" applyAlignment="1">
      <alignment horizontal="center" vertical="center"/>
    </xf>
    <xf numFmtId="3" fontId="11" fillId="20" borderId="29" xfId="0" applyNumberFormat="1" applyFont="1" applyFill="1" applyBorder="1" applyAlignment="1">
      <alignment horizontal="center" vertical="center"/>
    </xf>
    <xf numFmtId="3" fontId="11" fillId="20" borderId="30" xfId="0" applyNumberFormat="1" applyFont="1" applyFill="1" applyBorder="1" applyAlignment="1">
      <alignment horizontal="center" vertical="center"/>
    </xf>
    <xf numFmtId="3" fontId="11" fillId="20" borderId="17" xfId="0" applyNumberFormat="1" applyFont="1" applyFill="1" applyBorder="1" applyAlignment="1">
      <alignment horizontal="center" vertical="center"/>
    </xf>
    <xf numFmtId="3" fontId="11" fillId="20" borderId="31" xfId="0" applyNumberFormat="1" applyFont="1" applyFill="1" applyBorder="1" applyAlignment="1">
      <alignment horizontal="center" vertical="center"/>
    </xf>
    <xf numFmtId="3" fontId="11" fillId="20" borderId="32" xfId="0" applyNumberFormat="1" applyFont="1" applyFill="1" applyBorder="1" applyAlignment="1">
      <alignment horizontal="center" vertical="center"/>
    </xf>
    <xf numFmtId="3" fontId="11" fillId="20" borderId="18" xfId="0" applyNumberFormat="1" applyFont="1" applyFill="1" applyBorder="1" applyAlignment="1">
      <alignment horizontal="center" vertical="center"/>
    </xf>
    <xf numFmtId="3" fontId="11" fillId="20" borderId="33" xfId="0" applyNumberFormat="1" applyFont="1" applyFill="1" applyBorder="1" applyAlignment="1">
      <alignment horizontal="center" vertical="center"/>
    </xf>
    <xf numFmtId="3" fontId="11" fillId="17" borderId="17" xfId="0" applyNumberFormat="1" applyFont="1" applyFill="1" applyBorder="1" applyAlignment="1">
      <alignment horizontal="center" vertical="center"/>
    </xf>
    <xf numFmtId="3" fontId="11" fillId="17" borderId="37" xfId="0" applyNumberFormat="1" applyFont="1" applyFill="1" applyBorder="1" applyAlignment="1">
      <alignment horizontal="center" vertical="center"/>
    </xf>
    <xf numFmtId="3" fontId="11" fillId="17" borderId="13" xfId="0" applyNumberFormat="1" applyFont="1" applyFill="1" applyBorder="1" applyAlignment="1">
      <alignment horizontal="center" vertical="center"/>
    </xf>
    <xf numFmtId="3" fontId="11" fillId="19" borderId="21" xfId="0" applyNumberFormat="1" applyFont="1" applyFill="1" applyBorder="1" applyAlignment="1">
      <alignment horizontal="center" vertical="center"/>
    </xf>
    <xf numFmtId="3" fontId="11" fillId="19" borderId="13" xfId="0" applyNumberFormat="1" applyFont="1" applyFill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3" fontId="11" fillId="0" borderId="43" xfId="0" applyNumberFormat="1" applyFont="1" applyBorder="1" applyAlignment="1">
      <alignment horizontal="center" vertical="center"/>
    </xf>
    <xf numFmtId="3" fontId="11" fillId="0" borderId="44" xfId="0" applyNumberFormat="1" applyFont="1" applyBorder="1" applyAlignment="1">
      <alignment horizontal="center" vertical="center"/>
    </xf>
    <xf numFmtId="3" fontId="11" fillId="19" borderId="22" xfId="0" applyNumberFormat="1" applyFont="1" applyFill="1" applyBorder="1" applyAlignment="1">
      <alignment horizontal="center" vertical="center"/>
    </xf>
    <xf numFmtId="3" fontId="11" fillId="17" borderId="27" xfId="0" applyNumberFormat="1" applyFont="1" applyFill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15</xdr:col>
      <xdr:colOff>281286</xdr:colOff>
      <xdr:row>81</xdr:row>
      <xdr:rowOff>157415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EA44E-3371-1BF6-9579-7574AF61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5882640"/>
          <a:ext cx="10609524" cy="55904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25</xdr:col>
      <xdr:colOff>297360</xdr:colOff>
      <xdr:row>114</xdr:row>
      <xdr:rowOff>170331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E8F6142-CAC0-B2C8-3DFC-4405A2B7E2F0}"/>
            </a:ext>
          </a:extLst>
        </xdr:cNvPr>
        <xdr:cNvGrpSpPr/>
      </xdr:nvGrpSpPr>
      <xdr:grpSpPr>
        <a:xfrm>
          <a:off x="690282" y="14988988"/>
          <a:ext cx="17590278" cy="5728449"/>
          <a:chOff x="690282" y="11842376"/>
          <a:chExt cx="17213760" cy="572844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A17C0D9C-C1A8-44E4-BA80-4FF45A16E8B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22325"/>
          <a:stretch/>
        </xdr:blipFill>
        <xdr:spPr>
          <a:xfrm>
            <a:off x="690282" y="11842377"/>
            <a:ext cx="6270137" cy="572844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DD89EAA5-933D-43F9-9188-1CF5419B8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53835" y="11842376"/>
            <a:ext cx="10750207" cy="5713939"/>
          </a:xfrm>
          <a:prstGeom prst="rect">
            <a:avLst/>
          </a:prstGeom>
        </xdr:spPr>
      </xdr:pic>
      <xdr:sp macro="" textlink="">
        <xdr:nvSpPr>
          <xdr:cNvPr id="12" name="Speech Bubble: Oval 11">
            <a:extLst>
              <a:ext uri="{FF2B5EF4-FFF2-40B4-BE49-F238E27FC236}">
                <a16:creationId xmlns:a16="http://schemas.microsoft.com/office/drawing/2014/main" id="{AA588575-FDE5-2D41-5369-43FCF08A7D34}"/>
              </a:ext>
            </a:extLst>
          </xdr:cNvPr>
          <xdr:cNvSpPr/>
        </xdr:nvSpPr>
        <xdr:spPr>
          <a:xfrm>
            <a:off x="6786281" y="15087600"/>
            <a:ext cx="923365" cy="753035"/>
          </a:xfrm>
          <a:prstGeom prst="wedgeEllipseCallout">
            <a:avLst>
              <a:gd name="adj1" fmla="val -70064"/>
              <a:gd name="adj2" fmla="val 33929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TP rời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85" zoomScaleNormal="85" workbookViewId="0">
      <selection activeCell="S4" sqref="S4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24" width="10.59765625" style="5" customWidth="1"/>
    <col min="25" max="16384" width="9.09765625" style="5"/>
  </cols>
  <sheetData>
    <row r="1" spans="1:24" ht="16.8" x14ac:dyDescent="0.25">
      <c r="A1" s="59" t="s">
        <v>0</v>
      </c>
      <c r="B1" s="60"/>
      <c r="C1" s="60"/>
      <c r="D1" s="60"/>
    </row>
    <row r="2" spans="1:24" ht="25.2" x14ac:dyDescent="0.4">
      <c r="A2" s="56" t="s">
        <v>1</v>
      </c>
      <c r="B2" s="57"/>
      <c r="C2" s="58"/>
      <c r="D2" s="51">
        <v>10</v>
      </c>
      <c r="H2" s="47"/>
      <c r="I2" s="47"/>
      <c r="J2" s="66" t="s">
        <v>51</v>
      </c>
      <c r="K2" s="66"/>
      <c r="L2" s="66" t="s">
        <v>52</v>
      </c>
      <c r="M2" s="66"/>
      <c r="N2" s="66" t="s">
        <v>53</v>
      </c>
      <c r="O2" s="66"/>
      <c r="P2" s="66"/>
      <c r="Q2" s="47"/>
      <c r="R2" s="47"/>
      <c r="S2" s="47"/>
      <c r="T2" s="47"/>
      <c r="U2" s="47"/>
      <c r="V2" s="47"/>
      <c r="W2" s="47"/>
      <c r="X2" s="47"/>
    </row>
    <row r="3" spans="1:24" ht="16.8" x14ac:dyDescent="0.3">
      <c r="A3" s="56" t="s">
        <v>2</v>
      </c>
      <c r="B3" s="57"/>
      <c r="C3" s="58"/>
      <c r="D3" s="52">
        <f>D2</f>
        <v>10</v>
      </c>
      <c r="G3" s="32"/>
      <c r="H3" s="25"/>
      <c r="I3" s="25"/>
      <c r="J3" s="63">
        <f>SUM('Bảng Input L30'!B13:B44)</f>
        <v>0.16325251101776</v>
      </c>
      <c r="K3" s="63"/>
      <c r="L3" s="64">
        <f>J3*91</f>
        <v>14.855978502616161</v>
      </c>
      <c r="M3" s="64"/>
      <c r="N3" s="65">
        <f>L3+'Bảng Input L30'!C45</f>
        <v>198.11246882261617</v>
      </c>
      <c r="O3" s="65"/>
      <c r="P3" s="65"/>
      <c r="Q3" s="25"/>
      <c r="R3" s="25"/>
      <c r="S3" s="25"/>
      <c r="T3" s="25"/>
      <c r="U3" s="25"/>
      <c r="V3" s="25"/>
      <c r="W3" s="25"/>
      <c r="X3" s="25"/>
    </row>
    <row r="4" spans="1:24" ht="18.600000000000001" x14ac:dyDescent="0.3">
      <c r="A4" s="56" t="s">
        <v>3</v>
      </c>
      <c r="B4" s="57"/>
      <c r="C4" s="58"/>
      <c r="D4" s="52">
        <f>D3</f>
        <v>10</v>
      </c>
      <c r="G4" s="33" t="s">
        <v>14</v>
      </c>
      <c r="H4" s="50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.600000000000001" x14ac:dyDescent="0.3">
      <c r="A5" s="56" t="s">
        <v>4</v>
      </c>
      <c r="B5" s="57"/>
      <c r="C5" s="58"/>
      <c r="D5" s="52">
        <f>D4</f>
        <v>10</v>
      </c>
      <c r="G5" s="33" t="s">
        <v>57</v>
      </c>
      <c r="H5" s="34">
        <v>10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" thickBot="1" x14ac:dyDescent="0.35">
      <c r="A6" s="56" t="s">
        <v>5</v>
      </c>
      <c r="B6" s="57"/>
      <c r="C6" s="58"/>
      <c r="D6" s="52">
        <f>D5</f>
        <v>10</v>
      </c>
      <c r="G6" s="33" t="s">
        <v>75</v>
      </c>
      <c r="H6" s="35">
        <v>20</v>
      </c>
      <c r="N6" s="48" t="s">
        <v>13</v>
      </c>
    </row>
    <row r="7" spans="1:24" ht="16.8" x14ac:dyDescent="0.3">
      <c r="A7" s="56" t="s">
        <v>6</v>
      </c>
      <c r="B7" s="57"/>
      <c r="C7" s="58"/>
      <c r="D7" s="52">
        <f>D6</f>
        <v>10</v>
      </c>
      <c r="G7" s="1"/>
      <c r="H7" s="1"/>
      <c r="I7" s="45">
        <v>2200</v>
      </c>
      <c r="J7" s="45">
        <f>I7-H$5</f>
        <v>2190</v>
      </c>
      <c r="K7" s="45">
        <f t="shared" ref="K7:X7" si="0">J7-$H$5</f>
        <v>2180</v>
      </c>
      <c r="L7" s="45">
        <f t="shared" si="0"/>
        <v>2170</v>
      </c>
      <c r="M7" s="45">
        <f t="shared" si="0"/>
        <v>2160</v>
      </c>
      <c r="N7" s="45">
        <f t="shared" si="0"/>
        <v>2150</v>
      </c>
      <c r="O7" s="45">
        <f t="shared" si="0"/>
        <v>2140</v>
      </c>
      <c r="P7" s="45">
        <f t="shared" si="0"/>
        <v>2130</v>
      </c>
      <c r="Q7" s="45">
        <f t="shared" si="0"/>
        <v>2120</v>
      </c>
      <c r="R7" s="45">
        <f t="shared" si="0"/>
        <v>2110</v>
      </c>
      <c r="S7" s="45">
        <f t="shared" si="0"/>
        <v>2100</v>
      </c>
      <c r="T7" s="45">
        <f t="shared" si="0"/>
        <v>2090</v>
      </c>
      <c r="U7" s="45">
        <f t="shared" si="0"/>
        <v>2080</v>
      </c>
      <c r="V7" s="45">
        <f t="shared" si="0"/>
        <v>2070</v>
      </c>
      <c r="W7" s="45">
        <f t="shared" si="0"/>
        <v>2060</v>
      </c>
      <c r="X7" s="45">
        <f t="shared" si="0"/>
        <v>2050</v>
      </c>
    </row>
    <row r="8" spans="1:24" ht="16.8" x14ac:dyDescent="0.3">
      <c r="A8" s="56" t="s">
        <v>76</v>
      </c>
      <c r="B8" s="57"/>
      <c r="C8" s="58"/>
      <c r="D8" s="53">
        <v>0.01</v>
      </c>
      <c r="G8" s="1"/>
      <c r="H8" s="1"/>
      <c r="I8" s="45">
        <v>0</v>
      </c>
      <c r="J8" s="45">
        <f t="shared" ref="J8:X8" si="1">$I$7-J7</f>
        <v>10</v>
      </c>
      <c r="K8" s="45">
        <f t="shared" si="1"/>
        <v>20</v>
      </c>
      <c r="L8" s="45">
        <f t="shared" si="1"/>
        <v>30</v>
      </c>
      <c r="M8" s="45">
        <f t="shared" si="1"/>
        <v>40</v>
      </c>
      <c r="N8" s="45">
        <f t="shared" si="1"/>
        <v>50</v>
      </c>
      <c r="O8" s="45">
        <f t="shared" si="1"/>
        <v>60</v>
      </c>
      <c r="P8" s="45">
        <f t="shared" si="1"/>
        <v>70</v>
      </c>
      <c r="Q8" s="45">
        <f t="shared" si="1"/>
        <v>80</v>
      </c>
      <c r="R8" s="45">
        <f t="shared" si="1"/>
        <v>90</v>
      </c>
      <c r="S8" s="45">
        <f t="shared" si="1"/>
        <v>100</v>
      </c>
      <c r="T8" s="45">
        <f t="shared" si="1"/>
        <v>110</v>
      </c>
      <c r="U8" s="45">
        <f t="shared" si="1"/>
        <v>120</v>
      </c>
      <c r="V8" s="45">
        <f t="shared" si="1"/>
        <v>130</v>
      </c>
      <c r="W8" s="45">
        <f t="shared" si="1"/>
        <v>140</v>
      </c>
      <c r="X8" s="45">
        <f t="shared" si="1"/>
        <v>150</v>
      </c>
    </row>
    <row r="9" spans="1:24" ht="16.8" x14ac:dyDescent="0.3">
      <c r="A9" s="56" t="s">
        <v>7</v>
      </c>
      <c r="B9" s="57"/>
      <c r="C9" s="58"/>
      <c r="D9" s="54">
        <v>1.6180000000000001</v>
      </c>
      <c r="G9" s="36" t="s">
        <v>17</v>
      </c>
      <c r="H9" s="36" t="s">
        <v>56</v>
      </c>
      <c r="I9" s="36" t="s">
        <v>19</v>
      </c>
      <c r="J9" s="36" t="s">
        <v>20</v>
      </c>
      <c r="K9" s="36" t="s">
        <v>21</v>
      </c>
      <c r="L9" s="36" t="s">
        <v>22</v>
      </c>
      <c r="M9" s="36" t="s">
        <v>23</v>
      </c>
      <c r="N9" s="36" t="s">
        <v>24</v>
      </c>
      <c r="O9" s="36" t="s">
        <v>25</v>
      </c>
      <c r="P9" s="36" t="s">
        <v>26</v>
      </c>
      <c r="Q9" s="36" t="s">
        <v>27</v>
      </c>
      <c r="R9" s="36" t="s">
        <v>28</v>
      </c>
      <c r="S9" s="36" t="s">
        <v>29</v>
      </c>
      <c r="T9" s="36" t="s">
        <v>30</v>
      </c>
      <c r="U9" s="36" t="s">
        <v>31</v>
      </c>
      <c r="V9" s="36" t="s">
        <v>32</v>
      </c>
      <c r="W9" s="36" t="s">
        <v>33</v>
      </c>
      <c r="X9" s="36" t="s">
        <v>34</v>
      </c>
    </row>
    <row r="10" spans="1:24" ht="16.8" x14ac:dyDescent="0.3">
      <c r="A10" s="56" t="s">
        <v>77</v>
      </c>
      <c r="B10" s="57"/>
      <c r="C10" s="58"/>
      <c r="D10" s="55">
        <v>5</v>
      </c>
      <c r="G10" s="40" t="s">
        <v>55</v>
      </c>
      <c r="H10" s="36" t="s">
        <v>18</v>
      </c>
      <c r="I10" s="36">
        <v>1</v>
      </c>
      <c r="J10" s="36">
        <v>2</v>
      </c>
      <c r="K10" s="36">
        <v>3</v>
      </c>
      <c r="L10" s="36">
        <v>4</v>
      </c>
      <c r="M10" s="36">
        <v>5</v>
      </c>
      <c r="N10" s="36">
        <v>6</v>
      </c>
      <c r="O10" s="36">
        <v>7</v>
      </c>
      <c r="P10" s="36">
        <v>8</v>
      </c>
      <c r="Q10" s="36">
        <v>9</v>
      </c>
      <c r="R10" s="36">
        <v>10</v>
      </c>
      <c r="S10" s="36">
        <v>11</v>
      </c>
      <c r="T10" s="36">
        <v>12</v>
      </c>
      <c r="U10" s="36">
        <v>13</v>
      </c>
      <c r="V10" s="36">
        <v>14</v>
      </c>
      <c r="W10" s="36">
        <v>15</v>
      </c>
      <c r="X10" s="36">
        <v>16</v>
      </c>
    </row>
    <row r="11" spans="1:24" ht="17.399999999999999" thickBot="1" x14ac:dyDescent="0.35">
      <c r="A11" s="6"/>
      <c r="B11" s="7"/>
      <c r="C11" s="6"/>
      <c r="D11" s="6"/>
      <c r="G11" s="41">
        <v>1</v>
      </c>
      <c r="H11" s="42">
        <f>'Bảng Input L30'!B13</f>
        <v>0.01</v>
      </c>
      <c r="I11" s="38">
        <f>H11*H6*100</f>
        <v>20</v>
      </c>
      <c r="J11" s="38">
        <f>H11*100*(H6-H5)</f>
        <v>10</v>
      </c>
      <c r="K11" s="38">
        <f t="shared" ref="K11:X11" si="2">$H$11*100*($H$6-$H$5*J10)</f>
        <v>0</v>
      </c>
      <c r="L11" s="38">
        <f t="shared" si="2"/>
        <v>-10</v>
      </c>
      <c r="M11" s="38">
        <f>$H$11*100*($H$6-$H$5*L10)</f>
        <v>-20</v>
      </c>
      <c r="N11" s="38">
        <f t="shared" si="2"/>
        <v>-30</v>
      </c>
      <c r="O11" s="38">
        <f t="shared" si="2"/>
        <v>-40</v>
      </c>
      <c r="P11" s="38">
        <f t="shared" si="2"/>
        <v>-50</v>
      </c>
      <c r="Q11" s="38">
        <f t="shared" si="2"/>
        <v>-60</v>
      </c>
      <c r="R11" s="38">
        <f t="shared" si="2"/>
        <v>-70</v>
      </c>
      <c r="S11" s="38">
        <f t="shared" si="2"/>
        <v>-80</v>
      </c>
      <c r="T11" s="38">
        <f t="shared" si="2"/>
        <v>-90</v>
      </c>
      <c r="U11" s="38">
        <f t="shared" si="2"/>
        <v>-100</v>
      </c>
      <c r="V11" s="38">
        <f t="shared" si="2"/>
        <v>-110</v>
      </c>
      <c r="W11" s="38">
        <f t="shared" si="2"/>
        <v>-120</v>
      </c>
      <c r="X11" s="38">
        <f t="shared" si="2"/>
        <v>-130</v>
      </c>
    </row>
    <row r="12" spans="1:24" ht="18" thickTop="1" thickBot="1" x14ac:dyDescent="0.3">
      <c r="A12" s="26" t="s">
        <v>8</v>
      </c>
      <c r="B12" s="27" t="s">
        <v>9</v>
      </c>
      <c r="C12" s="28" t="s">
        <v>10</v>
      </c>
      <c r="D12" s="28" t="s">
        <v>11</v>
      </c>
      <c r="G12" s="41">
        <v>2</v>
      </c>
      <c r="H12" s="37">
        <f t="shared" ref="H12:H26" si="3">H11*$H$4</f>
        <v>1.618E-2</v>
      </c>
      <c r="I12" s="3"/>
      <c r="J12" s="38">
        <f>H12*100*H6</f>
        <v>32.36</v>
      </c>
      <c r="K12" s="38">
        <f>H12*100*(H6-H5)</f>
        <v>16.18</v>
      </c>
      <c r="L12" s="38">
        <f t="shared" ref="L12:X12" si="4">$H$12*100*($H$6-$H$5*J10)</f>
        <v>0</v>
      </c>
      <c r="M12" s="38">
        <f t="shared" si="4"/>
        <v>-16.18</v>
      </c>
      <c r="N12" s="38">
        <f t="shared" si="4"/>
        <v>-32.36</v>
      </c>
      <c r="O12" s="38">
        <f t="shared" si="4"/>
        <v>-48.54</v>
      </c>
      <c r="P12" s="38">
        <f t="shared" si="4"/>
        <v>-64.72</v>
      </c>
      <c r="Q12" s="38">
        <f t="shared" si="4"/>
        <v>-80.899999999999991</v>
      </c>
      <c r="R12" s="38">
        <f t="shared" si="4"/>
        <v>-97.08</v>
      </c>
      <c r="S12" s="38">
        <f t="shared" si="4"/>
        <v>-113.25999999999999</v>
      </c>
      <c r="T12" s="38">
        <f t="shared" si="4"/>
        <v>-129.44</v>
      </c>
      <c r="U12" s="38">
        <f t="shared" si="4"/>
        <v>-145.61999999999998</v>
      </c>
      <c r="V12" s="38">
        <f t="shared" si="4"/>
        <v>-161.79999999999998</v>
      </c>
      <c r="W12" s="38">
        <f t="shared" si="4"/>
        <v>-177.98</v>
      </c>
      <c r="X12" s="38">
        <f t="shared" si="4"/>
        <v>-194.16</v>
      </c>
    </row>
    <row r="13" spans="1:24" ht="17.399999999999999" thickTop="1" x14ac:dyDescent="0.3">
      <c r="A13" s="29" t="str">
        <f>IF($D$10&gt;0,"L1",0)</f>
        <v>L1</v>
      </c>
      <c r="B13" s="8">
        <f>+D8</f>
        <v>0.01</v>
      </c>
      <c r="C13" s="9">
        <f>+B13*D13*100</f>
        <v>40</v>
      </c>
      <c r="D13" s="9">
        <f>IF(A13=0,0,$D$2+$D$3+$D$4+$D$5+$D$6+($D$7*($D$10-6)))</f>
        <v>40</v>
      </c>
      <c r="G13" s="41">
        <v>3</v>
      </c>
      <c r="H13" s="37">
        <f t="shared" si="3"/>
        <v>2.6179240000000003E-2</v>
      </c>
      <c r="I13" s="3"/>
      <c r="J13" s="3"/>
      <c r="K13" s="38">
        <f>H13*100*H6</f>
        <v>52.358480000000007</v>
      </c>
      <c r="L13" s="38">
        <f>H13*100*(H6-H5)</f>
        <v>26.179240000000004</v>
      </c>
      <c r="M13" s="38">
        <f t="shared" ref="M13:X13" si="5">$H$13*100*($H$6-$H$5*J10)</f>
        <v>0</v>
      </c>
      <c r="N13" s="38">
        <f t="shared" si="5"/>
        <v>-26.179240000000004</v>
      </c>
      <c r="O13" s="38">
        <f t="shared" si="5"/>
        <v>-52.358480000000007</v>
      </c>
      <c r="P13" s="38">
        <f t="shared" si="5"/>
        <v>-78.537720000000007</v>
      </c>
      <c r="Q13" s="38">
        <f t="shared" si="5"/>
        <v>-104.71696000000001</v>
      </c>
      <c r="R13" s="38">
        <f t="shared" si="5"/>
        <v>-130.89620000000002</v>
      </c>
      <c r="S13" s="38">
        <f t="shared" si="5"/>
        <v>-157.07544000000001</v>
      </c>
      <c r="T13" s="38">
        <f t="shared" si="5"/>
        <v>-183.25468000000004</v>
      </c>
      <c r="U13" s="38">
        <f t="shared" si="5"/>
        <v>-209.43392000000003</v>
      </c>
      <c r="V13" s="38">
        <f t="shared" si="5"/>
        <v>-235.61316000000002</v>
      </c>
      <c r="W13" s="38">
        <f t="shared" si="5"/>
        <v>-261.79240000000004</v>
      </c>
      <c r="X13" s="38">
        <f t="shared" si="5"/>
        <v>-287.97164000000004</v>
      </c>
    </row>
    <row r="14" spans="1:24" ht="16.8" x14ac:dyDescent="0.3">
      <c r="A14" s="29" t="str">
        <f t="shared" ref="A14:A44" si="6">IF(A13=0,0,IF(VALUE(MID(A13,2,2))&gt;=$D$10,0,"L"&amp;VALUE(MID(A13,2,2))+1))</f>
        <v>L2</v>
      </c>
      <c r="B14" s="10">
        <f t="shared" ref="B14:B44" si="7">IF(A14&lt;&gt;0,B13*$D$9,0)</f>
        <v>1.618E-2</v>
      </c>
      <c r="C14" s="9">
        <f t="shared" ref="C14:C44" si="8">+B14*D14*100</f>
        <v>48.54</v>
      </c>
      <c r="D14" s="9">
        <f>IF(A14=0,0,$D$3+$D$4+$D$5+$D$6+($D$7*($D$10-6)))</f>
        <v>30</v>
      </c>
      <c r="G14" s="41">
        <v>4</v>
      </c>
      <c r="H14" s="37">
        <f t="shared" si="3"/>
        <v>4.2358010320000007E-2</v>
      </c>
      <c r="I14" s="3"/>
      <c r="J14" s="3"/>
      <c r="K14" s="3"/>
      <c r="L14" s="38">
        <f>H14*100*H6</f>
        <v>84.716020640000011</v>
      </c>
      <c r="M14" s="38">
        <f>H14*100*(H6-H5)</f>
        <v>42.358010320000005</v>
      </c>
      <c r="N14" s="38">
        <f t="shared" ref="N14:X14" si="9">$H$14*100*($H$6-$H$5*J10)</f>
        <v>0</v>
      </c>
      <c r="O14" s="38">
        <f t="shared" si="9"/>
        <v>-42.358010320000005</v>
      </c>
      <c r="P14" s="38">
        <f t="shared" si="9"/>
        <v>-84.716020640000011</v>
      </c>
      <c r="Q14" s="38">
        <f t="shared" si="9"/>
        <v>-127.07403096000002</v>
      </c>
      <c r="R14" s="38">
        <f t="shared" si="9"/>
        <v>-169.43204128000002</v>
      </c>
      <c r="S14" s="38">
        <f t="shared" si="9"/>
        <v>-211.79005160000003</v>
      </c>
      <c r="T14" s="38">
        <f t="shared" si="9"/>
        <v>-254.14806192000003</v>
      </c>
      <c r="U14" s="38">
        <f t="shared" si="9"/>
        <v>-296.50607224000004</v>
      </c>
      <c r="V14" s="38">
        <f t="shared" si="9"/>
        <v>-338.86408256000004</v>
      </c>
      <c r="W14" s="38">
        <f t="shared" si="9"/>
        <v>-381.22209288000005</v>
      </c>
      <c r="X14" s="38">
        <f t="shared" si="9"/>
        <v>-423.58010320000005</v>
      </c>
    </row>
    <row r="15" spans="1:24" ht="16.8" x14ac:dyDescent="0.3">
      <c r="A15" s="29" t="str">
        <f t="shared" si="6"/>
        <v>L3</v>
      </c>
      <c r="B15" s="10">
        <f t="shared" si="7"/>
        <v>2.6179240000000003E-2</v>
      </c>
      <c r="C15" s="9">
        <f t="shared" si="8"/>
        <v>52.358480000000007</v>
      </c>
      <c r="D15" s="9">
        <f>IF(A15=0,0,$D$4+$D$5+$D$6+($D$7*($D$10-6)))</f>
        <v>20</v>
      </c>
      <c r="G15" s="41">
        <v>5</v>
      </c>
      <c r="H15" s="37">
        <f t="shared" si="3"/>
        <v>6.8535260697760017E-2</v>
      </c>
      <c r="I15" s="4"/>
      <c r="J15" s="3"/>
      <c r="K15" s="3"/>
      <c r="L15" s="3"/>
      <c r="M15" s="38">
        <f>H15*H6*100</f>
        <v>137.07052139552002</v>
      </c>
      <c r="N15" s="38">
        <f>H15*100*(H6-H5)</f>
        <v>68.535260697760009</v>
      </c>
      <c r="O15" s="38">
        <f t="shared" ref="O15:X15" si="10">$H$15*100*($H$6-$H$5*J10)</f>
        <v>0</v>
      </c>
      <c r="P15" s="38">
        <f t="shared" si="10"/>
        <v>-68.535260697760009</v>
      </c>
      <c r="Q15" s="38">
        <f t="shared" si="10"/>
        <v>-137.07052139552002</v>
      </c>
      <c r="R15" s="38">
        <f t="shared" si="10"/>
        <v>-205.60578209328006</v>
      </c>
      <c r="S15" s="38">
        <f t="shared" si="10"/>
        <v>-274.14104279104004</v>
      </c>
      <c r="T15" s="38">
        <f t="shared" si="10"/>
        <v>-342.67630348880004</v>
      </c>
      <c r="U15" s="38">
        <f t="shared" si="10"/>
        <v>-411.21156418656011</v>
      </c>
      <c r="V15" s="38">
        <f t="shared" si="10"/>
        <v>-479.74682488432012</v>
      </c>
      <c r="W15" s="38">
        <f t="shared" si="10"/>
        <v>-548.28208558208007</v>
      </c>
      <c r="X15" s="38">
        <f t="shared" si="10"/>
        <v>-616.81734627984008</v>
      </c>
    </row>
    <row r="16" spans="1:24" ht="16.8" x14ac:dyDescent="0.3">
      <c r="A16" s="29" t="str">
        <f t="shared" si="6"/>
        <v>L4</v>
      </c>
      <c r="B16" s="10">
        <f t="shared" si="7"/>
        <v>4.2358010320000007E-2</v>
      </c>
      <c r="C16" s="9">
        <f t="shared" si="8"/>
        <v>42.358010320000005</v>
      </c>
      <c r="D16" s="9">
        <f>IF(A16=0,0,$D$5+$D$6+($D$7*($D$10-6)))</f>
        <v>10</v>
      </c>
      <c r="G16" s="41">
        <v>6</v>
      </c>
      <c r="H16" s="37">
        <f t="shared" si="3"/>
        <v>0.11089005180897571</v>
      </c>
      <c r="I16" s="3"/>
      <c r="J16" s="3"/>
      <c r="K16" s="3"/>
      <c r="L16" s="3"/>
      <c r="M16" s="3"/>
      <c r="N16" s="38">
        <f>H16*H6*100</f>
        <v>221.78010361795143</v>
      </c>
      <c r="O16" s="38">
        <f>H16*100*(H6-H5)</f>
        <v>110.89005180897571</v>
      </c>
      <c r="P16" s="38">
        <f t="shared" ref="P16:X16" si="11">$H$16*100*($H$6-$H$5*J10)</f>
        <v>0</v>
      </c>
      <c r="Q16" s="38">
        <f t="shared" si="11"/>
        <v>-110.89005180897571</v>
      </c>
      <c r="R16" s="38">
        <f t="shared" si="11"/>
        <v>-221.78010361795143</v>
      </c>
      <c r="S16" s="38">
        <f t="shared" si="11"/>
        <v>-332.67015542692712</v>
      </c>
      <c r="T16" s="38">
        <f t="shared" si="11"/>
        <v>-443.56020723590285</v>
      </c>
      <c r="U16" s="38">
        <f t="shared" si="11"/>
        <v>-554.45025904487852</v>
      </c>
      <c r="V16" s="38">
        <f t="shared" si="11"/>
        <v>-665.34031085385425</v>
      </c>
      <c r="W16" s="38">
        <f t="shared" si="11"/>
        <v>-776.23036266282998</v>
      </c>
      <c r="X16" s="38">
        <f t="shared" si="11"/>
        <v>-887.1204144718057</v>
      </c>
    </row>
    <row r="17" spans="1:24" ht="16.8" x14ac:dyDescent="0.3">
      <c r="A17" s="29" t="str">
        <f t="shared" si="6"/>
        <v>L5</v>
      </c>
      <c r="B17" s="10">
        <f t="shared" si="7"/>
        <v>6.8535260697760017E-2</v>
      </c>
      <c r="C17" s="9">
        <f t="shared" si="8"/>
        <v>0</v>
      </c>
      <c r="D17" s="9">
        <f>IF(A17=0,0,$D$6+($D$7*($D$10-6)))</f>
        <v>0</v>
      </c>
      <c r="G17" s="41">
        <v>7</v>
      </c>
      <c r="H17" s="37">
        <f t="shared" si="3"/>
        <v>0.17942010382692272</v>
      </c>
      <c r="I17" s="3"/>
      <c r="J17" s="3"/>
      <c r="K17" s="3"/>
      <c r="L17" s="3"/>
      <c r="M17" s="3"/>
      <c r="N17" s="3"/>
      <c r="O17" s="38">
        <f>H6*H17*100</f>
        <v>358.84020765384548</v>
      </c>
      <c r="P17" s="38">
        <f>H17*100*(H6-H5)</f>
        <v>179.42010382692271</v>
      </c>
      <c r="Q17" s="38">
        <f t="shared" ref="Q17:X17" si="12">$H$17*100*($H$6-$H$5*J10)</f>
        <v>0</v>
      </c>
      <c r="R17" s="38">
        <f t="shared" si="12"/>
        <v>-179.42010382692271</v>
      </c>
      <c r="S17" s="38">
        <f t="shared" si="12"/>
        <v>-358.84020765384543</v>
      </c>
      <c r="T17" s="38">
        <f t="shared" si="12"/>
        <v>-538.26031148076811</v>
      </c>
      <c r="U17" s="38">
        <f t="shared" si="12"/>
        <v>-717.68041530769085</v>
      </c>
      <c r="V17" s="38">
        <f t="shared" si="12"/>
        <v>-897.10051913461348</v>
      </c>
      <c r="W17" s="38">
        <f t="shared" si="12"/>
        <v>-1076.5206229615362</v>
      </c>
      <c r="X17" s="38">
        <f t="shared" si="12"/>
        <v>-1255.940726788459</v>
      </c>
    </row>
    <row r="18" spans="1:24" ht="16.8" x14ac:dyDescent="0.3">
      <c r="A18" s="29">
        <f t="shared" si="6"/>
        <v>0</v>
      </c>
      <c r="B18" s="10">
        <f t="shared" si="7"/>
        <v>0</v>
      </c>
      <c r="C18" s="9">
        <f t="shared" si="8"/>
        <v>0</v>
      </c>
      <c r="D18" s="9">
        <f>IF(A18=0,0,($D$7*($D$10-6)))</f>
        <v>0</v>
      </c>
      <c r="G18" s="41">
        <v>8</v>
      </c>
      <c r="H18" s="37">
        <f t="shared" si="3"/>
        <v>0.29030172799196097</v>
      </c>
      <c r="I18" s="3"/>
      <c r="J18" s="3"/>
      <c r="K18" s="3"/>
      <c r="L18" s="3"/>
      <c r="M18" s="3"/>
      <c r="N18" s="3"/>
      <c r="O18" s="3"/>
      <c r="P18" s="38">
        <f>H6*H18*100</f>
        <v>580.60345598392189</v>
      </c>
      <c r="Q18" s="38">
        <f>H18*100*(H6-H5)</f>
        <v>290.301727991961</v>
      </c>
      <c r="R18" s="38">
        <f t="shared" ref="R18:X18" si="13">$H$18*100*($H$6-$H$5*J10)</f>
        <v>0</v>
      </c>
      <c r="S18" s="38">
        <f t="shared" si="13"/>
        <v>-290.301727991961</v>
      </c>
      <c r="T18" s="38">
        <f t="shared" si="13"/>
        <v>-580.603455983922</v>
      </c>
      <c r="U18" s="38">
        <f t="shared" si="13"/>
        <v>-870.90518397588289</v>
      </c>
      <c r="V18" s="38">
        <f t="shared" si="13"/>
        <v>-1161.206911967844</v>
      </c>
      <c r="W18" s="38">
        <f t="shared" si="13"/>
        <v>-1451.5086399598049</v>
      </c>
      <c r="X18" s="38">
        <f t="shared" si="13"/>
        <v>-1741.8103679517658</v>
      </c>
    </row>
    <row r="19" spans="1:24" ht="16.8" x14ac:dyDescent="0.3">
      <c r="A19" s="29">
        <f t="shared" si="6"/>
        <v>0</v>
      </c>
      <c r="B19" s="10">
        <f t="shared" si="7"/>
        <v>0</v>
      </c>
      <c r="C19" s="9">
        <f t="shared" si="8"/>
        <v>0</v>
      </c>
      <c r="D19" s="9">
        <f>IF(A19=0,0,($D$7*($D$10-7)))</f>
        <v>0</v>
      </c>
      <c r="G19" s="41">
        <v>9</v>
      </c>
      <c r="H19" s="37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38">
        <f>H6*H19*100</f>
        <v>939.41639178198579</v>
      </c>
      <c r="R19" s="38">
        <f>H19*100*(H6-H5)</f>
        <v>469.70819589099284</v>
      </c>
      <c r="S19" s="38">
        <f t="shared" ref="S19:X19" si="14">$H$19*100*($H$6-$H$5*J10)</f>
        <v>0</v>
      </c>
      <c r="T19" s="38">
        <f t="shared" si="14"/>
        <v>-469.70819589099284</v>
      </c>
      <c r="U19" s="38">
        <f t="shared" si="14"/>
        <v>-939.41639178198568</v>
      </c>
      <c r="V19" s="38">
        <f t="shared" si="14"/>
        <v>-1409.1245876729786</v>
      </c>
      <c r="W19" s="38">
        <f t="shared" si="14"/>
        <v>-1878.8327835639714</v>
      </c>
      <c r="X19" s="38">
        <f t="shared" si="14"/>
        <v>-2348.5409794549641</v>
      </c>
    </row>
    <row r="20" spans="1:24" ht="16.8" x14ac:dyDescent="0.3">
      <c r="A20" s="29">
        <f t="shared" si="6"/>
        <v>0</v>
      </c>
      <c r="B20" s="10">
        <f t="shared" si="7"/>
        <v>0</v>
      </c>
      <c r="C20" s="9">
        <f t="shared" si="8"/>
        <v>0</v>
      </c>
      <c r="D20" s="9">
        <f>IF(A20=0,0,($D$7*($D$10-8)))</f>
        <v>0</v>
      </c>
      <c r="G20" s="41">
        <v>10</v>
      </c>
      <c r="H20" s="37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8">
        <f>H6*H20*100</f>
        <v>1519.9757219032531</v>
      </c>
      <c r="S20" s="38">
        <f>H20*100*(H6-H5)</f>
        <v>759.98786095162654</v>
      </c>
      <c r="T20" s="38">
        <f>$H$20*100*($H$6-$H$5*J10)</f>
        <v>0</v>
      </c>
      <c r="U20" s="38">
        <f>$H$20*100*($H$6-$H$5*K10)</f>
        <v>-759.98786095162654</v>
      </c>
      <c r="V20" s="38">
        <f>$H$20*100*($H$6-$H$5*L10)</f>
        <v>-1519.9757219032531</v>
      </c>
      <c r="W20" s="38">
        <f>$H$20*100*($H$6-$H$5*M10)</f>
        <v>-2279.9635828548799</v>
      </c>
      <c r="X20" s="38">
        <f>$H$20*100*($H$6-$H$5*N10)</f>
        <v>-3039.9514438065062</v>
      </c>
    </row>
    <row r="21" spans="1:24" ht="16.8" x14ac:dyDescent="0.3">
      <c r="A21" s="29">
        <f t="shared" si="6"/>
        <v>0</v>
      </c>
      <c r="B21" s="10">
        <f t="shared" si="7"/>
        <v>0</v>
      </c>
      <c r="C21" s="9">
        <f t="shared" si="8"/>
        <v>0</v>
      </c>
      <c r="D21" s="9">
        <f>IF(A21=0,0,($D$7*($D$10-9)))</f>
        <v>0</v>
      </c>
      <c r="G21" s="41">
        <v>11</v>
      </c>
      <c r="H21" s="37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9">
        <f>H6*H21*100</f>
        <v>2459.3207180394634</v>
      </c>
      <c r="T21" s="39">
        <f>H21*100*(H6-H5)</f>
        <v>1229.6603590197317</v>
      </c>
      <c r="U21" s="39">
        <f>$H$21*100*($H$6-$H$5*J10)</f>
        <v>0</v>
      </c>
      <c r="V21" s="39">
        <f>$H$21*100*($H$6-$H$5*K10)</f>
        <v>-1229.6603590197317</v>
      </c>
      <c r="W21" s="39">
        <f>$H$21*100*($H$6-$H$5*L10)</f>
        <v>-2459.3207180394634</v>
      </c>
      <c r="X21" s="39">
        <f>$H$21*100*($H$6-$H$5*M10)</f>
        <v>-3688.9810770591953</v>
      </c>
    </row>
    <row r="22" spans="1:24" ht="16.8" x14ac:dyDescent="0.3">
      <c r="A22" s="29">
        <f t="shared" si="6"/>
        <v>0</v>
      </c>
      <c r="B22" s="10">
        <f t="shared" si="7"/>
        <v>0</v>
      </c>
      <c r="C22" s="9">
        <f t="shared" si="8"/>
        <v>0</v>
      </c>
      <c r="D22" s="9">
        <f>IF(A22=0,0,($D$7*($D$10-10)))</f>
        <v>0</v>
      </c>
      <c r="G22" s="41">
        <v>12</v>
      </c>
      <c r="H22" s="37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9"/>
      <c r="T22" s="39">
        <f>H6*H22*100</f>
        <v>3979.1809217878522</v>
      </c>
      <c r="U22" s="39">
        <f>H22*100*(H6-H5)</f>
        <v>1989.5904608939261</v>
      </c>
      <c r="V22" s="39">
        <f>$H$22*100*($H$6-$H$5*J10)</f>
        <v>0</v>
      </c>
      <c r="W22" s="39">
        <f>$H$22*100*($H$6-$H$5*K10)</f>
        <v>-1989.5904608939261</v>
      </c>
      <c r="X22" s="39">
        <f>$H$22*100*($H$6-$H$5*L10)</f>
        <v>-3979.1809217878522</v>
      </c>
    </row>
    <row r="23" spans="1:24" ht="16.8" x14ac:dyDescent="0.3">
      <c r="A23" s="29">
        <f t="shared" si="6"/>
        <v>0</v>
      </c>
      <c r="B23" s="10">
        <f t="shared" si="7"/>
        <v>0</v>
      </c>
      <c r="C23" s="9">
        <f t="shared" si="8"/>
        <v>0</v>
      </c>
      <c r="D23" s="9">
        <f>IF(A23=0,0,($D$7*($D$10-11)))</f>
        <v>0</v>
      </c>
      <c r="G23" s="41">
        <v>13</v>
      </c>
      <c r="H23" s="37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9"/>
      <c r="T23" s="39"/>
      <c r="U23" s="39">
        <f>H6*H23*100</f>
        <v>6438.3147314527459</v>
      </c>
      <c r="V23" s="39">
        <f>H23*100*(H6-H5)</f>
        <v>3219.157365726373</v>
      </c>
      <c r="W23" s="39">
        <f>$H$23*100*($H$6-$H$5*J10)</f>
        <v>0</v>
      </c>
      <c r="X23" s="39">
        <f>$H$23*100*($H$6-$H$5*K10)</f>
        <v>-3219.157365726373</v>
      </c>
    </row>
    <row r="24" spans="1:24" ht="16.8" x14ac:dyDescent="0.3">
      <c r="A24" s="29">
        <f t="shared" si="6"/>
        <v>0</v>
      </c>
      <c r="B24" s="10">
        <f t="shared" si="7"/>
        <v>0</v>
      </c>
      <c r="C24" s="9">
        <f t="shared" si="8"/>
        <v>0</v>
      </c>
      <c r="D24" s="9">
        <f>IF(A24=0,0,($D$7*($D$10-12)))</f>
        <v>0</v>
      </c>
      <c r="G24" s="41">
        <v>14</v>
      </c>
      <c r="H24" s="37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9"/>
      <c r="T24" s="39"/>
      <c r="U24" s="39"/>
      <c r="V24" s="39">
        <f>H6*H24*100</f>
        <v>10417.193235490544</v>
      </c>
      <c r="W24" s="39">
        <f>H24*100*(H6-H5)</f>
        <v>5208.5966177452719</v>
      </c>
      <c r="X24" s="39">
        <f>$H$24*100*($H$6-$H$5*J10)</f>
        <v>0</v>
      </c>
    </row>
    <row r="25" spans="1:24" ht="16.8" x14ac:dyDescent="0.3">
      <c r="A25" s="29">
        <f t="shared" si="6"/>
        <v>0</v>
      </c>
      <c r="B25" s="10">
        <f t="shared" si="7"/>
        <v>0</v>
      </c>
      <c r="C25" s="9">
        <f t="shared" si="8"/>
        <v>0</v>
      </c>
      <c r="D25" s="9">
        <f>IF(A25=0,0,($D$7*($D$10-13)))</f>
        <v>0</v>
      </c>
      <c r="G25" s="41">
        <v>15</v>
      </c>
      <c r="H25" s="37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9"/>
      <c r="T25" s="39"/>
      <c r="U25" s="39"/>
      <c r="V25" s="39"/>
      <c r="W25" s="39">
        <f>H6*H25*100</f>
        <v>16855.018655023701</v>
      </c>
      <c r="X25" s="39">
        <f>H24*100*(H6-H5)</f>
        <v>5208.5966177452719</v>
      </c>
    </row>
    <row r="26" spans="1:24" ht="16.8" x14ac:dyDescent="0.3">
      <c r="A26" s="29">
        <f t="shared" si="6"/>
        <v>0</v>
      </c>
      <c r="B26" s="10">
        <f t="shared" si="7"/>
        <v>0</v>
      </c>
      <c r="C26" s="9">
        <f t="shared" si="8"/>
        <v>0</v>
      </c>
      <c r="D26" s="9">
        <f>IF(A26=0,0,($D$7*($D$10-14)))</f>
        <v>0</v>
      </c>
      <c r="G26" s="41">
        <v>16</v>
      </c>
      <c r="H26" s="37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9"/>
      <c r="T26" s="39"/>
      <c r="U26" s="39"/>
      <c r="V26" s="39"/>
      <c r="W26" s="39"/>
      <c r="X26" s="39">
        <f>H26*H6*100</f>
        <v>27271.420183828348</v>
      </c>
    </row>
    <row r="27" spans="1:24" ht="16.8" x14ac:dyDescent="0.3">
      <c r="A27" s="29">
        <f t="shared" si="6"/>
        <v>0</v>
      </c>
      <c r="B27" s="10">
        <f t="shared" si="7"/>
        <v>0</v>
      </c>
      <c r="C27" s="9">
        <f t="shared" si="8"/>
        <v>0</v>
      </c>
      <c r="D27" s="9">
        <f>IF(A27=0,0,($D$7*($D$10-15)))</f>
        <v>0</v>
      </c>
      <c r="G27" s="43" t="s">
        <v>50</v>
      </c>
      <c r="H27" s="49">
        <f>SUM(H11:H26)</f>
        <v>35.683784674299567</v>
      </c>
      <c r="I27" s="44">
        <f t="shared" ref="I27:X27" si="15">SUM(I11:I26)</f>
        <v>20</v>
      </c>
      <c r="J27" s="44">
        <f t="shared" si="15"/>
        <v>42.36</v>
      </c>
      <c r="K27" s="44">
        <f t="shared" si="15"/>
        <v>68.538480000000007</v>
      </c>
      <c r="L27" s="44">
        <f t="shared" si="15"/>
        <v>100.89526064000002</v>
      </c>
      <c r="M27" s="44">
        <f t="shared" si="15"/>
        <v>143.24853171552002</v>
      </c>
      <c r="N27" s="44">
        <f t="shared" si="15"/>
        <v>201.77612431571143</v>
      </c>
      <c r="O27" s="44">
        <f t="shared" si="15"/>
        <v>286.4737691428212</v>
      </c>
      <c r="P27" s="44">
        <f t="shared" si="15"/>
        <v>413.51455847308455</v>
      </c>
      <c r="Q27" s="44">
        <f t="shared" si="15"/>
        <v>609.06655560945103</v>
      </c>
      <c r="R27" s="44">
        <f t="shared" si="15"/>
        <v>915.46968697609168</v>
      </c>
      <c r="S27" s="44">
        <f t="shared" si="15"/>
        <v>1401.2299535273162</v>
      </c>
      <c r="T27" s="44">
        <f t="shared" si="15"/>
        <v>2177.1900648071978</v>
      </c>
      <c r="U27" s="44">
        <f t="shared" si="15"/>
        <v>3422.6935248580476</v>
      </c>
      <c r="V27" s="44">
        <f t="shared" si="15"/>
        <v>5427.9181232203209</v>
      </c>
      <c r="W27" s="44">
        <f t="shared" si="15"/>
        <v>8662.3715233704806</v>
      </c>
      <c r="X27" s="44">
        <f t="shared" si="15"/>
        <v>10666.80441504686</v>
      </c>
    </row>
    <row r="28" spans="1:24" ht="16.8" x14ac:dyDescent="0.3">
      <c r="A28" s="29">
        <f t="shared" si="6"/>
        <v>0</v>
      </c>
      <c r="B28" s="10">
        <f t="shared" si="7"/>
        <v>0</v>
      </c>
      <c r="C28" s="9">
        <f t="shared" si="8"/>
        <v>0</v>
      </c>
      <c r="D28" s="9">
        <f>IF(A28=0,0,($D$7*($D$10-16)))</f>
        <v>0</v>
      </c>
      <c r="G28" s="1"/>
      <c r="H28" s="1"/>
      <c r="I28" s="46">
        <f>SUM($H11:$H11)</f>
        <v>0.01</v>
      </c>
      <c r="J28" s="46">
        <f>SUM($H11:$H12)</f>
        <v>2.6180000000000002E-2</v>
      </c>
      <c r="K28" s="46">
        <f>SUM($H11:$H13)</f>
        <v>5.2359240000000001E-2</v>
      </c>
      <c r="L28" s="46">
        <f>SUM($H11:$H14)</f>
        <v>9.4717250320000002E-2</v>
      </c>
      <c r="M28" s="46">
        <f>SUM($H11:$H15)</f>
        <v>0.16325251101776</v>
      </c>
      <c r="N28" s="46">
        <f>SUM($H11:$H16)</f>
        <v>0.27414256282673571</v>
      </c>
      <c r="O28" s="46">
        <f>SUM($H11:$H17)</f>
        <v>0.45356266665365841</v>
      </c>
      <c r="P28" s="46">
        <f>SUM($H11:$H18)</f>
        <v>0.74386439464561938</v>
      </c>
      <c r="Q28" s="46">
        <f>SUM($H11:$H19)</f>
        <v>1.2135725905366122</v>
      </c>
      <c r="R28" s="46">
        <f>SUM($H11:$H20)</f>
        <v>1.9735604514882388</v>
      </c>
      <c r="S28" s="46">
        <f>SUM($H11:$H21)</f>
        <v>3.2032208105079705</v>
      </c>
      <c r="T28" s="46">
        <f>SUM($H11:$H22)</f>
        <v>5.1928112714018964</v>
      </c>
      <c r="U28" s="46">
        <f>SUM($H11:$H23)</f>
        <v>8.4119686371282683</v>
      </c>
      <c r="V28" s="46">
        <f>SUM($H11:$H24)</f>
        <v>13.62056525487354</v>
      </c>
      <c r="W28" s="46">
        <f>SUM($H11:$H25)</f>
        <v>22.048074582385389</v>
      </c>
      <c r="X28" s="46">
        <f>SUM($H11:$H26)</f>
        <v>35.683784674299567</v>
      </c>
    </row>
    <row r="29" spans="1:24" ht="16.8" x14ac:dyDescent="0.3">
      <c r="A29" s="29">
        <f t="shared" si="6"/>
        <v>0</v>
      </c>
      <c r="B29" s="10">
        <f t="shared" si="7"/>
        <v>0</v>
      </c>
      <c r="C29" s="9">
        <f t="shared" si="8"/>
        <v>0</v>
      </c>
      <c r="D29" s="9">
        <f>IF(A29=0,0,($D$7*($D$10-17)))</f>
        <v>0</v>
      </c>
    </row>
    <row r="30" spans="1:24" ht="16.8" x14ac:dyDescent="0.3">
      <c r="A30" s="29">
        <f t="shared" si="6"/>
        <v>0</v>
      </c>
      <c r="B30" s="10">
        <f t="shared" si="7"/>
        <v>0</v>
      </c>
      <c r="C30" s="9">
        <f t="shared" si="8"/>
        <v>0</v>
      </c>
      <c r="D30" s="9">
        <f>IF(A30=0,0,($D$7*($D$10-18)))</f>
        <v>0</v>
      </c>
    </row>
    <row r="31" spans="1:24" ht="16.8" x14ac:dyDescent="0.3">
      <c r="A31" s="29"/>
      <c r="B31" s="10"/>
      <c r="C31" s="9"/>
      <c r="D31" s="9"/>
    </row>
    <row r="32" spans="1:24" ht="16.8" x14ac:dyDescent="0.3">
      <c r="A32" s="29">
        <f>IF(A30=0,0,IF(VALUE(MID(A30,2,2))&gt;=$D$10,0,"L"&amp;VALUE(MID(A30,2,2))+1))</f>
        <v>0</v>
      </c>
      <c r="B32" s="10">
        <f>IF(A32&lt;&gt;0,B30*$D$9,0)</f>
        <v>0</v>
      </c>
      <c r="C32" s="9">
        <f t="shared" si="8"/>
        <v>0</v>
      </c>
      <c r="D32" s="9">
        <f>IF(A32=0,0,($D$7*($D$10-19)))</f>
        <v>0</v>
      </c>
    </row>
    <row r="33" spans="1:4" ht="16.8" x14ac:dyDescent="0.3">
      <c r="A33" s="29">
        <f t="shared" si="6"/>
        <v>0</v>
      </c>
      <c r="B33" s="10">
        <f t="shared" si="7"/>
        <v>0</v>
      </c>
      <c r="C33" s="9">
        <f t="shared" si="8"/>
        <v>0</v>
      </c>
      <c r="D33" s="9">
        <f t="shared" ref="D33:D44" si="16">IF(A33=0,0,($D$7*($D$10-20)))</f>
        <v>0</v>
      </c>
    </row>
    <row r="34" spans="1:4" ht="16.8" x14ac:dyDescent="0.3">
      <c r="A34" s="29">
        <f t="shared" si="6"/>
        <v>0</v>
      </c>
      <c r="B34" s="10">
        <f t="shared" si="7"/>
        <v>0</v>
      </c>
      <c r="C34" s="9">
        <f t="shared" si="8"/>
        <v>0</v>
      </c>
      <c r="D34" s="9">
        <f t="shared" si="16"/>
        <v>0</v>
      </c>
    </row>
    <row r="35" spans="1:4" ht="16.8" x14ac:dyDescent="0.3">
      <c r="A35" s="29">
        <f t="shared" si="6"/>
        <v>0</v>
      </c>
      <c r="B35" s="10">
        <f t="shared" si="7"/>
        <v>0</v>
      </c>
      <c r="C35" s="9">
        <f t="shared" si="8"/>
        <v>0</v>
      </c>
      <c r="D35" s="9">
        <f t="shared" si="16"/>
        <v>0</v>
      </c>
    </row>
    <row r="36" spans="1:4" ht="16.8" x14ac:dyDescent="0.3">
      <c r="A36" s="29">
        <f t="shared" si="6"/>
        <v>0</v>
      </c>
      <c r="B36" s="10">
        <f t="shared" si="7"/>
        <v>0</v>
      </c>
      <c r="C36" s="9">
        <f t="shared" si="8"/>
        <v>0</v>
      </c>
      <c r="D36" s="9">
        <f t="shared" si="16"/>
        <v>0</v>
      </c>
    </row>
    <row r="37" spans="1:4" ht="16.8" x14ac:dyDescent="0.3">
      <c r="A37" s="29">
        <f t="shared" si="6"/>
        <v>0</v>
      </c>
      <c r="B37" s="10">
        <f t="shared" si="7"/>
        <v>0</v>
      </c>
      <c r="C37" s="9">
        <f t="shared" si="8"/>
        <v>0</v>
      </c>
      <c r="D37" s="9">
        <f t="shared" si="16"/>
        <v>0</v>
      </c>
    </row>
    <row r="38" spans="1:4" ht="16.8" x14ac:dyDescent="0.3">
      <c r="A38" s="29">
        <f t="shared" si="6"/>
        <v>0</v>
      </c>
      <c r="B38" s="10">
        <f t="shared" si="7"/>
        <v>0</v>
      </c>
      <c r="C38" s="9">
        <f t="shared" si="8"/>
        <v>0</v>
      </c>
      <c r="D38" s="9">
        <f t="shared" si="16"/>
        <v>0</v>
      </c>
    </row>
    <row r="39" spans="1:4" ht="16.8" x14ac:dyDescent="0.3">
      <c r="A39" s="29">
        <f t="shared" si="6"/>
        <v>0</v>
      </c>
      <c r="B39" s="10">
        <f t="shared" si="7"/>
        <v>0</v>
      </c>
      <c r="C39" s="9">
        <f t="shared" si="8"/>
        <v>0</v>
      </c>
      <c r="D39" s="9">
        <f t="shared" si="16"/>
        <v>0</v>
      </c>
    </row>
    <row r="40" spans="1:4" ht="16.8" x14ac:dyDescent="0.3">
      <c r="A40" s="29">
        <f t="shared" si="6"/>
        <v>0</v>
      </c>
      <c r="B40" s="10">
        <f t="shared" si="7"/>
        <v>0</v>
      </c>
      <c r="C40" s="9">
        <f t="shared" si="8"/>
        <v>0</v>
      </c>
      <c r="D40" s="9">
        <f t="shared" si="16"/>
        <v>0</v>
      </c>
    </row>
    <row r="41" spans="1:4" ht="16.8" x14ac:dyDescent="0.3">
      <c r="A41" s="29">
        <f t="shared" si="6"/>
        <v>0</v>
      </c>
      <c r="B41" s="10">
        <f t="shared" si="7"/>
        <v>0</v>
      </c>
      <c r="C41" s="9">
        <f t="shared" si="8"/>
        <v>0</v>
      </c>
      <c r="D41" s="9">
        <f t="shared" si="16"/>
        <v>0</v>
      </c>
    </row>
    <row r="42" spans="1:4" ht="16.8" x14ac:dyDescent="0.3">
      <c r="A42" s="29">
        <f t="shared" si="6"/>
        <v>0</v>
      </c>
      <c r="B42" s="10">
        <f t="shared" si="7"/>
        <v>0</v>
      </c>
      <c r="C42" s="9">
        <f t="shared" si="8"/>
        <v>0</v>
      </c>
      <c r="D42" s="9">
        <f t="shared" si="16"/>
        <v>0</v>
      </c>
    </row>
    <row r="43" spans="1:4" ht="16.8" x14ac:dyDescent="0.3">
      <c r="A43" s="29">
        <f t="shared" si="6"/>
        <v>0</v>
      </c>
      <c r="B43" s="10">
        <f t="shared" si="7"/>
        <v>0</v>
      </c>
      <c r="C43" s="9">
        <f t="shared" si="8"/>
        <v>0</v>
      </c>
      <c r="D43" s="9">
        <f t="shared" si="16"/>
        <v>0</v>
      </c>
    </row>
    <row r="44" spans="1:4" ht="17.399999999999999" thickBot="1" x14ac:dyDescent="0.35">
      <c r="A44" s="29">
        <f t="shared" si="6"/>
        <v>0</v>
      </c>
      <c r="B44" s="10">
        <f t="shared" si="7"/>
        <v>0</v>
      </c>
      <c r="C44" s="9">
        <f t="shared" si="8"/>
        <v>0</v>
      </c>
      <c r="D44" s="9">
        <f t="shared" si="16"/>
        <v>0</v>
      </c>
    </row>
    <row r="45" spans="1:4" ht="18" thickTop="1" thickBot="1" x14ac:dyDescent="0.3">
      <c r="A45" s="61" t="s">
        <v>12</v>
      </c>
      <c r="B45" s="62"/>
      <c r="C45" s="30">
        <f>SUM(C13:C44)</f>
        <v>183.25649032000001</v>
      </c>
      <c r="D45" s="31">
        <f>MAX(D13:D44)</f>
        <v>40</v>
      </c>
    </row>
    <row r="46" spans="1:4" ht="13.8" thickTop="1" x14ac:dyDescent="0.25"/>
  </sheetData>
  <protectedRanges>
    <protectedRange sqref="D2:D10" name="DATA_2"/>
  </protectedRanges>
  <mergeCells count="8">
    <mergeCell ref="A1:D1"/>
    <mergeCell ref="A45:B45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15" priority="49">
      <formula>$I$10=$D$10</formula>
    </cfRule>
  </conditionalFormatting>
  <conditionalFormatting sqref="J10">
    <cfRule type="expression" dxfId="14" priority="50">
      <formula>$J$10=$D$10</formula>
    </cfRule>
  </conditionalFormatting>
  <conditionalFormatting sqref="K10">
    <cfRule type="expression" dxfId="13" priority="51">
      <formula>$K$10=$D$10</formula>
    </cfRule>
  </conditionalFormatting>
  <conditionalFormatting sqref="L10">
    <cfRule type="expression" dxfId="12" priority="52">
      <formula>$L$10=$D$10</formula>
    </cfRule>
  </conditionalFormatting>
  <conditionalFormatting sqref="M10">
    <cfRule type="expression" dxfId="11" priority="53">
      <formula>$M$10=$D$10</formula>
    </cfRule>
  </conditionalFormatting>
  <conditionalFormatting sqref="N10">
    <cfRule type="expression" dxfId="10" priority="54">
      <formula>$N$10=$D$10</formula>
    </cfRule>
  </conditionalFormatting>
  <conditionalFormatting sqref="O10">
    <cfRule type="expression" dxfId="9" priority="55">
      <formula>$O$10=$D$10</formula>
    </cfRule>
  </conditionalFormatting>
  <conditionalFormatting sqref="P10">
    <cfRule type="expression" dxfId="8" priority="56">
      <formula>$P$10=$D$10</formula>
    </cfRule>
  </conditionalFormatting>
  <conditionalFormatting sqref="Q10">
    <cfRule type="expression" dxfId="7" priority="57">
      <formula>$Q$10=$D$10</formula>
    </cfRule>
  </conditionalFormatting>
  <conditionalFormatting sqref="R10">
    <cfRule type="expression" dxfId="6" priority="58">
      <formula>$R$10=$D$10</formula>
    </cfRule>
  </conditionalFormatting>
  <conditionalFormatting sqref="S10">
    <cfRule type="expression" dxfId="5" priority="59">
      <formula>$S$10=$D$10</formula>
    </cfRule>
  </conditionalFormatting>
  <conditionalFormatting sqref="T10">
    <cfRule type="expression" dxfId="4" priority="60">
      <formula>$T$10=$D$10</formula>
    </cfRule>
  </conditionalFormatting>
  <conditionalFormatting sqref="U10">
    <cfRule type="expression" dxfId="3" priority="61">
      <formula>$U$10=$D$10</formula>
    </cfRule>
  </conditionalFormatting>
  <conditionalFormatting sqref="V10">
    <cfRule type="expression" dxfId="2" priority="62">
      <formula>$V$10=$D$10</formula>
    </cfRule>
  </conditionalFormatting>
  <conditionalFormatting sqref="W10">
    <cfRule type="expression" dxfId="1" priority="63">
      <formula>$W$10=$D$10</formula>
    </cfRule>
  </conditionalFormatting>
  <conditionalFormatting sqref="X10">
    <cfRule type="expression" dxfId="0" priority="64">
      <formula>$X$10=$D$10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U56"/>
  <sheetViews>
    <sheetView topLeftCell="K149" zoomScale="55" zoomScaleNormal="55" workbookViewId="0">
      <selection activeCell="V224" sqref="V224"/>
    </sheetView>
  </sheetViews>
  <sheetFormatPr defaultRowHeight="18" x14ac:dyDescent="0.45"/>
  <sheetData>
    <row r="3" spans="2:47" x14ac:dyDescent="0.45">
      <c r="B3" t="s">
        <v>58</v>
      </c>
      <c r="E3" t="s">
        <v>59</v>
      </c>
      <c r="G3" t="s">
        <v>64</v>
      </c>
      <c r="M3" t="s">
        <v>60</v>
      </c>
      <c r="O3" t="s">
        <v>65</v>
      </c>
      <c r="X3" t="s">
        <v>61</v>
      </c>
      <c r="Y3" t="s">
        <v>66</v>
      </c>
      <c r="AI3" t="s">
        <v>62</v>
      </c>
      <c r="AJ3" t="s">
        <v>63</v>
      </c>
      <c r="AT3" t="s">
        <v>67</v>
      </c>
      <c r="AU3">
        <v>107.7</v>
      </c>
    </row>
    <row r="56" spans="2:38" x14ac:dyDescent="0.45">
      <c r="B56" t="s">
        <v>68</v>
      </c>
      <c r="D56" t="s">
        <v>69</v>
      </c>
      <c r="M56" t="s">
        <v>70</v>
      </c>
      <c r="O56" t="s">
        <v>71</v>
      </c>
      <c r="X56" t="s">
        <v>72</v>
      </c>
      <c r="Z56" t="s">
        <v>73</v>
      </c>
      <c r="AI56" t="s">
        <v>74</v>
      </c>
      <c r="AJ56" t="s">
        <v>68</v>
      </c>
      <c r="AL56" t="s">
        <v>69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9"/>
  <sheetViews>
    <sheetView topLeftCell="A8" zoomScale="85" zoomScaleNormal="85" workbookViewId="0">
      <selection activeCell="AB40" sqref="AB40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5" width="12.796875" style="24" customWidth="1"/>
    <col min="6" max="6" width="9.09765625" style="24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90"/>
      <c r="C1" s="90"/>
      <c r="D1" s="90"/>
      <c r="E1" s="90"/>
      <c r="F1" s="90"/>
      <c r="G1" s="90"/>
      <c r="H1" s="90"/>
    </row>
    <row r="2" spans="2:23" x14ac:dyDescent="0.45">
      <c r="B2" s="90"/>
      <c r="C2" s="90"/>
      <c r="D2" s="91"/>
      <c r="E2" s="15" t="s">
        <v>15</v>
      </c>
      <c r="F2" s="15"/>
      <c r="G2" s="16"/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</row>
    <row r="3" spans="2:23" ht="18" x14ac:dyDescent="0.45">
      <c r="B3" s="90"/>
      <c r="C3" s="90"/>
      <c r="D3" s="91"/>
      <c r="E3" s="87" t="s">
        <v>78</v>
      </c>
      <c r="F3" s="87"/>
      <c r="G3" s="88"/>
      <c r="H3" s="88">
        <f>H2</f>
        <v>5</v>
      </c>
      <c r="I3" s="88">
        <f>SUM($H$2:I2)</f>
        <v>10</v>
      </c>
      <c r="J3" s="88">
        <f>SUM($H$2:J2)</f>
        <v>15</v>
      </c>
      <c r="K3" s="88">
        <f>SUM($H$2:K2)</f>
        <v>20</v>
      </c>
      <c r="L3" s="88">
        <f>SUM($H$2:L2)</f>
        <v>25</v>
      </c>
      <c r="M3" s="88">
        <f>SUM($H$2:M2)</f>
        <v>30</v>
      </c>
      <c r="N3" s="88">
        <f>SUM($H$2:N2)</f>
        <v>35</v>
      </c>
      <c r="O3" s="88">
        <f>SUM($H$2:O2)</f>
        <v>40</v>
      </c>
      <c r="P3" s="88">
        <f>SUM($H$2:P2)</f>
        <v>45</v>
      </c>
      <c r="Q3" s="88">
        <f>SUM($H$2:Q2)</f>
        <v>50</v>
      </c>
      <c r="R3" s="88">
        <f>SUM($H$2:R2)</f>
        <v>55</v>
      </c>
      <c r="S3" s="88">
        <f>SUM($H$2:S2)</f>
        <v>60</v>
      </c>
      <c r="T3" s="88">
        <f>SUM($H$2:T2)</f>
        <v>65</v>
      </c>
      <c r="U3" s="88">
        <f>SUM($H$2:U2)</f>
        <v>70</v>
      </c>
    </row>
    <row r="4" spans="2:23" x14ac:dyDescent="0.45">
      <c r="B4" s="92"/>
      <c r="C4" s="92"/>
      <c r="D4" s="93"/>
      <c r="E4" s="18" t="s">
        <v>16</v>
      </c>
      <c r="F4" s="18"/>
      <c r="G4" s="79">
        <v>30</v>
      </c>
      <c r="H4" s="79">
        <v>30</v>
      </c>
      <c r="I4" s="79">
        <v>30</v>
      </c>
      <c r="J4" s="79">
        <v>30</v>
      </c>
      <c r="K4" s="79">
        <v>30</v>
      </c>
      <c r="L4" s="79">
        <v>30</v>
      </c>
      <c r="M4" s="79">
        <v>30</v>
      </c>
      <c r="N4" s="79">
        <v>30</v>
      </c>
      <c r="O4" s="79">
        <v>30</v>
      </c>
      <c r="P4" s="79">
        <v>30</v>
      </c>
      <c r="Q4" s="94">
        <v>10</v>
      </c>
      <c r="R4" s="83">
        <v>10</v>
      </c>
      <c r="S4" s="83">
        <v>10</v>
      </c>
      <c r="T4" s="83">
        <v>10</v>
      </c>
      <c r="U4" s="83">
        <v>10</v>
      </c>
    </row>
    <row r="5" spans="2:23" x14ac:dyDescent="0.45">
      <c r="B5" s="14" t="s">
        <v>54</v>
      </c>
      <c r="C5" s="67">
        <v>1</v>
      </c>
      <c r="D5" s="67">
        <v>1.3819999999999999</v>
      </c>
      <c r="E5" s="67">
        <v>1.6180000000000001</v>
      </c>
      <c r="F5" s="69" t="s">
        <v>18</v>
      </c>
      <c r="G5" s="79" t="s">
        <v>35</v>
      </c>
      <c r="H5" s="79" t="s">
        <v>36</v>
      </c>
      <c r="I5" s="79" t="s">
        <v>37</v>
      </c>
      <c r="J5" s="79" t="s">
        <v>38</v>
      </c>
      <c r="K5" s="79" t="s">
        <v>39</v>
      </c>
      <c r="L5" s="79" t="s">
        <v>40</v>
      </c>
      <c r="M5" s="79" t="s">
        <v>41</v>
      </c>
      <c r="N5" s="79" t="s">
        <v>42</v>
      </c>
      <c r="O5" s="79" t="s">
        <v>43</v>
      </c>
      <c r="P5" s="79" t="s">
        <v>44</v>
      </c>
      <c r="Q5" s="94" t="s">
        <v>45</v>
      </c>
      <c r="R5" s="83" t="s">
        <v>46</v>
      </c>
      <c r="S5" s="83" t="s">
        <v>47</v>
      </c>
      <c r="T5" s="83" t="s">
        <v>48</v>
      </c>
      <c r="U5" s="83" t="s">
        <v>49</v>
      </c>
    </row>
    <row r="6" spans="2:23" x14ac:dyDescent="0.45">
      <c r="B6" s="79" t="s">
        <v>35</v>
      </c>
      <c r="C6" s="19">
        <v>0.01</v>
      </c>
      <c r="D6" s="19">
        <f>C6</f>
        <v>0.01</v>
      </c>
      <c r="E6" s="19">
        <f>C6</f>
        <v>0.01</v>
      </c>
      <c r="F6" s="80">
        <v>0.01</v>
      </c>
      <c r="G6" s="98">
        <f>F6*G4*100</f>
        <v>30</v>
      </c>
      <c r="H6" s="99">
        <f>$F$6*(H4-H3)*100</f>
        <v>25</v>
      </c>
      <c r="I6" s="99">
        <f t="shared" ref="I6:U6" si="0">$F$6*(I4-I3)*100</f>
        <v>20</v>
      </c>
      <c r="J6" s="99">
        <f t="shared" si="0"/>
        <v>15</v>
      </c>
      <c r="K6" s="99">
        <f t="shared" si="0"/>
        <v>10</v>
      </c>
      <c r="L6" s="99">
        <f t="shared" si="0"/>
        <v>5</v>
      </c>
      <c r="M6" s="99">
        <f t="shared" si="0"/>
        <v>0</v>
      </c>
      <c r="N6" s="99">
        <f t="shared" si="0"/>
        <v>-5</v>
      </c>
      <c r="O6" s="99">
        <f>$F$6*(O4-O3)*100</f>
        <v>-10</v>
      </c>
      <c r="P6" s="100">
        <f t="shared" si="0"/>
        <v>-15</v>
      </c>
      <c r="Q6" s="95">
        <f t="shared" si="0"/>
        <v>-40</v>
      </c>
      <c r="R6" s="70">
        <f t="shared" si="0"/>
        <v>-45</v>
      </c>
      <c r="S6" s="70">
        <f t="shared" si="0"/>
        <v>-50</v>
      </c>
      <c r="T6" s="70">
        <f t="shared" si="0"/>
        <v>-55.000000000000007</v>
      </c>
      <c r="U6" s="71">
        <f t="shared" si="0"/>
        <v>-60</v>
      </c>
      <c r="V6" s="21"/>
      <c r="W6" s="21"/>
    </row>
    <row r="7" spans="2:23" x14ac:dyDescent="0.45">
      <c r="B7" s="79" t="s">
        <v>36</v>
      </c>
      <c r="C7" s="20">
        <f>C6*$C$5</f>
        <v>0.01</v>
      </c>
      <c r="D7" s="20">
        <f>D6*$D$5</f>
        <v>1.3819999999999999E-2</v>
      </c>
      <c r="E7" s="20">
        <f>E6*$E$5</f>
        <v>1.618E-2</v>
      </c>
      <c r="F7" s="81">
        <v>0.01</v>
      </c>
      <c r="G7" s="101"/>
      <c r="H7" s="102">
        <f>F7*H4*100</f>
        <v>30</v>
      </c>
      <c r="I7" s="102">
        <f>$F$7*(I4-(I3-H3))*100</f>
        <v>25</v>
      </c>
      <c r="J7" s="102">
        <f>$F$7*100*(J4-(J3-$H$3))</f>
        <v>20</v>
      </c>
      <c r="K7" s="102">
        <f t="shared" ref="K7:U7" si="1">$F$7*100*(K4-(K3-$H$3))</f>
        <v>15</v>
      </c>
      <c r="L7" s="102">
        <f t="shared" si="1"/>
        <v>10</v>
      </c>
      <c r="M7" s="102">
        <f t="shared" si="1"/>
        <v>5</v>
      </c>
      <c r="N7" s="102">
        <f t="shared" si="1"/>
        <v>0</v>
      </c>
      <c r="O7" s="102">
        <f t="shared" si="1"/>
        <v>-5</v>
      </c>
      <c r="P7" s="103">
        <f t="shared" si="1"/>
        <v>-10</v>
      </c>
      <c r="Q7" s="96">
        <f t="shared" si="1"/>
        <v>-35</v>
      </c>
      <c r="R7" s="22">
        <f t="shared" si="1"/>
        <v>-40</v>
      </c>
      <c r="S7" s="22">
        <f t="shared" si="1"/>
        <v>-45</v>
      </c>
      <c r="T7" s="22">
        <f t="shared" si="1"/>
        <v>-50</v>
      </c>
      <c r="U7" s="73">
        <f t="shared" si="1"/>
        <v>-55</v>
      </c>
      <c r="V7" s="21"/>
      <c r="W7" s="21"/>
    </row>
    <row r="8" spans="2:23" x14ac:dyDescent="0.45">
      <c r="B8" s="79" t="s">
        <v>37</v>
      </c>
      <c r="C8" s="20">
        <f t="shared" ref="C8:C20" si="2">C7*$C$5</f>
        <v>0.01</v>
      </c>
      <c r="D8" s="20">
        <f>D7*$D$5</f>
        <v>1.9099239999999996E-2</v>
      </c>
      <c r="E8" s="20">
        <f t="shared" ref="E8:E22" si="3">E7*$E$5</f>
        <v>2.6179240000000003E-2</v>
      </c>
      <c r="F8" s="81">
        <v>0.01</v>
      </c>
      <c r="G8" s="101"/>
      <c r="H8" s="102"/>
      <c r="I8" s="102">
        <f>F8*I4*100</f>
        <v>30</v>
      </c>
      <c r="J8" s="102">
        <f>$F$8*100*(J4 -(J3-$I$3))</f>
        <v>25</v>
      </c>
      <c r="K8" s="102">
        <f t="shared" ref="K8:U8" si="4">$F$8*100*(K4 -(K3-$I$3))</f>
        <v>20</v>
      </c>
      <c r="L8" s="102">
        <f t="shared" si="4"/>
        <v>15</v>
      </c>
      <c r="M8" s="102">
        <f t="shared" si="4"/>
        <v>10</v>
      </c>
      <c r="N8" s="102">
        <f t="shared" si="4"/>
        <v>5</v>
      </c>
      <c r="O8" s="102">
        <f t="shared" si="4"/>
        <v>0</v>
      </c>
      <c r="P8" s="103">
        <f t="shared" si="4"/>
        <v>-5</v>
      </c>
      <c r="Q8" s="96">
        <f t="shared" si="4"/>
        <v>-30</v>
      </c>
      <c r="R8" s="22">
        <f t="shared" si="4"/>
        <v>-35</v>
      </c>
      <c r="S8" s="22">
        <f t="shared" si="4"/>
        <v>-40</v>
      </c>
      <c r="T8" s="22">
        <f t="shared" si="4"/>
        <v>-45</v>
      </c>
      <c r="U8" s="73">
        <f t="shared" si="4"/>
        <v>-50</v>
      </c>
      <c r="V8" s="21"/>
      <c r="W8" s="21"/>
    </row>
    <row r="9" spans="2:23" x14ac:dyDescent="0.45">
      <c r="B9" s="79" t="s">
        <v>38</v>
      </c>
      <c r="C9" s="20">
        <f t="shared" si="2"/>
        <v>0.01</v>
      </c>
      <c r="D9" s="20">
        <f t="shared" ref="D9:D20" si="5">D8*$D$5</f>
        <v>2.6395149679999994E-2</v>
      </c>
      <c r="E9" s="20">
        <f t="shared" si="3"/>
        <v>4.2358010320000007E-2</v>
      </c>
      <c r="F9" s="81">
        <v>0.01</v>
      </c>
      <c r="G9" s="101"/>
      <c r="H9" s="102"/>
      <c r="I9" s="102"/>
      <c r="J9" s="102">
        <f>F9*J4*100</f>
        <v>30</v>
      </c>
      <c r="K9" s="102">
        <f>$F$9*(K4-(K3-$J$3))*100</f>
        <v>25</v>
      </c>
      <c r="L9" s="102">
        <f t="shared" ref="L9:U9" si="6">$F$9*(L4-(L3-$J$3))*100</f>
        <v>20</v>
      </c>
      <c r="M9" s="102">
        <f t="shared" si="6"/>
        <v>15</v>
      </c>
      <c r="N9" s="102">
        <f t="shared" si="6"/>
        <v>10</v>
      </c>
      <c r="O9" s="102">
        <f t="shared" si="6"/>
        <v>5</v>
      </c>
      <c r="P9" s="103">
        <f t="shared" si="6"/>
        <v>0</v>
      </c>
      <c r="Q9" s="96">
        <f t="shared" si="6"/>
        <v>-25</v>
      </c>
      <c r="R9" s="22">
        <f t="shared" si="6"/>
        <v>-30</v>
      </c>
      <c r="S9" s="22">
        <f t="shared" si="6"/>
        <v>-35</v>
      </c>
      <c r="T9" s="22">
        <f t="shared" si="6"/>
        <v>-40</v>
      </c>
      <c r="U9" s="73">
        <f t="shared" si="6"/>
        <v>-45</v>
      </c>
      <c r="V9" s="21"/>
      <c r="W9" s="21"/>
    </row>
    <row r="10" spans="2:23" x14ac:dyDescent="0.45">
      <c r="B10" s="79" t="s">
        <v>39</v>
      </c>
      <c r="C10" s="20">
        <f t="shared" si="2"/>
        <v>0.01</v>
      </c>
      <c r="D10" s="20">
        <f t="shared" si="5"/>
        <v>3.647809685775999E-2</v>
      </c>
      <c r="E10" s="20">
        <f t="shared" si="3"/>
        <v>6.8535260697760017E-2</v>
      </c>
      <c r="F10" s="81">
        <v>0.01</v>
      </c>
      <c r="G10" s="101"/>
      <c r="H10" s="102"/>
      <c r="I10" s="102"/>
      <c r="J10" s="102"/>
      <c r="K10" s="102">
        <f>F10*K4*100</f>
        <v>30</v>
      </c>
      <c r="L10" s="102">
        <f>$F$10*(L4-(L3-$K$3))*100</f>
        <v>25</v>
      </c>
      <c r="M10" s="102">
        <f>$F$10*(M4-(M3-$K$3))*100</f>
        <v>20</v>
      </c>
      <c r="N10" s="102">
        <f t="shared" ref="N10:U10" si="7">$F$10*(N4-(N3-$K$3))*100</f>
        <v>15</v>
      </c>
      <c r="O10" s="102">
        <f t="shared" si="7"/>
        <v>10</v>
      </c>
      <c r="P10" s="103">
        <f t="shared" si="7"/>
        <v>5</v>
      </c>
      <c r="Q10" s="96">
        <f t="shared" si="7"/>
        <v>-20</v>
      </c>
      <c r="R10" s="22">
        <f t="shared" si="7"/>
        <v>-25</v>
      </c>
      <c r="S10" s="22">
        <f t="shared" si="7"/>
        <v>-30</v>
      </c>
      <c r="T10" s="22">
        <f t="shared" si="7"/>
        <v>-35</v>
      </c>
      <c r="U10" s="73">
        <f t="shared" si="7"/>
        <v>-40</v>
      </c>
      <c r="V10" s="21"/>
      <c r="W10" s="21"/>
    </row>
    <row r="11" spans="2:23" x14ac:dyDescent="0.45">
      <c r="B11" s="79" t="s">
        <v>40</v>
      </c>
      <c r="C11" s="20">
        <f t="shared" si="2"/>
        <v>0.01</v>
      </c>
      <c r="D11" s="20">
        <f t="shared" si="5"/>
        <v>5.0412729857424302E-2</v>
      </c>
      <c r="E11" s="20">
        <f t="shared" si="3"/>
        <v>0.11089005180897571</v>
      </c>
      <c r="F11" s="81">
        <v>0.01</v>
      </c>
      <c r="G11" s="101"/>
      <c r="H11" s="102"/>
      <c r="I11" s="102"/>
      <c r="J11" s="102"/>
      <c r="K11" s="102"/>
      <c r="L11" s="102">
        <f>F11*L4*100</f>
        <v>30</v>
      </c>
      <c r="M11" s="102">
        <f>$F$11*(M4-(M3-$L$3))*100</f>
        <v>25</v>
      </c>
      <c r="N11" s="102">
        <f>$F$11*(N4-(N3-$L$3))*100</f>
        <v>20</v>
      </c>
      <c r="O11" s="102">
        <f t="shared" ref="O11:U11" si="8">$F$11*(O4-(O3-$L$3))*100</f>
        <v>15</v>
      </c>
      <c r="P11" s="103">
        <f t="shared" si="8"/>
        <v>10</v>
      </c>
      <c r="Q11" s="96">
        <f t="shared" si="8"/>
        <v>-15</v>
      </c>
      <c r="R11" s="22">
        <f t="shared" si="8"/>
        <v>-20</v>
      </c>
      <c r="S11" s="22">
        <f t="shared" si="8"/>
        <v>-25</v>
      </c>
      <c r="T11" s="22">
        <f t="shared" si="8"/>
        <v>-30</v>
      </c>
      <c r="U11" s="73">
        <f t="shared" si="8"/>
        <v>-35</v>
      </c>
      <c r="V11" s="21"/>
      <c r="W11" s="21"/>
    </row>
    <row r="12" spans="2:23" x14ac:dyDescent="0.45">
      <c r="B12" s="79" t="s">
        <v>41</v>
      </c>
      <c r="C12" s="20">
        <f t="shared" si="2"/>
        <v>0.01</v>
      </c>
      <c r="D12" s="20">
        <f t="shared" si="5"/>
        <v>6.9670392662960379E-2</v>
      </c>
      <c r="E12" s="20">
        <f t="shared" si="3"/>
        <v>0.17942010382692272</v>
      </c>
      <c r="F12" s="81">
        <v>0.01</v>
      </c>
      <c r="G12" s="101"/>
      <c r="H12" s="102"/>
      <c r="I12" s="102"/>
      <c r="J12" s="102"/>
      <c r="K12" s="102"/>
      <c r="L12" s="102"/>
      <c r="M12" s="102">
        <f>F12*M4*100</f>
        <v>30</v>
      </c>
      <c r="N12" s="102">
        <f>$F$12*(N4-(N3-$M$3))*100</f>
        <v>25</v>
      </c>
      <c r="O12" s="102">
        <f>$F$12*(O4-(O3-$M$3))*100</f>
        <v>20</v>
      </c>
      <c r="P12" s="103">
        <f t="shared" ref="P12:U12" si="9">$F$12*(P4-(P3-$M$3))*100</f>
        <v>15</v>
      </c>
      <c r="Q12" s="96">
        <f t="shared" si="9"/>
        <v>-10</v>
      </c>
      <c r="R12" s="22">
        <f t="shared" si="9"/>
        <v>-15</v>
      </c>
      <c r="S12" s="22">
        <f t="shared" si="9"/>
        <v>-20</v>
      </c>
      <c r="T12" s="22">
        <f t="shared" si="9"/>
        <v>-25</v>
      </c>
      <c r="U12" s="73">
        <f t="shared" si="9"/>
        <v>-30</v>
      </c>
      <c r="V12" s="21"/>
      <c r="W12" s="21"/>
    </row>
    <row r="13" spans="2:23" x14ac:dyDescent="0.45">
      <c r="B13" s="79" t="s">
        <v>42</v>
      </c>
      <c r="C13" s="20">
        <f t="shared" si="2"/>
        <v>0.01</v>
      </c>
      <c r="D13" s="20">
        <f t="shared" si="5"/>
        <v>9.6284482660211237E-2</v>
      </c>
      <c r="E13" s="20">
        <f t="shared" si="3"/>
        <v>0.29030172799196097</v>
      </c>
      <c r="F13" s="81">
        <v>0.01</v>
      </c>
      <c r="G13" s="101"/>
      <c r="H13" s="102"/>
      <c r="I13" s="102"/>
      <c r="J13" s="102"/>
      <c r="K13" s="102"/>
      <c r="L13" s="102"/>
      <c r="M13" s="102"/>
      <c r="N13" s="102">
        <f>F13*N4*100</f>
        <v>30</v>
      </c>
      <c r="O13" s="102">
        <f>$F$13*(O4-(O3-$N$3))*100</f>
        <v>25</v>
      </c>
      <c r="P13" s="103">
        <f>$F$13*(P4-(P3-$N$3))*100</f>
        <v>20</v>
      </c>
      <c r="Q13" s="96">
        <f t="shared" ref="Q13:U13" si="10">$F$13*(Q4-(Q3-$N$3))*100</f>
        <v>-5</v>
      </c>
      <c r="R13" s="22">
        <f t="shared" si="10"/>
        <v>-10</v>
      </c>
      <c r="S13" s="22">
        <f t="shared" si="10"/>
        <v>-15</v>
      </c>
      <c r="T13" s="22">
        <f t="shared" si="10"/>
        <v>-20</v>
      </c>
      <c r="U13" s="73">
        <f t="shared" si="10"/>
        <v>-25</v>
      </c>
      <c r="V13" s="21"/>
      <c r="W13" s="21"/>
    </row>
    <row r="14" spans="2:23" x14ac:dyDescent="0.45">
      <c r="B14" s="79" t="s">
        <v>43</v>
      </c>
      <c r="C14" s="20">
        <f t="shared" si="2"/>
        <v>0.01</v>
      </c>
      <c r="D14" s="20">
        <f t="shared" si="5"/>
        <v>0.13306515503641192</v>
      </c>
      <c r="E14" s="20">
        <f t="shared" si="3"/>
        <v>0.46970819589099289</v>
      </c>
      <c r="F14" s="81">
        <v>0.01</v>
      </c>
      <c r="G14" s="101"/>
      <c r="H14" s="102"/>
      <c r="I14" s="102"/>
      <c r="J14" s="102"/>
      <c r="K14" s="102"/>
      <c r="L14" s="102"/>
      <c r="M14" s="102"/>
      <c r="N14" s="102"/>
      <c r="O14" s="102">
        <f>F14*O4*100</f>
        <v>30</v>
      </c>
      <c r="P14" s="103">
        <f>$F$14*(P4-(P3-$O$3))*100</f>
        <v>25</v>
      </c>
      <c r="Q14" s="96">
        <f>$F$14*(Q4-(Q3-$O$3))*100</f>
        <v>0</v>
      </c>
      <c r="R14" s="22">
        <f t="shared" ref="R14:U14" si="11">$F$14*(R4-(R3-$O$3))*100</f>
        <v>-5</v>
      </c>
      <c r="S14" s="22">
        <f t="shared" si="11"/>
        <v>-10</v>
      </c>
      <c r="T14" s="22">
        <f t="shared" si="11"/>
        <v>-15</v>
      </c>
      <c r="U14" s="73">
        <f t="shared" si="11"/>
        <v>-20</v>
      </c>
      <c r="V14" s="21"/>
      <c r="W14" s="21"/>
    </row>
    <row r="15" spans="2:23" ht="14.1" customHeight="1" x14ac:dyDescent="0.45">
      <c r="B15" s="79" t="s">
        <v>44</v>
      </c>
      <c r="C15" s="20">
        <f t="shared" si="2"/>
        <v>0.01</v>
      </c>
      <c r="D15" s="20">
        <f t="shared" si="5"/>
        <v>0.18389604426032125</v>
      </c>
      <c r="E15" s="20">
        <f t="shared" si="3"/>
        <v>0.75998786095162651</v>
      </c>
      <c r="F15" s="81">
        <v>0.01</v>
      </c>
      <c r="G15" s="104"/>
      <c r="H15" s="105"/>
      <c r="I15" s="105"/>
      <c r="J15" s="105"/>
      <c r="K15" s="105"/>
      <c r="L15" s="105"/>
      <c r="M15" s="105"/>
      <c r="N15" s="105"/>
      <c r="O15" s="105"/>
      <c r="P15" s="106">
        <f>F15*P4*100</f>
        <v>30</v>
      </c>
      <c r="Q15" s="97">
        <f>$F$15*(Q4-(Q3-$P$3))*100</f>
        <v>5</v>
      </c>
      <c r="R15" s="23">
        <f>$F$15*(R4-(R3-$P$3))*100</f>
        <v>0</v>
      </c>
      <c r="S15" s="23">
        <f t="shared" ref="S15:U15" si="12">$F$15*(S4-(S3-$P$3))*100</f>
        <v>-5</v>
      </c>
      <c r="T15" s="23">
        <f t="shared" si="12"/>
        <v>-10</v>
      </c>
      <c r="U15" s="74">
        <f t="shared" si="12"/>
        <v>-15</v>
      </c>
      <c r="V15" s="21"/>
      <c r="W15" s="21"/>
    </row>
    <row r="16" spans="2:23" x14ac:dyDescent="0.45">
      <c r="B16" s="82" t="s">
        <v>45</v>
      </c>
      <c r="C16" s="20">
        <f t="shared" si="2"/>
        <v>0.01</v>
      </c>
      <c r="D16" s="20">
        <f t="shared" si="5"/>
        <v>0.25414433316776397</v>
      </c>
      <c r="E16" s="20">
        <f t="shared" si="3"/>
        <v>1.2296603590197317</v>
      </c>
      <c r="F16" s="84">
        <v>0.46970819589099289</v>
      </c>
      <c r="G16" s="78"/>
      <c r="H16" s="68"/>
      <c r="I16" s="68"/>
      <c r="J16" s="68"/>
      <c r="K16" s="68"/>
      <c r="L16" s="68"/>
      <c r="M16" s="68"/>
      <c r="N16" s="68"/>
      <c r="O16" s="68"/>
      <c r="P16" s="112"/>
      <c r="Q16" s="116">
        <f>F16*Q4*100</f>
        <v>469.7081958909929</v>
      </c>
      <c r="R16" s="70">
        <f>$F$16*(R4-(R3-$Q$3))*100</f>
        <v>234.85409794549645</v>
      </c>
      <c r="S16" s="70">
        <f>$F$16*(S4-(S3-$Q$3))*100</f>
        <v>0</v>
      </c>
      <c r="T16" s="70">
        <f t="shared" ref="T16:U16" si="13">$F$16*(T4-(T3-$Q$3))*100</f>
        <v>-234.85409794549645</v>
      </c>
      <c r="U16" s="71">
        <f t="shared" si="13"/>
        <v>-469.7081958909929</v>
      </c>
      <c r="V16" s="21"/>
      <c r="W16" s="21"/>
    </row>
    <row r="17" spans="2:23" x14ac:dyDescent="0.45">
      <c r="B17" s="83" t="s">
        <v>46</v>
      </c>
      <c r="C17" s="20">
        <f t="shared" si="2"/>
        <v>0.01</v>
      </c>
      <c r="D17" s="20">
        <f t="shared" si="5"/>
        <v>0.3512274684378498</v>
      </c>
      <c r="E17" s="20">
        <f t="shared" si="3"/>
        <v>1.9895904608939261</v>
      </c>
      <c r="F17" s="85">
        <v>0.75998786095162651</v>
      </c>
      <c r="G17" s="72"/>
      <c r="H17" s="22"/>
      <c r="I17" s="22"/>
      <c r="J17" s="22"/>
      <c r="K17" s="22"/>
      <c r="L17" s="22"/>
      <c r="M17" s="22"/>
      <c r="N17" s="22"/>
      <c r="O17" s="22"/>
      <c r="P17" s="113"/>
      <c r="Q17" s="72"/>
      <c r="R17" s="107">
        <f>F17*R4*100</f>
        <v>759.98786095162654</v>
      </c>
      <c r="S17" s="22">
        <f>$F$17*(S4-(S3-$R$3))*100</f>
        <v>379.99393047581327</v>
      </c>
      <c r="T17" s="22">
        <f>$F$17*(T4-(T3-$R$3))*100</f>
        <v>0</v>
      </c>
      <c r="U17" s="73">
        <f t="shared" ref="U17" si="14">$F$17*(U4-(U3-$R$3))*100</f>
        <v>-379.99393047581327</v>
      </c>
      <c r="V17" s="21"/>
      <c r="W17" s="21"/>
    </row>
    <row r="18" spans="2:23" x14ac:dyDescent="0.45">
      <c r="B18" s="83" t="s">
        <v>47</v>
      </c>
      <c r="C18" s="20">
        <f t="shared" si="2"/>
        <v>0.01</v>
      </c>
      <c r="D18" s="20">
        <f t="shared" si="5"/>
        <v>0.48539636138110837</v>
      </c>
      <c r="E18" s="20">
        <f t="shared" si="3"/>
        <v>3.2191573657263728</v>
      </c>
      <c r="F18" s="85">
        <v>1.2296603590197317</v>
      </c>
      <c r="G18" s="72"/>
      <c r="H18" s="22"/>
      <c r="I18" s="22"/>
      <c r="J18" s="22"/>
      <c r="K18" s="22"/>
      <c r="L18" s="22"/>
      <c r="M18" s="22"/>
      <c r="N18" s="22"/>
      <c r="O18" s="22"/>
      <c r="P18" s="113"/>
      <c r="Q18" s="72"/>
      <c r="R18" s="22"/>
      <c r="S18" s="107">
        <f>F18*S4*100</f>
        <v>1229.6603590197317</v>
      </c>
      <c r="T18" s="22">
        <f>$F$18*(T4-(T3-$S$3))*100</f>
        <v>614.83017950986584</v>
      </c>
      <c r="U18" s="73">
        <f>$F$18*(U4-(U3-$S$3))*100</f>
        <v>0</v>
      </c>
      <c r="V18" s="21"/>
      <c r="W18" s="21"/>
    </row>
    <row r="19" spans="2:23" x14ac:dyDescent="0.45">
      <c r="B19" s="83" t="s">
        <v>48</v>
      </c>
      <c r="C19" s="20">
        <f t="shared" si="2"/>
        <v>0.01</v>
      </c>
      <c r="D19" s="20">
        <f t="shared" si="5"/>
        <v>0.6708177714286917</v>
      </c>
      <c r="E19" s="20">
        <f t="shared" si="3"/>
        <v>5.2085966177452718</v>
      </c>
      <c r="F19" s="85">
        <v>1.9895904608939261</v>
      </c>
      <c r="G19" s="72"/>
      <c r="H19" s="22"/>
      <c r="I19" s="22"/>
      <c r="J19" s="22"/>
      <c r="K19" s="22"/>
      <c r="L19" s="22"/>
      <c r="M19" s="22"/>
      <c r="N19" s="22"/>
      <c r="O19" s="22"/>
      <c r="P19" s="113"/>
      <c r="Q19" s="72"/>
      <c r="R19" s="22"/>
      <c r="S19" s="22"/>
      <c r="T19" s="107">
        <f>F19*T4*100</f>
        <v>1989.5904608939261</v>
      </c>
      <c r="U19" s="73">
        <f>$F$19*(U4-(U3-$T$3))*100</f>
        <v>994.79523044696305</v>
      </c>
      <c r="V19" s="21"/>
      <c r="W19" s="21"/>
    </row>
    <row r="20" spans="2:23" x14ac:dyDescent="0.45">
      <c r="B20" s="83" t="s">
        <v>49</v>
      </c>
      <c r="C20" s="20">
        <f t="shared" si="2"/>
        <v>0.01</v>
      </c>
      <c r="D20" s="20">
        <f t="shared" si="5"/>
        <v>0.92707016011445187</v>
      </c>
      <c r="E20" s="20">
        <f t="shared" si="3"/>
        <v>8.4275093275118511</v>
      </c>
      <c r="F20" s="86">
        <v>3.2191573657263728</v>
      </c>
      <c r="G20" s="75"/>
      <c r="H20" s="76"/>
      <c r="I20" s="76"/>
      <c r="J20" s="76"/>
      <c r="K20" s="76"/>
      <c r="L20" s="76"/>
      <c r="M20" s="76"/>
      <c r="N20" s="76"/>
      <c r="O20" s="76"/>
      <c r="P20" s="114"/>
      <c r="Q20" s="75"/>
      <c r="R20" s="76"/>
      <c r="S20" s="76"/>
      <c r="T20" s="76"/>
      <c r="U20" s="108">
        <f>F20*U4*100</f>
        <v>3219.157365726373</v>
      </c>
      <c r="V20" s="21"/>
      <c r="W20" s="21"/>
    </row>
    <row r="21" spans="2:23" x14ac:dyDescent="0.45">
      <c r="B21" s="24"/>
      <c r="F21" s="77">
        <f>SUM(F6:F20)</f>
        <v>7.7681042424826501</v>
      </c>
      <c r="G21" s="110">
        <f>SUM(G6:G20)</f>
        <v>30</v>
      </c>
      <c r="H21" s="111">
        <f t="shared" ref="H21:U21" si="15">SUM(H6:H20)</f>
        <v>55</v>
      </c>
      <c r="I21" s="111">
        <f t="shared" si="15"/>
        <v>75</v>
      </c>
      <c r="J21" s="111">
        <f t="shared" si="15"/>
        <v>90</v>
      </c>
      <c r="K21" s="111">
        <f t="shared" si="15"/>
        <v>100</v>
      </c>
      <c r="L21" s="111">
        <f t="shared" si="15"/>
        <v>105</v>
      </c>
      <c r="M21" s="111">
        <f t="shared" si="15"/>
        <v>105</v>
      </c>
      <c r="N21" s="111">
        <f t="shared" si="15"/>
        <v>100</v>
      </c>
      <c r="O21" s="111">
        <f t="shared" si="15"/>
        <v>90</v>
      </c>
      <c r="P21" s="115">
        <f t="shared" si="15"/>
        <v>75</v>
      </c>
      <c r="Q21" s="109">
        <f t="shared" si="15"/>
        <v>294.7081958909929</v>
      </c>
      <c r="R21" s="109">
        <f t="shared" si="15"/>
        <v>769.84195889712305</v>
      </c>
      <c r="S21" s="109">
        <f t="shared" si="15"/>
        <v>1334.6542894955451</v>
      </c>
      <c r="T21" s="109">
        <f t="shared" si="15"/>
        <v>2044.5665424582953</v>
      </c>
      <c r="U21" s="109">
        <f t="shared" si="15"/>
        <v>2989.25046980653</v>
      </c>
      <c r="V21" s="21"/>
      <c r="W21" s="21"/>
    </row>
    <row r="22" spans="2:23" x14ac:dyDescent="0.45">
      <c r="B22" s="24"/>
      <c r="F22" s="13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2:23" x14ac:dyDescent="0.45">
      <c r="B23" s="24"/>
      <c r="F23" s="13"/>
      <c r="G23" s="21"/>
    </row>
    <row r="24" spans="2:23" x14ac:dyDescent="0.45">
      <c r="B24" s="24"/>
      <c r="F24" s="13"/>
      <c r="G24" s="21"/>
    </row>
    <row r="25" spans="2:23" x14ac:dyDescent="0.45">
      <c r="B25" s="24"/>
      <c r="F25" s="13"/>
      <c r="G25" s="21"/>
    </row>
    <row r="26" spans="2:23" x14ac:dyDescent="0.45">
      <c r="B26" s="24"/>
      <c r="F26" s="13"/>
      <c r="G26" s="21"/>
    </row>
    <row r="27" spans="2:23" x14ac:dyDescent="0.45">
      <c r="B27" s="24"/>
      <c r="F27" s="13"/>
      <c r="G27" s="21"/>
    </row>
    <row r="28" spans="2:23" x14ac:dyDescent="0.45">
      <c r="B28" s="90"/>
      <c r="C28" s="90"/>
      <c r="D28" s="91"/>
      <c r="E28" s="15" t="s">
        <v>15</v>
      </c>
      <c r="F28" s="15"/>
      <c r="G28" s="16"/>
      <c r="H28" s="17">
        <v>5</v>
      </c>
      <c r="I28" s="17">
        <v>5</v>
      </c>
      <c r="J28" s="17">
        <v>5</v>
      </c>
      <c r="K28" s="17">
        <v>5</v>
      </c>
      <c r="L28" s="17">
        <v>5</v>
      </c>
      <c r="M28" s="17">
        <v>5</v>
      </c>
      <c r="N28" s="17">
        <v>5</v>
      </c>
      <c r="O28" s="17">
        <v>5</v>
      </c>
      <c r="P28" s="17">
        <v>5</v>
      </c>
      <c r="Q28" s="17">
        <v>5</v>
      </c>
      <c r="R28" s="17">
        <v>5</v>
      </c>
      <c r="S28" s="17">
        <v>5</v>
      </c>
      <c r="T28" s="17">
        <v>5</v>
      </c>
      <c r="U28" s="17">
        <v>5</v>
      </c>
    </row>
    <row r="29" spans="2:23" ht="18" x14ac:dyDescent="0.45">
      <c r="B29" s="90"/>
      <c r="C29" s="90"/>
      <c r="D29" s="91"/>
      <c r="E29" s="87" t="s">
        <v>78</v>
      </c>
      <c r="F29" s="87"/>
      <c r="G29" s="88"/>
      <c r="H29" s="88">
        <f>H28</f>
        <v>5</v>
      </c>
      <c r="I29" s="88">
        <f>SUM($H$28:I28)</f>
        <v>10</v>
      </c>
      <c r="J29" s="88">
        <f>SUM($H$28:J28)</f>
        <v>15</v>
      </c>
      <c r="K29" s="88">
        <f>SUM($H$28:K28)</f>
        <v>20</v>
      </c>
      <c r="L29" s="88">
        <f>SUM($H$28:L28)</f>
        <v>25</v>
      </c>
      <c r="M29" s="88">
        <f>SUM($H$28:M28)</f>
        <v>30</v>
      </c>
      <c r="N29" s="88">
        <f>SUM($H$28:N28)</f>
        <v>35</v>
      </c>
      <c r="O29" s="88">
        <f>SUM($H$28:O28)</f>
        <v>40</v>
      </c>
      <c r="P29" s="88">
        <f>SUM($H$28:P28)</f>
        <v>45</v>
      </c>
      <c r="Q29" s="88">
        <f>SUM($H$28:Q28)</f>
        <v>50</v>
      </c>
      <c r="R29" s="88">
        <f>SUM($H$28:R28)</f>
        <v>55</v>
      </c>
      <c r="S29" s="88">
        <f>SUM($H$28:S28)</f>
        <v>60</v>
      </c>
      <c r="T29" s="88">
        <f>SUM($H$28:T28)</f>
        <v>65</v>
      </c>
      <c r="U29" s="88">
        <f>SUM($H$28:U28)</f>
        <v>70</v>
      </c>
    </row>
    <row r="30" spans="2:23" x14ac:dyDescent="0.45">
      <c r="B30" s="92"/>
      <c r="C30" s="92"/>
      <c r="D30" s="93"/>
      <c r="E30" s="18" t="s">
        <v>16</v>
      </c>
      <c r="F30" s="18"/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30</v>
      </c>
      <c r="P30" s="79">
        <v>30</v>
      </c>
      <c r="Q30" s="94">
        <v>10</v>
      </c>
      <c r="R30" s="83">
        <v>10</v>
      </c>
      <c r="S30" s="83">
        <v>10</v>
      </c>
      <c r="T30" s="83">
        <v>10</v>
      </c>
      <c r="U30" s="83">
        <v>10</v>
      </c>
    </row>
    <row r="31" spans="2:23" x14ac:dyDescent="0.45">
      <c r="B31" s="14" t="s">
        <v>54</v>
      </c>
      <c r="C31" s="67">
        <v>1</v>
      </c>
      <c r="D31" s="67">
        <v>1.3819999999999999</v>
      </c>
      <c r="E31" s="67">
        <v>1.6180000000000001</v>
      </c>
      <c r="F31" s="69" t="s">
        <v>18</v>
      </c>
      <c r="G31" s="79" t="s">
        <v>35</v>
      </c>
      <c r="H31" s="79" t="s">
        <v>36</v>
      </c>
      <c r="I31" s="79" t="s">
        <v>37</v>
      </c>
      <c r="J31" s="79" t="s">
        <v>38</v>
      </c>
      <c r="K31" s="79" t="s">
        <v>39</v>
      </c>
      <c r="L31" s="79" t="s">
        <v>40</v>
      </c>
      <c r="M31" s="79" t="s">
        <v>41</v>
      </c>
      <c r="N31" s="79" t="s">
        <v>42</v>
      </c>
      <c r="O31" s="79" t="s">
        <v>43</v>
      </c>
      <c r="P31" s="79" t="s">
        <v>44</v>
      </c>
      <c r="Q31" s="94" t="s">
        <v>45</v>
      </c>
      <c r="R31" s="83" t="s">
        <v>46</v>
      </c>
      <c r="S31" s="83" t="s">
        <v>47</v>
      </c>
      <c r="T31" s="83" t="s">
        <v>48</v>
      </c>
      <c r="U31" s="83" t="s">
        <v>49</v>
      </c>
    </row>
    <row r="32" spans="2:23" x14ac:dyDescent="0.45">
      <c r="B32" s="79" t="s">
        <v>35</v>
      </c>
      <c r="C32" s="19">
        <v>0.01</v>
      </c>
      <c r="D32" s="19">
        <f>C32</f>
        <v>0.01</v>
      </c>
      <c r="E32" s="19">
        <f>C32</f>
        <v>0.01</v>
      </c>
      <c r="F32" s="80">
        <v>0.01</v>
      </c>
      <c r="G32" s="98">
        <f>F32*G30*100</f>
        <v>30</v>
      </c>
      <c r="H32" s="99">
        <f>$F$6*(H30-H29)*100</f>
        <v>25</v>
      </c>
      <c r="I32" s="99">
        <f t="shared" ref="I32:U32" si="16">$F$6*(I30-I29)*100</f>
        <v>20</v>
      </c>
      <c r="J32" s="99">
        <f t="shared" si="16"/>
        <v>15</v>
      </c>
      <c r="K32" s="99">
        <f t="shared" si="16"/>
        <v>10</v>
      </c>
      <c r="L32" s="99">
        <f t="shared" si="16"/>
        <v>5</v>
      </c>
      <c r="M32" s="99">
        <f t="shared" si="16"/>
        <v>0</v>
      </c>
      <c r="N32" s="99">
        <f t="shared" si="16"/>
        <v>-5</v>
      </c>
      <c r="O32" s="99">
        <f>$F$6*(O30-O29)*100</f>
        <v>-10</v>
      </c>
      <c r="P32" s="100">
        <f t="shared" ref="P32:U32" si="17">$F$6*(P30-P29)*100</f>
        <v>-15</v>
      </c>
      <c r="Q32" s="95">
        <f t="shared" si="17"/>
        <v>-40</v>
      </c>
      <c r="R32" s="70">
        <f t="shared" si="17"/>
        <v>-45</v>
      </c>
      <c r="S32" s="70">
        <f t="shared" si="17"/>
        <v>-50</v>
      </c>
      <c r="T32" s="70">
        <f t="shared" si="17"/>
        <v>-55.000000000000007</v>
      </c>
      <c r="U32" s="71">
        <f t="shared" si="17"/>
        <v>-60</v>
      </c>
    </row>
    <row r="33" spans="2:23" x14ac:dyDescent="0.45">
      <c r="B33" s="79" t="s">
        <v>36</v>
      </c>
      <c r="C33" s="20">
        <f>C32*$C$5</f>
        <v>0.01</v>
      </c>
      <c r="D33" s="20">
        <f>D32*$D$5</f>
        <v>1.3819999999999999E-2</v>
      </c>
      <c r="E33" s="20">
        <f>E32*$E$5</f>
        <v>1.618E-2</v>
      </c>
      <c r="F33" s="81">
        <v>0.01</v>
      </c>
      <c r="G33" s="101"/>
      <c r="H33" s="102">
        <f>F33*H30*100</f>
        <v>30</v>
      </c>
      <c r="I33" s="102">
        <f>$F$7*(I30-(I29-H29))*100</f>
        <v>25</v>
      </c>
      <c r="J33" s="102">
        <f>$F$7*100*(J30-(J29-$H$3))</f>
        <v>20</v>
      </c>
      <c r="K33" s="102">
        <f t="shared" ref="K33:U33" si="18">$F$7*100*(K30-(K29-$H$3))</f>
        <v>15</v>
      </c>
      <c r="L33" s="102">
        <f t="shared" si="18"/>
        <v>10</v>
      </c>
      <c r="M33" s="102">
        <f t="shared" si="18"/>
        <v>5</v>
      </c>
      <c r="N33" s="102">
        <f t="shared" si="18"/>
        <v>0</v>
      </c>
      <c r="O33" s="102">
        <f t="shared" si="18"/>
        <v>-5</v>
      </c>
      <c r="P33" s="103">
        <f t="shared" si="18"/>
        <v>-10</v>
      </c>
      <c r="Q33" s="96">
        <f t="shared" si="18"/>
        <v>-35</v>
      </c>
      <c r="R33" s="22">
        <f t="shared" si="18"/>
        <v>-40</v>
      </c>
      <c r="S33" s="22">
        <f t="shared" si="18"/>
        <v>-45</v>
      </c>
      <c r="T33" s="22">
        <f t="shared" si="18"/>
        <v>-50</v>
      </c>
      <c r="U33" s="73">
        <f t="shared" si="18"/>
        <v>-55</v>
      </c>
    </row>
    <row r="34" spans="2:23" x14ac:dyDescent="0.45">
      <c r="B34" s="79" t="s">
        <v>37</v>
      </c>
      <c r="C34" s="20">
        <f t="shared" ref="C34:C46" si="19">C33*$C$5</f>
        <v>0.01</v>
      </c>
      <c r="D34" s="20">
        <f>D33*$D$5</f>
        <v>1.9099239999999996E-2</v>
      </c>
      <c r="E34" s="20">
        <f t="shared" ref="E34:E47" si="20">E33*$E$5</f>
        <v>2.6179240000000003E-2</v>
      </c>
      <c r="F34" s="81">
        <v>0.01</v>
      </c>
      <c r="G34" s="101"/>
      <c r="H34" s="102"/>
      <c r="I34" s="102">
        <f>F34*I30*100</f>
        <v>30</v>
      </c>
      <c r="J34" s="102">
        <f>$F$8*100*(J30 -(J29-$I$3))</f>
        <v>25</v>
      </c>
      <c r="K34" s="102">
        <f t="shared" ref="K34:U34" si="21">$F$8*100*(K30 -(K29-$I$3))</f>
        <v>20</v>
      </c>
      <c r="L34" s="102">
        <f t="shared" si="21"/>
        <v>15</v>
      </c>
      <c r="M34" s="102">
        <f t="shared" si="21"/>
        <v>10</v>
      </c>
      <c r="N34" s="102">
        <f t="shared" si="21"/>
        <v>5</v>
      </c>
      <c r="O34" s="102">
        <f t="shared" si="21"/>
        <v>0</v>
      </c>
      <c r="P34" s="103">
        <f t="shared" si="21"/>
        <v>-5</v>
      </c>
      <c r="Q34" s="96">
        <f t="shared" si="21"/>
        <v>-30</v>
      </c>
      <c r="R34" s="22">
        <f t="shared" si="21"/>
        <v>-35</v>
      </c>
      <c r="S34" s="22">
        <f t="shared" si="21"/>
        <v>-40</v>
      </c>
      <c r="T34" s="22">
        <f t="shared" si="21"/>
        <v>-45</v>
      </c>
      <c r="U34" s="73">
        <f t="shared" si="21"/>
        <v>-50</v>
      </c>
    </row>
    <row r="35" spans="2:23" x14ac:dyDescent="0.45">
      <c r="B35" s="79" t="s">
        <v>38</v>
      </c>
      <c r="C35" s="20">
        <f t="shared" si="19"/>
        <v>0.01</v>
      </c>
      <c r="D35" s="20">
        <f t="shared" ref="D35:D46" si="22">D34*$D$5</f>
        <v>2.6395149679999994E-2</v>
      </c>
      <c r="E35" s="20">
        <f t="shared" si="20"/>
        <v>4.2358010320000007E-2</v>
      </c>
      <c r="F35" s="81">
        <v>0.01</v>
      </c>
      <c r="G35" s="101"/>
      <c r="H35" s="102"/>
      <c r="I35" s="102"/>
      <c r="J35" s="102">
        <f>F35*J30*100</f>
        <v>30</v>
      </c>
      <c r="K35" s="102">
        <f>$F$9*(K30-(K29-$J$3))*100</f>
        <v>25</v>
      </c>
      <c r="L35" s="102">
        <f t="shared" ref="L35:U35" si="23">$F$9*(L30-(L29-$J$3))*100</f>
        <v>20</v>
      </c>
      <c r="M35" s="102">
        <f t="shared" si="23"/>
        <v>15</v>
      </c>
      <c r="N35" s="102">
        <f t="shared" si="23"/>
        <v>10</v>
      </c>
      <c r="O35" s="102">
        <f t="shared" si="23"/>
        <v>5</v>
      </c>
      <c r="P35" s="103">
        <f t="shared" si="23"/>
        <v>0</v>
      </c>
      <c r="Q35" s="96">
        <f t="shared" si="23"/>
        <v>-25</v>
      </c>
      <c r="R35" s="22">
        <f t="shared" si="23"/>
        <v>-30</v>
      </c>
      <c r="S35" s="22">
        <f t="shared" si="23"/>
        <v>-35</v>
      </c>
      <c r="T35" s="22">
        <f t="shared" si="23"/>
        <v>-40</v>
      </c>
      <c r="U35" s="73">
        <f t="shared" si="23"/>
        <v>-45</v>
      </c>
    </row>
    <row r="36" spans="2:23" x14ac:dyDescent="0.45">
      <c r="B36" s="79" t="s">
        <v>39</v>
      </c>
      <c r="C36" s="20">
        <f t="shared" si="19"/>
        <v>0.01</v>
      </c>
      <c r="D36" s="20">
        <f t="shared" si="22"/>
        <v>3.647809685775999E-2</v>
      </c>
      <c r="E36" s="20">
        <f t="shared" si="20"/>
        <v>6.8535260697760017E-2</v>
      </c>
      <c r="F36" s="81">
        <v>0.01</v>
      </c>
      <c r="G36" s="101"/>
      <c r="H36" s="102"/>
      <c r="I36" s="102"/>
      <c r="J36" s="102"/>
      <c r="K36" s="102">
        <f>F36*K30*100</f>
        <v>30</v>
      </c>
      <c r="L36" s="102">
        <f>$F$10*(L30-(L29-$K$3))*100</f>
        <v>25</v>
      </c>
      <c r="M36" s="102">
        <f>$F$10*(M30-(M29-$K$3))*100</f>
        <v>20</v>
      </c>
      <c r="N36" s="102">
        <f t="shared" ref="N36:U36" si="24">$F$10*(N30-(N29-$K$3))*100</f>
        <v>15</v>
      </c>
      <c r="O36" s="102">
        <f t="shared" si="24"/>
        <v>10</v>
      </c>
      <c r="P36" s="103">
        <f t="shared" si="24"/>
        <v>5</v>
      </c>
      <c r="Q36" s="96">
        <f t="shared" si="24"/>
        <v>-20</v>
      </c>
      <c r="R36" s="22">
        <f t="shared" si="24"/>
        <v>-25</v>
      </c>
      <c r="S36" s="22">
        <f t="shared" si="24"/>
        <v>-30</v>
      </c>
      <c r="T36" s="22">
        <f t="shared" si="24"/>
        <v>-35</v>
      </c>
      <c r="U36" s="73">
        <f t="shared" si="24"/>
        <v>-40</v>
      </c>
    </row>
    <row r="37" spans="2:23" x14ac:dyDescent="0.45">
      <c r="B37" s="79" t="s">
        <v>40</v>
      </c>
      <c r="C37" s="20">
        <f t="shared" si="19"/>
        <v>0.01</v>
      </c>
      <c r="D37" s="20">
        <f t="shared" si="22"/>
        <v>5.0412729857424302E-2</v>
      </c>
      <c r="E37" s="20">
        <f t="shared" si="20"/>
        <v>0.11089005180897571</v>
      </c>
      <c r="F37" s="81">
        <v>0.01</v>
      </c>
      <c r="G37" s="101"/>
      <c r="H37" s="102"/>
      <c r="I37" s="102"/>
      <c r="J37" s="102"/>
      <c r="K37" s="102"/>
      <c r="L37" s="102">
        <f>F37*L30*100</f>
        <v>30</v>
      </c>
      <c r="M37" s="102">
        <f>$F$11*(M30-(M29-$L$3))*100</f>
        <v>25</v>
      </c>
      <c r="N37" s="102">
        <f>$F$11*(N30-(N29-$L$3))*100</f>
        <v>20</v>
      </c>
      <c r="O37" s="102">
        <f t="shared" ref="O37:U37" si="25">$F$11*(O30-(O29-$L$3))*100</f>
        <v>15</v>
      </c>
      <c r="P37" s="103">
        <f t="shared" si="25"/>
        <v>10</v>
      </c>
      <c r="Q37" s="96">
        <f t="shared" si="25"/>
        <v>-15</v>
      </c>
      <c r="R37" s="22">
        <f t="shared" si="25"/>
        <v>-20</v>
      </c>
      <c r="S37" s="22">
        <f t="shared" si="25"/>
        <v>-25</v>
      </c>
      <c r="T37" s="22">
        <f t="shared" si="25"/>
        <v>-30</v>
      </c>
      <c r="U37" s="73">
        <f t="shared" si="25"/>
        <v>-35</v>
      </c>
    </row>
    <row r="38" spans="2:23" x14ac:dyDescent="0.45">
      <c r="B38" s="79" t="s">
        <v>41</v>
      </c>
      <c r="C38" s="20">
        <f t="shared" si="19"/>
        <v>0.01</v>
      </c>
      <c r="D38" s="20">
        <f t="shared" si="22"/>
        <v>6.9670392662960379E-2</v>
      </c>
      <c r="E38" s="20">
        <f t="shared" si="20"/>
        <v>0.17942010382692272</v>
      </c>
      <c r="F38" s="81">
        <v>0.01</v>
      </c>
      <c r="G38" s="101"/>
      <c r="H38" s="102"/>
      <c r="I38" s="102"/>
      <c r="J38" s="102"/>
      <c r="K38" s="102"/>
      <c r="L38" s="102"/>
      <c r="M38" s="102">
        <f>F38*M30*100</f>
        <v>30</v>
      </c>
      <c r="N38" s="102">
        <f>$F$12*(N30-(N29-$M$3))*100</f>
        <v>25</v>
      </c>
      <c r="O38" s="102">
        <f>$F$12*(O30-(O29-$M$3))*100</f>
        <v>20</v>
      </c>
      <c r="P38" s="103">
        <f t="shared" ref="P38:U38" si="26">$F$12*(P30-(P29-$M$3))*100</f>
        <v>15</v>
      </c>
      <c r="Q38" s="96">
        <f t="shared" si="26"/>
        <v>-10</v>
      </c>
      <c r="R38" s="22">
        <f t="shared" si="26"/>
        <v>-15</v>
      </c>
      <c r="S38" s="22">
        <f t="shared" si="26"/>
        <v>-20</v>
      </c>
      <c r="T38" s="22">
        <f t="shared" si="26"/>
        <v>-25</v>
      </c>
      <c r="U38" s="73">
        <f t="shared" si="26"/>
        <v>-30</v>
      </c>
    </row>
    <row r="39" spans="2:23" x14ac:dyDescent="0.45">
      <c r="B39" s="79" t="s">
        <v>42</v>
      </c>
      <c r="C39" s="20">
        <f t="shared" si="19"/>
        <v>0.01</v>
      </c>
      <c r="D39" s="20">
        <f t="shared" si="22"/>
        <v>9.6284482660211237E-2</v>
      </c>
      <c r="E39" s="20">
        <f t="shared" si="20"/>
        <v>0.29030172799196097</v>
      </c>
      <c r="F39" s="81">
        <v>0.01</v>
      </c>
      <c r="G39" s="101"/>
      <c r="H39" s="102"/>
      <c r="I39" s="102"/>
      <c r="J39" s="102"/>
      <c r="K39" s="102"/>
      <c r="L39" s="102"/>
      <c r="M39" s="102"/>
      <c r="N39" s="102">
        <f>F39*N30*100</f>
        <v>30</v>
      </c>
      <c r="O39" s="102">
        <f>$F$13*(O30-(O29-$N$3))*100</f>
        <v>25</v>
      </c>
      <c r="P39" s="103">
        <f>$F$13*(P30-(P29-$N$3))*100</f>
        <v>20</v>
      </c>
      <c r="Q39" s="96">
        <f t="shared" ref="Q39:U39" si="27">$F$13*(Q30-(Q29-$N$3))*100</f>
        <v>-5</v>
      </c>
      <c r="R39" s="22">
        <f t="shared" si="27"/>
        <v>-10</v>
      </c>
      <c r="S39" s="22">
        <f t="shared" si="27"/>
        <v>-15</v>
      </c>
      <c r="T39" s="22">
        <f t="shared" si="27"/>
        <v>-20</v>
      </c>
      <c r="U39" s="73">
        <f t="shared" si="27"/>
        <v>-25</v>
      </c>
    </row>
    <row r="40" spans="2:23" x14ac:dyDescent="0.45">
      <c r="B40" s="79" t="s">
        <v>43</v>
      </c>
      <c r="C40" s="20">
        <f t="shared" si="19"/>
        <v>0.01</v>
      </c>
      <c r="D40" s="20">
        <f t="shared" si="22"/>
        <v>0.13306515503641192</v>
      </c>
      <c r="E40" s="20">
        <f t="shared" si="20"/>
        <v>0.46970819589099289</v>
      </c>
      <c r="F40" s="81">
        <v>0.01</v>
      </c>
      <c r="G40" s="101"/>
      <c r="H40" s="102"/>
      <c r="I40" s="102"/>
      <c r="J40" s="102"/>
      <c r="K40" s="102"/>
      <c r="L40" s="102"/>
      <c r="M40" s="102"/>
      <c r="N40" s="102"/>
      <c r="O40" s="102">
        <f>F40*O30*100</f>
        <v>30</v>
      </c>
      <c r="P40" s="103">
        <f>$F$14*(P30-(P29-$O$3))*100</f>
        <v>25</v>
      </c>
      <c r="Q40" s="96">
        <f>$F$14*(Q30-(Q29-$O$3))*100</f>
        <v>0</v>
      </c>
      <c r="R40" s="22">
        <f t="shared" ref="R40:U40" si="28">$F$14*(R30-(R29-$O$3))*100</f>
        <v>-5</v>
      </c>
      <c r="S40" s="22">
        <f t="shared" si="28"/>
        <v>-10</v>
      </c>
      <c r="T40" s="22">
        <f t="shared" si="28"/>
        <v>-15</v>
      </c>
      <c r="U40" s="73">
        <f t="shared" si="28"/>
        <v>-20</v>
      </c>
    </row>
    <row r="41" spans="2:23" x14ac:dyDescent="0.45">
      <c r="B41" s="79" t="s">
        <v>44</v>
      </c>
      <c r="C41" s="20">
        <f t="shared" si="19"/>
        <v>0.01</v>
      </c>
      <c r="D41" s="20">
        <f t="shared" si="22"/>
        <v>0.18389604426032125</v>
      </c>
      <c r="E41" s="20">
        <f t="shared" si="20"/>
        <v>0.75998786095162651</v>
      </c>
      <c r="F41" s="81">
        <v>0.01</v>
      </c>
      <c r="G41" s="104"/>
      <c r="H41" s="105"/>
      <c r="I41" s="105"/>
      <c r="J41" s="105"/>
      <c r="K41" s="105"/>
      <c r="L41" s="105"/>
      <c r="M41" s="105"/>
      <c r="N41" s="105"/>
      <c r="O41" s="105"/>
      <c r="P41" s="106">
        <f>F41*P30*100</f>
        <v>30</v>
      </c>
      <c r="Q41" s="97">
        <f>$F$15*(Q30-(Q29-$P$3))*100</f>
        <v>5</v>
      </c>
      <c r="R41" s="23">
        <f>$F$15*(R30-(R29-$P$3))*100</f>
        <v>0</v>
      </c>
      <c r="S41" s="23">
        <f t="shared" ref="S41:U41" si="29">$F$15*(S30-(S29-$P$3))*100</f>
        <v>-5</v>
      </c>
      <c r="T41" s="23">
        <f t="shared" si="29"/>
        <v>-10</v>
      </c>
      <c r="U41" s="74">
        <f t="shared" si="29"/>
        <v>-15</v>
      </c>
      <c r="V41" s="89"/>
    </row>
    <row r="42" spans="2:23" x14ac:dyDescent="0.45">
      <c r="B42" s="82" t="s">
        <v>45</v>
      </c>
      <c r="C42" s="20">
        <f t="shared" si="19"/>
        <v>0.01</v>
      </c>
      <c r="D42" s="20">
        <f t="shared" si="22"/>
        <v>0.25414433316776397</v>
      </c>
      <c r="E42" s="20">
        <f t="shared" si="20"/>
        <v>1.2296603590197317</v>
      </c>
      <c r="F42" s="84">
        <v>0.46970819589099289</v>
      </c>
      <c r="G42" s="78"/>
      <c r="H42" s="68"/>
      <c r="I42" s="68"/>
      <c r="J42" s="68"/>
      <c r="K42" s="68"/>
      <c r="L42" s="68"/>
      <c r="M42" s="68"/>
      <c r="N42" s="68"/>
      <c r="O42" s="68"/>
      <c r="P42" s="112"/>
      <c r="Q42" s="116">
        <f>F42*Q30*100</f>
        <v>469.7081958909929</v>
      </c>
      <c r="R42" s="70">
        <f>$F$16*(R30-(R29-$Q$3))*100</f>
        <v>234.85409794549645</v>
      </c>
      <c r="S42" s="70">
        <f>$F$16*(S30-(S29-$Q$3))*100</f>
        <v>0</v>
      </c>
      <c r="T42" s="70">
        <f t="shared" ref="T42:U42" si="30">$F$16*(T30-(T29-$Q$3))*100</f>
        <v>-234.85409794549645</v>
      </c>
      <c r="U42" s="71">
        <f t="shared" si="30"/>
        <v>-469.7081958909929</v>
      </c>
    </row>
    <row r="43" spans="2:23" x14ac:dyDescent="0.45">
      <c r="B43" s="83" t="s">
        <v>46</v>
      </c>
      <c r="C43" s="20">
        <f t="shared" si="19"/>
        <v>0.01</v>
      </c>
      <c r="D43" s="20">
        <f t="shared" si="22"/>
        <v>0.3512274684378498</v>
      </c>
      <c r="E43" s="20">
        <f t="shared" si="20"/>
        <v>1.9895904608939261</v>
      </c>
      <c r="F43" s="85">
        <v>0.75998786095162651</v>
      </c>
      <c r="G43" s="72"/>
      <c r="H43" s="22"/>
      <c r="I43" s="22"/>
      <c r="J43" s="22"/>
      <c r="K43" s="22"/>
      <c r="L43" s="22"/>
      <c r="M43" s="22"/>
      <c r="N43" s="22"/>
      <c r="O43" s="22"/>
      <c r="P43" s="113"/>
      <c r="Q43" s="72"/>
      <c r="R43" s="107">
        <f>F43*R30*100</f>
        <v>759.98786095162654</v>
      </c>
      <c r="S43" s="22">
        <f>$F$17*(S30-(S29-$R$3))*100</f>
        <v>379.99393047581327</v>
      </c>
      <c r="T43" s="22">
        <f>$F$17*(T30-(T29-$R$3))*100</f>
        <v>0</v>
      </c>
      <c r="U43" s="73">
        <f t="shared" ref="U43" si="31">$F$17*(U30-(U29-$R$3))*100</f>
        <v>-379.99393047581327</v>
      </c>
      <c r="V43" s="21"/>
      <c r="W43" s="21"/>
    </row>
    <row r="44" spans="2:23" x14ac:dyDescent="0.45">
      <c r="B44" s="83" t="s">
        <v>47</v>
      </c>
      <c r="C44" s="20">
        <f t="shared" si="19"/>
        <v>0.01</v>
      </c>
      <c r="D44" s="20">
        <f t="shared" si="22"/>
        <v>0.48539636138110837</v>
      </c>
      <c r="E44" s="20">
        <f t="shared" si="20"/>
        <v>3.2191573657263728</v>
      </c>
      <c r="F44" s="85">
        <v>1.2296603590197317</v>
      </c>
      <c r="G44" s="72"/>
      <c r="H44" s="22"/>
      <c r="I44" s="22"/>
      <c r="J44" s="22"/>
      <c r="K44" s="22"/>
      <c r="L44" s="22"/>
      <c r="M44" s="22"/>
      <c r="N44" s="22"/>
      <c r="O44" s="22"/>
      <c r="P44" s="113"/>
      <c r="Q44" s="72"/>
      <c r="R44" s="22"/>
      <c r="S44" s="107">
        <f>F44*S30*100</f>
        <v>1229.6603590197317</v>
      </c>
      <c r="T44" s="22">
        <f>$F$18*(T30-(T29-$S$3))*100</f>
        <v>614.83017950986584</v>
      </c>
      <c r="U44" s="73">
        <f>$F$18*(U30-(U29-$S$3))*100</f>
        <v>0</v>
      </c>
    </row>
    <row r="45" spans="2:23" x14ac:dyDescent="0.45">
      <c r="B45" s="83" t="s">
        <v>48</v>
      </c>
      <c r="C45" s="20">
        <f t="shared" si="19"/>
        <v>0.01</v>
      </c>
      <c r="D45" s="20">
        <f t="shared" si="22"/>
        <v>0.6708177714286917</v>
      </c>
      <c r="E45" s="20">
        <f t="shared" si="20"/>
        <v>5.2085966177452718</v>
      </c>
      <c r="F45" s="85">
        <v>1.9895904608939261</v>
      </c>
      <c r="G45" s="72"/>
      <c r="H45" s="22"/>
      <c r="I45" s="22"/>
      <c r="J45" s="22"/>
      <c r="K45" s="22"/>
      <c r="L45" s="22"/>
      <c r="M45" s="22"/>
      <c r="N45" s="22"/>
      <c r="O45" s="22"/>
      <c r="P45" s="113"/>
      <c r="Q45" s="72"/>
      <c r="R45" s="22"/>
      <c r="S45" s="22"/>
      <c r="T45" s="107">
        <f>F45*T30*100</f>
        <v>1989.5904608939261</v>
      </c>
      <c r="U45" s="73">
        <f>$F$19*(U30-(U29-$T$3))*100</f>
        <v>994.79523044696305</v>
      </c>
    </row>
    <row r="46" spans="2:23" x14ac:dyDescent="0.45">
      <c r="B46" s="83" t="s">
        <v>49</v>
      </c>
      <c r="C46" s="20">
        <f t="shared" si="19"/>
        <v>0.01</v>
      </c>
      <c r="D46" s="20">
        <f t="shared" si="22"/>
        <v>0.92707016011445187</v>
      </c>
      <c r="E46" s="20">
        <f t="shared" si="20"/>
        <v>8.4275093275118511</v>
      </c>
      <c r="F46" s="86">
        <v>3.2191573657263728</v>
      </c>
      <c r="G46" s="75"/>
      <c r="H46" s="76"/>
      <c r="I46" s="76"/>
      <c r="J46" s="76"/>
      <c r="K46" s="76"/>
      <c r="L46" s="76"/>
      <c r="M46" s="76"/>
      <c r="N46" s="76"/>
      <c r="O46" s="76"/>
      <c r="P46" s="114"/>
      <c r="Q46" s="75"/>
      <c r="R46" s="76"/>
      <c r="S46" s="76"/>
      <c r="T46" s="76"/>
      <c r="U46" s="108">
        <f>F46*U30*100</f>
        <v>3219.157365726373</v>
      </c>
    </row>
    <row r="47" spans="2:23" x14ac:dyDescent="0.45">
      <c r="B47" s="24"/>
      <c r="F47" s="77">
        <f>SUM(F32:F46)</f>
        <v>7.7681042424826501</v>
      </c>
      <c r="G47" s="110">
        <f>SUM(G32:G46)</f>
        <v>30</v>
      </c>
      <c r="H47" s="111">
        <f t="shared" ref="H47:U47" si="32">SUM(H32:H46)</f>
        <v>55</v>
      </c>
      <c r="I47" s="111">
        <f t="shared" si="32"/>
        <v>75</v>
      </c>
      <c r="J47" s="111">
        <f t="shared" si="32"/>
        <v>90</v>
      </c>
      <c r="K47" s="111">
        <f t="shared" si="32"/>
        <v>100</v>
      </c>
      <c r="L47" s="111">
        <f t="shared" si="32"/>
        <v>105</v>
      </c>
      <c r="M47" s="111">
        <f t="shared" si="32"/>
        <v>105</v>
      </c>
      <c r="N47" s="111">
        <f t="shared" si="32"/>
        <v>100</v>
      </c>
      <c r="O47" s="111">
        <f t="shared" si="32"/>
        <v>90</v>
      </c>
      <c r="P47" s="115">
        <f t="shared" si="32"/>
        <v>75</v>
      </c>
      <c r="Q47" s="109">
        <f t="shared" si="32"/>
        <v>294.7081958909929</v>
      </c>
      <c r="R47" s="109">
        <f t="shared" si="32"/>
        <v>769.84195889712305</v>
      </c>
      <c r="S47" s="109">
        <f t="shared" si="32"/>
        <v>1334.6542894955451</v>
      </c>
      <c r="T47" s="109">
        <f t="shared" si="32"/>
        <v>2044.5665424582953</v>
      </c>
      <c r="U47" s="109">
        <f t="shared" si="32"/>
        <v>2989.25046980653</v>
      </c>
    </row>
    <row r="48" spans="2:23" x14ac:dyDescent="0.45">
      <c r="B48" s="24"/>
    </row>
    <row r="49" spans="2:2" x14ac:dyDescent="0.45">
      <c r="B49" s="24"/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2024-04-02T07:56:09Z</dcterms:modified>
</cp:coreProperties>
</file>