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2387F07B-E9E4-4A0F-9764-89C83A82721B}" xr6:coauthVersionLast="47" xr6:coauthVersionMax="47" xr10:uidLastSave="{00000000-0000-0000-0000-000000000000}"/>
  <bookViews>
    <workbookView xWindow="2292" yWindow="0" windowWidth="34824" windowHeight="16680" xr2:uid="{00000000-000D-0000-FFFF-FFFF00000000}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P14" i="10" s="1"/>
  <c r="O3" i="10"/>
  <c r="N3" i="10"/>
  <c r="M3" i="10"/>
  <c r="M6" i="10" s="1"/>
  <c r="L3" i="10"/>
  <c r="L6" i="10" s="1"/>
  <c r="K3" i="10"/>
  <c r="K6" i="10" s="1"/>
  <c r="J6" i="10"/>
  <c r="H3" i="10"/>
  <c r="N7" i="10" s="1"/>
  <c r="I7" i="10" l="1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J21" i="10" l="1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D3" i="2"/>
  <c r="T10" i="10" l="1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H4" i="2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C17" i="2"/>
  <c r="A19" i="2"/>
  <c r="D18" i="2"/>
  <c r="B18" i="2"/>
  <c r="H17" i="2" l="1"/>
  <c r="N16" i="2"/>
  <c r="N32" i="2" s="1"/>
  <c r="M32" i="2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<sst xmlns="http://schemas.openxmlformats.org/spreadsheetml/2006/main" count="106" uniqueCount="89">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</sst>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2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81" fontId="3" fillId="0" borderId="11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7" xfId="1" applyNumberFormat="1" applyFont="1" applyBorder="1"/>
    <xf numFmtId="179" fontId="9" fillId="0" borderId="8" xfId="1" applyNumberFormat="1" applyFont="1" applyBorder="1"/>
    <xf numFmtId="180" fontId="9" fillId="0" borderId="2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1" xfId="0" applyNumberFormat="1" applyFont="1" applyFill="1" applyBorder="1" applyAlignment="1">
      <alignment horizontal="center" vertical="center"/>
    </xf>
    <xf numFmtId="4" fontId="10" fillId="11" borderId="13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3" xfId="1" applyNumberFormat="1" applyFont="1" applyFill="1" applyBorder="1" applyAlignment="1">
      <alignment horizontal="center" vertical="center"/>
    </xf>
    <xf numFmtId="180" fontId="12" fillId="2" borderId="4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9" fontId="9" fillId="0" borderId="6" xfId="1" applyNumberFormat="1" applyFont="1" applyBorder="1" applyAlignment="1">
      <alignment horizontal="center" vertical="center"/>
    </xf>
    <xf numFmtId="3" fontId="12" fillId="2" borderId="5" xfId="1" applyNumberFormat="1" applyFont="1" applyFill="1" applyBorder="1" applyAlignment="1">
      <alignment vertical="center"/>
    </xf>
    <xf numFmtId="179" fontId="12" fillId="2" borderId="5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9" xfId="2" applyFont="1" applyFill="1" applyBorder="1" applyAlignment="1">
      <alignment horizontal="center"/>
    </xf>
    <xf numFmtId="0" fontId="18" fillId="4" borderId="11" xfId="2" applyFont="1" applyFill="1" applyBorder="1" applyAlignment="1">
      <alignment horizontal="center" vertical="center"/>
    </xf>
    <xf numFmtId="4" fontId="18" fillId="0" borderId="11" xfId="2" applyNumberFormat="1" applyFont="1" applyBorder="1" applyAlignment="1">
      <alignment horizontal="center"/>
    </xf>
    <xf numFmtId="3" fontId="18" fillId="0" borderId="11" xfId="2" applyNumberFormat="1" applyFont="1" applyBorder="1" applyAlignment="1">
      <alignment horizontal="right"/>
    </xf>
    <xf numFmtId="3" fontId="18" fillId="0" borderId="11" xfId="2" applyNumberFormat="1" applyFont="1" applyBorder="1"/>
    <xf numFmtId="0" fontId="18" fillId="13" borderId="11" xfId="2" applyFont="1" applyFill="1" applyBorder="1" applyAlignment="1">
      <alignment horizontal="center" vertical="center"/>
    </xf>
    <xf numFmtId="0" fontId="18" fillId="6" borderId="11" xfId="2" applyFont="1" applyFill="1" applyBorder="1" applyAlignment="1">
      <alignment horizontal="center"/>
    </xf>
    <xf numFmtId="4" fontId="18" fillId="5" borderId="11" xfId="2" applyNumberFormat="1" applyFont="1" applyFill="1" applyBorder="1" applyAlignment="1">
      <alignment horizontal="center"/>
    </xf>
    <xf numFmtId="0" fontId="18" fillId="0" borderId="11" xfId="2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1" xfId="2" applyNumberFormat="1" applyFont="1" applyFill="1" applyBorder="1" applyAlignment="1">
      <alignment horizontal="center" vertical="center"/>
    </xf>
    <xf numFmtId="177" fontId="14" fillId="0" borderId="11" xfId="3" applyNumberFormat="1" applyFont="1" applyBorder="1" applyAlignment="1">
      <alignment vertical="center"/>
    </xf>
    <xf numFmtId="176" fontId="14" fillId="0" borderId="11" xfId="3" applyFont="1" applyBorder="1" applyAlignment="1">
      <alignment vertical="center"/>
    </xf>
    <xf numFmtId="182" fontId="14" fillId="2" borderId="11" xfId="3" applyNumberFormat="1" applyFont="1" applyFill="1" applyBorder="1" applyAlignment="1">
      <alignment vertical="center"/>
    </xf>
    <xf numFmtId="0" fontId="13" fillId="0" borderId="20" xfId="1" applyFont="1" applyBorder="1"/>
    <xf numFmtId="0" fontId="13" fillId="0" borderId="21" xfId="1" applyFont="1" applyBorder="1"/>
    <xf numFmtId="179" fontId="8" fillId="0" borderId="19" xfId="2" applyNumberFormat="1" applyFont="1" applyBorder="1"/>
    <xf numFmtId="3" fontId="10" fillId="0" borderId="2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14" borderId="15" xfId="0" applyNumberFormat="1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182" fontId="17" fillId="16" borderId="10" xfId="2" applyNumberFormat="1" applyFont="1" applyFill="1" applyBorder="1" applyAlignment="1">
      <alignment horizontal="center" vertical="center"/>
    </xf>
    <xf numFmtId="37" fontId="17" fillId="16" borderId="9" xfId="2" applyNumberFormat="1" applyFont="1" applyFill="1" applyBorder="1" applyAlignment="1">
      <alignment horizontal="center" vertical="center"/>
    </xf>
    <xf numFmtId="177" fontId="14" fillId="2" borderId="11" xfId="3" applyNumberFormat="1" applyFont="1" applyFill="1" applyBorder="1" applyAlignment="1">
      <alignment vertical="center"/>
    </xf>
    <xf numFmtId="178" fontId="14" fillId="2" borderId="11" xfId="3" applyNumberFormat="1" applyFont="1" applyFill="1" applyBorder="1" applyAlignment="1">
      <alignment vertical="center"/>
    </xf>
    <xf numFmtId="4" fontId="12" fillId="2" borderId="3" xfId="1" applyNumberFormat="1" applyFont="1" applyFill="1" applyBorder="1" applyAlignment="1">
      <alignment vertical="center"/>
    </xf>
    <xf numFmtId="3" fontId="26" fillId="0" borderId="11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83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11" fillId="0" borderId="22" xfId="0" applyNumberFormat="1" applyFont="1" applyBorder="1" applyAlignment="1">
      <alignment horizontal="center" vertical="center"/>
    </xf>
    <xf numFmtId="4" fontId="10" fillId="3" borderId="11" xfId="0" applyNumberFormat="1" applyFont="1" applyFill="1" applyBorder="1" applyAlignment="1">
      <alignment horizontal="center" vertical="center"/>
    </xf>
    <xf numFmtId="4" fontId="10" fillId="15" borderId="11" xfId="0" applyNumberFormat="1" applyFont="1" applyFill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0" fillId="18" borderId="27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8" xfId="0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14" borderId="28" xfId="0" applyNumberFormat="1" applyFont="1" applyFill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3" fontId="10" fillId="14" borderId="32" xfId="0" applyNumberFormat="1" applyFont="1" applyFill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0" fontId="10" fillId="18" borderId="29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11" fillId="18" borderId="30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11" fillId="19" borderId="30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4" fontId="22" fillId="7" borderId="11" xfId="4" applyNumberFormat="1" applyFont="1" applyBorder="1" applyAlignment="1">
      <alignment horizontal="center"/>
    </xf>
    <xf numFmtId="0" fontId="23" fillId="8" borderId="11" xfId="5" applyFont="1" applyBorder="1" applyAlignment="1">
      <alignment horizontal="center"/>
    </xf>
    <xf numFmtId="4" fontId="24" fillId="9" borderId="11" xfId="6" applyNumberFormat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abSelected="1" zoomScale="85" zoomScaleNormal="85" workbookViewId="0">
      <selection activeCell="T6" sqref="T6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17" width="10.59765625" style="5" customWidth="1"/>
    <col min="18" max="18" width="8.59765625" style="5" bestFit="1" customWidth="1"/>
    <col min="19" max="20" width="9.296875" style="5" bestFit="1" customWidth="1"/>
    <col min="21" max="21" width="10.296875" style="5" bestFit="1" customWidth="1"/>
    <col min="22" max="22" width="11.09765625" style="5" bestFit="1" customWidth="1"/>
    <col min="23" max="23" width="11.5" style="5" bestFit="1" customWidth="1"/>
    <col min="24" max="25" width="12.296875" style="5" bestFit="1" customWidth="1"/>
    <col min="26" max="26" width="12.69921875" style="5" bestFit="1" customWidth="1"/>
    <col min="27" max="27" width="13.5" style="5" bestFit="1" customWidth="1"/>
    <col min="28" max="28" width="14.59765625" style="5" bestFit="1" customWidth="1"/>
    <col min="29" max="16384" width="9.09765625" style="5"/>
  </cols>
  <sheetData>
    <row r="1" spans="1:28" ht="16.8" x14ac:dyDescent="0.25">
      <c r="A1" s="113" t="s">
        <v>0</v>
      </c>
      <c r="B1" s="114"/>
      <c r="C1" s="114"/>
      <c r="D1" s="114"/>
    </row>
    <row r="2" spans="1:28" ht="25.2" x14ac:dyDescent="0.4">
      <c r="A2" s="46" t="s">
        <v>1</v>
      </c>
      <c r="B2" s="47"/>
      <c r="C2" s="48"/>
      <c r="D2" s="57">
        <v>2</v>
      </c>
      <c r="H2" s="40"/>
      <c r="I2" s="40"/>
      <c r="J2" s="118" t="s">
        <v>49</v>
      </c>
      <c r="K2" s="118"/>
      <c r="L2" s="118" t="s">
        <v>50</v>
      </c>
      <c r="M2" s="118"/>
      <c r="N2" s="118" t="s">
        <v>51</v>
      </c>
      <c r="O2" s="118"/>
      <c r="P2" s="118"/>
      <c r="Q2" s="40"/>
      <c r="R2" s="40"/>
      <c r="S2" s="40"/>
      <c r="T2" s="40"/>
      <c r="U2" s="40"/>
      <c r="V2" s="40"/>
      <c r="W2" s="40"/>
      <c r="X2" s="40"/>
    </row>
    <row r="3" spans="1:28" ht="16.8" x14ac:dyDescent="0.3">
      <c r="A3" s="46" t="s">
        <v>2</v>
      </c>
      <c r="B3" s="47"/>
      <c r="C3" s="48"/>
      <c r="D3" s="43">
        <f>D2</f>
        <v>2</v>
      </c>
      <c r="G3" s="27"/>
      <c r="H3" s="20"/>
      <c r="I3" s="20"/>
      <c r="J3" s="115">
        <f>SUM('Bảng Input L30'!B13:B37)</f>
        <v>186.94729516330176</v>
      </c>
      <c r="K3" s="115"/>
      <c r="L3" s="116">
        <f>J3*91</f>
        <v>17012.203859860459</v>
      </c>
      <c r="M3" s="116"/>
      <c r="N3" s="117">
        <f>L3+'Bảng Input L30'!C35</f>
        <v>28554.063882314214</v>
      </c>
      <c r="O3" s="117"/>
      <c r="P3" s="117"/>
      <c r="Q3" s="20"/>
      <c r="R3" s="20"/>
      <c r="S3" s="20"/>
      <c r="T3" s="20"/>
      <c r="U3" s="20"/>
      <c r="V3" s="20"/>
      <c r="W3" s="20"/>
      <c r="X3" s="20"/>
    </row>
    <row r="4" spans="1:28" ht="18.600000000000001" x14ac:dyDescent="0.3">
      <c r="A4" s="46" t="s">
        <v>3</v>
      </c>
      <c r="B4" s="47"/>
      <c r="C4" s="48"/>
      <c r="D4" s="43">
        <f>D3</f>
        <v>2</v>
      </c>
      <c r="G4" s="28" t="s">
        <v>14</v>
      </c>
      <c r="H4" s="55">
        <f>D9</f>
        <v>2.6179999999999999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 x14ac:dyDescent="0.3">
      <c r="A5" s="46" t="s">
        <v>4</v>
      </c>
      <c r="B5" s="47"/>
      <c r="C5" s="48"/>
      <c r="D5" s="43">
        <f>D4</f>
        <v>2</v>
      </c>
      <c r="G5" s="28" t="s">
        <v>55</v>
      </c>
      <c r="H5" s="56">
        <v>2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 x14ac:dyDescent="0.3">
      <c r="A6" s="46" t="s">
        <v>5</v>
      </c>
      <c r="B6" s="47"/>
      <c r="C6" s="48"/>
      <c r="D6" s="43">
        <f>D5</f>
        <v>2</v>
      </c>
      <c r="G6" s="28" t="s">
        <v>73</v>
      </c>
      <c r="H6" s="56">
        <v>2</v>
      </c>
      <c r="N6" s="41" t="s">
        <v>13</v>
      </c>
    </row>
    <row r="7" spans="1:28" ht="16.8" x14ac:dyDescent="0.3">
      <c r="A7" s="46" t="s">
        <v>6</v>
      </c>
      <c r="B7" s="47"/>
      <c r="C7" s="48"/>
      <c r="D7" s="43">
        <f>D6</f>
        <v>2</v>
      </c>
      <c r="G7" s="1"/>
      <c r="H7" s="1"/>
      <c r="I7" s="38">
        <v>2200</v>
      </c>
      <c r="J7" s="38">
        <f>I7-H$5</f>
        <v>2198</v>
      </c>
      <c r="K7" s="38">
        <f t="shared" ref="K7:X7" si="0">J7-$H$5</f>
        <v>2196</v>
      </c>
      <c r="L7" s="38">
        <f t="shared" si="0"/>
        <v>2194</v>
      </c>
      <c r="M7" s="38">
        <f t="shared" si="0"/>
        <v>2192</v>
      </c>
      <c r="N7" s="38">
        <f t="shared" si="0"/>
        <v>2190</v>
      </c>
      <c r="O7" s="38">
        <f t="shared" si="0"/>
        <v>2188</v>
      </c>
      <c r="P7" s="38">
        <f t="shared" si="0"/>
        <v>2186</v>
      </c>
      <c r="Q7" s="38">
        <f t="shared" si="0"/>
        <v>2184</v>
      </c>
      <c r="R7" s="38">
        <f t="shared" si="0"/>
        <v>2182</v>
      </c>
      <c r="S7" s="38">
        <f t="shared" si="0"/>
        <v>2180</v>
      </c>
      <c r="T7" s="38">
        <f t="shared" si="0"/>
        <v>2178</v>
      </c>
      <c r="U7" s="38">
        <f t="shared" si="0"/>
        <v>2176</v>
      </c>
      <c r="V7" s="38">
        <f t="shared" si="0"/>
        <v>2174</v>
      </c>
      <c r="W7" s="38">
        <f t="shared" si="0"/>
        <v>2172</v>
      </c>
      <c r="X7" s="38">
        <f t="shared" si="0"/>
        <v>2170</v>
      </c>
      <c r="Y7" s="38">
        <f t="shared" ref="Y7" si="1">X7-$H$5</f>
        <v>2168</v>
      </c>
      <c r="Z7" s="38">
        <f t="shared" ref="Z7" si="2">Y7-$H$5</f>
        <v>2166</v>
      </c>
      <c r="AA7" s="38">
        <f t="shared" ref="AA7" si="3">Z7-$H$5</f>
        <v>2164</v>
      </c>
      <c r="AB7" s="38">
        <f t="shared" ref="AB7" si="4">AA7-$H$5</f>
        <v>2162</v>
      </c>
    </row>
    <row r="8" spans="1:28" ht="16.8" x14ac:dyDescent="0.3">
      <c r="A8" s="46" t="s">
        <v>74</v>
      </c>
      <c r="B8" s="47"/>
      <c r="C8" s="48"/>
      <c r="D8" s="44">
        <v>0.01</v>
      </c>
      <c r="G8" s="1"/>
      <c r="H8" s="1"/>
      <c r="I8" s="38">
        <v>0</v>
      </c>
      <c r="J8" s="38">
        <f t="shared" ref="J8:X8" si="5">$I$7-J7</f>
        <v>2</v>
      </c>
      <c r="K8" s="38">
        <f t="shared" si="5"/>
        <v>4</v>
      </c>
      <c r="L8" s="38">
        <f t="shared" si="5"/>
        <v>6</v>
      </c>
      <c r="M8" s="38">
        <f t="shared" si="5"/>
        <v>8</v>
      </c>
      <c r="N8" s="38">
        <f t="shared" si="5"/>
        <v>10</v>
      </c>
      <c r="O8" s="38">
        <f t="shared" si="5"/>
        <v>12</v>
      </c>
      <c r="P8" s="38">
        <f t="shared" si="5"/>
        <v>14</v>
      </c>
      <c r="Q8" s="38">
        <f t="shared" si="5"/>
        <v>16</v>
      </c>
      <c r="R8" s="38">
        <f t="shared" si="5"/>
        <v>18</v>
      </c>
      <c r="S8" s="38">
        <f t="shared" si="5"/>
        <v>20</v>
      </c>
      <c r="T8" s="38">
        <f t="shared" si="5"/>
        <v>22</v>
      </c>
      <c r="U8" s="38">
        <f t="shared" si="5"/>
        <v>24</v>
      </c>
      <c r="V8" s="38">
        <f t="shared" si="5"/>
        <v>26</v>
      </c>
      <c r="W8" s="38">
        <f t="shared" si="5"/>
        <v>28</v>
      </c>
      <c r="X8" s="38">
        <f t="shared" si="5"/>
        <v>30</v>
      </c>
      <c r="Y8" s="38">
        <f t="shared" ref="Y8:AB8" si="6">$I$7-Y7</f>
        <v>32</v>
      </c>
      <c r="Z8" s="38">
        <f t="shared" si="6"/>
        <v>34</v>
      </c>
      <c r="AA8" s="38">
        <f t="shared" si="6"/>
        <v>36</v>
      </c>
      <c r="AB8" s="38">
        <f t="shared" si="6"/>
        <v>38</v>
      </c>
    </row>
    <row r="9" spans="1:28" ht="16.8" x14ac:dyDescent="0.3">
      <c r="A9" s="46" t="s">
        <v>7</v>
      </c>
      <c r="B9" s="47"/>
      <c r="C9" s="48"/>
      <c r="D9" s="45">
        <v>2.6179999999999999</v>
      </c>
      <c r="G9" s="29" t="s">
        <v>16</v>
      </c>
      <c r="H9" s="29" t="s">
        <v>54</v>
      </c>
      <c r="I9" s="29" t="s">
        <v>17</v>
      </c>
      <c r="J9" s="29" t="s">
        <v>18</v>
      </c>
      <c r="K9" s="29" t="s">
        <v>19</v>
      </c>
      <c r="L9" s="29" t="s">
        <v>20</v>
      </c>
      <c r="M9" s="29" t="s">
        <v>21</v>
      </c>
      <c r="N9" s="29" t="s">
        <v>22</v>
      </c>
      <c r="O9" s="29" t="s">
        <v>23</v>
      </c>
      <c r="P9" s="29" t="s">
        <v>24</v>
      </c>
      <c r="Q9" s="29" t="s">
        <v>25</v>
      </c>
      <c r="R9" s="29" t="s">
        <v>26</v>
      </c>
      <c r="S9" s="29" t="s">
        <v>27</v>
      </c>
      <c r="T9" s="29" t="s">
        <v>28</v>
      </c>
      <c r="U9" s="29" t="s">
        <v>29</v>
      </c>
      <c r="V9" s="29" t="s">
        <v>30</v>
      </c>
      <c r="W9" s="29" t="s">
        <v>31</v>
      </c>
      <c r="X9" s="29" t="s">
        <v>32</v>
      </c>
      <c r="Y9" s="29" t="s">
        <v>76</v>
      </c>
      <c r="Z9" s="29" t="s">
        <v>77</v>
      </c>
      <c r="AA9" s="29" t="s">
        <v>78</v>
      </c>
      <c r="AB9" s="29" t="s">
        <v>79</v>
      </c>
    </row>
    <row r="10" spans="1:28" ht="18.600000000000001" x14ac:dyDescent="0.3">
      <c r="A10" s="46" t="s">
        <v>75</v>
      </c>
      <c r="B10" s="47"/>
      <c r="C10" s="48"/>
      <c r="D10" s="58">
        <v>10</v>
      </c>
      <c r="G10" s="33" t="s">
        <v>53</v>
      </c>
      <c r="H10" s="56"/>
      <c r="I10" s="29">
        <v>1</v>
      </c>
      <c r="J10" s="29">
        <v>2</v>
      </c>
      <c r="K10" s="29">
        <v>3</v>
      </c>
      <c r="L10" s="29">
        <v>4</v>
      </c>
      <c r="M10" s="29">
        <v>5</v>
      </c>
      <c r="N10" s="29">
        <v>6</v>
      </c>
      <c r="O10" s="29">
        <v>7</v>
      </c>
      <c r="P10" s="29">
        <v>8</v>
      </c>
      <c r="Q10" s="29">
        <v>9</v>
      </c>
      <c r="R10" s="29">
        <v>10</v>
      </c>
      <c r="S10" s="29">
        <v>11</v>
      </c>
      <c r="T10" s="29">
        <v>12</v>
      </c>
      <c r="U10" s="29">
        <v>13</v>
      </c>
      <c r="V10" s="29">
        <v>14</v>
      </c>
      <c r="W10" s="29">
        <v>15</v>
      </c>
      <c r="X10" s="29">
        <v>16</v>
      </c>
      <c r="Y10" s="29">
        <v>17</v>
      </c>
      <c r="Z10" s="29">
        <v>18</v>
      </c>
      <c r="AA10" s="29">
        <v>19</v>
      </c>
      <c r="AB10" s="29">
        <v>20</v>
      </c>
    </row>
    <row r="11" spans="1:28" ht="17.399999999999999" thickBot="1" x14ac:dyDescent="0.35">
      <c r="A11" s="6"/>
      <c r="B11" s="7"/>
      <c r="C11" s="6"/>
      <c r="D11" s="6"/>
      <c r="G11" s="34">
        <v>1</v>
      </c>
      <c r="H11" s="35">
        <f>'Bảng Input L30'!B13</f>
        <v>0.01</v>
      </c>
      <c r="I11" s="31">
        <f>H11*H6*100</f>
        <v>2</v>
      </c>
      <c r="J11" s="31">
        <f>H11*100*(H6-H5)</f>
        <v>0</v>
      </c>
      <c r="K11" s="31">
        <f t="shared" ref="K11:AB11" si="7">$H$11*100*($H$6-$H$5*J10)</f>
        <v>-2</v>
      </c>
      <c r="L11" s="31">
        <f t="shared" si="7"/>
        <v>-4</v>
      </c>
      <c r="M11" s="31">
        <f>$H$11*100*($H$6-$H$5*L10)</f>
        <v>-6</v>
      </c>
      <c r="N11" s="31">
        <f t="shared" si="7"/>
        <v>-8</v>
      </c>
      <c r="O11" s="31">
        <f t="shared" si="7"/>
        <v>-10</v>
      </c>
      <c r="P11" s="31">
        <f t="shared" si="7"/>
        <v>-12</v>
      </c>
      <c r="Q11" s="31">
        <f t="shared" si="7"/>
        <v>-14</v>
      </c>
      <c r="R11" s="31">
        <f t="shared" si="7"/>
        <v>-16</v>
      </c>
      <c r="S11" s="31">
        <f t="shared" si="7"/>
        <v>-18</v>
      </c>
      <c r="T11" s="31">
        <f t="shared" si="7"/>
        <v>-20</v>
      </c>
      <c r="U11" s="31">
        <f t="shared" si="7"/>
        <v>-22</v>
      </c>
      <c r="V11" s="31">
        <f t="shared" si="7"/>
        <v>-24</v>
      </c>
      <c r="W11" s="31">
        <f t="shared" si="7"/>
        <v>-26</v>
      </c>
      <c r="X11" s="31">
        <f t="shared" si="7"/>
        <v>-28</v>
      </c>
      <c r="Y11" s="31">
        <f t="shared" si="7"/>
        <v>-30</v>
      </c>
      <c r="Z11" s="31">
        <f t="shared" si="7"/>
        <v>-32</v>
      </c>
      <c r="AA11" s="31">
        <f t="shared" si="7"/>
        <v>-34</v>
      </c>
      <c r="AB11" s="31">
        <f t="shared" si="7"/>
        <v>-36</v>
      </c>
    </row>
    <row r="12" spans="1:28" ht="18" thickTop="1" thickBot="1" x14ac:dyDescent="0.3">
      <c r="A12" s="21" t="s">
        <v>8</v>
      </c>
      <c r="B12" s="22" t="s">
        <v>9</v>
      </c>
      <c r="C12" s="23" t="s">
        <v>10</v>
      </c>
      <c r="D12" s="23" t="s">
        <v>11</v>
      </c>
      <c r="G12" s="34">
        <v>2</v>
      </c>
      <c r="H12" s="30">
        <f t="shared" ref="H12:H30" si="8">H11*$H$4</f>
        <v>2.6179999999999998E-2</v>
      </c>
      <c r="I12" s="3"/>
      <c r="J12" s="31">
        <f>H12*100*H6</f>
        <v>5.2359999999999998</v>
      </c>
      <c r="K12" s="31">
        <f>H12*100*(H6-H5)</f>
        <v>0</v>
      </c>
      <c r="L12" s="31">
        <f t="shared" ref="L12:AB12" si="9">$H$12*100*($H$6-$H$5*J10)</f>
        <v>-5.2359999999999998</v>
      </c>
      <c r="M12" s="31">
        <f t="shared" si="9"/>
        <v>-10.472</v>
      </c>
      <c r="N12" s="31">
        <f t="shared" si="9"/>
        <v>-15.707999999999998</v>
      </c>
      <c r="O12" s="31">
        <f t="shared" si="9"/>
        <v>-20.943999999999999</v>
      </c>
      <c r="P12" s="31">
        <f t="shared" si="9"/>
        <v>-26.18</v>
      </c>
      <c r="Q12" s="31">
        <f t="shared" si="9"/>
        <v>-31.415999999999997</v>
      </c>
      <c r="R12" s="31">
        <f t="shared" si="9"/>
        <v>-36.652000000000001</v>
      </c>
      <c r="S12" s="31">
        <f t="shared" si="9"/>
        <v>-41.887999999999998</v>
      </c>
      <c r="T12" s="31">
        <f t="shared" si="9"/>
        <v>-47.123999999999995</v>
      </c>
      <c r="U12" s="31">
        <f t="shared" si="9"/>
        <v>-52.36</v>
      </c>
      <c r="V12" s="31">
        <f t="shared" si="9"/>
        <v>-57.595999999999997</v>
      </c>
      <c r="W12" s="31">
        <f t="shared" si="9"/>
        <v>-62.831999999999994</v>
      </c>
      <c r="X12" s="31">
        <f t="shared" si="9"/>
        <v>-68.067999999999998</v>
      </c>
      <c r="Y12" s="31">
        <f t="shared" si="9"/>
        <v>-73.304000000000002</v>
      </c>
      <c r="Z12" s="31">
        <f t="shared" si="9"/>
        <v>-78.539999999999992</v>
      </c>
      <c r="AA12" s="31">
        <f t="shared" si="9"/>
        <v>-83.775999999999996</v>
      </c>
      <c r="AB12" s="31">
        <f t="shared" si="9"/>
        <v>-89.012</v>
      </c>
    </row>
    <row r="13" spans="1:28" ht="17.399999999999999" thickTop="1" x14ac:dyDescent="0.3">
      <c r="A13" s="24" t="str">
        <f>IF($D$10&gt;0,"L1",0)</f>
        <v>L1</v>
      </c>
      <c r="B13" s="8">
        <f>+D8</f>
        <v>0.01</v>
      </c>
      <c r="C13" s="9">
        <f>+B13*D13*100</f>
        <v>18</v>
      </c>
      <c r="D13" s="9">
        <f>IF(A13=0,0,$D$2+$D$3+$D$4+$D$5+$D$6+($D$7*($D$10-6)))</f>
        <v>18</v>
      </c>
      <c r="G13" s="34">
        <v>3</v>
      </c>
      <c r="H13" s="30">
        <f t="shared" si="8"/>
        <v>6.8539239999999987E-2</v>
      </c>
      <c r="I13" s="3"/>
      <c r="J13" s="3"/>
      <c r="K13" s="31">
        <f>H13*100*H6</f>
        <v>13.707847999999997</v>
      </c>
      <c r="L13" s="31">
        <f>H13*100*(H6-H5)</f>
        <v>0</v>
      </c>
      <c r="M13" s="31">
        <f t="shared" ref="M13:AB13" si="10">$H$13*100*($H$6-$H$5*J10)</f>
        <v>-13.707847999999997</v>
      </c>
      <c r="N13" s="31">
        <f t="shared" si="10"/>
        <v>-27.415695999999993</v>
      </c>
      <c r="O13" s="31">
        <f t="shared" si="10"/>
        <v>-41.123543999999988</v>
      </c>
      <c r="P13" s="31">
        <f t="shared" si="10"/>
        <v>-54.831391999999987</v>
      </c>
      <c r="Q13" s="31">
        <f t="shared" si="10"/>
        <v>-68.539239999999978</v>
      </c>
      <c r="R13" s="31">
        <f t="shared" si="10"/>
        <v>-82.247087999999977</v>
      </c>
      <c r="S13" s="31">
        <f t="shared" si="10"/>
        <v>-95.954935999999975</v>
      </c>
      <c r="T13" s="31">
        <f t="shared" si="10"/>
        <v>-109.66278399999997</v>
      </c>
      <c r="U13" s="31">
        <f t="shared" si="10"/>
        <v>-123.37063199999997</v>
      </c>
      <c r="V13" s="31">
        <f t="shared" si="10"/>
        <v>-137.07847999999996</v>
      </c>
      <c r="W13" s="31">
        <f t="shared" si="10"/>
        <v>-150.78632799999997</v>
      </c>
      <c r="X13" s="31">
        <f t="shared" si="10"/>
        <v>-164.49417599999995</v>
      </c>
      <c r="Y13" s="31">
        <f t="shared" si="10"/>
        <v>-178.20202399999997</v>
      </c>
      <c r="Z13" s="31">
        <f t="shared" si="10"/>
        <v>-191.90987199999995</v>
      </c>
      <c r="AA13" s="31">
        <f t="shared" si="10"/>
        <v>-205.61771999999996</v>
      </c>
      <c r="AB13" s="31">
        <f t="shared" si="10"/>
        <v>-219.32556799999995</v>
      </c>
    </row>
    <row r="14" spans="1:28" ht="16.8" x14ac:dyDescent="0.3">
      <c r="A14" s="24" t="str">
        <f t="shared" ref="A14:A34" si="11">IF(A13=0,0,IF(VALUE(MID(A13,2,2))&gt;=$D$10,0,"L"&amp;VALUE(MID(A13,2,2))+1))</f>
        <v>L2</v>
      </c>
      <c r="B14" s="10">
        <f t="shared" ref="B14:B34" si="12">IF(A14&lt;&gt;0,B13*$D$9,0)</f>
        <v>2.6179999999999998E-2</v>
      </c>
      <c r="C14" s="9">
        <f t="shared" ref="C14:C34" si="13">+B14*D14*100</f>
        <v>41.887999999999998</v>
      </c>
      <c r="D14" s="9">
        <f>IF(A14=0,0,$D$3+$D$4+$D$5+$D$6+($D$7*($D$10-6)))</f>
        <v>16</v>
      </c>
      <c r="G14" s="34">
        <v>4</v>
      </c>
      <c r="H14" s="30">
        <f t="shared" si="8"/>
        <v>0.17943573031999996</v>
      </c>
      <c r="I14" s="3"/>
      <c r="J14" s="3"/>
      <c r="K14" s="3"/>
      <c r="L14" s="31">
        <f>H14*100*H6</f>
        <v>35.887146063999992</v>
      </c>
      <c r="M14" s="31">
        <f>H14*100*(H6-H5)</f>
        <v>0</v>
      </c>
      <c r="N14" s="31">
        <f t="shared" ref="N14:AB14" si="14">$H$14*100*($H$6-$H$5*J10)</f>
        <v>-35.887146063999992</v>
      </c>
      <c r="O14" s="31">
        <f t="shared" si="14"/>
        <v>-71.774292127999985</v>
      </c>
      <c r="P14" s="31">
        <f t="shared" si="14"/>
        <v>-107.66143819199998</v>
      </c>
      <c r="Q14" s="31">
        <f t="shared" si="14"/>
        <v>-143.54858425599997</v>
      </c>
      <c r="R14" s="31">
        <f t="shared" si="14"/>
        <v>-179.43573031999995</v>
      </c>
      <c r="S14" s="31">
        <f t="shared" si="14"/>
        <v>-215.32287638399995</v>
      </c>
      <c r="T14" s="31">
        <f t="shared" si="14"/>
        <v>-251.21002244799996</v>
      </c>
      <c r="U14" s="31">
        <f t="shared" si="14"/>
        <v>-287.09716851199994</v>
      </c>
      <c r="V14" s="31">
        <f t="shared" si="14"/>
        <v>-322.98431457599992</v>
      </c>
      <c r="W14" s="31">
        <f t="shared" si="14"/>
        <v>-358.8714606399999</v>
      </c>
      <c r="X14" s="31">
        <f t="shared" si="14"/>
        <v>-394.75860670399993</v>
      </c>
      <c r="Y14" s="31">
        <f t="shared" si="14"/>
        <v>-430.64575276799991</v>
      </c>
      <c r="Z14" s="31">
        <f t="shared" si="14"/>
        <v>-466.53289883199989</v>
      </c>
      <c r="AA14" s="31">
        <f t="shared" si="14"/>
        <v>-502.42004489599992</v>
      </c>
      <c r="AB14" s="31">
        <f t="shared" si="14"/>
        <v>-538.30719095999984</v>
      </c>
    </row>
    <row r="15" spans="1:28" ht="16.8" x14ac:dyDescent="0.3">
      <c r="A15" s="24" t="str">
        <f t="shared" si="11"/>
        <v>L3</v>
      </c>
      <c r="B15" s="10">
        <f t="shared" si="12"/>
        <v>6.8539239999999987E-2</v>
      </c>
      <c r="C15" s="9">
        <f t="shared" si="13"/>
        <v>95.954935999999975</v>
      </c>
      <c r="D15" s="9">
        <f>IF(A15=0,0,$D$4+$D$5+$D$6+($D$7*($D$10-6)))</f>
        <v>14</v>
      </c>
      <c r="G15" s="34">
        <v>5</v>
      </c>
      <c r="H15" s="30">
        <f t="shared" si="8"/>
        <v>0.46976274197775986</v>
      </c>
      <c r="I15" s="4"/>
      <c r="J15" s="3"/>
      <c r="K15" s="3"/>
      <c r="L15" s="3"/>
      <c r="M15" s="31">
        <f>H15*H6*100</f>
        <v>93.952548395551972</v>
      </c>
      <c r="N15" s="31">
        <f>H15*100*(H6-H5)</f>
        <v>0</v>
      </c>
      <c r="O15" s="31">
        <f t="shared" ref="O15:AB15" si="15">$H$15*100*($H$6-$H$5*J10)</f>
        <v>-93.952548395551972</v>
      </c>
      <c r="P15" s="31">
        <f t="shared" si="15"/>
        <v>-187.90509679110394</v>
      </c>
      <c r="Q15" s="31">
        <f t="shared" si="15"/>
        <v>-281.85764518665593</v>
      </c>
      <c r="R15" s="31">
        <f t="shared" si="15"/>
        <v>-375.81019358220789</v>
      </c>
      <c r="S15" s="31">
        <f t="shared" si="15"/>
        <v>-469.76274197775984</v>
      </c>
      <c r="T15" s="31">
        <f t="shared" si="15"/>
        <v>-563.71529037331186</v>
      </c>
      <c r="U15" s="31">
        <f t="shared" si="15"/>
        <v>-657.66783876886382</v>
      </c>
      <c r="V15" s="31">
        <f t="shared" si="15"/>
        <v>-751.62038716441577</v>
      </c>
      <c r="W15" s="31">
        <f t="shared" si="15"/>
        <v>-845.57293555996773</v>
      </c>
      <c r="X15" s="31">
        <f t="shared" si="15"/>
        <v>-939.52548395551969</v>
      </c>
      <c r="Y15" s="31">
        <f t="shared" si="15"/>
        <v>-1033.4780323510718</v>
      </c>
      <c r="Z15" s="31">
        <f t="shared" si="15"/>
        <v>-1127.4305807466237</v>
      </c>
      <c r="AA15" s="31">
        <f t="shared" si="15"/>
        <v>-1221.3831291421757</v>
      </c>
      <c r="AB15" s="31">
        <f t="shared" si="15"/>
        <v>-1315.3356775377276</v>
      </c>
    </row>
    <row r="16" spans="1:28" ht="16.8" x14ac:dyDescent="0.3">
      <c r="A16" s="24" t="str">
        <f t="shared" si="11"/>
        <v>L4</v>
      </c>
      <c r="B16" s="10">
        <f t="shared" si="12"/>
        <v>0.17943573031999996</v>
      </c>
      <c r="C16" s="9">
        <f t="shared" si="13"/>
        <v>215.32287638399995</v>
      </c>
      <c r="D16" s="9">
        <f>IF(A16=0,0,$D$5+$D$6+($D$7*($D$10-6)))</f>
        <v>12</v>
      </c>
      <c r="G16" s="34">
        <v>6</v>
      </c>
      <c r="H16" s="30">
        <f t="shared" si="8"/>
        <v>1.2298388584977753</v>
      </c>
      <c r="I16" s="3"/>
      <c r="J16" s="3"/>
      <c r="K16" s="3"/>
      <c r="L16" s="3"/>
      <c r="M16" s="3"/>
      <c r="N16" s="31">
        <f>H16*H6*100</f>
        <v>245.96777169955507</v>
      </c>
      <c r="O16" s="31">
        <f>H16*100*(H6-H5)</f>
        <v>0</v>
      </c>
      <c r="P16" s="31">
        <f t="shared" ref="P16:X16" si="16">$H$16*100*($H$6-$H$5*J10)</f>
        <v>-245.96777169955507</v>
      </c>
      <c r="Q16" s="31">
        <f t="shared" si="16"/>
        <v>-491.93554339911014</v>
      </c>
      <c r="R16" s="31">
        <f t="shared" si="16"/>
        <v>-737.90331509866519</v>
      </c>
      <c r="S16" s="31">
        <f t="shared" si="16"/>
        <v>-983.87108679822029</v>
      </c>
      <c r="T16" s="31">
        <f t="shared" si="16"/>
        <v>-1229.8388584977754</v>
      </c>
      <c r="U16" s="31">
        <f t="shared" si="16"/>
        <v>-1475.8066301973304</v>
      </c>
      <c r="V16" s="31">
        <f t="shared" si="16"/>
        <v>-1721.7744018968856</v>
      </c>
      <c r="W16" s="31">
        <f t="shared" si="16"/>
        <v>-1967.7421735964406</v>
      </c>
      <c r="X16" s="31">
        <f t="shared" si="16"/>
        <v>-2213.7099452959956</v>
      </c>
      <c r="Y16" s="31">
        <f t="shared" ref="Y16" si="17">$H$16*100*($H$6-$H$5*S10)</f>
        <v>-2459.6777169955508</v>
      </c>
      <c r="Z16" s="31">
        <f t="shared" ref="Z16" si="18">$H$16*100*($H$6-$H$5*T10)</f>
        <v>-2705.645488695106</v>
      </c>
      <c r="AA16" s="31">
        <f t="shared" ref="AA16" si="19">$H$16*100*($H$6-$H$5*U10)</f>
        <v>-2951.6132603946608</v>
      </c>
      <c r="AB16" s="31">
        <f t="shared" ref="AB16" si="20">$H$16*100*($H$6-$H$5*V10)</f>
        <v>-3197.581032094216</v>
      </c>
    </row>
    <row r="17" spans="1:28" ht="16.8" x14ac:dyDescent="0.3">
      <c r="A17" s="24" t="str">
        <f t="shared" si="11"/>
        <v>L5</v>
      </c>
      <c r="B17" s="10">
        <f t="shared" si="12"/>
        <v>0.46976274197775986</v>
      </c>
      <c r="C17" s="9">
        <f t="shared" si="13"/>
        <v>469.76274197775984</v>
      </c>
      <c r="D17" s="9">
        <f>IF(A17=0,0,$D$6+($D$7*($D$10-6)))</f>
        <v>10</v>
      </c>
      <c r="G17" s="34">
        <v>7</v>
      </c>
      <c r="H17" s="30">
        <f t="shared" si="8"/>
        <v>3.2197181315471757</v>
      </c>
      <c r="I17" s="3"/>
      <c r="J17" s="3"/>
      <c r="K17" s="3"/>
      <c r="L17" s="3"/>
      <c r="M17" s="3"/>
      <c r="N17" s="3"/>
      <c r="O17" s="31">
        <f>H6*H17*100</f>
        <v>643.9436263094351</v>
      </c>
      <c r="P17" s="31">
        <f>H17*100*(H6-H5)</f>
        <v>0</v>
      </c>
      <c r="Q17" s="31">
        <f t="shared" ref="Q17:X17" si="21">$H$17*100*($H$6-$H$5*J10)</f>
        <v>-643.9436263094351</v>
      </c>
      <c r="R17" s="31">
        <f t="shared" si="21"/>
        <v>-1287.8872526188702</v>
      </c>
      <c r="S17" s="31">
        <f t="shared" si="21"/>
        <v>-1931.8308789283053</v>
      </c>
      <c r="T17" s="31">
        <f t="shared" si="21"/>
        <v>-2575.7745052377404</v>
      </c>
      <c r="U17" s="31">
        <f t="shared" si="21"/>
        <v>-3219.7181315471753</v>
      </c>
      <c r="V17" s="31">
        <f t="shared" si="21"/>
        <v>-3863.6617578566106</v>
      </c>
      <c r="W17" s="31">
        <f t="shared" si="21"/>
        <v>-4507.605384166046</v>
      </c>
      <c r="X17" s="31">
        <f t="shared" si="21"/>
        <v>-5151.5490104754808</v>
      </c>
      <c r="Y17" s="31">
        <f t="shared" ref="Y17" si="22">$H$17*100*($H$6-$H$5*R10)</f>
        <v>-5795.4926367849157</v>
      </c>
      <c r="Z17" s="31">
        <f t="shared" ref="Z17" si="23">$H$17*100*($H$6-$H$5*S10)</f>
        <v>-6439.4362630943506</v>
      </c>
      <c r="AA17" s="31">
        <f t="shared" ref="AA17" si="24">$H$17*100*($H$6-$H$5*T10)</f>
        <v>-7083.3798894037864</v>
      </c>
      <c r="AB17" s="31">
        <f t="shared" ref="AB17" si="25">$H$17*100*($H$6-$H$5*U10)</f>
        <v>-7727.3235157132212</v>
      </c>
    </row>
    <row r="18" spans="1:28" ht="16.8" x14ac:dyDescent="0.3">
      <c r="A18" s="24" t="str">
        <f t="shared" si="11"/>
        <v>L6</v>
      </c>
      <c r="B18" s="10">
        <f t="shared" si="12"/>
        <v>1.2298388584977753</v>
      </c>
      <c r="C18" s="9">
        <f t="shared" si="13"/>
        <v>983.87108679822029</v>
      </c>
      <c r="D18" s="9">
        <f>IF(A18=0,0,($D$7*($D$10-6)))</f>
        <v>8</v>
      </c>
      <c r="G18" s="34">
        <v>8</v>
      </c>
      <c r="H18" s="30">
        <f t="shared" si="8"/>
        <v>8.429222068390505</v>
      </c>
      <c r="I18" s="3"/>
      <c r="J18" s="3"/>
      <c r="K18" s="3"/>
      <c r="L18" s="3"/>
      <c r="M18" s="3"/>
      <c r="N18" s="3"/>
      <c r="O18" s="3"/>
      <c r="P18" s="31">
        <f>H6*H18*100</f>
        <v>1685.8444136781011</v>
      </c>
      <c r="Q18" s="31">
        <f>H18*100*(H6-H5)</f>
        <v>0</v>
      </c>
      <c r="R18" s="31">
        <f t="shared" ref="R18:X18" si="26">$H$18*100*($H$6-$H$5*J10)</f>
        <v>-1685.8444136781011</v>
      </c>
      <c r="S18" s="31">
        <f t="shared" si="26"/>
        <v>-3371.6888273562022</v>
      </c>
      <c r="T18" s="31">
        <f t="shared" si="26"/>
        <v>-5057.5332410343035</v>
      </c>
      <c r="U18" s="31">
        <f t="shared" si="26"/>
        <v>-6743.3776547124044</v>
      </c>
      <c r="V18" s="31">
        <f t="shared" si="26"/>
        <v>-8429.2220683905052</v>
      </c>
      <c r="W18" s="31">
        <f t="shared" si="26"/>
        <v>-10115.066482068607</v>
      </c>
      <c r="X18" s="31">
        <f t="shared" si="26"/>
        <v>-11800.910895746707</v>
      </c>
      <c r="Y18" s="31">
        <f t="shared" ref="Y18" si="27">$H$18*100*($H$6-$H$5*Q10)</f>
        <v>-13486.755309424809</v>
      </c>
      <c r="Z18" s="31">
        <f t="shared" ref="Z18" si="28">$H$18*100*($H$6-$H$5*R10)</f>
        <v>-15172.599723102911</v>
      </c>
      <c r="AA18" s="31">
        <f t="shared" ref="AA18" si="29">$H$18*100*($H$6-$H$5*S10)</f>
        <v>-16858.44413678101</v>
      </c>
      <c r="AB18" s="31">
        <f t="shared" ref="AB18" si="30">$H$18*100*($H$6-$H$5*T10)</f>
        <v>-18544.28855045911</v>
      </c>
    </row>
    <row r="19" spans="1:28" ht="16.8" x14ac:dyDescent="0.3">
      <c r="A19" s="24" t="str">
        <f t="shared" si="11"/>
        <v>L7</v>
      </c>
      <c r="B19" s="10">
        <f t="shared" si="12"/>
        <v>3.2197181315471757</v>
      </c>
      <c r="C19" s="9">
        <f t="shared" si="13"/>
        <v>1931.8308789283055</v>
      </c>
      <c r="D19" s="9">
        <f>IF(A19=0,0,($D$7*($D$10-7)))</f>
        <v>6</v>
      </c>
      <c r="G19" s="34">
        <v>9</v>
      </c>
      <c r="H19" s="30">
        <f t="shared" si="8"/>
        <v>22.067703375046342</v>
      </c>
      <c r="I19" s="3"/>
      <c r="J19" s="3"/>
      <c r="K19" s="3"/>
      <c r="L19" s="3"/>
      <c r="M19" s="3"/>
      <c r="N19" s="3"/>
      <c r="O19" s="3"/>
      <c r="P19" s="3"/>
      <c r="Q19" s="31">
        <f>H6*H19*100</f>
        <v>4413.5406750092689</v>
      </c>
      <c r="R19" s="31">
        <f>H19*100*(H6-H5)</f>
        <v>0</v>
      </c>
      <c r="S19" s="31">
        <f t="shared" ref="S19:X19" si="31">$H$19*100*($H$6-$H$5*J10)</f>
        <v>-4413.5406750092689</v>
      </c>
      <c r="T19" s="31">
        <f t="shared" si="31"/>
        <v>-8827.0813500185377</v>
      </c>
      <c r="U19" s="31">
        <f t="shared" si="31"/>
        <v>-13240.622025027806</v>
      </c>
      <c r="V19" s="31">
        <f t="shared" si="31"/>
        <v>-17654.162700037075</v>
      </c>
      <c r="W19" s="31">
        <f t="shared" si="31"/>
        <v>-22067.703375046345</v>
      </c>
      <c r="X19" s="31">
        <f t="shared" si="31"/>
        <v>-26481.244050055611</v>
      </c>
      <c r="Y19" s="31">
        <f t="shared" ref="Y19" si="32">$H$19*100*($H$6-$H$5*P10)</f>
        <v>-30894.784725064881</v>
      </c>
      <c r="Z19" s="31">
        <f t="shared" ref="Z19" si="33">$H$19*100*($H$6-$H$5*Q10)</f>
        <v>-35308.325400074151</v>
      </c>
      <c r="AA19" s="31">
        <f t="shared" ref="AA19" si="34">$H$19*100*($H$6-$H$5*R10)</f>
        <v>-39721.866075083417</v>
      </c>
      <c r="AB19" s="31">
        <f t="shared" ref="AB19" si="35">$H$19*100*($H$6-$H$5*S10)</f>
        <v>-44135.40675009269</v>
      </c>
    </row>
    <row r="20" spans="1:28" ht="16.8" x14ac:dyDescent="0.3">
      <c r="A20" s="24" t="str">
        <f t="shared" si="11"/>
        <v>L8</v>
      </c>
      <c r="B20" s="10">
        <f t="shared" si="12"/>
        <v>8.429222068390505</v>
      </c>
      <c r="C20" s="9">
        <f t="shared" si="13"/>
        <v>3371.6888273562022</v>
      </c>
      <c r="D20" s="9">
        <f>IF(A20=0,0,($D$7*($D$10-8)))</f>
        <v>4</v>
      </c>
      <c r="G20" s="34">
        <v>10</v>
      </c>
      <c r="H20" s="30">
        <f t="shared" si="8"/>
        <v>57.773247435871319</v>
      </c>
      <c r="I20" s="3"/>
      <c r="J20" s="3"/>
      <c r="K20" s="3"/>
      <c r="L20" s="3"/>
      <c r="M20" s="3"/>
      <c r="N20" s="3"/>
      <c r="O20" s="3"/>
      <c r="P20" s="3"/>
      <c r="Q20" s="3"/>
      <c r="R20" s="31">
        <f>H6*H20*100</f>
        <v>11554.649487174263</v>
      </c>
      <c r="S20" s="31">
        <f>H20*100*(H6-H5)</f>
        <v>0</v>
      </c>
      <c r="T20" s="31">
        <f>$H$20*100*($H$6-$H$5*J10)</f>
        <v>-11554.649487174263</v>
      </c>
      <c r="U20" s="31">
        <f>$H$20*100*($H$6-$H$5*K10)</f>
        <v>-23109.298974348527</v>
      </c>
      <c r="V20" s="31">
        <f>$H$20*100*($H$6-$H$5*L10)</f>
        <v>-34663.948461522792</v>
      </c>
      <c r="W20" s="31">
        <f>$H$20*100*($H$6-$H$5*M10)</f>
        <v>-46218.597948697054</v>
      </c>
      <c r="X20" s="31">
        <f>$H$20*100*($H$6-$H$5*N10)</f>
        <v>-57773.247435871315</v>
      </c>
      <c r="Y20" s="31">
        <f t="shared" ref="Y20:AB20" si="36">$H$20*100*($H$6-$H$5*O10)</f>
        <v>-69327.896923045584</v>
      </c>
      <c r="Z20" s="31">
        <f t="shared" si="36"/>
        <v>-80882.546410219846</v>
      </c>
      <c r="AA20" s="31">
        <f t="shared" si="36"/>
        <v>-92437.195897394107</v>
      </c>
      <c r="AB20" s="31">
        <f t="shared" si="36"/>
        <v>-103991.84538456837</v>
      </c>
    </row>
    <row r="21" spans="1:28" ht="16.8" x14ac:dyDescent="0.3">
      <c r="A21" s="24" t="str">
        <f t="shared" si="11"/>
        <v>L9</v>
      </c>
      <c r="B21" s="10">
        <f t="shared" si="12"/>
        <v>22.067703375046342</v>
      </c>
      <c r="C21" s="9">
        <f t="shared" si="13"/>
        <v>4413.5406750092689</v>
      </c>
      <c r="D21" s="9">
        <f>IF(A21=0,0,($D$7*($D$10-9)))</f>
        <v>2</v>
      </c>
      <c r="G21" s="34">
        <v>11</v>
      </c>
      <c r="H21" s="30">
        <f t="shared" si="8"/>
        <v>151.2503617871111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2">
        <f>H6*H21*100</f>
        <v>30250.072357422221</v>
      </c>
      <c r="T21" s="32">
        <f>H21*100*(H6-H5)</f>
        <v>0</v>
      </c>
      <c r="U21" s="32">
        <f>$H$21*100*($H$6-$H$5*J10)</f>
        <v>-30250.072357422221</v>
      </c>
      <c r="V21" s="32">
        <f>$H$21*100*($H$6-$H$5*K10)</f>
        <v>-60500.144714844442</v>
      </c>
      <c r="W21" s="32">
        <f>$H$21*100*($H$6-$H$5*L10)</f>
        <v>-90750.217072266663</v>
      </c>
      <c r="X21" s="32">
        <f>$H$21*100*($H$6-$H$5*M10)</f>
        <v>-121000.28942968888</v>
      </c>
      <c r="Y21" s="32">
        <f t="shared" ref="Y21:AB21" si="37">$H$21*100*($H$6-$H$5*N10)</f>
        <v>-151250.36178711109</v>
      </c>
      <c r="Z21" s="32">
        <f t="shared" si="37"/>
        <v>-181500.43414453333</v>
      </c>
      <c r="AA21" s="32">
        <f t="shared" si="37"/>
        <v>-211750.50650195556</v>
      </c>
      <c r="AB21" s="32">
        <f t="shared" si="37"/>
        <v>-242000.57885937777</v>
      </c>
    </row>
    <row r="22" spans="1:28" ht="16.8" x14ac:dyDescent="0.3">
      <c r="A22" s="24" t="str">
        <f t="shared" si="11"/>
        <v>L10</v>
      </c>
      <c r="B22" s="10">
        <f t="shared" si="12"/>
        <v>57.773247435871319</v>
      </c>
      <c r="C22" s="9">
        <f t="shared" si="13"/>
        <v>0</v>
      </c>
      <c r="D22" s="9">
        <f>IF(A22=0,0,($D$7*($D$10-10)))</f>
        <v>0</v>
      </c>
      <c r="G22" s="34">
        <v>12</v>
      </c>
      <c r="H22" s="30">
        <f t="shared" si="8"/>
        <v>395.97344715865682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2"/>
      <c r="T22" s="32">
        <f>H6*H22*100</f>
        <v>79194.689431731371</v>
      </c>
      <c r="U22" s="32">
        <f>H22*100*(H6-H5)</f>
        <v>0</v>
      </c>
      <c r="V22" s="32">
        <f>$H$22*100*($H$6-$H$5*J10)</f>
        <v>-79194.689431731371</v>
      </c>
      <c r="W22" s="32">
        <f>$H$22*100*($H$6-$H$5*K10)</f>
        <v>-158389.37886346274</v>
      </c>
      <c r="X22" s="32">
        <f>$H$22*100*($H$6-$H$5*L10)</f>
        <v>-237584.06829519413</v>
      </c>
      <c r="Y22" s="32">
        <f t="shared" ref="Y22:AB22" si="38">$H$22*100*($H$6-$H$5*M10)</f>
        <v>-316778.75772692548</v>
      </c>
      <c r="Z22" s="32">
        <f t="shared" si="38"/>
        <v>-395973.44715865684</v>
      </c>
      <c r="AA22" s="32">
        <f t="shared" si="38"/>
        <v>-475168.13659038825</v>
      </c>
      <c r="AB22" s="32">
        <f t="shared" si="38"/>
        <v>-554362.82602211961</v>
      </c>
    </row>
    <row r="23" spans="1:28" ht="16.8" x14ac:dyDescent="0.3">
      <c r="A23" s="24">
        <f t="shared" si="11"/>
        <v>0</v>
      </c>
      <c r="B23" s="10">
        <f t="shared" si="12"/>
        <v>0</v>
      </c>
      <c r="C23" s="9">
        <f t="shared" si="13"/>
        <v>0</v>
      </c>
      <c r="D23" s="9">
        <f>IF(A23=0,0,($D$7*($D$10-11)))</f>
        <v>0</v>
      </c>
      <c r="G23" s="34">
        <v>13</v>
      </c>
      <c r="H23" s="30">
        <f t="shared" si="8"/>
        <v>1036.6584846613634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2"/>
      <c r="T23" s="32"/>
      <c r="U23" s="32">
        <f>H6*H23*100</f>
        <v>207331.69693227269</v>
      </c>
      <c r="V23" s="32">
        <f>H23*100*(H6-H5)</f>
        <v>0</v>
      </c>
      <c r="W23" s="32">
        <f>$H$23*100*($H$6-$H$5*J10)</f>
        <v>-207331.69693227269</v>
      </c>
      <c r="X23" s="32">
        <f>$H$23*100*($H$6-$H$5*K10)</f>
        <v>-414663.39386454539</v>
      </c>
      <c r="Y23" s="32">
        <f t="shared" ref="Y23:AB23" si="39">$H$23*100*($H$6-$H$5*L10)</f>
        <v>-621995.09079681803</v>
      </c>
      <c r="Z23" s="32">
        <f t="shared" si="39"/>
        <v>-829326.78772909078</v>
      </c>
      <c r="AA23" s="32">
        <f t="shared" si="39"/>
        <v>-1036658.4846613635</v>
      </c>
      <c r="AB23" s="32">
        <f t="shared" si="39"/>
        <v>-1243990.1815936361</v>
      </c>
    </row>
    <row r="24" spans="1:28" ht="16.8" x14ac:dyDescent="0.3">
      <c r="A24" s="24">
        <f t="shared" si="11"/>
        <v>0</v>
      </c>
      <c r="B24" s="10">
        <f t="shared" si="12"/>
        <v>0</v>
      </c>
      <c r="C24" s="9">
        <f t="shared" si="13"/>
        <v>0</v>
      </c>
      <c r="D24" s="9">
        <f>IF(A24=0,0,($D$7*($D$10-12)))</f>
        <v>0</v>
      </c>
      <c r="G24" s="34">
        <v>14</v>
      </c>
      <c r="H24" s="30">
        <f t="shared" si="8"/>
        <v>2713.9719128434494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2"/>
      <c r="T24" s="32"/>
      <c r="U24" s="32"/>
      <c r="V24" s="32">
        <f>H6*H24*100</f>
        <v>542794.38256868988</v>
      </c>
      <c r="W24" s="32">
        <f>H24*100*(H6-H5)</f>
        <v>0</v>
      </c>
      <c r="X24" s="32">
        <f>$H$24*100*($H$6-$H$5*J10)</f>
        <v>-542794.38256868988</v>
      </c>
      <c r="Y24" s="32">
        <f t="shared" ref="Y24:AB24" si="40">$H$24*100*($H$6-$H$5*K10)</f>
        <v>-1085588.7651373798</v>
      </c>
      <c r="Z24" s="32">
        <f t="shared" si="40"/>
        <v>-1628383.1477060695</v>
      </c>
      <c r="AA24" s="32">
        <f t="shared" si="40"/>
        <v>-2171177.5302747595</v>
      </c>
      <c r="AB24" s="32">
        <f t="shared" si="40"/>
        <v>-2713971.9128434495</v>
      </c>
    </row>
    <row r="25" spans="1:28" ht="16.8" x14ac:dyDescent="0.3">
      <c r="A25" s="24">
        <f t="shared" si="11"/>
        <v>0</v>
      </c>
      <c r="B25" s="10">
        <f t="shared" si="12"/>
        <v>0</v>
      </c>
      <c r="C25" s="9">
        <f t="shared" si="13"/>
        <v>0</v>
      </c>
      <c r="D25" s="9">
        <f>IF(A25=0,0,($D$7*($D$10-13)))</f>
        <v>0</v>
      </c>
      <c r="G25" s="34">
        <v>15</v>
      </c>
      <c r="H25" s="30">
        <f t="shared" si="8"/>
        <v>7105.1784678241502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2"/>
      <c r="T25" s="32"/>
      <c r="U25" s="32"/>
      <c r="V25" s="32"/>
      <c r="W25" s="32">
        <f>H6*H25*100</f>
        <v>1421035.6935648301</v>
      </c>
      <c r="X25" s="32">
        <f>H25*100*(H6-H5)</f>
        <v>0</v>
      </c>
      <c r="Y25" s="32">
        <f>$H$25*100*($H$6-$H$5*J10)</f>
        <v>-1421035.6935648301</v>
      </c>
      <c r="Z25" s="32">
        <f>$H$25*100*($H$6-$H$5*K10)</f>
        <v>-2842071.3871296602</v>
      </c>
      <c r="AA25" s="32">
        <f>$H$25*100*($H$6-$H$5*L10)</f>
        <v>-4263107.0806944901</v>
      </c>
      <c r="AB25" s="32">
        <f>$H$25*100*($H$6-$H$5*M10)</f>
        <v>-5684142.7742593205</v>
      </c>
    </row>
    <row r="26" spans="1:28" ht="16.8" x14ac:dyDescent="0.3">
      <c r="A26" s="24">
        <f t="shared" si="11"/>
        <v>0</v>
      </c>
      <c r="B26" s="10">
        <f t="shared" si="12"/>
        <v>0</v>
      </c>
      <c r="C26" s="9">
        <f t="shared" si="13"/>
        <v>0</v>
      </c>
      <c r="D26" s="9">
        <f>IF(A26=0,0,($D$7*($D$10-14)))</f>
        <v>0</v>
      </c>
      <c r="G26" s="34">
        <v>16</v>
      </c>
      <c r="H26" s="30">
        <f t="shared" si="8"/>
        <v>18601.357228763623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2"/>
      <c r="T26" s="32"/>
      <c r="U26" s="32"/>
      <c r="V26" s="32"/>
      <c r="W26" s="32"/>
      <c r="X26" s="32">
        <f>H26*H6*100</f>
        <v>3720271.4457527245</v>
      </c>
      <c r="Y26" s="32">
        <f>$H$26*100*($H$6-$H$5)</f>
        <v>0</v>
      </c>
      <c r="Z26" s="32">
        <f>$H$26*100*($H$6-$H$5*J10)</f>
        <v>-3720271.4457527245</v>
      </c>
      <c r="AA26" s="32">
        <f>$H$26*100*($H$6-$H$5*K10)</f>
        <v>-7440542.8915054491</v>
      </c>
      <c r="AB26" s="32">
        <f>$H$26*100*($H$6-$H$5*L10)</f>
        <v>-11160814.337258173</v>
      </c>
    </row>
    <row r="27" spans="1:28" ht="16.8" x14ac:dyDescent="0.3">
      <c r="A27" s="24">
        <f t="shared" si="11"/>
        <v>0</v>
      </c>
      <c r="B27" s="10">
        <f t="shared" si="12"/>
        <v>0</v>
      </c>
      <c r="C27" s="9">
        <f t="shared" si="13"/>
        <v>0</v>
      </c>
      <c r="D27" s="9">
        <f>IF(A27=0,0,($D$7*($D$10-15)))</f>
        <v>0</v>
      </c>
      <c r="G27" s="34">
        <v>17</v>
      </c>
      <c r="H27" s="30">
        <f t="shared" si="8"/>
        <v>48698.353224903163</v>
      </c>
      <c r="Y27" s="32">
        <f>$H$27*$H$6*100</f>
        <v>9739670.6449806318</v>
      </c>
      <c r="Z27" s="32">
        <f>$H$27*100*($H$6-$H$5*I$10)</f>
        <v>0</v>
      </c>
      <c r="AA27" s="32">
        <f t="shared" ref="AA27:AB27" si="41">$H$27*100*($H$6-$H$5*J$10)</f>
        <v>-9739670.6449806318</v>
      </c>
      <c r="AB27" s="32">
        <f t="shared" si="41"/>
        <v>-19479341.289961264</v>
      </c>
    </row>
    <row r="28" spans="1:28" ht="16.8" x14ac:dyDescent="0.3">
      <c r="A28" s="24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4">
        <v>18</v>
      </c>
      <c r="H28" s="30">
        <f t="shared" si="8"/>
        <v>127492.28874279647</v>
      </c>
      <c r="Z28" s="32">
        <f>$H$28*$H$6*100</f>
        <v>25498457.748559296</v>
      </c>
      <c r="AA28" s="32">
        <f>$H$28*100*($H$6-$H$5*I$10)</f>
        <v>0</v>
      </c>
      <c r="AB28" s="32">
        <f>$H$28*100*($H$6-$H$5*J$10)</f>
        <v>-25498457.748559296</v>
      </c>
    </row>
    <row r="29" spans="1:28" ht="16.8" x14ac:dyDescent="0.3">
      <c r="A29" s="24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4">
        <v>19</v>
      </c>
      <c r="H29" s="30">
        <f t="shared" si="8"/>
        <v>333774.81192864117</v>
      </c>
      <c r="AA29" s="32">
        <f>$H$29*$H$6*100</f>
        <v>66754962.385728233</v>
      </c>
      <c r="AB29" s="32">
        <f>$H$29*100*($H$6-$H$5*I$10)</f>
        <v>0</v>
      </c>
    </row>
    <row r="30" spans="1:28" ht="16.8" x14ac:dyDescent="0.3">
      <c r="A30" s="24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4">
        <v>20</v>
      </c>
      <c r="H30" s="30">
        <f t="shared" si="8"/>
        <v>873822.45762918249</v>
      </c>
      <c r="AB30" s="32">
        <f>$H$30*$H$6*100</f>
        <v>174764491.5258365</v>
      </c>
    </row>
    <row r="31" spans="1:28" ht="16.8" x14ac:dyDescent="0.3">
      <c r="A31" s="24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6" t="s">
        <v>48</v>
      </c>
      <c r="H31" s="42">
        <f>SUM(H11:H26)</f>
        <v>30097.863550620004</v>
      </c>
      <c r="I31" s="37">
        <f>SUMIF(I11:I30, "&lt;0")</f>
        <v>0</v>
      </c>
      <c r="J31" s="37">
        <f t="shared" ref="J31:AB31" si="42">SUMIF(J11:J30, "&lt;0")</f>
        <v>0</v>
      </c>
      <c r="K31" s="37">
        <f t="shared" si="42"/>
        <v>-2</v>
      </c>
      <c r="L31" s="37">
        <f t="shared" si="42"/>
        <v>-9.2360000000000007</v>
      </c>
      <c r="M31" s="37">
        <f t="shared" si="42"/>
        <v>-30.179848</v>
      </c>
      <c r="N31" s="37">
        <f t="shared" si="42"/>
        <v>-87.010842063999988</v>
      </c>
      <c r="O31" s="37">
        <f t="shared" si="42"/>
        <v>-237.79438452355191</v>
      </c>
      <c r="P31" s="37">
        <f t="shared" si="42"/>
        <v>-634.54569868265901</v>
      </c>
      <c r="Q31" s="37">
        <f t="shared" si="42"/>
        <v>-1675.2406391512011</v>
      </c>
      <c r="R31" s="37">
        <f t="shared" si="42"/>
        <v>-4401.7799932978442</v>
      </c>
      <c r="S31" s="37">
        <f t="shared" si="42"/>
        <v>-11541.860022453755</v>
      </c>
      <c r="T31" s="37">
        <f t="shared" si="42"/>
        <v>-30236.589538783934</v>
      </c>
      <c r="U31" s="37">
        <f t="shared" si="42"/>
        <v>-79181.391412536323</v>
      </c>
      <c r="V31" s="37">
        <f t="shared" si="42"/>
        <v>-207320.88271802012</v>
      </c>
      <c r="W31" s="37">
        <f t="shared" si="42"/>
        <v>-542792.07095577661</v>
      </c>
      <c r="X31" s="37">
        <f t="shared" si="42"/>
        <v>-1421057.6417622231</v>
      </c>
      <c r="Y31" s="37">
        <f t="shared" si="42"/>
        <v>-3720358.906133499</v>
      </c>
      <c r="Z31" s="37">
        <f t="shared" si="42"/>
        <v>-9739931.6162574999</v>
      </c>
      <c r="AA31" s="37">
        <f t="shared" si="42"/>
        <v>-25499174.971362133</v>
      </c>
      <c r="AB31" s="37">
        <f t="shared" si="42"/>
        <v>-66756876.075026065</v>
      </c>
    </row>
    <row r="32" spans="1:28" ht="16.8" x14ac:dyDescent="0.3">
      <c r="A32" s="24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H32" s="5" t="s">
        <v>87</v>
      </c>
      <c r="I32" s="60">
        <f t="shared" ref="I32:AB32" si="44">SUM(I11:I30)</f>
        <v>2</v>
      </c>
      <c r="J32" s="60">
        <f t="shared" si="44"/>
        <v>5.2359999999999998</v>
      </c>
      <c r="K32" s="60">
        <f t="shared" si="44"/>
        <v>11.707847999999997</v>
      </c>
      <c r="L32" s="60">
        <f t="shared" si="44"/>
        <v>26.651146063999992</v>
      </c>
      <c r="M32" s="60">
        <f t="shared" si="44"/>
        <v>63.772700395551972</v>
      </c>
      <c r="N32" s="60">
        <f t="shared" si="44"/>
        <v>158.95692963555507</v>
      </c>
      <c r="O32" s="60">
        <f t="shared" si="44"/>
        <v>406.14924178588319</v>
      </c>
      <c r="P32" s="60">
        <f t="shared" si="44"/>
        <v>1051.298714995442</v>
      </c>
      <c r="Q32" s="60">
        <f t="shared" si="44"/>
        <v>2738.3000358580675</v>
      </c>
      <c r="R32" s="60">
        <f t="shared" si="44"/>
        <v>7152.8694938764193</v>
      </c>
      <c r="S32" s="60">
        <f t="shared" si="44"/>
        <v>18708.212334968466</v>
      </c>
      <c r="T32" s="60">
        <f t="shared" si="44"/>
        <v>48958.099892947437</v>
      </c>
      <c r="U32" s="60">
        <f t="shared" si="44"/>
        <v>128150.30551973637</v>
      </c>
      <c r="V32" s="60">
        <f t="shared" si="44"/>
        <v>335473.49985066976</v>
      </c>
      <c r="W32" s="60">
        <f t="shared" si="44"/>
        <v>878243.62260905351</v>
      </c>
      <c r="X32" s="60">
        <f t="shared" si="44"/>
        <v>2299213.8039905014</v>
      </c>
      <c r="Y32" s="60">
        <f t="shared" si="44"/>
        <v>6019311.7388471328</v>
      </c>
      <c r="Z32" s="60">
        <f t="shared" si="44"/>
        <v>15758526.132301796</v>
      </c>
      <c r="AA32" s="60">
        <f t="shared" si="44"/>
        <v>41255787.414366096</v>
      </c>
      <c r="AB32" s="60">
        <f t="shared" si="44"/>
        <v>108007615.45081043</v>
      </c>
    </row>
    <row r="33" spans="1:29" ht="16.8" x14ac:dyDescent="0.3">
      <c r="A33" s="24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H33" s="5" t="s">
        <v>88</v>
      </c>
      <c r="I33" s="39">
        <f>SUM($H11:$H11)</f>
        <v>0.01</v>
      </c>
      <c r="J33" s="39">
        <f>SUM($H11:$H12)</f>
        <v>3.6179999999999997E-2</v>
      </c>
      <c r="K33" s="39">
        <f>SUM($H11:$H13)</f>
        <v>0.10471923999999999</v>
      </c>
      <c r="L33" s="39">
        <f>SUM($H11:$H14)</f>
        <v>0.28415497031999992</v>
      </c>
      <c r="M33" s="39">
        <f>SUM($H11:$H15)</f>
        <v>0.75391771229775983</v>
      </c>
      <c r="N33" s="39">
        <f>SUM($H11:$H16)</f>
        <v>1.9837565707955351</v>
      </c>
      <c r="O33" s="39">
        <f>SUM($H11:$H17)</f>
        <v>5.203474702342711</v>
      </c>
      <c r="P33" s="39">
        <f>SUM($H11:$H18)</f>
        <v>13.632696770733215</v>
      </c>
      <c r="Q33" s="39">
        <f>SUM($H11:$H19)</f>
        <v>35.700400145779554</v>
      </c>
      <c r="R33" s="39">
        <f>SUM($H11:$H20)</f>
        <v>93.47364758165088</v>
      </c>
      <c r="S33" s="39">
        <f>SUM($H11:$H21)</f>
        <v>244.72400936876198</v>
      </c>
      <c r="T33" s="39">
        <f>SUM($H11:$H22)</f>
        <v>640.69745652741881</v>
      </c>
      <c r="U33" s="39">
        <f>SUM($H11:$H23)</f>
        <v>1677.3559411887823</v>
      </c>
      <c r="V33" s="39">
        <f>SUM($H11:$H24)</f>
        <v>4391.3278540322317</v>
      </c>
      <c r="W33" s="39">
        <f>SUM($H11:$H25)</f>
        <v>11496.506321856381</v>
      </c>
      <c r="X33" s="39">
        <f>SUM($H11:$H26)</f>
        <v>30097.863550620004</v>
      </c>
      <c r="Y33" s="39">
        <f>SUM($H11:$H27)</f>
        <v>78796.216775523164</v>
      </c>
      <c r="Z33" s="39">
        <f>SUM($H11:$H28)</f>
        <v>206288.50551831964</v>
      </c>
      <c r="AA33" s="39">
        <f>SUM($H11:$H29)</f>
        <v>540063.31744696083</v>
      </c>
      <c r="AB33" s="39">
        <f>SUM($H11:$H30)</f>
        <v>1413885.7750761434</v>
      </c>
    </row>
    <row r="34" spans="1:29" ht="17.399999999999999" thickBot="1" x14ac:dyDescent="0.35">
      <c r="A34" s="24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9" ht="18" thickTop="1" thickBot="1" x14ac:dyDescent="0.3">
      <c r="A35" s="59" t="s">
        <v>12</v>
      </c>
      <c r="B35" s="25">
        <f>SUM(B13:B34)</f>
        <v>93.47364758165088</v>
      </c>
      <c r="C35" s="25">
        <f>SUM(C13:C34)</f>
        <v>11541.860022453757</v>
      </c>
      <c r="D35" s="26">
        <f>MAX(D13:D34)</f>
        <v>18</v>
      </c>
    </row>
    <row r="36" spans="1:29" ht="13.8" thickTop="1" x14ac:dyDescent="0.25"/>
    <row r="37" spans="1:29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5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5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5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5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5:29" x14ac:dyDescent="0.25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5:29" x14ac:dyDescent="0.25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5:29" x14ac:dyDescent="0.2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5:29" x14ac:dyDescent="0.2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5:29" x14ac:dyDescent="0.2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5:29" x14ac:dyDescent="0.25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5:29" x14ac:dyDescent="0.25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5:29" x14ac:dyDescent="0.25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5:29" x14ac:dyDescent="0.25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5:29" x14ac:dyDescent="0.25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5:29" x14ac:dyDescent="0.25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5:29" x14ac:dyDescent="0.25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5:29" x14ac:dyDescent="0.25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5:29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5:29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5:29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5:29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5:29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5:29" x14ac:dyDescent="0.25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5:29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5:29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5:29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5:29" x14ac:dyDescent="0.25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5:29" x14ac:dyDescent="0.25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5:29" x14ac:dyDescent="0.25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5:29" x14ac:dyDescent="0.25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5:29" x14ac:dyDescent="0.2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5:29" x14ac:dyDescent="0.25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5:29" x14ac:dyDescent="0.25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5:29" x14ac:dyDescent="0.25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5:29" x14ac:dyDescent="0.25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5:29" x14ac:dyDescent="0.25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5:25" x14ac:dyDescent="0.25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5:25" x14ac:dyDescent="0.25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5:25" x14ac:dyDescent="0.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5:25" x14ac:dyDescent="0.25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5:25" x14ac:dyDescent="0.2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5:25" x14ac:dyDescent="0.25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5:25" x14ac:dyDescent="0.25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5:25" x14ac:dyDescent="0.25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5:25" x14ac:dyDescent="0.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5:25" x14ac:dyDescent="0.25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5:25" x14ac:dyDescent="0.25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5:25" x14ac:dyDescent="0.25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5:25" x14ac:dyDescent="0.25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5:25" x14ac:dyDescent="0.25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5:25" x14ac:dyDescent="0.2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5:25" x14ac:dyDescent="0.25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5:25" x14ac:dyDescent="0.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5:25" x14ac:dyDescent="0.25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5:25" x14ac:dyDescent="0.25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7"/>
  <conditionalFormatting sqref="I10">
    <cfRule type="expression" dxfId="19" priority="73">
      <formula>$I$10=$D$10</formula>
    </cfRule>
  </conditionalFormatting>
  <conditionalFormatting sqref="J10">
    <cfRule type="expression" dxfId="18" priority="74">
      <formula>$J$10=$D$10</formula>
    </cfRule>
  </conditionalFormatting>
  <conditionalFormatting sqref="K10">
    <cfRule type="expression" dxfId="17" priority="75">
      <formula>$K$10=$D$10</formula>
    </cfRule>
  </conditionalFormatting>
  <conditionalFormatting sqref="L10">
    <cfRule type="expression" dxfId="16" priority="76">
      <formula>$L$10=$D$10</formula>
    </cfRule>
  </conditionalFormatting>
  <conditionalFormatting sqref="M10">
    <cfRule type="expression" dxfId="15" priority="77">
      <formula>$M$10=$D$10</formula>
    </cfRule>
  </conditionalFormatting>
  <conditionalFormatting sqref="N10">
    <cfRule type="expression" dxfId="14" priority="78">
      <formula>$N$10=$D$10</formula>
    </cfRule>
  </conditionalFormatting>
  <conditionalFormatting sqref="O10">
    <cfRule type="expression" dxfId="13" priority="79">
      <formula>$O$10=$D$10</formula>
    </cfRule>
  </conditionalFormatting>
  <conditionalFormatting sqref="P10">
    <cfRule type="expression" dxfId="12" priority="80">
      <formula>$P$10=$D$10</formula>
    </cfRule>
  </conditionalFormatting>
  <conditionalFormatting sqref="Q10">
    <cfRule type="expression" dxfId="11" priority="81">
      <formula>$Q$10=$D$10</formula>
    </cfRule>
  </conditionalFormatting>
  <conditionalFormatting sqref="R10">
    <cfRule type="expression" dxfId="10" priority="82">
      <formula>$R$10=$D$10</formula>
    </cfRule>
  </conditionalFormatting>
  <conditionalFormatting sqref="S10">
    <cfRule type="expression" dxfId="9" priority="83">
      <formula>$S$10=$D$10</formula>
    </cfRule>
  </conditionalFormatting>
  <conditionalFormatting sqref="T10">
    <cfRule type="expression" dxfId="8" priority="84">
      <formula>$T$10=$D$10</formula>
    </cfRule>
  </conditionalFormatting>
  <conditionalFormatting sqref="U10">
    <cfRule type="expression" dxfId="7" priority="85">
      <formula>$U$10=$D$10</formula>
    </cfRule>
  </conditionalFormatting>
  <conditionalFormatting sqref="V10">
    <cfRule type="expression" dxfId="6" priority="86">
      <formula>$V$10=$D$10</formula>
    </cfRule>
  </conditionalFormatting>
  <conditionalFormatting sqref="W10">
    <cfRule type="expression" dxfId="5" priority="87">
      <formula>$W$10=$D$10</formula>
    </cfRule>
  </conditionalFormatting>
  <conditionalFormatting sqref="X10">
    <cfRule type="expression" dxfId="4" priority="88">
      <formula>$X$10=$D$10</formula>
    </cfRule>
  </conditionalFormatting>
  <conditionalFormatting sqref="Y10">
    <cfRule type="expression" dxfId="3" priority="24">
      <formula>$Y$10=$D$10</formula>
    </cfRule>
  </conditionalFormatting>
  <conditionalFormatting sqref="Z10">
    <cfRule type="expression" dxfId="2" priority="23">
      <formula>$Z$10=$D$10</formula>
    </cfRule>
  </conditionalFormatting>
  <conditionalFormatting sqref="AA10">
    <cfRule type="expression" dxfId="1" priority="22">
      <formula>$AA$10=$D$10</formula>
    </cfRule>
  </conditionalFormatting>
  <conditionalFormatting sqref="AB10">
    <cfRule type="expression" dxfId="0" priority="2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T24" sqref="T24"/>
    </sheetView>
  </sheetViews>
  <sheetFormatPr defaultColWidth="9.09765625" defaultRowHeight="13.8" x14ac:dyDescent="0.45"/>
  <cols>
    <col min="1" max="1" width="9.09765625" style="61"/>
    <col min="2" max="2" width="6" style="61" customWidth="1"/>
    <col min="3" max="4" width="9.09765625" style="19"/>
    <col min="5" max="5" width="15.3984375" style="19" bestFit="1" customWidth="1"/>
    <col min="6" max="6" width="9.09765625" style="19"/>
    <col min="7" max="20" width="9.09765625" style="61"/>
    <col min="21" max="21" width="10.3984375" style="61" customWidth="1"/>
    <col min="22" max="16384" width="9.09765625" style="61"/>
  </cols>
  <sheetData>
    <row r="1" spans="2:23" x14ac:dyDescent="0.45">
      <c r="B1" s="119" t="s">
        <v>80</v>
      </c>
      <c r="C1" s="119"/>
      <c r="D1" s="119"/>
      <c r="E1" s="13" t="s">
        <v>52</v>
      </c>
      <c r="F1" s="62">
        <v>1</v>
      </c>
      <c r="G1" s="62">
        <v>1.6</v>
      </c>
      <c r="H1" s="62">
        <v>1.7</v>
      </c>
    </row>
    <row r="2" spans="2:23" x14ac:dyDescent="0.45">
      <c r="B2" s="119" t="s">
        <v>81</v>
      </c>
      <c r="C2" s="119"/>
      <c r="D2" s="120"/>
      <c r="E2" s="69"/>
      <c r="F2" s="14" t="s">
        <v>86</v>
      </c>
      <c r="G2" s="72"/>
      <c r="H2" s="73">
        <v>5</v>
      </c>
      <c r="I2" s="73">
        <v>5</v>
      </c>
      <c r="J2" s="73">
        <v>5</v>
      </c>
      <c r="K2" s="73">
        <v>5</v>
      </c>
      <c r="L2" s="73">
        <v>5</v>
      </c>
      <c r="M2" s="73">
        <v>5</v>
      </c>
      <c r="N2" s="74">
        <v>5</v>
      </c>
      <c r="O2" s="86">
        <v>3</v>
      </c>
      <c r="P2" s="87">
        <v>3</v>
      </c>
      <c r="Q2" s="88">
        <v>3</v>
      </c>
      <c r="R2" s="92">
        <v>2</v>
      </c>
      <c r="S2" s="93">
        <v>2</v>
      </c>
      <c r="T2" s="93">
        <v>2</v>
      </c>
      <c r="U2" s="94">
        <v>2</v>
      </c>
    </row>
    <row r="3" spans="2:23" x14ac:dyDescent="0.45">
      <c r="B3" s="119"/>
      <c r="C3" s="119"/>
      <c r="D3" s="120"/>
      <c r="E3" s="69"/>
      <c r="F3" s="69" t="s">
        <v>85</v>
      </c>
      <c r="G3" s="75"/>
      <c r="H3" s="76">
        <f>H2</f>
        <v>5</v>
      </c>
      <c r="I3" s="76">
        <f>SUM($H$2:I2)</f>
        <v>10</v>
      </c>
      <c r="J3" s="76">
        <f>SUM($H$2:J2)</f>
        <v>15</v>
      </c>
      <c r="K3" s="76">
        <f>SUM($H$2:K2)</f>
        <v>20</v>
      </c>
      <c r="L3" s="76">
        <f>SUM($H$2:L2)</f>
        <v>25</v>
      </c>
      <c r="M3" s="76">
        <f>SUM($H$2:M2)</f>
        <v>30</v>
      </c>
      <c r="N3" s="77">
        <f>SUM($H$2:N2)</f>
        <v>35</v>
      </c>
      <c r="O3" s="89">
        <f>SUM($H$2:O2)</f>
        <v>38</v>
      </c>
      <c r="P3" s="90">
        <f>SUM($H$2:P2)</f>
        <v>41</v>
      </c>
      <c r="Q3" s="91">
        <f>SUM($H$2:Q2)</f>
        <v>44</v>
      </c>
      <c r="R3" s="95">
        <f>SUM($H$2:R2)</f>
        <v>46</v>
      </c>
      <c r="S3" s="96">
        <f>SUM($H$2:S2)</f>
        <v>48</v>
      </c>
      <c r="T3" s="96">
        <f>SUM($H$2:T2)</f>
        <v>50</v>
      </c>
      <c r="U3" s="97">
        <f>SUM($H$2:U2)</f>
        <v>52</v>
      </c>
    </row>
    <row r="4" spans="2:23" x14ac:dyDescent="0.45">
      <c r="B4" s="121" t="s">
        <v>82</v>
      </c>
      <c r="C4" s="121"/>
      <c r="D4" s="122"/>
      <c r="E4" s="15" t="s">
        <v>15</v>
      </c>
      <c r="F4" s="15"/>
      <c r="G4" s="100">
        <v>30</v>
      </c>
      <c r="H4" s="101">
        <v>30</v>
      </c>
      <c r="I4" s="101">
        <v>30</v>
      </c>
      <c r="J4" s="101">
        <v>30</v>
      </c>
      <c r="K4" s="101">
        <v>30</v>
      </c>
      <c r="L4" s="101">
        <v>30</v>
      </c>
      <c r="M4" s="101">
        <v>30</v>
      </c>
      <c r="N4" s="102">
        <v>30</v>
      </c>
      <c r="O4" s="103">
        <v>5</v>
      </c>
      <c r="P4" s="104">
        <v>5</v>
      </c>
      <c r="Q4" s="105">
        <v>5</v>
      </c>
      <c r="R4" s="106">
        <v>3</v>
      </c>
      <c r="S4" s="107">
        <v>3</v>
      </c>
      <c r="T4" s="107">
        <v>3</v>
      </c>
      <c r="U4" s="108">
        <v>3</v>
      </c>
    </row>
    <row r="5" spans="2:23" ht="14.4" x14ac:dyDescent="0.45">
      <c r="B5" s="63" t="s">
        <v>83</v>
      </c>
      <c r="C5" s="64">
        <f>F1</f>
        <v>1</v>
      </c>
      <c r="D5" s="64">
        <f>G1</f>
        <v>1.6</v>
      </c>
      <c r="E5" s="64">
        <f>H1</f>
        <v>1.7</v>
      </c>
      <c r="F5" s="70" t="s">
        <v>84</v>
      </c>
      <c r="G5" s="109" t="s">
        <v>33</v>
      </c>
      <c r="H5" s="110" t="s">
        <v>34</v>
      </c>
      <c r="I5" s="110" t="s">
        <v>35</v>
      </c>
      <c r="J5" s="110" t="s">
        <v>36</v>
      </c>
      <c r="K5" s="110" t="s">
        <v>37</v>
      </c>
      <c r="L5" s="110" t="s">
        <v>38</v>
      </c>
      <c r="M5" s="110" t="s">
        <v>39</v>
      </c>
      <c r="N5" s="111" t="s">
        <v>40</v>
      </c>
      <c r="O5" s="112" t="s">
        <v>41</v>
      </c>
      <c r="P5" s="110" t="s">
        <v>42</v>
      </c>
      <c r="Q5" s="111" t="s">
        <v>43</v>
      </c>
      <c r="R5" s="112" t="s">
        <v>44</v>
      </c>
      <c r="S5" s="110" t="s">
        <v>45</v>
      </c>
      <c r="T5" s="110" t="s">
        <v>46</v>
      </c>
      <c r="U5" s="111" t="s">
        <v>47</v>
      </c>
    </row>
    <row r="6" spans="2:23" x14ac:dyDescent="0.45">
      <c r="B6" s="65" t="s">
        <v>33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9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99">
        <f t="shared" si="0"/>
        <v>-5</v>
      </c>
      <c r="O6" s="52">
        <f t="shared" si="0"/>
        <v>-33</v>
      </c>
      <c r="P6" s="49">
        <f t="shared" si="0"/>
        <v>-36</v>
      </c>
      <c r="Q6" s="9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99">
        <f t="shared" si="0"/>
        <v>-49</v>
      </c>
      <c r="V6" s="66"/>
      <c r="W6" s="66"/>
    </row>
    <row r="7" spans="2:23" x14ac:dyDescent="0.45">
      <c r="B7" s="65" t="s">
        <v>34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 x14ac:dyDescent="0.45">
      <c r="B8" s="65" t="s">
        <v>35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 x14ac:dyDescent="0.45">
      <c r="B9" s="65" t="s">
        <v>36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 x14ac:dyDescent="0.45">
      <c r="B10" s="65" t="s">
        <v>37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 x14ac:dyDescent="0.45">
      <c r="B11" s="65" t="s">
        <v>38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 x14ac:dyDescent="0.45">
      <c r="B12" s="65" t="s">
        <v>39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 x14ac:dyDescent="0.45">
      <c r="B13" s="65" t="s">
        <v>40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7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 x14ac:dyDescent="0.45">
      <c r="B14" s="65" t="s">
        <v>41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7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 x14ac:dyDescent="0.45">
      <c r="B15" s="65" t="s">
        <v>42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 x14ac:dyDescent="0.45">
      <c r="B16" s="65" t="s">
        <v>43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7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 x14ac:dyDescent="0.45">
      <c r="B17" s="65" t="s">
        <v>44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7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 x14ac:dyDescent="0.45">
      <c r="B18" s="65" t="s">
        <v>45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 x14ac:dyDescent="0.45">
      <c r="B19" s="65" t="s">
        <v>46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 x14ac:dyDescent="0.45">
      <c r="B20" s="65" t="s">
        <v>47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80"/>
      <c r="H20" s="81"/>
      <c r="I20" s="81"/>
      <c r="J20" s="81"/>
      <c r="K20" s="81"/>
      <c r="L20" s="81"/>
      <c r="M20" s="81"/>
      <c r="N20" s="82"/>
      <c r="O20" s="80"/>
      <c r="P20" s="81"/>
      <c r="Q20" s="82"/>
      <c r="R20" s="80"/>
      <c r="S20" s="81"/>
      <c r="T20" s="81"/>
      <c r="U20" s="54">
        <f>F20*U4*100</f>
        <v>5052</v>
      </c>
      <c r="V20" s="66"/>
      <c r="W20" s="66"/>
    </row>
    <row r="21" spans="2:23" x14ac:dyDescent="0.45">
      <c r="F21" s="67">
        <f>SUM(F6:F20)</f>
        <v>36.629999999999995</v>
      </c>
      <c r="G21" s="83">
        <f>SUMIF(G5:G20, "&lt;0")</f>
        <v>0</v>
      </c>
      <c r="H21" s="84">
        <f t="shared" ref="H21:U21" si="16">SUMIF(H5:H20, "&lt;0")</f>
        <v>0</v>
      </c>
      <c r="I21" s="84">
        <f t="shared" si="16"/>
        <v>0</v>
      </c>
      <c r="J21" s="84">
        <f t="shared" si="16"/>
        <v>0</v>
      </c>
      <c r="K21" s="84">
        <f t="shared" si="16"/>
        <v>0</v>
      </c>
      <c r="L21" s="84">
        <f t="shared" si="16"/>
        <v>0</v>
      </c>
      <c r="M21" s="84">
        <f t="shared" si="16"/>
        <v>0</v>
      </c>
      <c r="N21" s="85">
        <f t="shared" si="16"/>
        <v>-5</v>
      </c>
      <c r="O21" s="83">
        <f t="shared" si="16"/>
        <v>-126</v>
      </c>
      <c r="P21" s="84">
        <f t="shared" si="16"/>
        <v>-148</v>
      </c>
      <c r="Q21" s="85">
        <f t="shared" si="16"/>
        <v>-215</v>
      </c>
      <c r="R21" s="83">
        <f t="shared" si="16"/>
        <v>-557</v>
      </c>
      <c r="S21" s="84">
        <f t="shared" si="16"/>
        <v>-907</v>
      </c>
      <c r="T21" s="84">
        <f t="shared" si="16"/>
        <v>-1543</v>
      </c>
      <c r="U21" s="85">
        <f t="shared" si="16"/>
        <v>-2938</v>
      </c>
      <c r="V21" s="66"/>
      <c r="W21" s="66"/>
    </row>
    <row r="22" spans="2:23" x14ac:dyDescent="0.45">
      <c r="F22" s="61"/>
      <c r="G22" s="83">
        <f t="shared" ref="G22:U22" si="17">SUM(G6:G20)</f>
        <v>30</v>
      </c>
      <c r="H22" s="84">
        <f t="shared" si="17"/>
        <v>55</v>
      </c>
      <c r="I22" s="84">
        <f t="shared" si="17"/>
        <v>75</v>
      </c>
      <c r="J22" s="84">
        <f t="shared" si="17"/>
        <v>90</v>
      </c>
      <c r="K22" s="84">
        <f t="shared" si="17"/>
        <v>100</v>
      </c>
      <c r="L22" s="84">
        <f t="shared" si="17"/>
        <v>105</v>
      </c>
      <c r="M22" s="84">
        <f t="shared" si="17"/>
        <v>105</v>
      </c>
      <c r="N22" s="85">
        <f t="shared" si="17"/>
        <v>100</v>
      </c>
      <c r="O22" s="83">
        <f t="shared" si="17"/>
        <v>91</v>
      </c>
      <c r="P22" s="84">
        <f t="shared" si="17"/>
        <v>283</v>
      </c>
      <c r="Q22" s="85">
        <f t="shared" si="17"/>
        <v>473</v>
      </c>
      <c r="R22" s="83">
        <f t="shared" si="17"/>
        <v>81</v>
      </c>
      <c r="S22" s="84">
        <f t="shared" si="17"/>
        <v>1018.0000000000002</v>
      </c>
      <c r="T22" s="84">
        <f t="shared" si="17"/>
        <v>2010.0000000000005</v>
      </c>
      <c r="U22" s="85">
        <f t="shared" si="17"/>
        <v>3104</v>
      </c>
      <c r="V22" s="66"/>
      <c r="W22" s="66"/>
    </row>
    <row r="23" spans="2:23" x14ac:dyDescent="0.45">
      <c r="F23" s="61"/>
      <c r="G23" s="66"/>
    </row>
    <row r="24" spans="2:23" x14ac:dyDescent="0.45">
      <c r="F24" s="61"/>
    </row>
    <row r="25" spans="2:23" x14ac:dyDescent="0.45">
      <c r="F25" s="61"/>
    </row>
    <row r="26" spans="2:23" x14ac:dyDescent="0.45">
      <c r="F26" s="61"/>
      <c r="W26" s="66"/>
    </row>
    <row r="27" spans="2:23" x14ac:dyDescent="0.45">
      <c r="F27" s="61"/>
    </row>
    <row r="28" spans="2:23" x14ac:dyDescent="0.45">
      <c r="F28" s="61"/>
    </row>
    <row r="29" spans="2:23" x14ac:dyDescent="0.45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K149" zoomScale="55" zoomScaleNormal="55" workbookViewId="0">
      <selection activeCell="V224" sqref="V224"/>
    </sheetView>
  </sheetViews>
  <sheetFormatPr defaultRowHeight="18" x14ac:dyDescent="0.45"/>
  <sheetData>
    <row r="3" spans="2:47" x14ac:dyDescent="0.45">
      <c r="B3" t="s">
        <v>56</v>
      </c>
      <c r="E3" t="s">
        <v>57</v>
      </c>
      <c r="G3" t="s">
        <v>62</v>
      </c>
      <c r="M3" t="s">
        <v>58</v>
      </c>
      <c r="O3" t="s">
        <v>63</v>
      </c>
      <c r="X3" t="s">
        <v>59</v>
      </c>
      <c r="Y3" t="s">
        <v>64</v>
      </c>
      <c r="AI3" t="s">
        <v>60</v>
      </c>
      <c r="AJ3" t="s">
        <v>61</v>
      </c>
      <c r="AT3" t="s">
        <v>65</v>
      </c>
      <c r="AU3">
        <v>107.7</v>
      </c>
    </row>
    <row r="56" spans="2:38" x14ac:dyDescent="0.45">
      <c r="B56" t="s">
        <v>66</v>
      </c>
      <c r="D56" t="s">
        <v>67</v>
      </c>
      <c r="M56" t="s">
        <v>68</v>
      </c>
      <c r="O56" t="s">
        <v>69</v>
      </c>
      <c r="X56" t="s">
        <v>70</v>
      </c>
      <c r="Z56" t="s">
        <v>71</v>
      </c>
      <c r="AI56" t="s">
        <v>72</v>
      </c>
      <c r="AJ56" t="s">
        <v>66</v>
      </c>
      <c r="AL56" t="s">
        <v>67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54" workbookViewId="0">
      <selection activeCell="E172" sqref="E172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2024-04-08T07:24:49Z</dcterms:modified>
</cp:coreProperties>
</file>