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Quanlynhuanbut\data_source\"/>
    </mc:Choice>
  </mc:AlternateContent>
  <xr:revisionPtr revIDLastSave="0" documentId="13_ncr:1_{7447D857-ED4B-4019-9618-51BC8C5368B9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hình hiệu" sheetId="14" r:id="rId1"/>
    <sheet name=" 3D chưa hoàn chỉnh" sheetId="13" r:id="rId2"/>
    <sheet name="Trailer chốt" sheetId="8" r:id="rId3"/>
    <sheet name="Sheet1" sheetId="15" r:id="rId4"/>
  </sheets>
  <definedNames>
    <definedName name="dieu_1_8" localSheetId="2">'Trailer chốt'!$K$30</definedName>
    <definedName name="dieu_2_8" localSheetId="2">'Trailer chốt'!$K$6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8" l="1"/>
  <c r="E19" i="8"/>
  <c r="F19" i="8"/>
  <c r="G19" i="8"/>
  <c r="H19" i="8"/>
  <c r="D16" i="8"/>
  <c r="D17" i="8"/>
  <c r="D18" i="8"/>
  <c r="D20" i="8"/>
  <c r="D13" i="8"/>
  <c r="D14" i="8"/>
  <c r="I9" i="13" l="1"/>
  <c r="C9" i="13"/>
  <c r="D9" i="14"/>
  <c r="D11" i="14" s="1"/>
  <c r="C9" i="14"/>
  <c r="C11" i="14" s="1"/>
  <c r="H24" i="14"/>
  <c r="H29" i="14" s="1"/>
  <c r="G24" i="14"/>
  <c r="G29" i="14" s="1"/>
  <c r="F24" i="14"/>
  <c r="F29" i="14" s="1"/>
  <c r="E24" i="14"/>
  <c r="E26" i="14" s="1"/>
  <c r="D24" i="14"/>
  <c r="D29" i="14" s="1"/>
  <c r="C24" i="14"/>
  <c r="C29" i="14" s="1"/>
  <c r="I9" i="14"/>
  <c r="I11" i="14" s="1"/>
  <c r="H9" i="14"/>
  <c r="H14" i="14" s="1"/>
  <c r="G9" i="14"/>
  <c r="G14" i="14" s="1"/>
  <c r="F9" i="14"/>
  <c r="F14" i="14" s="1"/>
  <c r="E9" i="14"/>
  <c r="E14" i="14" s="1"/>
  <c r="E28" i="14" l="1"/>
  <c r="E27" i="14"/>
  <c r="I13" i="14"/>
  <c r="I12" i="14"/>
  <c r="E29" i="14"/>
  <c r="C12" i="14"/>
  <c r="C13" i="14"/>
  <c r="D12" i="14"/>
  <c r="D13" i="14"/>
  <c r="D26" i="14"/>
  <c r="H26" i="14"/>
  <c r="I14" i="14"/>
  <c r="G26" i="14"/>
  <c r="G11" i="14"/>
  <c r="C26" i="14"/>
  <c r="F26" i="14"/>
  <c r="I16" i="13"/>
  <c r="I21" i="13"/>
  <c r="C21" i="13"/>
  <c r="C15" i="13"/>
  <c r="C16" i="13"/>
  <c r="I22" i="13"/>
  <c r="I14" i="13"/>
  <c r="I19" i="13"/>
  <c r="I15" i="13"/>
  <c r="C11" i="13"/>
  <c r="C17" i="13"/>
  <c r="I20" i="13"/>
  <c r="I13" i="13"/>
  <c r="C18" i="13"/>
  <c r="C13" i="13"/>
  <c r="C20" i="13"/>
  <c r="I17" i="13"/>
  <c r="I11" i="13"/>
  <c r="C12" i="13"/>
  <c r="I18" i="13"/>
  <c r="I12" i="13"/>
  <c r="C14" i="13"/>
  <c r="C22" i="13"/>
  <c r="C19" i="13"/>
  <c r="C14" i="14"/>
  <c r="C15" i="14" s="1"/>
  <c r="F11" i="14"/>
  <c r="D14" i="14"/>
  <c r="D15" i="14" s="1"/>
  <c r="H11" i="14"/>
  <c r="E11" i="14"/>
  <c r="E30" i="14"/>
  <c r="I15" i="14"/>
  <c r="H20" i="8"/>
  <c r="G20" i="8"/>
  <c r="F20" i="8"/>
  <c r="E20" i="8"/>
  <c r="C20" i="8"/>
  <c r="C19" i="8"/>
  <c r="H18" i="8"/>
  <c r="G18" i="8"/>
  <c r="F18" i="8"/>
  <c r="E18" i="8"/>
  <c r="C18" i="8"/>
  <c r="H17" i="8"/>
  <c r="G17" i="8"/>
  <c r="F17" i="8"/>
  <c r="E17" i="8"/>
  <c r="C17" i="8"/>
  <c r="H16" i="8"/>
  <c r="G16" i="8"/>
  <c r="F16" i="8"/>
  <c r="E16" i="8"/>
  <c r="C16" i="8"/>
  <c r="H15" i="8"/>
  <c r="G15" i="8"/>
  <c r="F15" i="8"/>
  <c r="E15" i="8"/>
  <c r="H14" i="8"/>
  <c r="G14" i="8"/>
  <c r="F14" i="8"/>
  <c r="E14" i="8"/>
  <c r="C14" i="8"/>
  <c r="H13" i="8"/>
  <c r="G13" i="8"/>
  <c r="F13" i="8"/>
  <c r="E13" i="8"/>
  <c r="C13" i="8"/>
  <c r="H12" i="8"/>
  <c r="G12" i="8"/>
  <c r="F12" i="8"/>
  <c r="F21" i="8" s="1"/>
  <c r="E12" i="8"/>
  <c r="D12" i="8"/>
  <c r="C12" i="8"/>
  <c r="I9" i="8"/>
  <c r="H12" i="14" l="1"/>
  <c r="H15" i="14" s="1"/>
  <c r="H13" i="14"/>
  <c r="E13" i="14"/>
  <c r="E12" i="14"/>
  <c r="E15" i="14" s="1"/>
  <c r="F13" i="14"/>
  <c r="F12" i="14"/>
  <c r="F15" i="14" s="1"/>
  <c r="I16" i="8"/>
  <c r="I19" i="8"/>
  <c r="G12" i="14"/>
  <c r="G13" i="14"/>
  <c r="G27" i="14"/>
  <c r="G30" i="14" s="1"/>
  <c r="G28" i="14"/>
  <c r="I13" i="8"/>
  <c r="C27" i="14"/>
  <c r="C28" i="14"/>
  <c r="D27" i="14"/>
  <c r="D28" i="14"/>
  <c r="F27" i="14"/>
  <c r="F30" i="14" s="1"/>
  <c r="F28" i="14"/>
  <c r="H27" i="14"/>
  <c r="H28" i="14"/>
  <c r="I23" i="13"/>
  <c r="G21" i="8"/>
  <c r="H21" i="8"/>
  <c r="I18" i="8"/>
  <c r="C23" i="13"/>
  <c r="C21" i="8"/>
  <c r="D21" i="8"/>
  <c r="E21" i="8"/>
  <c r="I12" i="8"/>
  <c r="I15" i="8"/>
  <c r="J9" i="8"/>
  <c r="J19" i="8" s="1"/>
  <c r="I17" i="8"/>
  <c r="I20" i="8"/>
  <c r="I14" i="8"/>
  <c r="D30" i="14" l="1"/>
  <c r="C30" i="14"/>
  <c r="H30" i="14"/>
  <c r="G15" i="14"/>
  <c r="J20" i="8"/>
  <c r="J17" i="8"/>
  <c r="K9" i="8"/>
  <c r="K19" i="8" s="1"/>
  <c r="J12" i="8"/>
  <c r="J14" i="8"/>
  <c r="J16" i="8"/>
  <c r="J18" i="8"/>
  <c r="J15" i="8"/>
  <c r="J13" i="8"/>
  <c r="I21" i="8"/>
  <c r="K13" i="8" l="1"/>
  <c r="K17" i="8"/>
  <c r="K18" i="8"/>
  <c r="L9" i="8"/>
  <c r="L19" i="8" s="1"/>
  <c r="K15" i="8"/>
  <c r="K12" i="8"/>
  <c r="K16" i="8"/>
  <c r="K14" i="8"/>
  <c r="K20" i="8"/>
  <c r="J21" i="8"/>
  <c r="H9" i="13"/>
  <c r="H21" i="13" s="1"/>
  <c r="G9" i="13"/>
  <c r="G21" i="13" s="1"/>
  <c r="F9" i="13"/>
  <c r="F21" i="13" s="1"/>
  <c r="E9" i="13"/>
  <c r="E21" i="13" s="1"/>
  <c r="D9" i="13"/>
  <c r="D22" i="13" l="1"/>
  <c r="D21" i="13"/>
  <c r="H17" i="13"/>
  <c r="H18" i="13"/>
  <c r="H20" i="13"/>
  <c r="H19" i="13"/>
  <c r="H22" i="13"/>
  <c r="E16" i="13"/>
  <c r="G15" i="13"/>
  <c r="E13" i="13"/>
  <c r="G12" i="13"/>
  <c r="D16" i="13"/>
  <c r="E14" i="13"/>
  <c r="E11" i="13"/>
  <c r="F15" i="13"/>
  <c r="F12" i="13"/>
  <c r="H11" i="13"/>
  <c r="F16" i="13"/>
  <c r="H15" i="13"/>
  <c r="F13" i="13"/>
  <c r="H12" i="13"/>
  <c r="D15" i="13"/>
  <c r="D17" i="13"/>
  <c r="G16" i="13"/>
  <c r="G13" i="13"/>
  <c r="D14" i="13"/>
  <c r="D20" i="13"/>
  <c r="H14" i="13"/>
  <c r="H16" i="13"/>
  <c r="F14" i="13"/>
  <c r="H13" i="13"/>
  <c r="F11" i="13"/>
  <c r="D12" i="13"/>
  <c r="D18" i="13"/>
  <c r="D13" i="13"/>
  <c r="E15" i="13"/>
  <c r="G14" i="13"/>
  <c r="E12" i="13"/>
  <c r="G11" i="13"/>
  <c r="D11" i="13"/>
  <c r="D19" i="13"/>
  <c r="E19" i="13"/>
  <c r="E22" i="13"/>
  <c r="E18" i="13"/>
  <c r="E17" i="13"/>
  <c r="E20" i="13"/>
  <c r="F18" i="13"/>
  <c r="F20" i="13"/>
  <c r="F19" i="13"/>
  <c r="F22" i="13"/>
  <c r="F17" i="13"/>
  <c r="G20" i="13"/>
  <c r="G18" i="13"/>
  <c r="G19" i="13"/>
  <c r="G17" i="13"/>
  <c r="G22" i="13"/>
  <c r="L18" i="8"/>
  <c r="L15" i="8"/>
  <c r="L12" i="8"/>
  <c r="L14" i="8"/>
  <c r="L13" i="8"/>
  <c r="L16" i="8"/>
  <c r="L20" i="8"/>
  <c r="L17" i="8"/>
  <c r="K21" i="8"/>
  <c r="H23" i="13" l="1"/>
  <c r="D23" i="13"/>
  <c r="F23" i="13"/>
  <c r="E23" i="13"/>
  <c r="G23" i="13"/>
  <c r="L21" i="8"/>
  <c r="N12" i="8"/>
  <c r="N16" i="8"/>
  <c r="N13" i="8" l="1"/>
</calcChain>
</file>

<file path=xl/sharedStrings.xml><?xml version="1.0" encoding="utf-8"?>
<sst xmlns="http://schemas.openxmlformats.org/spreadsheetml/2006/main" count="141" uniqueCount="86">
  <si>
    <t>Giá trị đơn vị hệ số : 149.000đ</t>
  </si>
  <si>
    <t xml:space="preserve">                                    BẬC
THỂ LOẠI </t>
  </si>
  <si>
    <t>Bậc 1</t>
  </si>
  <si>
    <t>Bậc 2</t>
  </si>
  <si>
    <t>Bậc 3</t>
  </si>
  <si>
    <t>Bậc 4</t>
  </si>
  <si>
    <t>Bậc 5</t>
  </si>
  <si>
    <t>Ghi chú</t>
  </si>
  <si>
    <t xml:space="preserve">- Chỉ đạo nội dung </t>
  </si>
  <si>
    <t xml:space="preserve">- Chịu trách nhiệm thực hiện </t>
  </si>
  <si>
    <t>- Chịu trách nhiệm kỹ thuật</t>
  </si>
  <si>
    <t>- Kịch bản</t>
  </si>
  <si>
    <t xml:space="preserve">- Tổ chức sản xuất </t>
  </si>
  <si>
    <t>cộng</t>
  </si>
  <si>
    <t>ĐỀ XUẤT</t>
  </si>
  <si>
    <t>- Quay phim</t>
  </si>
  <si>
    <t xml:space="preserve">- Dẫn chương trình </t>
  </si>
  <si>
    <t xml:space="preserve">- Đồ họa </t>
  </si>
  <si>
    <t>- Biên tập</t>
  </si>
  <si>
    <t>HS 4</t>
  </si>
  <si>
    <t>HS 7</t>
  </si>
  <si>
    <t>5./ Thể loại khác (3D )</t>
  </si>
  <si>
    <t>HS 1,6</t>
  </si>
  <si>
    <t>Đơn vị tính: đồng/ phút</t>
  </si>
  <si>
    <t>- Khối quản lý</t>
  </si>
  <si>
    <t>- Khối trực tiếp</t>
  </si>
  <si>
    <t>Đơn giá đặt hàng</t>
  </si>
  <si>
    <t>HS 12</t>
  </si>
  <si>
    <t>HS 21</t>
  </si>
  <si>
    <t>HS 0,9</t>
  </si>
  <si>
    <t>HS 1,2</t>
  </si>
  <si>
    <t>HS 10,2</t>
  </si>
  <si>
    <t>HS 17,9</t>
  </si>
  <si>
    <t>HS 0,6</t>
  </si>
  <si>
    <t>Trailer giới thiệu</t>
  </si>
  <si>
    <t>Bậc 6</t>
  </si>
  <si>
    <t>HS 40</t>
  </si>
  <si>
    <t xml:space="preserve">     - Tổ chức thực hiện </t>
  </si>
  <si>
    <t xml:space="preserve">     - Truyền thông số</t>
  </si>
  <si>
    <t>5./ Thể loại trailer giới thiệu chương trình mới</t>
  </si>
  <si>
    <t>HS: 3-10 (khung 1-30)</t>
  </si>
  <si>
    <t>Bậc 7</t>
  </si>
  <si>
    <t>Bậc 8</t>
  </si>
  <si>
    <t>Bậc 9</t>
  </si>
  <si>
    <t>Bậc 10</t>
  </si>
  <si>
    <t>HS 0,5</t>
  </si>
  <si>
    <t>HS 4,5</t>
  </si>
  <si>
    <t>HS 0,8</t>
  </si>
  <si>
    <t>HS 1,9</t>
  </si>
  <si>
    <t>HS 2,3</t>
  </si>
  <si>
    <t>HS 2,6</t>
  </si>
  <si>
    <t>30% ĐH</t>
  </si>
  <si>
    <t>20% ĐH</t>
  </si>
  <si>
    <t>- Dựng - đồ họa- ghép nhạc</t>
  </si>
  <si>
    <t>100%</t>
  </si>
  <si>
    <t xml:space="preserve">- Quay phim </t>
  </si>
  <si>
    <t>70% ĐH</t>
  </si>
  <si>
    <t xml:space="preserve">- Phát thanh viên </t>
  </si>
  <si>
    <t>10% ĐH</t>
  </si>
  <si>
    <t>15% ĐH</t>
  </si>
  <si>
    <t>60% ĐH</t>
  </si>
  <si>
    <t>+ Ý tưởng</t>
  </si>
  <si>
    <t>+ Đồ họa</t>
  </si>
  <si>
    <t>HS 13,8</t>
  </si>
  <si>
    <t>HS: 4-13,8</t>
  </si>
  <si>
    <t>Hình hiệu kênh</t>
  </si>
  <si>
    <t>- Chức danh ý tưởng và đồ họa thuộc khối trực tiếp tỷ lệ % ý tưởng đồ họa do lãnh đạo duyệt thành phẩm cho.</t>
  </si>
  <si>
    <t>- Chức danh ý tưởng và đồ họa thuộc khối trực tiếp tỷ lệ % ý tưởng, đồ họa do lãnh đạo duyệt thành phẩm cho.</t>
  </si>
  <si>
    <t>5./ Thể loại bộ hình hiệu chương trình (Hình hiệu, ident, intro,…)</t>
  </si>
  <si>
    <t>HS 2</t>
  </si>
  <si>
    <t>HS 1</t>
  </si>
  <si>
    <t>HS 1,5</t>
  </si>
  <si>
    <t>HS 2,5</t>
  </si>
  <si>
    <t>HS 3</t>
  </si>
  <si>
    <t>HS 5</t>
  </si>
  <si>
    <t>HS 6</t>
  </si>
  <si>
    <t>20%ĐH</t>
  </si>
  <si>
    <t>10%ĐH</t>
  </si>
  <si>
    <t>70%ĐH</t>
  </si>
  <si>
    <t>30%ĐH</t>
  </si>
  <si>
    <t>5./ Thể loại poster, background, popup, bật góc, nhạc cắt,…</t>
  </si>
  <si>
    <t>- Ghép nhạc</t>
  </si>
  <si>
    <t>5% ĐH</t>
  </si>
  <si>
    <t>Cộng</t>
  </si>
  <si>
    <t>tính theo thời lượng</t>
  </si>
  <si>
    <t>Đồ họa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</si>
</sst>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right"/>
    </xf>
    <xf numFmtId="3" fontId="4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top" wrapText="1"/>
    </xf>
    <xf numFmtId="0" fontId="6" fillId="0" borderId="6" xfId="0" quotePrefix="1" applyFont="1" applyBorder="1" applyAlignment="1">
      <alignment horizontal="left" vertical="top" wrapText="1" indent="2"/>
    </xf>
    <xf numFmtId="0" fontId="3" fillId="0" borderId="10" xfId="0" applyFont="1" applyBorder="1" applyAlignment="1">
      <alignment vertical="center"/>
    </xf>
    <xf numFmtId="0" fontId="5" fillId="0" borderId="0" xfId="0" applyFont="1"/>
    <xf numFmtId="0" fontId="0" fillId="2" borderId="0" xfId="0" applyFill="1"/>
    <xf numFmtId="0" fontId="4" fillId="0" borderId="0" xfId="0" applyFont="1" applyAlignment="1">
      <alignment horizontal="right"/>
    </xf>
    <xf numFmtId="3" fontId="4" fillId="0" borderId="0" xfId="0" applyNumberFormat="1" applyFont="1"/>
    <xf numFmtId="0" fontId="3" fillId="0" borderId="0" xfId="0" applyFont="1" applyAlignment="1">
      <alignment horizontal="center" vertical="top" wrapText="1"/>
    </xf>
    <xf numFmtId="9" fontId="6" fillId="0" borderId="7" xfId="2" applyFont="1" applyBorder="1" applyAlignment="1">
      <alignment horizontal="center" vertical="top" wrapText="1"/>
    </xf>
    <xf numFmtId="0" fontId="3" fillId="0" borderId="2" xfId="0" applyFont="1" applyBorder="1" applyAlignment="1">
      <alignment vertical="center"/>
    </xf>
    <xf numFmtId="9" fontId="2" fillId="0" borderId="0" xfId="2" applyFont="1"/>
    <xf numFmtId="0" fontId="7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164" fontId="3" fillId="2" borderId="5" xfId="1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Border="1" applyAlignment="1">
      <alignment horizontal="center" vertical="top" wrapText="1"/>
    </xf>
    <xf numFmtId="3" fontId="6" fillId="0" borderId="0" xfId="0" applyNumberFormat="1" applyFont="1" applyAlignment="1">
      <alignment vertical="top" wrapText="1"/>
    </xf>
    <xf numFmtId="3" fontId="6" fillId="2" borderId="9" xfId="0" applyNumberFormat="1" applyFont="1" applyFill="1" applyBorder="1" applyAlignment="1">
      <alignment vertical="top" wrapText="1"/>
    </xf>
    <xf numFmtId="3" fontId="4" fillId="2" borderId="2" xfId="0" applyNumberFormat="1" applyFont="1" applyFill="1" applyBorder="1"/>
    <xf numFmtId="164" fontId="3" fillId="0" borderId="5" xfId="1" applyNumberFormat="1" applyFont="1" applyFill="1" applyBorder="1" applyAlignment="1">
      <alignment horizontal="center" vertical="top" wrapText="1"/>
    </xf>
    <xf numFmtId="3" fontId="6" fillId="2" borderId="7" xfId="0" applyNumberFormat="1" applyFont="1" applyFill="1" applyBorder="1" applyAlignment="1">
      <alignment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left" vertical="top" wrapText="1"/>
    </xf>
    <xf numFmtId="9" fontId="6" fillId="0" borderId="7" xfId="2" quotePrefix="1" applyFont="1" applyFill="1" applyBorder="1" applyAlignment="1">
      <alignment horizontal="center" vertical="top" wrapText="1"/>
    </xf>
    <xf numFmtId="9" fontId="2" fillId="0" borderId="0" xfId="2" applyFont="1" applyFill="1"/>
    <xf numFmtId="0" fontId="5" fillId="2" borderId="0" xfId="0" applyFont="1" applyFill="1"/>
    <xf numFmtId="0" fontId="12" fillId="0" borderId="14" xfId="0" applyFont="1" applyBorder="1" applyAlignment="1">
      <alignment vertical="top" wrapText="1"/>
    </xf>
    <xf numFmtId="3" fontId="3" fillId="0" borderId="15" xfId="0" applyNumberFormat="1" applyFont="1" applyBorder="1" applyAlignment="1">
      <alignment vertical="top" wrapText="1"/>
    </xf>
    <xf numFmtId="3" fontId="6" fillId="0" borderId="7" xfId="0" applyNumberFormat="1" applyFont="1" applyBorder="1" applyAlignment="1">
      <alignment vertical="top" wrapText="1"/>
    </xf>
    <xf numFmtId="3" fontId="2" fillId="0" borderId="0" xfId="0" applyNumberFormat="1" applyFont="1"/>
    <xf numFmtId="0" fontId="5" fillId="0" borderId="0" xfId="0" quotePrefix="1" applyFont="1" applyAlignment="1">
      <alignment horizontal="left" vertical="top" indent="2"/>
    </xf>
    <xf numFmtId="0" fontId="4" fillId="0" borderId="0" xfId="0" applyFont="1"/>
    <xf numFmtId="0" fontId="12" fillId="0" borderId="0" xfId="0" quotePrefix="1" applyFont="1"/>
    <xf numFmtId="0" fontId="1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9" fontId="7" fillId="0" borderId="0" xfId="2" applyFont="1" applyFill="1" applyAlignment="1"/>
    <xf numFmtId="0" fontId="11" fillId="0" borderId="6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9" fontId="7" fillId="0" borderId="0" xfId="2" applyFont="1" applyFill="1"/>
    <xf numFmtId="0" fontId="11" fillId="0" borderId="6" xfId="0" quotePrefix="1" applyFont="1" applyBorder="1" applyAlignment="1">
      <alignment horizontal="left" vertical="top" wrapText="1" indent="2"/>
    </xf>
    <xf numFmtId="9" fontId="11" fillId="0" borderId="9" xfId="2" quotePrefix="1" applyFont="1" applyFill="1" applyBorder="1" applyAlignment="1">
      <alignment horizontal="center" vertical="top"/>
    </xf>
    <xf numFmtId="9" fontId="6" fillId="2" borderId="7" xfId="2" quotePrefix="1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left" wrapText="1"/>
    </xf>
    <xf numFmtId="3" fontId="6" fillId="0" borderId="7" xfId="0" applyNumberFormat="1" applyFont="1" applyBorder="1" applyAlignment="1">
      <alignment wrapText="1"/>
    </xf>
    <xf numFmtId="3" fontId="6" fillId="0" borderId="7" xfId="0" applyNumberFormat="1" applyFont="1" applyBorder="1" applyAlignment="1">
      <alignment horizontal="center" wrapText="1"/>
    </xf>
    <xf numFmtId="3" fontId="6" fillId="2" borderId="7" xfId="0" applyNumberFormat="1" applyFont="1" applyFill="1" applyBorder="1" applyAlignment="1">
      <alignment wrapText="1"/>
    </xf>
    <xf numFmtId="3" fontId="13" fillId="0" borderId="0" xfId="0" applyNumberFormat="1" applyFont="1"/>
    <xf numFmtId="165" fontId="6" fillId="0" borderId="0" xfId="0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3" fontId="4" fillId="0" borderId="9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9" fontId="6" fillId="0" borderId="7" xfId="2" applyFont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64" fontId="3" fillId="3" borderId="5" xfId="1" applyNumberFormat="1" applyFont="1" applyFill="1" applyBorder="1" applyAlignment="1">
      <alignment horizontal="center" vertical="top" wrapText="1"/>
    </xf>
    <xf numFmtId="3" fontId="3" fillId="3" borderId="15" xfId="0" applyNumberFormat="1" applyFont="1" applyFill="1" applyBorder="1" applyAlignment="1">
      <alignment vertical="top" wrapText="1"/>
    </xf>
    <xf numFmtId="3" fontId="6" fillId="3" borderId="7" xfId="0" applyNumberFormat="1" applyFont="1" applyFill="1" applyBorder="1" applyAlignment="1">
      <alignment wrapText="1"/>
    </xf>
    <xf numFmtId="3" fontId="4" fillId="3" borderId="2" xfId="0" applyNumberFormat="1" applyFont="1" applyFill="1" applyBorder="1"/>
    <xf numFmtId="0" fontId="5" fillId="3" borderId="0" xfId="0" applyFont="1" applyFill="1"/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164" fontId="3" fillId="0" borderId="11" xfId="1" applyNumberFormat="1" applyFont="1" applyFill="1" applyBorder="1" applyAlignment="1">
      <alignment horizontal="center" vertical="top" wrapText="1"/>
    </xf>
    <xf numFmtId="164" fontId="3" fillId="0" borderId="12" xfId="1" applyNumberFormat="1" applyFont="1" applyFill="1" applyBorder="1" applyAlignment="1">
      <alignment horizontal="center" vertical="top" wrapText="1"/>
    </xf>
    <xf numFmtId="164" fontId="3" fillId="0" borderId="13" xfId="1" applyNumberFormat="1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CAE9A31-1B35-4A17-A403-F3F2FC4311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view="pageBreakPreview" zoomScaleNormal="100" zoomScaleSheetLayoutView="100" workbookViewId="0">
      <selection activeCell="C12" sqref="C12"/>
    </sheetView>
  </sheetViews>
  <sheetFormatPr defaultColWidth="9.140625" defaultRowHeight="15" x14ac:dyDescent="0.25"/>
  <cols>
    <col min="1" max="1" width="1" customWidth="1"/>
    <col min="2" max="2" width="37.5703125" customWidth="1"/>
    <col min="3" max="9" width="11.42578125" customWidth="1"/>
    <col min="10" max="10" width="11.28515625" bestFit="1" customWidth="1"/>
    <col min="11" max="11" width="13" customWidth="1"/>
    <col min="12" max="12" width="10.42578125" customWidth="1"/>
  </cols>
  <sheetData>
    <row r="1" spans="2:11" x14ac:dyDescent="0.25">
      <c r="B1" s="15" t="s">
        <v>14</v>
      </c>
      <c r="D1" s="2" t="s">
        <v>80</v>
      </c>
    </row>
    <row r="2" spans="2:11" s="1" customFormat="1" x14ac:dyDescent="0.25">
      <c r="B2" s="2"/>
      <c r="C2" s="2"/>
      <c r="E2" s="2"/>
      <c r="F2" s="2"/>
      <c r="G2" s="2"/>
    </row>
    <row r="3" spans="2:11" s="1" customFormat="1" x14ac:dyDescent="0.25">
      <c r="B3" s="2"/>
      <c r="C3" s="2"/>
      <c r="E3" s="3"/>
      <c r="F3" s="3"/>
      <c r="G3" s="3"/>
      <c r="H3" s="3" t="s">
        <v>64</v>
      </c>
    </row>
    <row r="4" spans="2:11" s="1" customFormat="1" x14ac:dyDescent="0.25">
      <c r="B4" s="2"/>
      <c r="C4" s="2"/>
      <c r="E4" s="2"/>
      <c r="F4" s="2"/>
      <c r="G4" s="2"/>
      <c r="H4" s="2" t="s">
        <v>0</v>
      </c>
    </row>
    <row r="5" spans="2:11" s="1" customFormat="1" ht="18.75" x14ac:dyDescent="0.25">
      <c r="B5" s="2"/>
      <c r="C5" s="2"/>
      <c r="D5" s="2"/>
      <c r="E5" s="2" t="s">
        <v>26</v>
      </c>
      <c r="F5" s="2"/>
      <c r="G5" s="2"/>
      <c r="K5" s="27"/>
    </row>
    <row r="6" spans="2:11" s="1" customFormat="1" ht="18.75" x14ac:dyDescent="0.25">
      <c r="B6" s="79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35</v>
      </c>
      <c r="I6" s="4" t="s">
        <v>41</v>
      </c>
      <c r="J6" s="49" t="s">
        <v>7</v>
      </c>
      <c r="K6" s="28"/>
    </row>
    <row r="7" spans="2:11" s="1" customFormat="1" ht="12.75" customHeight="1" x14ac:dyDescent="0.25">
      <c r="B7" s="80"/>
      <c r="C7" s="5" t="s">
        <v>71</v>
      </c>
      <c r="D7" s="5" t="s">
        <v>72</v>
      </c>
      <c r="E7" s="5" t="s">
        <v>19</v>
      </c>
      <c r="F7" s="5" t="s">
        <v>20</v>
      </c>
      <c r="G7" s="24" t="s">
        <v>31</v>
      </c>
      <c r="H7" s="5" t="s">
        <v>27</v>
      </c>
      <c r="I7" s="5" t="s">
        <v>63</v>
      </c>
      <c r="J7" s="49"/>
      <c r="K7" s="28"/>
    </row>
    <row r="8" spans="2:11" s="1" customFormat="1" ht="18.75" hidden="1" customHeight="1" x14ac:dyDescent="0.25">
      <c r="B8" s="6"/>
      <c r="C8" s="7">
        <v>1.5</v>
      </c>
      <c r="D8" s="7">
        <v>2.5</v>
      </c>
      <c r="E8" s="7">
        <v>4</v>
      </c>
      <c r="F8" s="7">
        <v>7</v>
      </c>
      <c r="G8" s="25">
        <v>10.199999999999999</v>
      </c>
      <c r="H8" s="7">
        <v>12</v>
      </c>
      <c r="I8" s="7">
        <v>13.8</v>
      </c>
      <c r="J8" s="13"/>
      <c r="K8" s="28"/>
    </row>
    <row r="9" spans="2:11" s="1" customFormat="1" ht="18.75" hidden="1" customHeight="1" x14ac:dyDescent="0.25">
      <c r="B9" s="6"/>
      <c r="C9" s="11">
        <f t="shared" ref="C9:D9" si="0">149000*C8</f>
        <v>223500</v>
      </c>
      <c r="D9" s="11">
        <f t="shared" si="0"/>
        <v>372500</v>
      </c>
      <c r="E9" s="11">
        <f t="shared" ref="E9:H9" si="1">149000*E8</f>
        <v>596000</v>
      </c>
      <c r="F9" s="11">
        <f t="shared" si="1"/>
        <v>1043000</v>
      </c>
      <c r="G9" s="26">
        <f t="shared" si="1"/>
        <v>1519800</v>
      </c>
      <c r="H9" s="34">
        <f t="shared" si="1"/>
        <v>1788000</v>
      </c>
      <c r="I9" s="34">
        <f>149000*I8</f>
        <v>2056200</v>
      </c>
      <c r="J9" s="10"/>
      <c r="K9" s="28"/>
    </row>
    <row r="10" spans="2:11" s="1" customFormat="1" ht="18.75" x14ac:dyDescent="0.25">
      <c r="B10" s="36"/>
      <c r="C10" s="11"/>
      <c r="D10" s="11"/>
      <c r="E10" s="11"/>
      <c r="F10" s="11"/>
      <c r="G10" s="26"/>
      <c r="H10" s="34"/>
      <c r="I10" s="34"/>
      <c r="J10" s="10"/>
      <c r="K10" s="28"/>
    </row>
    <row r="11" spans="2:11" ht="18" customHeight="1" x14ac:dyDescent="0.25">
      <c r="B11" s="12" t="s">
        <v>25</v>
      </c>
      <c r="C11" s="32">
        <f t="shared" ref="C11:D11" si="2">ROUNDDOWN(C9*90%,-3)</f>
        <v>201000</v>
      </c>
      <c r="D11" s="32">
        <f t="shared" si="2"/>
        <v>335000</v>
      </c>
      <c r="E11" s="32">
        <f t="shared" ref="E11:F11" si="3">ROUNDDOWN(E9*90%,-3)</f>
        <v>536000</v>
      </c>
      <c r="F11" s="32">
        <f t="shared" si="3"/>
        <v>938000</v>
      </c>
      <c r="G11" s="32">
        <f>ROUNDDOWN(G9*90%,-3)</f>
        <v>1367000</v>
      </c>
      <c r="H11" s="32">
        <f t="shared" ref="H11:I11" si="4">ROUNDDOWN(H9*90%,-3)</f>
        <v>1609000</v>
      </c>
      <c r="I11" s="32">
        <f t="shared" si="4"/>
        <v>1850000</v>
      </c>
      <c r="J11" s="19">
        <v>0.9</v>
      </c>
      <c r="K11" s="28"/>
    </row>
    <row r="12" spans="2:11" ht="18" customHeight="1" x14ac:dyDescent="0.25">
      <c r="B12" s="12" t="s">
        <v>61</v>
      </c>
      <c r="C12" s="67">
        <f>C11*20%</f>
        <v>40200</v>
      </c>
      <c r="D12" s="67">
        <f t="shared" ref="D12:I12" si="5">D11*20%</f>
        <v>67000</v>
      </c>
      <c r="E12" s="67">
        <f t="shared" si="5"/>
        <v>107200</v>
      </c>
      <c r="F12" s="67">
        <f t="shared" si="5"/>
        <v>187600</v>
      </c>
      <c r="G12" s="67">
        <f t="shared" si="5"/>
        <v>273400</v>
      </c>
      <c r="H12" s="67">
        <f t="shared" si="5"/>
        <v>321800</v>
      </c>
      <c r="I12" s="67">
        <f t="shared" si="5"/>
        <v>370000</v>
      </c>
      <c r="J12" s="19"/>
      <c r="K12" s="28"/>
    </row>
    <row r="13" spans="2:11" ht="18" customHeight="1" x14ac:dyDescent="0.25">
      <c r="B13" s="12" t="s">
        <v>62</v>
      </c>
      <c r="C13" s="67">
        <f>C11*80%</f>
        <v>160800</v>
      </c>
      <c r="D13" s="67">
        <f t="shared" ref="D13:I13" si="6">D11*80%</f>
        <v>268000</v>
      </c>
      <c r="E13" s="67">
        <f t="shared" si="6"/>
        <v>428800</v>
      </c>
      <c r="F13" s="67">
        <f t="shared" si="6"/>
        <v>750400</v>
      </c>
      <c r="G13" s="67">
        <f t="shared" si="6"/>
        <v>1093600</v>
      </c>
      <c r="H13" s="67">
        <f t="shared" si="6"/>
        <v>1287200</v>
      </c>
      <c r="I13" s="67">
        <f t="shared" si="6"/>
        <v>1480000</v>
      </c>
      <c r="J13" s="19"/>
      <c r="K13" s="28"/>
    </row>
    <row r="14" spans="2:11" ht="18" customHeight="1" x14ac:dyDescent="0.25">
      <c r="B14" s="12" t="s">
        <v>24</v>
      </c>
      <c r="C14" s="32">
        <f t="shared" ref="C14:D14" si="7">ROUNDDOWN(C9*10%,-3)</f>
        <v>22000</v>
      </c>
      <c r="D14" s="32">
        <f t="shared" si="7"/>
        <v>37000</v>
      </c>
      <c r="E14" s="32">
        <f t="shared" ref="E14:F14" si="8">ROUNDDOWN(E9*10%,-3)</f>
        <v>59000</v>
      </c>
      <c r="F14" s="32">
        <f t="shared" si="8"/>
        <v>104000</v>
      </c>
      <c r="G14" s="32">
        <f>ROUNDDOWN(G9*10%,-3)</f>
        <v>151000</v>
      </c>
      <c r="H14" s="32">
        <f>ROUNDDOWN(H9*10%,-3)</f>
        <v>178000</v>
      </c>
      <c r="I14" s="32">
        <f t="shared" ref="I14" si="9">ROUNDDOWN(I9*10%,-3)</f>
        <v>205000</v>
      </c>
      <c r="J14" s="19">
        <v>0.1</v>
      </c>
      <c r="K14" s="28"/>
    </row>
    <row r="15" spans="2:11" s="1" customFormat="1" ht="21.75" customHeight="1" x14ac:dyDescent="0.25">
      <c r="B15" s="8" t="s">
        <v>13</v>
      </c>
      <c r="C15" s="9">
        <f t="shared" ref="C15:D15" si="10">SUM(C11:C14)</f>
        <v>424000</v>
      </c>
      <c r="D15" s="9">
        <f t="shared" si="10"/>
        <v>707000</v>
      </c>
      <c r="E15" s="9">
        <f t="shared" ref="E15:I15" si="11">SUM(E11:E14)</f>
        <v>1131000</v>
      </c>
      <c r="F15" s="9">
        <f t="shared" si="11"/>
        <v>1980000</v>
      </c>
      <c r="G15" s="33">
        <f t="shared" si="11"/>
        <v>2885000</v>
      </c>
      <c r="H15" s="9">
        <f t="shared" si="11"/>
        <v>3396000</v>
      </c>
      <c r="I15" s="9">
        <f t="shared" si="11"/>
        <v>3905000</v>
      </c>
      <c r="J15" s="5"/>
      <c r="K15" s="28"/>
    </row>
    <row r="16" spans="2:11" s="1" customFormat="1" ht="21.75" customHeight="1" x14ac:dyDescent="0.25">
      <c r="B16" s="22"/>
      <c r="C16" s="17"/>
      <c r="D16" s="17"/>
      <c r="E16" s="17"/>
      <c r="F16" s="17"/>
      <c r="G16" s="17"/>
      <c r="H16" s="17"/>
      <c r="I16" s="17"/>
      <c r="J16" s="18"/>
      <c r="K16" s="28"/>
    </row>
    <row r="17" spans="2:15" s="1" customFormat="1" ht="21.75" customHeight="1" x14ac:dyDescent="0.25">
      <c r="B17" s="47" t="s">
        <v>66</v>
      </c>
      <c r="C17" s="17"/>
      <c r="D17" s="17"/>
      <c r="E17" s="17"/>
      <c r="F17" s="17"/>
      <c r="G17" s="17"/>
      <c r="H17" s="17"/>
      <c r="I17" s="17"/>
      <c r="J17" s="18"/>
    </row>
    <row r="18" spans="2:15" s="1" customFormat="1" ht="21.75" customHeight="1" x14ac:dyDescent="0.25">
      <c r="B18" s="22"/>
      <c r="C18" s="17"/>
      <c r="D18" s="17"/>
      <c r="E18" s="17"/>
      <c r="F18" s="17"/>
      <c r="G18" s="17"/>
      <c r="H18" s="17"/>
      <c r="I18" s="17"/>
      <c r="J18" s="18"/>
    </row>
    <row r="19" spans="2:15" s="1" customFormat="1" ht="21.75" customHeight="1" x14ac:dyDescent="0.25">
      <c r="B19" s="16"/>
      <c r="C19" s="17"/>
      <c r="D19" s="2" t="s">
        <v>68</v>
      </c>
      <c r="E19" s="17"/>
      <c r="F19" s="17"/>
      <c r="G19" s="17"/>
      <c r="H19" s="17"/>
      <c r="J19" s="18"/>
    </row>
    <row r="20" spans="2:15" s="1" customFormat="1" ht="21.75" customHeight="1" x14ac:dyDescent="0.25">
      <c r="B20" s="16"/>
      <c r="C20" s="17"/>
      <c r="D20" s="17"/>
      <c r="E20" s="17"/>
      <c r="F20" s="2" t="s">
        <v>26</v>
      </c>
      <c r="G20" s="2"/>
      <c r="H20" s="17"/>
      <c r="I20" s="17"/>
      <c r="J20" s="18"/>
      <c r="K20" s="27"/>
    </row>
    <row r="21" spans="2:15" s="1" customFormat="1" ht="18.75" x14ac:dyDescent="0.25">
      <c r="B21" s="79" t="s">
        <v>1</v>
      </c>
      <c r="C21" s="4" t="s">
        <v>2</v>
      </c>
      <c r="D21" s="4" t="s">
        <v>3</v>
      </c>
      <c r="E21" s="4" t="s">
        <v>4</v>
      </c>
      <c r="F21" s="23" t="s">
        <v>5</v>
      </c>
      <c r="G21" s="4" t="s">
        <v>6</v>
      </c>
      <c r="H21" s="4" t="s">
        <v>35</v>
      </c>
      <c r="I21" s="81" t="s">
        <v>7</v>
      </c>
      <c r="J21" s="29"/>
      <c r="K21" s="28"/>
    </row>
    <row r="22" spans="2:15" s="1" customFormat="1" ht="12.75" customHeight="1" x14ac:dyDescent="0.25">
      <c r="B22" s="80"/>
      <c r="C22" s="5" t="s">
        <v>19</v>
      </c>
      <c r="D22" s="5" t="s">
        <v>20</v>
      </c>
      <c r="E22" s="5" t="s">
        <v>27</v>
      </c>
      <c r="F22" s="24" t="s">
        <v>32</v>
      </c>
      <c r="G22" s="5" t="s">
        <v>28</v>
      </c>
      <c r="H22" s="5" t="s">
        <v>36</v>
      </c>
      <c r="I22" s="81"/>
      <c r="J22" s="18"/>
      <c r="K22" s="28"/>
    </row>
    <row r="23" spans="2:15" s="1" customFormat="1" ht="18.75" hidden="1" x14ac:dyDescent="0.25">
      <c r="B23" s="6"/>
      <c r="C23" s="5">
        <v>4</v>
      </c>
      <c r="D23" s="5">
        <v>7</v>
      </c>
      <c r="E23" s="5">
        <v>12</v>
      </c>
      <c r="F23" s="24">
        <v>17.899999999999999</v>
      </c>
      <c r="G23" s="5">
        <v>21</v>
      </c>
      <c r="H23" s="5">
        <v>40</v>
      </c>
      <c r="I23" s="20"/>
      <c r="K23" s="28"/>
    </row>
    <row r="24" spans="2:15" s="1" customFormat="1" ht="18.75" hidden="1" x14ac:dyDescent="0.25">
      <c r="B24" s="6"/>
      <c r="C24" s="11">
        <f>149000*C23</f>
        <v>596000</v>
      </c>
      <c r="D24" s="11">
        <f t="shared" ref="D24:H24" si="12">149000*D23</f>
        <v>1043000</v>
      </c>
      <c r="E24" s="11">
        <f t="shared" si="12"/>
        <v>1788000</v>
      </c>
      <c r="F24" s="26">
        <f t="shared" si="12"/>
        <v>2667100</v>
      </c>
      <c r="G24" s="11">
        <f t="shared" si="12"/>
        <v>3129000</v>
      </c>
      <c r="H24" s="11">
        <f t="shared" si="12"/>
        <v>5960000</v>
      </c>
      <c r="I24" s="10"/>
      <c r="J24" s="30"/>
      <c r="K24" s="28"/>
    </row>
    <row r="25" spans="2:15" s="1" customFormat="1" ht="18.75" x14ac:dyDescent="0.25">
      <c r="B25" s="37" t="s">
        <v>65</v>
      </c>
      <c r="C25" s="11"/>
      <c r="D25" s="11"/>
      <c r="E25" s="11"/>
      <c r="F25" s="26"/>
      <c r="G25" s="11"/>
      <c r="H25" s="11"/>
      <c r="I25" s="10"/>
      <c r="J25" s="30"/>
      <c r="K25" s="28"/>
    </row>
    <row r="26" spans="2:15" ht="23.25" customHeight="1" x14ac:dyDescent="0.25">
      <c r="B26" s="12" t="s">
        <v>25</v>
      </c>
      <c r="C26" s="66">
        <f t="shared" ref="C26:E26" si="13">ROUNDDOWN(C24*90%,-3)</f>
        <v>536000</v>
      </c>
      <c r="D26" s="66">
        <f t="shared" si="13"/>
        <v>938000</v>
      </c>
      <c r="E26" s="66">
        <f t="shared" si="13"/>
        <v>1609000</v>
      </c>
      <c r="F26" s="66">
        <f>ROUNDDOWN(F24*90%,-3)</f>
        <v>2400000</v>
      </c>
      <c r="G26" s="66">
        <f t="shared" ref="G26:H26" si="14">ROUNDDOWN(G24*90%,-3)</f>
        <v>2816000</v>
      </c>
      <c r="H26" s="66">
        <f t="shared" si="14"/>
        <v>5364000</v>
      </c>
      <c r="I26" s="19">
        <v>0.9</v>
      </c>
      <c r="J26" s="31"/>
      <c r="K26" s="28"/>
    </row>
    <row r="27" spans="2:15" ht="18" customHeight="1" x14ac:dyDescent="0.25">
      <c r="B27" s="12" t="s">
        <v>61</v>
      </c>
      <c r="C27" s="67">
        <f>C26*20%</f>
        <v>107200</v>
      </c>
      <c r="D27" s="67">
        <f>D26*20%</f>
        <v>187600</v>
      </c>
      <c r="E27" s="67">
        <f>E26*20%</f>
        <v>321800</v>
      </c>
      <c r="F27" s="67">
        <f t="shared" ref="F27:H27" si="15">F26*20%</f>
        <v>480000</v>
      </c>
      <c r="G27" s="67">
        <f t="shared" si="15"/>
        <v>563200</v>
      </c>
      <c r="H27" s="67">
        <f t="shared" si="15"/>
        <v>1072800</v>
      </c>
      <c r="I27" s="68">
        <v>0.2</v>
      </c>
      <c r="K27" s="28"/>
    </row>
    <row r="28" spans="2:15" ht="18" customHeight="1" x14ac:dyDescent="0.25">
      <c r="B28" s="12" t="s">
        <v>62</v>
      </c>
      <c r="C28" s="67">
        <f>C26*80%</f>
        <v>428800</v>
      </c>
      <c r="D28" s="67">
        <f>D26*80%</f>
        <v>750400</v>
      </c>
      <c r="E28" s="67">
        <f>E26*80%</f>
        <v>1287200</v>
      </c>
      <c r="F28" s="67">
        <f t="shared" ref="F28:H28" si="16">F26*80%</f>
        <v>1920000</v>
      </c>
      <c r="G28" s="67">
        <f t="shared" si="16"/>
        <v>2252800</v>
      </c>
      <c r="H28" s="67">
        <f t="shared" si="16"/>
        <v>4291200</v>
      </c>
      <c r="I28" s="68">
        <v>0.8</v>
      </c>
      <c r="K28" s="28"/>
    </row>
    <row r="29" spans="2:15" ht="22.5" customHeight="1" x14ac:dyDescent="0.25">
      <c r="B29" s="12" t="s">
        <v>24</v>
      </c>
      <c r="C29" s="67">
        <f t="shared" ref="C29:E29" si="17">ROUNDDOWN(C24*10%,-3)</f>
        <v>59000</v>
      </c>
      <c r="D29" s="67">
        <f t="shared" si="17"/>
        <v>104000</v>
      </c>
      <c r="E29" s="67">
        <f t="shared" si="17"/>
        <v>178000</v>
      </c>
      <c r="F29" s="67">
        <f>ROUNDDOWN(F24*10%,-3)</f>
        <v>266000</v>
      </c>
      <c r="G29" s="67">
        <f t="shared" ref="G29:H29" si="18">ROUNDDOWN(G24*10%,-3)</f>
        <v>312000</v>
      </c>
      <c r="H29" s="67">
        <f t="shared" si="18"/>
        <v>596000</v>
      </c>
      <c r="I29" s="68">
        <v>0.1</v>
      </c>
      <c r="J29" s="31"/>
      <c r="K29" s="28"/>
    </row>
    <row r="30" spans="2:15" s="1" customFormat="1" ht="21.75" customHeight="1" x14ac:dyDescent="0.25">
      <c r="B30" s="8" t="s">
        <v>13</v>
      </c>
      <c r="C30" s="9">
        <f t="shared" ref="C30:H30" si="19">SUM(C26:C29)</f>
        <v>1131000</v>
      </c>
      <c r="D30" s="9">
        <f t="shared" si="19"/>
        <v>1980000</v>
      </c>
      <c r="E30" s="9">
        <f t="shared" si="19"/>
        <v>3396000</v>
      </c>
      <c r="F30" s="33">
        <f t="shared" si="19"/>
        <v>5066000</v>
      </c>
      <c r="G30" s="9">
        <f t="shared" si="19"/>
        <v>5944000</v>
      </c>
      <c r="H30" s="9">
        <f t="shared" si="19"/>
        <v>11324000</v>
      </c>
      <c r="I30" s="5"/>
      <c r="J30" s="17"/>
      <c r="K30" s="28"/>
      <c r="O30" s="21"/>
    </row>
    <row r="31" spans="2:15" ht="18.75" x14ac:dyDescent="0.25">
      <c r="B31" s="22"/>
      <c r="K31" s="28"/>
    </row>
    <row r="32" spans="2:15" x14ac:dyDescent="0.25">
      <c r="B32" s="47" t="s">
        <v>67</v>
      </c>
    </row>
  </sheetData>
  <mergeCells count="3">
    <mergeCell ref="B6:B7"/>
    <mergeCell ref="B21:B22"/>
    <mergeCell ref="I21:I2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9"/>
  <sheetViews>
    <sheetView tabSelected="1" view="pageBreakPreview" zoomScaleNormal="110" zoomScaleSheetLayoutView="100" workbookViewId="0">
      <selection activeCell="H5" sqref="H5"/>
    </sheetView>
  </sheetViews>
  <sheetFormatPr defaultColWidth="9.140625" defaultRowHeight="15" x14ac:dyDescent="0.25"/>
  <cols>
    <col min="1" max="1" width="1" customWidth="1"/>
    <col min="2" max="2" width="32" customWidth="1"/>
    <col min="3" max="3" width="15" customWidth="1"/>
    <col min="4" max="4" width="12" customWidth="1"/>
    <col min="5" max="5" width="12.85546875" customWidth="1"/>
    <col min="6" max="6" width="12.140625" bestFit="1" customWidth="1"/>
    <col min="7" max="7" width="12.140625" customWidth="1"/>
    <col min="8" max="9" width="13.5703125" customWidth="1"/>
    <col min="10" max="10" width="10.85546875" customWidth="1"/>
    <col min="11" max="11" width="13" customWidth="1"/>
    <col min="12" max="12" width="10.42578125" customWidth="1"/>
  </cols>
  <sheetData>
    <row r="1" spans="2:11" x14ac:dyDescent="0.25">
      <c r="B1" s="15" t="s">
        <v>14</v>
      </c>
      <c r="C1" s="15"/>
    </row>
    <row r="2" spans="2:11" s="1" customFormat="1" x14ac:dyDescent="0.25">
      <c r="B2" s="2"/>
      <c r="C2" s="2"/>
      <c r="D2" s="2"/>
      <c r="E2" s="2" t="s">
        <v>21</v>
      </c>
      <c r="F2" s="2"/>
      <c r="G2" s="2" t="s">
        <v>84</v>
      </c>
      <c r="J2" s="1" t="s">
        <v>85</v>
      </c>
    </row>
    <row r="3" spans="2:11" s="1" customFormat="1" x14ac:dyDescent="0.25">
      <c r="B3" s="2"/>
      <c r="C3" s="2"/>
      <c r="D3" s="2"/>
      <c r="F3" s="3"/>
      <c r="G3" s="3"/>
    </row>
    <row r="4" spans="2:11" s="1" customFormat="1" x14ac:dyDescent="0.25">
      <c r="B4" s="2"/>
      <c r="C4" s="2"/>
      <c r="D4" s="2"/>
      <c r="F4" s="2"/>
      <c r="G4" s="2"/>
    </row>
    <row r="5" spans="2:11" s="1" customFormat="1" x14ac:dyDescent="0.25">
      <c r="B5" s="2"/>
      <c r="C5" s="2"/>
      <c r="D5" s="2"/>
      <c r="E5" s="2"/>
      <c r="F5" s="2"/>
      <c r="G5" s="2"/>
      <c r="H5" s="1" t="s">
        <v>23</v>
      </c>
    </row>
    <row r="6" spans="2:11" s="1" customFormat="1" x14ac:dyDescent="0.25">
      <c r="B6" s="79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23" t="s">
        <v>6</v>
      </c>
      <c r="H6" s="4" t="s">
        <v>35</v>
      </c>
      <c r="I6" s="4" t="s">
        <v>41</v>
      </c>
      <c r="J6" s="81" t="s">
        <v>7</v>
      </c>
    </row>
    <row r="7" spans="2:11" s="1" customFormat="1" ht="16.5" customHeight="1" x14ac:dyDescent="0.25">
      <c r="B7" s="80"/>
      <c r="C7" s="5" t="s">
        <v>45</v>
      </c>
      <c r="D7" s="5" t="s">
        <v>70</v>
      </c>
      <c r="E7" s="5" t="s">
        <v>69</v>
      </c>
      <c r="F7" s="5" t="s">
        <v>73</v>
      </c>
      <c r="G7" s="24" t="s">
        <v>19</v>
      </c>
      <c r="H7" s="5" t="s">
        <v>74</v>
      </c>
      <c r="I7" s="5" t="s">
        <v>75</v>
      </c>
      <c r="J7" s="81"/>
    </row>
    <row r="8" spans="2:11" s="1" customFormat="1" x14ac:dyDescent="0.25">
      <c r="B8" s="6"/>
      <c r="C8" s="7">
        <v>0.5</v>
      </c>
      <c r="D8" s="7">
        <v>1</v>
      </c>
      <c r="E8" s="7">
        <v>2</v>
      </c>
      <c r="F8" s="7">
        <v>3</v>
      </c>
      <c r="G8" s="25">
        <v>4</v>
      </c>
      <c r="H8" s="7">
        <v>5</v>
      </c>
      <c r="I8" s="7">
        <v>6</v>
      </c>
      <c r="J8" s="13"/>
    </row>
    <row r="9" spans="2:11" s="1" customFormat="1" x14ac:dyDescent="0.25">
      <c r="B9" s="6"/>
      <c r="C9" s="34">
        <f>149000*C8</f>
        <v>74500</v>
      </c>
      <c r="D9" s="34">
        <f>149000*D8</f>
        <v>149000</v>
      </c>
      <c r="E9" s="34">
        <f t="shared" ref="E9:I9" si="0">149000*E8</f>
        <v>298000</v>
      </c>
      <c r="F9" s="34">
        <f t="shared" si="0"/>
        <v>447000</v>
      </c>
      <c r="G9" s="26">
        <f t="shared" si="0"/>
        <v>596000</v>
      </c>
      <c r="H9" s="34">
        <f t="shared" si="0"/>
        <v>745000</v>
      </c>
      <c r="I9" s="34">
        <f t="shared" si="0"/>
        <v>894000</v>
      </c>
      <c r="J9" s="10"/>
    </row>
    <row r="10" spans="2:11" s="1" customFormat="1" x14ac:dyDescent="0.25">
      <c r="B10" s="6"/>
      <c r="C10" s="48"/>
      <c r="D10" s="48"/>
      <c r="E10" s="48"/>
      <c r="F10" s="48"/>
      <c r="G10" s="58"/>
      <c r="H10" s="48"/>
      <c r="I10" s="48"/>
      <c r="J10" s="49"/>
    </row>
    <row r="11" spans="2:11" s="22" customFormat="1" ht="18" customHeight="1" x14ac:dyDescent="0.25">
      <c r="B11" s="12" t="s">
        <v>8</v>
      </c>
      <c r="C11" s="43">
        <f>ROUNDDOWN($C$9*30%,-3)</f>
        <v>22000</v>
      </c>
      <c r="D11" s="43">
        <f>ROUNDDOWN($D$9*30%,-3)</f>
        <v>44000</v>
      </c>
      <c r="E11" s="43">
        <f t="shared" ref="E11:H11" si="1">ROUNDDOWN($D$9*30%,-3)</f>
        <v>44000</v>
      </c>
      <c r="F11" s="43">
        <f t="shared" si="1"/>
        <v>44000</v>
      </c>
      <c r="G11" s="35">
        <f t="shared" si="1"/>
        <v>44000</v>
      </c>
      <c r="H11" s="43">
        <f t="shared" si="1"/>
        <v>44000</v>
      </c>
      <c r="I11" s="43">
        <f>ROUNDDOWN($I$9*30%,-3)</f>
        <v>268000</v>
      </c>
      <c r="J11" s="55" t="s">
        <v>79</v>
      </c>
      <c r="K11" s="50"/>
    </row>
    <row r="12" spans="2:11" s="22" customFormat="1" ht="18" customHeight="1" x14ac:dyDescent="0.25">
      <c r="B12" s="12" t="s">
        <v>9</v>
      </c>
      <c r="C12" s="43">
        <f>ROUNDDOWN($C$9*20%,-3)</f>
        <v>14000</v>
      </c>
      <c r="D12" s="43">
        <f>ROUNDDOWN($D$9*20%,-3)</f>
        <v>29000</v>
      </c>
      <c r="E12" s="43">
        <f t="shared" ref="E12:H13" si="2">ROUNDDOWN($D$9*20%,-3)</f>
        <v>29000</v>
      </c>
      <c r="F12" s="43">
        <f t="shared" si="2"/>
        <v>29000</v>
      </c>
      <c r="G12" s="35">
        <f t="shared" si="2"/>
        <v>29000</v>
      </c>
      <c r="H12" s="43">
        <f t="shared" si="2"/>
        <v>29000</v>
      </c>
      <c r="I12" s="43">
        <f>ROUNDDOWN($I$9*20%,-3)</f>
        <v>178000</v>
      </c>
      <c r="J12" s="55" t="s">
        <v>76</v>
      </c>
      <c r="K12" s="50"/>
    </row>
    <row r="13" spans="2:11" s="22" customFormat="1" ht="18" customHeight="1" x14ac:dyDescent="0.25">
      <c r="B13" s="12" t="s">
        <v>10</v>
      </c>
      <c r="C13" s="43">
        <f>ROUNDDOWN($C$9*20%,-3)</f>
        <v>14000</v>
      </c>
      <c r="D13" s="43">
        <f>ROUNDDOWN($D$9*20%,-3)</f>
        <v>29000</v>
      </c>
      <c r="E13" s="43">
        <f t="shared" si="2"/>
        <v>29000</v>
      </c>
      <c r="F13" s="43">
        <f t="shared" si="2"/>
        <v>29000</v>
      </c>
      <c r="G13" s="35">
        <f t="shared" si="2"/>
        <v>29000</v>
      </c>
      <c r="H13" s="43">
        <f t="shared" si="2"/>
        <v>29000</v>
      </c>
      <c r="I13" s="43">
        <f>ROUNDDOWN($I$9*20%,-3)</f>
        <v>178000</v>
      </c>
      <c r="J13" s="55" t="s">
        <v>76</v>
      </c>
      <c r="K13" s="50"/>
    </row>
    <row r="14" spans="2:11" s="22" customFormat="1" ht="18" customHeight="1" x14ac:dyDescent="0.25">
      <c r="B14" s="12" t="s">
        <v>12</v>
      </c>
      <c r="C14" s="43">
        <f>ROUNDDOWN($C$9*30%,-3)</f>
        <v>22000</v>
      </c>
      <c r="D14" s="43">
        <f>ROUNDDOWN($D$9*30%,-3)</f>
        <v>44000</v>
      </c>
      <c r="E14" s="43">
        <f t="shared" ref="E14:H14" si="3">ROUNDDOWN($D$9*30%,-3)</f>
        <v>44000</v>
      </c>
      <c r="F14" s="43">
        <f t="shared" si="3"/>
        <v>44000</v>
      </c>
      <c r="G14" s="35">
        <f t="shared" si="3"/>
        <v>44000</v>
      </c>
      <c r="H14" s="43">
        <f t="shared" si="3"/>
        <v>44000</v>
      </c>
      <c r="I14" s="43">
        <f>ROUNDDOWN($I$9*30%,-3)</f>
        <v>268000</v>
      </c>
      <c r="J14" s="55" t="s">
        <v>79</v>
      </c>
      <c r="K14" s="50"/>
    </row>
    <row r="15" spans="2:11" s="22" customFormat="1" ht="18" customHeight="1" x14ac:dyDescent="0.25">
      <c r="B15" s="51" t="s">
        <v>37</v>
      </c>
      <c r="C15" s="43">
        <f>ROUNDDOWN($C$9*10%,-3)</f>
        <v>7000</v>
      </c>
      <c r="D15" s="43">
        <f>ROUNDDOWN($D$9*10%,-3)</f>
        <v>14000</v>
      </c>
      <c r="E15" s="43">
        <f t="shared" ref="E15:H16" si="4">ROUNDDOWN($D$9*10%,-3)</f>
        <v>14000</v>
      </c>
      <c r="F15" s="43">
        <f t="shared" si="4"/>
        <v>14000</v>
      </c>
      <c r="G15" s="35">
        <f t="shared" si="4"/>
        <v>14000</v>
      </c>
      <c r="H15" s="43">
        <f t="shared" si="4"/>
        <v>14000</v>
      </c>
      <c r="I15" s="43">
        <f>ROUNDDOWN($I$9*10%,-3)</f>
        <v>89000</v>
      </c>
      <c r="J15" s="55" t="s">
        <v>77</v>
      </c>
      <c r="K15" s="50"/>
    </row>
    <row r="16" spans="2:11" s="22" customFormat="1" ht="18" customHeight="1" x14ac:dyDescent="0.25">
      <c r="B16" s="52" t="s">
        <v>38</v>
      </c>
      <c r="C16" s="43">
        <f>ROUNDDOWN($C$9*10%,-3)</f>
        <v>7000</v>
      </c>
      <c r="D16" s="43">
        <f>ROUNDDOWN($D$9*10%,-3)</f>
        <v>14000</v>
      </c>
      <c r="E16" s="43">
        <f t="shared" si="4"/>
        <v>14000</v>
      </c>
      <c r="F16" s="43">
        <f t="shared" si="4"/>
        <v>14000</v>
      </c>
      <c r="G16" s="35">
        <f t="shared" si="4"/>
        <v>14000</v>
      </c>
      <c r="H16" s="43">
        <f t="shared" si="4"/>
        <v>14000</v>
      </c>
      <c r="I16" s="43">
        <f>ROUNDDOWN($I$9*10%,-3)</f>
        <v>89000</v>
      </c>
      <c r="J16" s="55" t="s">
        <v>77</v>
      </c>
      <c r="K16" s="50"/>
    </row>
    <row r="17" spans="2:15" s="22" customFormat="1" ht="18" customHeight="1" x14ac:dyDescent="0.25">
      <c r="B17" s="54" t="s">
        <v>11</v>
      </c>
      <c r="C17" s="43">
        <f>ROUNDDOWN($C$9*70%,-3)</f>
        <v>52000</v>
      </c>
      <c r="D17" s="43">
        <f>ROUNDDOWN(D9*70%,-3)</f>
        <v>104000</v>
      </c>
      <c r="E17" s="43">
        <f t="shared" ref="E17:H17" si="5">ROUNDDOWN(E9*70%,-3)</f>
        <v>208000</v>
      </c>
      <c r="F17" s="43">
        <f t="shared" si="5"/>
        <v>312000</v>
      </c>
      <c r="G17" s="35">
        <f t="shared" si="5"/>
        <v>417000</v>
      </c>
      <c r="H17" s="43">
        <f t="shared" si="5"/>
        <v>521000</v>
      </c>
      <c r="I17" s="43">
        <f>ROUNDDOWN($I$9*70%,-3)</f>
        <v>625000</v>
      </c>
      <c r="J17" s="38" t="s">
        <v>78</v>
      </c>
      <c r="K17" s="53"/>
    </row>
    <row r="18" spans="2:15" ht="18" customHeight="1" x14ac:dyDescent="0.25">
      <c r="B18" s="12" t="s">
        <v>18</v>
      </c>
      <c r="C18" s="43">
        <f>ROUNDDOWN($C$9*10%,-3)</f>
        <v>7000</v>
      </c>
      <c r="D18" s="43">
        <f>ROUNDDOWN(D9*10%,-3)</f>
        <v>14000</v>
      </c>
      <c r="E18" s="43">
        <f t="shared" ref="E18:H18" si="6">ROUNDDOWN(E9*10%,-3)</f>
        <v>29000</v>
      </c>
      <c r="F18" s="43">
        <f t="shared" si="6"/>
        <v>44000</v>
      </c>
      <c r="G18" s="35">
        <f t="shared" si="6"/>
        <v>59000</v>
      </c>
      <c r="H18" s="43">
        <f t="shared" si="6"/>
        <v>74000</v>
      </c>
      <c r="I18" s="43">
        <f>ROUNDDOWN($I$9*10%,-3)</f>
        <v>89000</v>
      </c>
      <c r="J18" s="38" t="s">
        <v>77</v>
      </c>
      <c r="K18" s="39"/>
      <c r="L18" s="44"/>
      <c r="M18" s="44"/>
      <c r="N18" s="44"/>
      <c r="O18" s="44"/>
    </row>
    <row r="19" spans="2:15" ht="15.75" x14ac:dyDescent="0.25">
      <c r="B19" s="12" t="s">
        <v>16</v>
      </c>
      <c r="C19" s="43">
        <f>ROUNDDOWN($C$9*30%,-3)</f>
        <v>22000</v>
      </c>
      <c r="D19" s="43">
        <f>ROUNDDOWN(D9*30%,-3)</f>
        <v>44000</v>
      </c>
      <c r="E19" s="43">
        <f t="shared" ref="E19:I19" si="7">ROUNDDOWN(E9*30%,-3)</f>
        <v>89000</v>
      </c>
      <c r="F19" s="43">
        <f t="shared" si="7"/>
        <v>134000</v>
      </c>
      <c r="G19" s="35">
        <f t="shared" si="7"/>
        <v>178000</v>
      </c>
      <c r="H19" s="43">
        <f t="shared" si="7"/>
        <v>223000</v>
      </c>
      <c r="I19" s="43">
        <f t="shared" si="7"/>
        <v>268000</v>
      </c>
      <c r="J19" s="38" t="s">
        <v>79</v>
      </c>
      <c r="K19" s="1"/>
    </row>
    <row r="20" spans="2:15" ht="15.75" x14ac:dyDescent="0.25">
      <c r="B20" s="12" t="s">
        <v>15</v>
      </c>
      <c r="C20" s="43">
        <f>ROUNDDOWN($C$9*20%,-3)</f>
        <v>14000</v>
      </c>
      <c r="D20" s="43">
        <f>ROUNDDOWN(D9*20%,-3)</f>
        <v>29000</v>
      </c>
      <c r="E20" s="43">
        <f t="shared" ref="E20:H20" si="8">ROUNDDOWN(E9*20%,-3)</f>
        <v>59000</v>
      </c>
      <c r="F20" s="43">
        <f t="shared" si="8"/>
        <v>89000</v>
      </c>
      <c r="G20" s="35">
        <f t="shared" si="8"/>
        <v>119000</v>
      </c>
      <c r="H20" s="43">
        <f t="shared" si="8"/>
        <v>149000</v>
      </c>
      <c r="I20" s="43">
        <f>ROUNDDOWN($I$9*20%,-3)</f>
        <v>178000</v>
      </c>
      <c r="J20" s="38" t="s">
        <v>76</v>
      </c>
      <c r="K20" s="1"/>
    </row>
    <row r="21" spans="2:15" ht="15.75" x14ac:dyDescent="0.25">
      <c r="B21" s="12" t="s">
        <v>81</v>
      </c>
      <c r="C21" s="35">
        <f>ROUNDDOWN($C$9*5%,-3)</f>
        <v>3000</v>
      </c>
      <c r="D21" s="35">
        <f>ROUNDDOWN(D9*5%,-3)</f>
        <v>7000</v>
      </c>
      <c r="E21" s="35">
        <f t="shared" ref="E21:I21" si="9">ROUNDDOWN(E9*5%,-3)</f>
        <v>14000</v>
      </c>
      <c r="F21" s="35">
        <f t="shared" si="9"/>
        <v>22000</v>
      </c>
      <c r="G21" s="35">
        <f t="shared" si="9"/>
        <v>29000</v>
      </c>
      <c r="H21" s="35">
        <f t="shared" si="9"/>
        <v>37000</v>
      </c>
      <c r="I21" s="35">
        <f t="shared" si="9"/>
        <v>44000</v>
      </c>
      <c r="J21" s="56" t="s">
        <v>82</v>
      </c>
      <c r="K21" s="1"/>
    </row>
    <row r="22" spans="2:15" ht="18" customHeight="1" x14ac:dyDescent="0.25">
      <c r="B22" s="12" t="s">
        <v>17</v>
      </c>
      <c r="C22" s="35">
        <f>ROUNDDOWN($C$9*100%,-3)</f>
        <v>74000</v>
      </c>
      <c r="D22" s="35">
        <f>ROUNDDOWN(D9*100%,-3)</f>
        <v>149000</v>
      </c>
      <c r="E22" s="35">
        <f t="shared" ref="E22:H22" si="10">ROUNDDOWN(E9*100%,-3)</f>
        <v>298000</v>
      </c>
      <c r="F22" s="35">
        <f t="shared" si="10"/>
        <v>447000</v>
      </c>
      <c r="G22" s="35">
        <f t="shared" si="10"/>
        <v>596000</v>
      </c>
      <c r="H22" s="35">
        <f t="shared" si="10"/>
        <v>745000</v>
      </c>
      <c r="I22" s="35">
        <f>ROUNDDOWN($I$9*100%,-3)</f>
        <v>894000</v>
      </c>
      <c r="J22" s="56">
        <v>1</v>
      </c>
      <c r="K22" s="1"/>
    </row>
    <row r="23" spans="2:15" s="1" customFormat="1" ht="21.75" customHeight="1" x14ac:dyDescent="0.25">
      <c r="B23" s="57" t="s">
        <v>13</v>
      </c>
      <c r="C23" s="9">
        <f t="shared" ref="C23:I23" si="11">SUM(C11:C22)</f>
        <v>258000</v>
      </c>
      <c r="D23" s="9">
        <f t="shared" si="11"/>
        <v>521000</v>
      </c>
      <c r="E23" s="9">
        <f t="shared" si="11"/>
        <v>871000</v>
      </c>
      <c r="F23" s="9">
        <f t="shared" si="11"/>
        <v>1222000</v>
      </c>
      <c r="G23" s="33">
        <f t="shared" si="11"/>
        <v>1572000</v>
      </c>
      <c r="H23" s="9">
        <f t="shared" si="11"/>
        <v>1923000</v>
      </c>
      <c r="I23" s="9">
        <f t="shared" si="11"/>
        <v>3168000</v>
      </c>
      <c r="J23" s="5"/>
    </row>
    <row r="24" spans="2:15" s="1" customFormat="1" ht="18.75" customHeight="1" x14ac:dyDescent="0.25">
      <c r="B24" s="22"/>
      <c r="C24" s="22"/>
    </row>
    <row r="25" spans="2:15" s="14" customFormat="1" ht="18.75" x14ac:dyDescent="0.25">
      <c r="B25" s="40"/>
      <c r="C25" s="40"/>
      <c r="D25" s="27"/>
    </row>
    <row r="26" spans="2:15" ht="15.75" x14ac:dyDescent="0.25">
      <c r="D26" s="64"/>
      <c r="E26" s="63"/>
    </row>
    <row r="27" spans="2:15" ht="18.75" x14ac:dyDescent="0.25">
      <c r="D27" s="65"/>
    </row>
    <row r="28" spans="2:15" ht="18.75" x14ac:dyDescent="0.25">
      <c r="D28" s="65"/>
    </row>
    <row r="29" spans="2:15" ht="18.75" x14ac:dyDescent="0.25">
      <c r="D29" s="28"/>
    </row>
  </sheetData>
  <mergeCells count="2">
    <mergeCell ref="B6:B7"/>
    <mergeCell ref="J6:J7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5"/>
  <sheetViews>
    <sheetView topLeftCell="A11" zoomScale="110" zoomScaleNormal="110" workbookViewId="0">
      <selection activeCell="D17" sqref="D17"/>
    </sheetView>
  </sheetViews>
  <sheetFormatPr defaultColWidth="9.140625" defaultRowHeight="15" x14ac:dyDescent="0.25"/>
  <cols>
    <col min="1" max="1" width="1" customWidth="1"/>
    <col min="2" max="2" width="29.7109375" customWidth="1"/>
    <col min="3" max="7" width="11.42578125" customWidth="1"/>
    <col min="8" max="8" width="9.85546875" style="69" bestFit="1" customWidth="1"/>
    <col min="9" max="10" width="11.28515625" bestFit="1" customWidth="1"/>
    <col min="11" max="11" width="12.85546875" customWidth="1"/>
    <col min="12" max="12" width="11.28515625" bestFit="1" customWidth="1"/>
    <col min="13" max="13" width="11" customWidth="1"/>
    <col min="14" max="14" width="13" customWidth="1"/>
    <col min="15" max="15" width="10.42578125" customWidth="1"/>
  </cols>
  <sheetData>
    <row r="1" spans="2:14" x14ac:dyDescent="0.25">
      <c r="B1" s="15" t="s">
        <v>14</v>
      </c>
    </row>
    <row r="2" spans="2:14" s="1" customFormat="1" x14ac:dyDescent="0.25">
      <c r="B2" s="2"/>
      <c r="C2" s="2"/>
      <c r="D2" s="2" t="s">
        <v>39</v>
      </c>
      <c r="E2" s="2"/>
      <c r="F2" s="2"/>
      <c r="H2" s="70"/>
    </row>
    <row r="3" spans="2:14" s="1" customFormat="1" x14ac:dyDescent="0.25">
      <c r="B3" s="2"/>
      <c r="C3" s="2"/>
      <c r="E3" s="3"/>
      <c r="F3" s="3"/>
      <c r="H3" s="70"/>
      <c r="K3" s="3" t="s">
        <v>40</v>
      </c>
    </row>
    <row r="4" spans="2:14" s="1" customFormat="1" x14ac:dyDescent="0.25">
      <c r="B4" s="2"/>
      <c r="C4" s="2"/>
      <c r="E4" s="2"/>
      <c r="F4" s="2"/>
      <c r="H4" s="70"/>
      <c r="K4" s="2" t="s">
        <v>0</v>
      </c>
    </row>
    <row r="5" spans="2:14" s="1" customFormat="1" x14ac:dyDescent="0.25">
      <c r="B5" s="2"/>
      <c r="C5" s="2"/>
      <c r="D5" s="2"/>
      <c r="E5" s="2"/>
      <c r="F5" s="2"/>
      <c r="H5" s="70"/>
    </row>
    <row r="6" spans="2:14" s="1" customFormat="1" x14ac:dyDescent="0.25">
      <c r="B6" s="79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71" t="s">
        <v>35</v>
      </c>
      <c r="I6" s="4" t="s">
        <v>41</v>
      </c>
      <c r="J6" s="4" t="s">
        <v>42</v>
      </c>
      <c r="K6" s="4" t="s">
        <v>43</v>
      </c>
      <c r="L6" s="4" t="s">
        <v>44</v>
      </c>
      <c r="M6" s="81" t="s">
        <v>7</v>
      </c>
    </row>
    <row r="7" spans="2:14" s="1" customFormat="1" x14ac:dyDescent="0.25">
      <c r="B7" s="80"/>
      <c r="C7" s="5" t="s">
        <v>45</v>
      </c>
      <c r="D7" s="5" t="s">
        <v>33</v>
      </c>
      <c r="E7" s="5" t="s">
        <v>46</v>
      </c>
      <c r="F7" s="5" t="s">
        <v>47</v>
      </c>
      <c r="G7" s="5" t="s">
        <v>29</v>
      </c>
      <c r="H7" s="72" t="s">
        <v>30</v>
      </c>
      <c r="I7" s="5" t="s">
        <v>22</v>
      </c>
      <c r="J7" s="5" t="s">
        <v>48</v>
      </c>
      <c r="K7" s="5" t="s">
        <v>49</v>
      </c>
      <c r="L7" s="5" t="s">
        <v>50</v>
      </c>
      <c r="M7" s="81"/>
    </row>
    <row r="8" spans="2:14" s="1" customFormat="1" hidden="1" x14ac:dyDescent="0.25">
      <c r="B8" s="6"/>
      <c r="C8" s="7">
        <v>0.5</v>
      </c>
      <c r="D8" s="7">
        <v>0.6</v>
      </c>
      <c r="E8" s="7">
        <v>0.7</v>
      </c>
      <c r="F8" s="7">
        <v>0.8</v>
      </c>
      <c r="G8" s="7">
        <v>0.9</v>
      </c>
      <c r="H8" s="73">
        <v>1.2</v>
      </c>
      <c r="I8" s="7">
        <v>1.6</v>
      </c>
      <c r="J8" s="7">
        <v>1.9</v>
      </c>
      <c r="K8" s="7">
        <v>2.2999999999999998</v>
      </c>
      <c r="L8" s="7">
        <v>2.6</v>
      </c>
      <c r="M8" s="13"/>
    </row>
    <row r="9" spans="2:14" s="1" customFormat="1" hidden="1" x14ac:dyDescent="0.25">
      <c r="B9" s="6"/>
      <c r="C9" s="34">
        <v>74000</v>
      </c>
      <c r="D9" s="34">
        <v>89000</v>
      </c>
      <c r="E9" s="34">
        <v>104000</v>
      </c>
      <c r="F9" s="34">
        <v>119000</v>
      </c>
      <c r="G9" s="34">
        <v>134000</v>
      </c>
      <c r="H9" s="74">
        <v>184000</v>
      </c>
      <c r="I9" s="34">
        <f>H9+50000</f>
        <v>234000</v>
      </c>
      <c r="J9" s="34">
        <f>I9+50000</f>
        <v>284000</v>
      </c>
      <c r="K9" s="34">
        <f t="shared" ref="K9:L9" si="0">J9+50000</f>
        <v>334000</v>
      </c>
      <c r="L9" s="34">
        <f t="shared" si="0"/>
        <v>384000</v>
      </c>
      <c r="M9" s="10"/>
    </row>
    <row r="10" spans="2:14" s="1" customFormat="1" hidden="1" x14ac:dyDescent="0.25">
      <c r="B10" s="6"/>
      <c r="C10" s="82"/>
      <c r="D10" s="83"/>
      <c r="E10" s="83"/>
      <c r="F10" s="83"/>
      <c r="G10" s="83"/>
      <c r="H10" s="84"/>
      <c r="I10" s="34"/>
      <c r="J10" s="34"/>
      <c r="K10" s="34"/>
      <c r="L10" s="34"/>
      <c r="M10" s="10"/>
    </row>
    <row r="11" spans="2:14" s="1" customFormat="1" ht="21.75" customHeight="1" x14ac:dyDescent="0.25">
      <c r="B11" s="41" t="s">
        <v>34</v>
      </c>
      <c r="C11" s="42"/>
      <c r="D11" s="42"/>
      <c r="E11" s="42"/>
      <c r="F11" s="42"/>
      <c r="G11" s="42"/>
      <c r="H11" s="75"/>
      <c r="I11" s="42"/>
      <c r="J11" s="42"/>
      <c r="K11" s="42"/>
      <c r="L11" s="42"/>
      <c r="M11" s="7"/>
    </row>
    <row r="12" spans="2:14" ht="18" customHeight="1" x14ac:dyDescent="0.25">
      <c r="B12" s="59" t="s">
        <v>8</v>
      </c>
      <c r="C12" s="60">
        <f t="shared" ref="C12:L12" si="1">ROUNDDOWN(C9*30%,-3)</f>
        <v>22000</v>
      </c>
      <c r="D12" s="60">
        <f t="shared" si="1"/>
        <v>26000</v>
      </c>
      <c r="E12" s="60">
        <f t="shared" si="1"/>
        <v>31000</v>
      </c>
      <c r="F12" s="60">
        <f t="shared" si="1"/>
        <v>35000</v>
      </c>
      <c r="G12" s="60">
        <f t="shared" si="1"/>
        <v>40000</v>
      </c>
      <c r="H12" s="76">
        <f t="shared" si="1"/>
        <v>55000</v>
      </c>
      <c r="I12" s="60">
        <f t="shared" si="1"/>
        <v>70000</v>
      </c>
      <c r="J12" s="60">
        <f t="shared" si="1"/>
        <v>85000</v>
      </c>
      <c r="K12" s="60">
        <f t="shared" si="1"/>
        <v>100000</v>
      </c>
      <c r="L12" s="60">
        <f t="shared" si="1"/>
        <v>115000</v>
      </c>
      <c r="M12" s="61" t="s">
        <v>51</v>
      </c>
      <c r="N12" s="44">
        <f>L12+L13+L14+L20</f>
        <v>382000</v>
      </c>
    </row>
    <row r="13" spans="2:14" ht="18" customHeight="1" x14ac:dyDescent="0.25">
      <c r="B13" s="59" t="s">
        <v>9</v>
      </c>
      <c r="C13" s="60">
        <f t="shared" ref="C13:L13" si="2">ROUNDDOWN(C9*20%,-3)</f>
        <v>14000</v>
      </c>
      <c r="D13" s="60">
        <f t="shared" si="2"/>
        <v>17000</v>
      </c>
      <c r="E13" s="60">
        <f t="shared" si="2"/>
        <v>20000</v>
      </c>
      <c r="F13" s="60">
        <f t="shared" si="2"/>
        <v>23000</v>
      </c>
      <c r="G13" s="60">
        <f t="shared" si="2"/>
        <v>26000</v>
      </c>
      <c r="H13" s="76">
        <f t="shared" si="2"/>
        <v>36000</v>
      </c>
      <c r="I13" s="60">
        <f t="shared" si="2"/>
        <v>46000</v>
      </c>
      <c r="J13" s="60">
        <f t="shared" si="2"/>
        <v>56000</v>
      </c>
      <c r="K13" s="60">
        <f t="shared" si="2"/>
        <v>66000</v>
      </c>
      <c r="L13" s="60">
        <f t="shared" si="2"/>
        <v>76000</v>
      </c>
      <c r="M13" s="61" t="s">
        <v>52</v>
      </c>
      <c r="N13" s="1">
        <f>N12/L21</f>
        <v>0.28108903605592345</v>
      </c>
    </row>
    <row r="14" spans="2:14" ht="18" customHeight="1" x14ac:dyDescent="0.25">
      <c r="B14" s="59" t="s">
        <v>10</v>
      </c>
      <c r="C14" s="60">
        <f t="shared" ref="C14:L14" si="3">ROUNDDOWN(C9*20%,-3)</f>
        <v>14000</v>
      </c>
      <c r="D14" s="60">
        <f t="shared" si="3"/>
        <v>17000</v>
      </c>
      <c r="E14" s="60">
        <f t="shared" si="3"/>
        <v>20000</v>
      </c>
      <c r="F14" s="60">
        <f t="shared" si="3"/>
        <v>23000</v>
      </c>
      <c r="G14" s="60">
        <f t="shared" si="3"/>
        <v>26000</v>
      </c>
      <c r="H14" s="76">
        <f t="shared" si="3"/>
        <v>36000</v>
      </c>
      <c r="I14" s="60">
        <f t="shared" si="3"/>
        <v>46000</v>
      </c>
      <c r="J14" s="60">
        <f t="shared" si="3"/>
        <v>56000</v>
      </c>
      <c r="K14" s="60">
        <f t="shared" si="3"/>
        <v>66000</v>
      </c>
      <c r="L14" s="60">
        <f t="shared" si="3"/>
        <v>76000</v>
      </c>
      <c r="M14" s="61" t="s">
        <v>52</v>
      </c>
      <c r="N14" s="1"/>
    </row>
    <row r="15" spans="2:14" ht="18" customHeight="1" x14ac:dyDescent="0.25">
      <c r="B15" s="59" t="s">
        <v>53</v>
      </c>
      <c r="C15" s="62">
        <v>74000</v>
      </c>
      <c r="D15" s="62">
        <v>89000</v>
      </c>
      <c r="E15" s="62">
        <f t="shared" ref="E15:L15" si="4">ROUNDDOWN(E9*100%,-3)</f>
        <v>104000</v>
      </c>
      <c r="F15" s="62">
        <f t="shared" si="4"/>
        <v>119000</v>
      </c>
      <c r="G15" s="62">
        <f t="shared" si="4"/>
        <v>134000</v>
      </c>
      <c r="H15" s="76">
        <f t="shared" si="4"/>
        <v>184000</v>
      </c>
      <c r="I15" s="60">
        <f t="shared" si="4"/>
        <v>234000</v>
      </c>
      <c r="J15" s="60">
        <f t="shared" si="4"/>
        <v>284000</v>
      </c>
      <c r="K15" s="60">
        <f t="shared" si="4"/>
        <v>334000</v>
      </c>
      <c r="L15" s="60">
        <f t="shared" si="4"/>
        <v>384000</v>
      </c>
      <c r="M15" s="61" t="s">
        <v>54</v>
      </c>
      <c r="N15" s="1"/>
    </row>
    <row r="16" spans="2:14" ht="18" customHeight="1" x14ac:dyDescent="0.25">
      <c r="B16" s="59" t="s">
        <v>55</v>
      </c>
      <c r="C16" s="60">
        <f t="shared" ref="C16:L16" si="5">ROUNDDOWN(C9*70%,-3)</f>
        <v>51000</v>
      </c>
      <c r="D16" s="60">
        <f t="shared" si="5"/>
        <v>62000</v>
      </c>
      <c r="E16" s="60">
        <f t="shared" si="5"/>
        <v>72000</v>
      </c>
      <c r="F16" s="60">
        <f t="shared" si="5"/>
        <v>83000</v>
      </c>
      <c r="G16" s="60">
        <f t="shared" si="5"/>
        <v>93000</v>
      </c>
      <c r="H16" s="76">
        <f t="shared" si="5"/>
        <v>128000</v>
      </c>
      <c r="I16" s="60">
        <f t="shared" si="5"/>
        <v>163000</v>
      </c>
      <c r="J16" s="60">
        <f t="shared" si="5"/>
        <v>198000</v>
      </c>
      <c r="K16" s="60">
        <f t="shared" si="5"/>
        <v>233000</v>
      </c>
      <c r="L16" s="60">
        <f t="shared" si="5"/>
        <v>268000</v>
      </c>
      <c r="M16" s="61" t="s">
        <v>56</v>
      </c>
      <c r="N16" s="44" t="e">
        <f>L12+L13+L14+L20+#REF!+#REF!</f>
        <v>#REF!</v>
      </c>
    </row>
    <row r="17" spans="2:14" ht="18" customHeight="1" x14ac:dyDescent="0.25">
      <c r="B17" s="59" t="s">
        <v>57</v>
      </c>
      <c r="C17" s="60">
        <f t="shared" ref="C17:L17" si="6">ROUNDDOWN(C9*10%,-3)</f>
        <v>7000</v>
      </c>
      <c r="D17" s="60">
        <f t="shared" si="6"/>
        <v>8000</v>
      </c>
      <c r="E17" s="60">
        <f t="shared" si="6"/>
        <v>10000</v>
      </c>
      <c r="F17" s="60">
        <f t="shared" si="6"/>
        <v>11000</v>
      </c>
      <c r="G17" s="60">
        <f t="shared" si="6"/>
        <v>13000</v>
      </c>
      <c r="H17" s="76">
        <f t="shared" si="6"/>
        <v>18000</v>
      </c>
      <c r="I17" s="60">
        <f t="shared" si="6"/>
        <v>23000</v>
      </c>
      <c r="J17" s="60">
        <f t="shared" si="6"/>
        <v>28000</v>
      </c>
      <c r="K17" s="60">
        <f t="shared" si="6"/>
        <v>33000</v>
      </c>
      <c r="L17" s="60">
        <f t="shared" si="6"/>
        <v>38000</v>
      </c>
      <c r="M17" s="61" t="s">
        <v>58</v>
      </c>
      <c r="N17" s="1"/>
    </row>
    <row r="18" spans="2:14" ht="18" customHeight="1" x14ac:dyDescent="0.25">
      <c r="B18" s="59" t="s">
        <v>16</v>
      </c>
      <c r="C18" s="60">
        <f t="shared" ref="C18:L18" si="7">ROUNDDOWN(C9*15%,-3)</f>
        <v>11000</v>
      </c>
      <c r="D18" s="60">
        <f t="shared" si="7"/>
        <v>13000</v>
      </c>
      <c r="E18" s="60">
        <f t="shared" si="7"/>
        <v>15000</v>
      </c>
      <c r="F18" s="60">
        <f t="shared" si="7"/>
        <v>17000</v>
      </c>
      <c r="G18" s="60">
        <f t="shared" si="7"/>
        <v>20000</v>
      </c>
      <c r="H18" s="76">
        <f t="shared" si="7"/>
        <v>27000</v>
      </c>
      <c r="I18" s="60">
        <f t="shared" si="7"/>
        <v>35000</v>
      </c>
      <c r="J18" s="60">
        <f t="shared" si="7"/>
        <v>42000</v>
      </c>
      <c r="K18" s="60">
        <f t="shared" si="7"/>
        <v>50000</v>
      </c>
      <c r="L18" s="60">
        <f t="shared" si="7"/>
        <v>57000</v>
      </c>
      <c r="M18" s="61" t="s">
        <v>59</v>
      </c>
      <c r="N18" s="1"/>
    </row>
    <row r="19" spans="2:14" ht="18" customHeight="1" x14ac:dyDescent="0.25">
      <c r="B19" s="59" t="s">
        <v>11</v>
      </c>
      <c r="C19" s="60">
        <f>ROUNDDOWN(C9*60%,-3)</f>
        <v>44000</v>
      </c>
      <c r="D19" s="60">
        <f t="shared" ref="D19:L19" si="8">ROUNDDOWN(D9*60%,-3)</f>
        <v>53000</v>
      </c>
      <c r="E19" s="60">
        <f t="shared" si="8"/>
        <v>62000</v>
      </c>
      <c r="F19" s="60">
        <f t="shared" si="8"/>
        <v>71000</v>
      </c>
      <c r="G19" s="60">
        <f t="shared" si="8"/>
        <v>80000</v>
      </c>
      <c r="H19" s="76">
        <f t="shared" si="8"/>
        <v>110000</v>
      </c>
      <c r="I19" s="60">
        <f t="shared" si="8"/>
        <v>140000</v>
      </c>
      <c r="J19" s="60">
        <f t="shared" si="8"/>
        <v>170000</v>
      </c>
      <c r="K19" s="60">
        <f t="shared" si="8"/>
        <v>200000</v>
      </c>
      <c r="L19" s="60">
        <f t="shared" si="8"/>
        <v>230000</v>
      </c>
      <c r="M19" s="61" t="s">
        <v>60</v>
      </c>
      <c r="N19" s="1"/>
    </row>
    <row r="20" spans="2:14" ht="18" customHeight="1" x14ac:dyDescent="0.25">
      <c r="B20" s="59" t="s">
        <v>12</v>
      </c>
      <c r="C20" s="60">
        <f t="shared" ref="C20:L20" si="9">ROUNDDOWN(C9*30%,-3)</f>
        <v>22000</v>
      </c>
      <c r="D20" s="60">
        <f t="shared" si="9"/>
        <v>26000</v>
      </c>
      <c r="E20" s="60">
        <f t="shared" si="9"/>
        <v>31000</v>
      </c>
      <c r="F20" s="60">
        <f t="shared" si="9"/>
        <v>35000</v>
      </c>
      <c r="G20" s="60">
        <f t="shared" si="9"/>
        <v>40000</v>
      </c>
      <c r="H20" s="76">
        <f t="shared" si="9"/>
        <v>55000</v>
      </c>
      <c r="I20" s="60">
        <f t="shared" si="9"/>
        <v>70000</v>
      </c>
      <c r="J20" s="60">
        <f t="shared" si="9"/>
        <v>85000</v>
      </c>
      <c r="K20" s="60">
        <f t="shared" si="9"/>
        <v>100000</v>
      </c>
      <c r="L20" s="60">
        <f t="shared" si="9"/>
        <v>115000</v>
      </c>
      <c r="M20" s="61" t="s">
        <v>51</v>
      </c>
      <c r="N20" s="1"/>
    </row>
    <row r="21" spans="2:14" s="1" customFormat="1" ht="21.75" customHeight="1" x14ac:dyDescent="0.25">
      <c r="B21" s="57" t="s">
        <v>83</v>
      </c>
      <c r="C21" s="9">
        <f t="shared" ref="C21:L21" si="10">SUM(C12:C20)</f>
        <v>259000</v>
      </c>
      <c r="D21" s="9">
        <f t="shared" si="10"/>
        <v>311000</v>
      </c>
      <c r="E21" s="9">
        <f t="shared" si="10"/>
        <v>365000</v>
      </c>
      <c r="F21" s="9">
        <f t="shared" si="10"/>
        <v>417000</v>
      </c>
      <c r="G21" s="9">
        <f t="shared" si="10"/>
        <v>472000</v>
      </c>
      <c r="H21" s="77">
        <f t="shared" si="10"/>
        <v>649000</v>
      </c>
      <c r="I21" s="9">
        <f t="shared" si="10"/>
        <v>827000</v>
      </c>
      <c r="J21" s="9">
        <f t="shared" si="10"/>
        <v>1004000</v>
      </c>
      <c r="K21" s="9">
        <f t="shared" si="10"/>
        <v>1182000</v>
      </c>
      <c r="L21" s="9">
        <f t="shared" si="10"/>
        <v>1359000</v>
      </c>
      <c r="M21" s="5"/>
    </row>
    <row r="22" spans="2:14" s="1" customFormat="1" ht="18.75" customHeight="1" x14ac:dyDescent="0.25">
      <c r="B22" s="45"/>
      <c r="H22" s="70"/>
      <c r="K22" s="46"/>
    </row>
    <row r="23" spans="2:14" s="14" customFormat="1" x14ac:dyDescent="0.25">
      <c r="H23" s="78"/>
    </row>
    <row r="24" spans="2:14" s="14" customFormat="1" x14ac:dyDescent="0.25">
      <c r="H24" s="78"/>
    </row>
    <row r="25" spans="2:14" s="14" customFormat="1" x14ac:dyDescent="0.25">
      <c r="H25" s="78"/>
    </row>
  </sheetData>
  <mergeCells count="3">
    <mergeCell ref="B6:B7"/>
    <mergeCell ref="M6:M7"/>
    <mergeCell ref="C10:H10"/>
  </mergeCells>
  <pageMargins left="0.23622047244094491" right="0.23622047244094491" top="0.74803149606299213" bottom="0.74803149606299213" header="0.31496062992125984" footer="0.31496062992125984"/>
  <pageSetup paperSize="9" scale="9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1EC6-6ADD-471C-BA5F-DB19314631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hình hiệu</vt:lpstr>
      <vt:lpstr> 3D chưa hoàn chỉnh</vt:lpstr>
      <vt:lpstr>Trailer chốt</vt:lpstr>
      <vt:lpstr>Sheet1</vt:lpstr>
      <vt:lpstr>'Trailer chốt'!dieu_1_8</vt:lpstr>
      <vt:lpstr>'Trailer chốt'!dieu_2_8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GoodM</dc:creator>
  <cp:lastModifiedBy>Khanh Vo</cp:lastModifiedBy>
  <cp:lastPrinted>2023-07-14T08:12:38Z</cp:lastPrinted>
  <dcterms:created xsi:type="dcterms:W3CDTF">2023-01-30T03:18:38Z</dcterms:created>
  <dcterms:modified xsi:type="dcterms:W3CDTF">2024-01-10T06:19:02Z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2024-01-10T06:19:02Z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ad2252b8-3bfd-48d1-9383-1f5f3b3fd79a</vt:lpwstr>
  </property>
  <property fmtid="{D5CDD505-2E9C-101B-9397-08002B2CF9AE}" pid="8" name="MSIP_Label_defa4170-0d19-0005-0004-bc88714345d2_ContentBits">
    <vt:lpwstr>0</vt:lpwstr>
  </property>
</Properties>
</file>