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GAN\NGAN\CÔNG VIỆC CỦA THỦY\NB NĂM 2023\"/>
    </mc:Choice>
  </mc:AlternateContent>
  <xr:revisionPtr revIDLastSave="0" documentId="13_ncr:1_{01B8D896-3BC5-4380-A7F8-49F3479E7A21}" xr6:coauthVersionLast="36" xr6:coauthVersionMax="36" xr10:uidLastSave="{00000000-0000-0000-0000-000000000000}"/>
  <bookViews>
    <workbookView xWindow="480" yWindow="120" windowWidth="17130" windowHeight="12585" xr2:uid="{00000000-000D-0000-FFFF-FFFF00000000}"/>
  </bookViews>
  <sheets>
    <sheet name="BAREM MỚI" sheetId="4" r:id="rId1"/>
    <sheet name="SXCT" sheetId="6" r:id="rId2"/>
  </sheets>
  <calcPr calcId="179021"/>
</workbook>
</file>

<file path=xl/calcChain.xml><?xml version="1.0" encoding="utf-8"?>
<calcChain xmlns="http://schemas.openxmlformats.org/spreadsheetml/2006/main">
  <c r="C14" i="4" l="1"/>
  <c r="E23" i="6" l="1"/>
  <c r="E12" i="6"/>
  <c r="E4" i="6"/>
  <c r="E43" i="6" l="1"/>
  <c r="E57" i="6" s="1"/>
  <c r="D43" i="6" l="1"/>
  <c r="D23" i="6"/>
  <c r="D12" i="6"/>
  <c r="D4" i="6"/>
  <c r="C43" i="6"/>
  <c r="C23" i="6"/>
  <c r="C12" i="6"/>
  <c r="C4" i="6"/>
  <c r="C57" i="6" l="1"/>
  <c r="D57" i="6"/>
  <c r="K9" i="4" l="1"/>
  <c r="K24" i="4" s="1"/>
  <c r="L9" i="4"/>
  <c r="L24" i="4" s="1"/>
  <c r="H9" i="4"/>
  <c r="H24" i="4" s="1"/>
  <c r="I9" i="4"/>
  <c r="I24" i="4" s="1"/>
  <c r="J9" i="4"/>
  <c r="J24" i="4" s="1"/>
  <c r="G9" i="4"/>
  <c r="G24" i="4" s="1"/>
  <c r="E9" i="4"/>
  <c r="E24" i="4" s="1"/>
  <c r="F9" i="4"/>
  <c r="F24" i="4" s="1"/>
  <c r="E12" i="4" l="1"/>
  <c r="E14" i="4"/>
  <c r="E16" i="4"/>
  <c r="E18" i="4"/>
  <c r="E20" i="4"/>
  <c r="E22" i="4"/>
  <c r="E26" i="4"/>
  <c r="E11" i="4"/>
  <c r="E13" i="4"/>
  <c r="E15" i="4"/>
  <c r="E17" i="4"/>
  <c r="E19" i="4"/>
  <c r="E21" i="4"/>
  <c r="E23" i="4"/>
  <c r="E25" i="4"/>
  <c r="E27" i="4"/>
  <c r="J16" i="4"/>
  <c r="J20" i="4"/>
  <c r="J11" i="4"/>
  <c r="J17" i="4"/>
  <c r="J23" i="4"/>
  <c r="J13" i="4"/>
  <c r="J15" i="4"/>
  <c r="J19" i="4"/>
  <c r="J21" i="4"/>
  <c r="J25" i="4"/>
  <c r="J27" i="4"/>
  <c r="J12" i="4"/>
  <c r="J14" i="4"/>
  <c r="J18" i="4"/>
  <c r="J22" i="4"/>
  <c r="J26" i="4"/>
  <c r="I11" i="4"/>
  <c r="I13" i="4"/>
  <c r="I15" i="4"/>
  <c r="I17" i="4"/>
  <c r="I19" i="4"/>
  <c r="I21" i="4"/>
  <c r="I23" i="4"/>
  <c r="I25" i="4"/>
  <c r="I27" i="4"/>
  <c r="I26" i="4"/>
  <c r="I12" i="4"/>
  <c r="I14" i="4"/>
  <c r="I16" i="4"/>
  <c r="I18" i="4"/>
  <c r="I20" i="4"/>
  <c r="I22" i="4"/>
  <c r="H11" i="4"/>
  <c r="H13" i="4"/>
  <c r="H15" i="4"/>
  <c r="H17" i="4"/>
  <c r="H19" i="4"/>
  <c r="H21" i="4"/>
  <c r="H23" i="4"/>
  <c r="H25" i="4"/>
  <c r="H27" i="4"/>
  <c r="H12" i="4"/>
  <c r="H14" i="4"/>
  <c r="H16" i="4"/>
  <c r="H18" i="4"/>
  <c r="H20" i="4"/>
  <c r="H22" i="4"/>
  <c r="H26" i="4"/>
  <c r="L27" i="4"/>
  <c r="L12" i="4"/>
  <c r="L14" i="4"/>
  <c r="L16" i="4"/>
  <c r="L18" i="4"/>
  <c r="L20" i="4"/>
  <c r="L22" i="4"/>
  <c r="L26" i="4"/>
  <c r="L21" i="4"/>
  <c r="L25" i="4"/>
  <c r="L11" i="4"/>
  <c r="L13" i="4"/>
  <c r="L15" i="4"/>
  <c r="L17" i="4"/>
  <c r="L19" i="4"/>
  <c r="L23" i="4"/>
  <c r="F12" i="4"/>
  <c r="F14" i="4"/>
  <c r="F16" i="4"/>
  <c r="F18" i="4"/>
  <c r="F20" i="4"/>
  <c r="F22" i="4"/>
  <c r="F26" i="4"/>
  <c r="F27" i="4"/>
  <c r="F11" i="4"/>
  <c r="F13" i="4"/>
  <c r="F15" i="4"/>
  <c r="F17" i="4"/>
  <c r="F19" i="4"/>
  <c r="F21" i="4"/>
  <c r="F23" i="4"/>
  <c r="F25" i="4"/>
  <c r="K12" i="4"/>
  <c r="K14" i="4"/>
  <c r="K16" i="4"/>
  <c r="K18" i="4"/>
  <c r="K20" i="4"/>
  <c r="K22" i="4"/>
  <c r="K26" i="4"/>
  <c r="K11" i="4"/>
  <c r="K13" i="4"/>
  <c r="K15" i="4"/>
  <c r="K17" i="4"/>
  <c r="K19" i="4"/>
  <c r="K21" i="4"/>
  <c r="K23" i="4"/>
  <c r="K25" i="4"/>
  <c r="K27" i="4"/>
  <c r="G27" i="4"/>
  <c r="G12" i="4"/>
  <c r="G14" i="4"/>
  <c r="G16" i="4"/>
  <c r="G20" i="4"/>
  <c r="G22" i="4"/>
  <c r="G15" i="4"/>
  <c r="G18" i="4"/>
  <c r="G26" i="4"/>
  <c r="G11" i="4"/>
  <c r="G13" i="4"/>
  <c r="G25" i="4"/>
  <c r="G17" i="4"/>
  <c r="G19" i="4"/>
  <c r="G21" i="4"/>
  <c r="G23" i="4"/>
  <c r="C9" i="4"/>
  <c r="D9" i="4"/>
  <c r="D24" i="4" s="1"/>
  <c r="H28" i="4" l="1"/>
  <c r="C24" i="4"/>
  <c r="C25" i="4"/>
  <c r="L28" i="4"/>
  <c r="J28" i="4"/>
  <c r="F28" i="4"/>
  <c r="E28" i="4"/>
  <c r="D12" i="4"/>
  <c r="D13" i="4"/>
  <c r="D15" i="4"/>
  <c r="D19" i="4"/>
  <c r="D21" i="4"/>
  <c r="D25" i="4"/>
  <c r="D27" i="4"/>
  <c r="D20" i="4"/>
  <c r="D11" i="4"/>
  <c r="D17" i="4"/>
  <c r="D23" i="4"/>
  <c r="D16" i="4"/>
  <c r="D26" i="4"/>
  <c r="D18" i="4"/>
  <c r="D22" i="4"/>
  <c r="D14" i="4"/>
  <c r="C20" i="4"/>
  <c r="C18" i="4"/>
  <c r="C17" i="4"/>
  <c r="C19" i="4"/>
  <c r="K28" i="4"/>
  <c r="I28" i="4"/>
  <c r="C12" i="4"/>
  <c r="C16" i="4"/>
  <c r="C21" i="4"/>
  <c r="C23" i="4"/>
  <c r="C27" i="4"/>
  <c r="C11" i="4"/>
  <c r="C13" i="4"/>
  <c r="C15" i="4"/>
  <c r="C22" i="4"/>
  <c r="C26" i="4"/>
  <c r="G28" i="4"/>
  <c r="D28" i="4" l="1"/>
  <c r="C28" i="4"/>
</calcChain>
</file>

<file path=xl/sharedStrings.xml><?xml version="1.0" encoding="utf-8"?>
<sst xmlns="http://schemas.openxmlformats.org/spreadsheetml/2006/main" count="144" uniqueCount="134">
  <si>
    <t>HS: 3-10 (khung 1-30)</t>
  </si>
  <si>
    <t>Giá trị đơn vị hệ số : 149.000đ</t>
  </si>
  <si>
    <t xml:space="preserve">                                    BẬC
THỂ LOẠI </t>
  </si>
  <si>
    <t>Bậc 1</t>
  </si>
  <si>
    <t>Bậc 2</t>
  </si>
  <si>
    <t>Bậc 3</t>
  </si>
  <si>
    <t>Bậc 4</t>
  </si>
  <si>
    <t>Bậc 5</t>
  </si>
  <si>
    <t>Bậc 6</t>
  </si>
  <si>
    <t>Bậc 7</t>
  </si>
  <si>
    <t>Bậc 8</t>
  </si>
  <si>
    <t>Ghi chú</t>
  </si>
  <si>
    <t xml:space="preserve">- Chỉ đạo nội dung </t>
  </si>
  <si>
    <t>20% KB</t>
  </si>
  <si>
    <t xml:space="preserve">- Chịu trách nhiệm thực hiện </t>
  </si>
  <si>
    <t>- Chịu trách nhiệm kỹ thuật</t>
  </si>
  <si>
    <t>- Kịch bản</t>
  </si>
  <si>
    <t>100%</t>
  </si>
  <si>
    <t>- Biên tập</t>
  </si>
  <si>
    <t>70% KB</t>
  </si>
  <si>
    <t>15% KB</t>
  </si>
  <si>
    <t>- Dựng</t>
  </si>
  <si>
    <t>- Ghép nhạc</t>
  </si>
  <si>
    <t>5% KB</t>
  </si>
  <si>
    <t xml:space="preserve">- Đồ họa </t>
  </si>
  <si>
    <t>10% KB</t>
  </si>
  <si>
    <t xml:space="preserve">- Tổ chức sản xuất </t>
  </si>
  <si>
    <t xml:space="preserve">     - Tổ chức thực hiện </t>
  </si>
  <si>
    <t xml:space="preserve">     - Truyền thông số</t>
  </si>
  <si>
    <t>cộng</t>
  </si>
  <si>
    <t>MỨC 1</t>
  </si>
  <si>
    <t>MỨC 2</t>
  </si>
  <si>
    <t>MỨC 3</t>
  </si>
  <si>
    <t>MỨC 4</t>
  </si>
  <si>
    <t>ĐỀ XUẤT</t>
  </si>
  <si>
    <t>30% KB</t>
  </si>
  <si>
    <t>40% KB</t>
  </si>
  <si>
    <t>Bậc 9</t>
  </si>
  <si>
    <t>Bậc 10</t>
  </si>
  <si>
    <t>HS 3,3</t>
  </si>
  <si>
    <t>HS 3,9</t>
  </si>
  <si>
    <t>HS 4,5</t>
  </si>
  <si>
    <t>HS 5,1</t>
  </si>
  <si>
    <t>HS 5,7</t>
  </si>
  <si>
    <t>HS 6,3</t>
  </si>
  <si>
    <t>HS 6,9</t>
  </si>
  <si>
    <t>HS 7,5</t>
  </si>
  <si>
    <t>HS 8,1</t>
  </si>
  <si>
    <t>HS 8,7</t>
  </si>
  <si>
    <t>- Dẫn chương trình phim trường</t>
  </si>
  <si>
    <t>- Dẫn chương trình hiện trường</t>
  </si>
  <si>
    <t xml:space="preserve">- Phát thanh viên </t>
  </si>
  <si>
    <t>- Kỹ thuật âm thanh, ánh sáng hiện trường</t>
  </si>
  <si>
    <t>- Quay phim chính</t>
  </si>
  <si>
    <t>- Quay phim phụ</t>
  </si>
  <si>
    <t>Chuyên mục/ chuyên đề</t>
  </si>
  <si>
    <t>5./ Thể loại chính luận (nhóm 2)</t>
  </si>
  <si>
    <t>50% KB</t>
  </si>
  <si>
    <t>DUYỆT</t>
  </si>
  <si>
    <t>Ghi chú: + Tất cả các chương trình nếu đi xe cơ quan thì khoán phụ cấp công tác phí theo số tiền công lệnh</t>
  </si>
  <si>
    <t xml:space="preserve">                 + Phát lại không tính thêm nhuận bút</t>
  </si>
  <si>
    <t xml:space="preserve">                 + Kỹ thuật âm thanh, ánh sáng hiện trường chỉ áp dụng trong các trường hợp đặc thù</t>
  </si>
  <si>
    <t>Phụ cấp công tác phí chuyên mục/chuyên đề</t>
  </si>
  <si>
    <t xml:space="preserve">                 +  Trailer giới thiệu chuyên mục/ chuyên đề là nhiệm vụ của biên tập, kịch bản</t>
  </si>
  <si>
    <t>STT</t>
  </si>
  <si>
    <t xml:space="preserve">           TÊN CHUYÊN ĐỀ</t>
  </si>
  <si>
    <t xml:space="preserve">   MỨC HIỆN TẠI</t>
  </si>
  <si>
    <t>Mức tối đa cho TP chấm</t>
  </si>
  <si>
    <t>I</t>
  </si>
  <si>
    <t>Bậc 6 khung mới</t>
  </si>
  <si>
    <t>Đảng vì dân- Dân theo Đảng</t>
  </si>
  <si>
    <t>Bảo vệ nền tảng tư tưởng của Đảng</t>
  </si>
  <si>
    <t>Đại biểu dân cử với cử tri</t>
  </si>
  <si>
    <t>Hoa lúa</t>
  </si>
  <si>
    <t>Học bổng ADC</t>
  </si>
  <si>
    <t>VFC- Cánh đồng hội nhập</t>
  </si>
  <si>
    <t>Corteva- Vươn tới thành công</t>
  </si>
  <si>
    <t>II</t>
  </si>
  <si>
    <t>NHÓM 2: khởi điểm bậc 3 (12-&lt;15p)</t>
  </si>
  <si>
    <t>Bậc 5 khung mới</t>
  </si>
  <si>
    <t>Hậu Giang trên đường phát triển</t>
  </si>
  <si>
    <t>Sức mạnh sinh học (Tân Thành)</t>
  </si>
  <si>
    <t>Cây khỏe, nhà nông khỏe (Lúa Vàng)</t>
  </si>
  <si>
    <t>Snewrice- Chọn đúng, trúng mùa</t>
  </si>
  <si>
    <t>Nichino- Đồng hành cùng người trồng lúa</t>
  </si>
  <si>
    <t>Dr Map- Chuyên gia thuốc bệnh, giúp người nông dân</t>
  </si>
  <si>
    <t>Khoa học cho cây trồng (Bayer)</t>
  </si>
  <si>
    <t>Vinarice- Đồng hành nông nghiệp Việt</t>
  </si>
  <si>
    <t>Hộp thư truyền hình</t>
  </si>
  <si>
    <t>Cảm thông và chia sẻ</t>
  </si>
  <si>
    <t>III</t>
  </si>
  <si>
    <t>NHÓM 3: khởi điểm bậc 2 (10-&lt;12p)</t>
  </si>
  <si>
    <t>Bậc 4 khung mới</t>
  </si>
  <si>
    <t>Giới thiệu sách bảo vệ nền tảng tư tưởng của Đảng</t>
  </si>
  <si>
    <t>Nhất nghệ tinh</t>
  </si>
  <si>
    <t>Khỏe cùng HGTV</t>
  </si>
  <si>
    <t>Nông nghiệp bền vững</t>
  </si>
  <si>
    <t>Bảo vệ môi trường và biến đổi khí hậu</t>
  </si>
  <si>
    <t>Chuyên đề Văn hóa- Văn nghệ (không phải tạp chí)</t>
  </si>
  <si>
    <t>Bóng thời gian</t>
  </si>
  <si>
    <t>Khuyến học- Khuyến tài</t>
  </si>
  <si>
    <t>Khoa học Công nghệ</t>
  </si>
  <si>
    <t>Nhịp sống số</t>
  </si>
  <si>
    <t>Khuyến nông Hậu Giang</t>
  </si>
  <si>
    <t>Khát vọng thanh niên</t>
  </si>
  <si>
    <t>Quốc phòng toàn dân</t>
  </si>
  <si>
    <t>Đại đoàn kết toàn dân tộc</t>
  </si>
  <si>
    <t>An ninh Hậu Giang</t>
  </si>
  <si>
    <t>Phụ nữ Hậu Giang</t>
  </si>
  <si>
    <t>Công đoàn</t>
  </si>
  <si>
    <t>Hành trình OCOP</t>
  </si>
  <si>
    <t>IV</t>
  </si>
  <si>
    <t>NHÓM 4: khởi điểm bậc 1 (7-9p)</t>
  </si>
  <si>
    <t>Bậc 3 khung mới</t>
  </si>
  <si>
    <t>Bảo hiểm xã hội toàn dân</t>
  </si>
  <si>
    <t>Thi đua yêu nước- Yêu nước thì phải thi đua</t>
  </si>
  <si>
    <t>Chung tay ngăn ngừa bệnh dại</t>
  </si>
  <si>
    <t>Alo, bác sỹ ơi!</t>
  </si>
  <si>
    <t>Sức khỏe cho mọi nhà</t>
  </si>
  <si>
    <t>Thuế nhà nước</t>
  </si>
  <si>
    <t>Nông thôn mới</t>
  </si>
  <si>
    <t>Học và làm theo đạo đức, phong cách Hồ Chí Minh</t>
  </si>
  <si>
    <t>Dân vận khéo</t>
  </si>
  <si>
    <t>Dân số kế hoạch hóa gia đình</t>
  </si>
  <si>
    <t>Cải cách hành chính</t>
  </si>
  <si>
    <t>Biển đảo quê hương</t>
  </si>
  <si>
    <t>Tổng cộng</t>
  </si>
  <si>
    <t>NHÓM 1: khởi điểm bậc 4 (15p)</t>
  </si>
  <si>
    <r>
      <t xml:space="preserve">ĐỀ XUẤT CÁCH TÍNH CHUYÊN ĐỀ THEO NHUẬN BÚT MỚI </t>
    </r>
    <r>
      <rPr>
        <b/>
        <i/>
        <sz val="14"/>
        <color theme="1"/>
        <rFont val="Times New Roman"/>
        <family val="1"/>
      </rPr>
      <t>(50 chuyên đề)</t>
    </r>
  </si>
  <si>
    <t>ĐỀ XUẤT MỚI</t>
  </si>
  <si>
    <t>Nhuận bút KB, QP</t>
  </si>
  <si>
    <t>NB có quay Flycam</t>
  </si>
  <si>
    <t>300.000đ tiếp nhận đơn thư</t>
  </si>
  <si>
    <r>
      <t xml:space="preserve">Dạy nghề - Giải quyết việc làm - Giảm nghèo </t>
    </r>
    <r>
      <rPr>
        <i/>
        <sz val="14"/>
        <color theme="1"/>
        <rFont val="Times New Roman"/>
        <family val="1"/>
      </rPr>
      <t>(Phát thanh)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</si>
</sst>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0"/>
      <color rgb="FF0070C0"/>
      <name val="Calibri"/>
      <family val="2"/>
      <scheme val="minor"/>
    </font>
    <font>
      <b/>
      <sz val="10"/>
      <color rgb="FF0070C0"/>
      <name val="Arial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Calibri"/>
      <family val="2"/>
      <charset val="163"/>
      <scheme val="minor"/>
    </font>
    <font>
      <b/>
      <sz val="11"/>
      <color theme="1"/>
      <name val="Times New Roman"/>
      <family val="1"/>
      <charset val="163"/>
    </font>
    <font>
      <b/>
      <i/>
      <sz val="14"/>
      <color theme="1"/>
      <name val="Times New Roman"/>
      <family val="1"/>
    </font>
    <font>
      <b/>
      <sz val="14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0" fontId="3" fillId="0" borderId="0" xfId="0" applyFont="1"/>
    <xf numFmtId="3" fontId="3" fillId="0" borderId="0" xfId="0" applyNumberFormat="1" applyFont="1" applyAlignment="1">
      <alignment vertical="top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vertical="top" wrapText="1"/>
    </xf>
    <xf numFmtId="3" fontId="3" fillId="0" borderId="7" xfId="0" applyNumberFormat="1" applyFont="1" applyBorder="1" applyAlignment="1">
      <alignment vertical="top" wrapText="1"/>
    </xf>
    <xf numFmtId="0" fontId="0" fillId="0" borderId="0" xfId="0" applyFont="1"/>
    <xf numFmtId="0" fontId="4" fillId="0" borderId="10" xfId="0" applyFont="1" applyBorder="1" applyAlignment="1">
      <alignment horizontal="right"/>
    </xf>
    <xf numFmtId="3" fontId="4" fillId="0" borderId="2" xfId="0" applyNumberFormat="1" applyFont="1" applyBorder="1"/>
    <xf numFmtId="0" fontId="3" fillId="0" borderId="0" xfId="0" quotePrefix="1" applyFont="1" applyAlignment="1">
      <alignment horizontal="left" vertical="top" wrapText="1" indent="2"/>
    </xf>
    <xf numFmtId="3" fontId="3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6" fillId="0" borderId="0" xfId="0" applyFont="1"/>
    <xf numFmtId="165" fontId="7" fillId="0" borderId="0" xfId="1" applyNumberFormat="1" applyFont="1" applyBorder="1" applyAlignment="1">
      <alignment horizontal="right"/>
    </xf>
    <xf numFmtId="165" fontId="7" fillId="0" borderId="0" xfId="1" applyNumberFormat="1" applyFont="1" applyBorder="1"/>
    <xf numFmtId="165" fontId="3" fillId="0" borderId="2" xfId="1" applyNumberFormat="1" applyFont="1" applyBorder="1" applyAlignment="1">
      <alignment horizontal="center"/>
    </xf>
    <xf numFmtId="165" fontId="3" fillId="0" borderId="2" xfId="1" applyNumberFormat="1" applyFont="1" applyBorder="1"/>
    <xf numFmtId="0" fontId="8" fillId="0" borderId="0" xfId="0" quotePrefix="1" applyFont="1" applyAlignment="1">
      <alignment horizontal="left" vertical="top" indent="2"/>
    </xf>
    <xf numFmtId="0" fontId="3" fillId="0" borderId="5" xfId="0" applyFont="1" applyBorder="1" applyAlignment="1">
      <alignment horizontal="center" vertical="center"/>
    </xf>
    <xf numFmtId="165" fontId="3" fillId="0" borderId="5" xfId="1" applyNumberFormat="1" applyFont="1" applyBorder="1" applyAlignment="1">
      <alignment horizontal="center" vertical="top" wrapText="1"/>
    </xf>
    <xf numFmtId="0" fontId="9" fillId="0" borderId="8" xfId="0" quotePrefix="1" applyFont="1" applyBorder="1" applyAlignment="1">
      <alignment horizontal="left" vertical="top" wrapText="1" indent="2"/>
    </xf>
    <xf numFmtId="3" fontId="9" fillId="0" borderId="9" xfId="0" applyNumberFormat="1" applyFont="1" applyBorder="1" applyAlignment="1">
      <alignment vertical="top" wrapText="1"/>
    </xf>
    <xf numFmtId="0" fontId="10" fillId="0" borderId="8" xfId="0" applyFont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3" fillId="0" borderId="11" xfId="0" applyFont="1" applyBorder="1" applyAlignment="1">
      <alignment vertical="center"/>
    </xf>
    <xf numFmtId="0" fontId="4" fillId="0" borderId="0" xfId="0" applyFont="1"/>
    <xf numFmtId="3" fontId="3" fillId="0" borderId="12" xfId="0" applyNumberFormat="1" applyFont="1" applyBorder="1" applyAlignment="1">
      <alignment vertical="top" wrapText="1"/>
    </xf>
    <xf numFmtId="0" fontId="8" fillId="0" borderId="0" xfId="0" applyFont="1"/>
    <xf numFmtId="3" fontId="9" fillId="0" borderId="9" xfId="0" applyNumberFormat="1" applyFont="1" applyBorder="1" applyAlignment="1">
      <alignment horizontal="center" vertical="top" wrapText="1"/>
    </xf>
    <xf numFmtId="0" fontId="0" fillId="2" borderId="0" xfId="0" applyFill="1"/>
    <xf numFmtId="0" fontId="9" fillId="2" borderId="8" xfId="0" quotePrefix="1" applyFont="1" applyFill="1" applyBorder="1" applyAlignment="1">
      <alignment horizontal="left" vertical="top" wrapText="1" indent="2"/>
    </xf>
    <xf numFmtId="3" fontId="9" fillId="2" borderId="9" xfId="0" applyNumberFormat="1" applyFont="1" applyFill="1" applyBorder="1" applyAlignment="1">
      <alignment vertical="top" wrapText="1"/>
    </xf>
    <xf numFmtId="3" fontId="9" fillId="2" borderId="9" xfId="0" applyNumberFormat="1" applyFont="1" applyFill="1" applyBorder="1" applyAlignment="1">
      <alignment horizontal="center" vertical="top" wrapText="1"/>
    </xf>
    <xf numFmtId="0" fontId="2" fillId="2" borderId="0" xfId="0" applyFont="1" applyFill="1"/>
    <xf numFmtId="0" fontId="0" fillId="2" borderId="0" xfId="0" applyFont="1" applyFill="1"/>
    <xf numFmtId="0" fontId="0" fillId="0" borderId="0" xfId="0" applyAlignment="1">
      <alignment horizontal="center"/>
    </xf>
    <xf numFmtId="0" fontId="13" fillId="0" borderId="0" xfId="0" applyFont="1"/>
    <xf numFmtId="3" fontId="4" fillId="0" borderId="2" xfId="0" applyNumberFormat="1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 wrapText="1"/>
    </xf>
    <xf numFmtId="3" fontId="0" fillId="0" borderId="0" xfId="0" applyNumberFormat="1" applyAlignment="1">
      <alignment horizontal="right"/>
    </xf>
    <xf numFmtId="3" fontId="8" fillId="0" borderId="2" xfId="0" applyNumberFormat="1" applyFont="1" applyBorder="1" applyAlignment="1">
      <alignment horizontal="center" vertical="center" wrapText="1"/>
    </xf>
    <xf numFmtId="3" fontId="14" fillId="0" borderId="2" xfId="0" applyNumberFormat="1" applyFont="1" applyBorder="1" applyAlignment="1">
      <alignment horizontal="center" vertical="center" wrapText="1"/>
    </xf>
    <xf numFmtId="3" fontId="12" fillId="0" borderId="2" xfId="0" applyNumberFormat="1" applyFont="1" applyBorder="1" applyAlignment="1">
      <alignment horizontal="center" vertical="center" wrapText="1"/>
    </xf>
    <xf numFmtId="3" fontId="0" fillId="0" borderId="0" xfId="0" applyNumberFormat="1"/>
    <xf numFmtId="3" fontId="0" fillId="0" borderId="0" xfId="0" applyNumberFormat="1" applyAlignment="1">
      <alignment horizontal="center"/>
    </xf>
    <xf numFmtId="3" fontId="4" fillId="0" borderId="10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right" vertical="center" wrapText="1"/>
    </xf>
    <xf numFmtId="3" fontId="17" fillId="0" borderId="2" xfId="0" applyNumberFormat="1" applyFont="1" applyBorder="1" applyAlignment="1">
      <alignment horizontal="right" vertical="center" wrapText="1"/>
    </xf>
    <xf numFmtId="3" fontId="17" fillId="0" borderId="2" xfId="0" applyNumberFormat="1" applyFont="1" applyBorder="1" applyAlignment="1">
      <alignment vertical="center" wrapText="1"/>
    </xf>
    <xf numFmtId="3" fontId="16" fillId="0" borderId="2" xfId="0" applyNumberFormat="1" applyFont="1" applyBorder="1" applyAlignment="1">
      <alignment horizontal="right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3" fontId="4" fillId="0" borderId="14" xfId="0" applyNumberFormat="1" applyFont="1" applyBorder="1" applyAlignment="1">
      <alignment vertical="center" wrapText="1"/>
    </xf>
    <xf numFmtId="0" fontId="17" fillId="0" borderId="2" xfId="0" applyFont="1" applyBorder="1" applyAlignment="1">
      <alignment wrapText="1"/>
    </xf>
    <xf numFmtId="3" fontId="17" fillId="0" borderId="2" xfId="0" applyNumberFormat="1" applyFont="1" applyBorder="1" applyAlignment="1">
      <alignment horizontal="right" wrapText="1"/>
    </xf>
    <xf numFmtId="3" fontId="17" fillId="0" borderId="2" xfId="0" applyNumberFormat="1" applyFont="1" applyBorder="1" applyAlignment="1">
      <alignment wrapText="1"/>
    </xf>
    <xf numFmtId="3" fontId="8" fillId="0" borderId="2" xfId="0" applyNumberFormat="1" applyFont="1" applyBorder="1" applyAlignment="1">
      <alignment horizontal="center" wrapText="1"/>
    </xf>
    <xf numFmtId="0" fontId="0" fillId="0" borderId="0" xfId="0" applyAlignment="1"/>
    <xf numFmtId="3" fontId="17" fillId="3" borderId="2" xfId="0" applyNumberFormat="1" applyFont="1" applyFill="1" applyBorder="1" applyAlignment="1">
      <alignment horizontal="right" vertical="center" wrapText="1"/>
    </xf>
    <xf numFmtId="3" fontId="9" fillId="0" borderId="2" xfId="0" applyNumberFormat="1" applyFont="1" applyBorder="1" applyAlignment="1">
      <alignment horizontal="right" vertical="center" wrapText="1"/>
    </xf>
    <xf numFmtId="0" fontId="9" fillId="0" borderId="8" xfId="0" quotePrefix="1" applyFont="1" applyBorder="1" applyAlignment="1">
      <alignment horizontal="left" vertical="center" wrapText="1"/>
    </xf>
    <xf numFmtId="3" fontId="9" fillId="0" borderId="9" xfId="0" applyNumberFormat="1" applyFont="1" applyBorder="1" applyAlignment="1">
      <alignment vertical="center" wrapText="1"/>
    </xf>
    <xf numFmtId="3" fontId="9" fillId="0" borderId="9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65" fontId="3" fillId="0" borderId="13" xfId="1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3" fontId="4" fillId="0" borderId="2" xfId="0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U35"/>
  <sheetViews>
    <sheetView tabSelected="1" view="pageBreakPreview" topLeftCell="A16" zoomScaleNormal="100" zoomScaleSheetLayoutView="100" workbookViewId="0">
      <selection activeCell="I17" sqref="I17"/>
    </sheetView>
  </sheetViews>
  <sheetFormatPr defaultColWidth="9.140625" defaultRowHeight="15" x14ac:dyDescent="0.25"/>
  <cols>
    <col min="1" max="1" width="1" customWidth="1"/>
    <col min="2" max="2" width="31.140625" customWidth="1"/>
    <col min="3" max="12" width="11.42578125" customWidth="1"/>
    <col min="13" max="13" width="10.85546875" customWidth="1"/>
    <col min="14" max="14" width="13" customWidth="1"/>
    <col min="15" max="15" width="10.42578125" customWidth="1"/>
  </cols>
  <sheetData>
    <row r="1" spans="2:14" x14ac:dyDescent="0.25">
      <c r="B1" s="33" t="s">
        <v>34</v>
      </c>
    </row>
    <row r="2" spans="2:14" s="1" customFormat="1" x14ac:dyDescent="0.25">
      <c r="B2" s="2"/>
      <c r="C2" s="2"/>
      <c r="D2" s="2" t="s">
        <v>56</v>
      </c>
      <c r="E2" s="2"/>
      <c r="F2" s="2"/>
    </row>
    <row r="3" spans="2:14" s="1" customFormat="1" x14ac:dyDescent="0.25">
      <c r="B3" s="2"/>
      <c r="C3" s="2"/>
      <c r="E3" s="3"/>
      <c r="F3" s="3"/>
      <c r="K3" s="3" t="s">
        <v>0</v>
      </c>
    </row>
    <row r="4" spans="2:14" s="1" customFormat="1" x14ac:dyDescent="0.25">
      <c r="B4" s="2"/>
      <c r="C4" s="2"/>
      <c r="E4" s="2"/>
      <c r="F4" s="2"/>
      <c r="K4" s="2" t="s">
        <v>1</v>
      </c>
    </row>
    <row r="5" spans="2:14" s="1" customFormat="1" x14ac:dyDescent="0.25">
      <c r="B5" s="2"/>
      <c r="C5" s="2"/>
      <c r="D5" s="2"/>
      <c r="E5" s="2"/>
      <c r="F5" s="2"/>
    </row>
    <row r="6" spans="2:14" s="1" customFormat="1" x14ac:dyDescent="0.25">
      <c r="B6" s="72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37</v>
      </c>
      <c r="L6" s="4" t="s">
        <v>38</v>
      </c>
      <c r="M6" s="75" t="s">
        <v>11</v>
      </c>
    </row>
    <row r="7" spans="2:14" s="1" customFormat="1" x14ac:dyDescent="0.25">
      <c r="B7" s="73"/>
      <c r="C7" s="5" t="s">
        <v>39</v>
      </c>
      <c r="D7" s="5" t="s">
        <v>40</v>
      </c>
      <c r="E7" s="5" t="s">
        <v>41</v>
      </c>
      <c r="F7" s="5" t="s">
        <v>42</v>
      </c>
      <c r="G7" s="5" t="s">
        <v>43</v>
      </c>
      <c r="H7" s="5" t="s">
        <v>44</v>
      </c>
      <c r="I7" s="5" t="s">
        <v>45</v>
      </c>
      <c r="J7" s="5" t="s">
        <v>46</v>
      </c>
      <c r="K7" s="5" t="s">
        <v>47</v>
      </c>
      <c r="L7" s="5" t="s">
        <v>48</v>
      </c>
      <c r="M7" s="75"/>
    </row>
    <row r="8" spans="2:14" s="1" customFormat="1" x14ac:dyDescent="0.25">
      <c r="B8" s="6"/>
      <c r="C8" s="7">
        <v>3.3</v>
      </c>
      <c r="D8" s="7">
        <v>3.9</v>
      </c>
      <c r="E8" s="7">
        <v>4.5</v>
      </c>
      <c r="F8" s="7">
        <v>5.0999999999999996</v>
      </c>
      <c r="G8" s="7">
        <v>5.7</v>
      </c>
      <c r="H8" s="7">
        <v>6.3</v>
      </c>
      <c r="I8" s="7">
        <v>6.9</v>
      </c>
      <c r="J8" s="7">
        <v>7.5</v>
      </c>
      <c r="K8" s="7">
        <v>8.1</v>
      </c>
      <c r="L8" s="7">
        <v>8.6999999999999993</v>
      </c>
      <c r="M8" s="28"/>
    </row>
    <row r="9" spans="2:14" s="1" customFormat="1" x14ac:dyDescent="0.25">
      <c r="B9" s="6"/>
      <c r="C9" s="23">
        <f t="shared" ref="C9:G9" si="0">149000*C8</f>
        <v>491700</v>
      </c>
      <c r="D9" s="23">
        <f t="shared" si="0"/>
        <v>581100</v>
      </c>
      <c r="E9" s="23">
        <f t="shared" si="0"/>
        <v>670500</v>
      </c>
      <c r="F9" s="23">
        <f t="shared" si="0"/>
        <v>759900</v>
      </c>
      <c r="G9" s="23">
        <f t="shared" si="0"/>
        <v>849300</v>
      </c>
      <c r="H9" s="23">
        <f t="shared" ref="H9:J9" si="1">149000*H8</f>
        <v>938700</v>
      </c>
      <c r="I9" s="23">
        <f t="shared" si="1"/>
        <v>1028100</v>
      </c>
      <c r="J9" s="23">
        <f t="shared" si="1"/>
        <v>1117500</v>
      </c>
      <c r="K9" s="23">
        <f t="shared" ref="K9" si="2">149000*K8</f>
        <v>1206900</v>
      </c>
      <c r="L9" s="23">
        <f t="shared" ref="L9" si="3">149000*L8</f>
        <v>1296300</v>
      </c>
      <c r="M9" s="22"/>
    </row>
    <row r="10" spans="2:14" s="1" customFormat="1" ht="21.75" customHeight="1" x14ac:dyDescent="0.25">
      <c r="B10" s="8" t="s">
        <v>55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7"/>
    </row>
    <row r="11" spans="2:14" s="10" customFormat="1" ht="18" customHeight="1" x14ac:dyDescent="0.25">
      <c r="B11" s="24" t="s">
        <v>12</v>
      </c>
      <c r="C11" s="25">
        <f t="shared" ref="C11" si="4">ROUNDDOWN(C9*30%,-3)</f>
        <v>147000</v>
      </c>
      <c r="D11" s="25">
        <f t="shared" ref="D11:L11" si="5">ROUNDDOWN(D9*30%,-3)</f>
        <v>174000</v>
      </c>
      <c r="E11" s="25">
        <f t="shared" si="5"/>
        <v>201000</v>
      </c>
      <c r="F11" s="25">
        <f t="shared" si="5"/>
        <v>227000</v>
      </c>
      <c r="G11" s="25">
        <f t="shared" si="5"/>
        <v>254000</v>
      </c>
      <c r="H11" s="25">
        <f t="shared" si="5"/>
        <v>281000</v>
      </c>
      <c r="I11" s="25">
        <f t="shared" si="5"/>
        <v>308000</v>
      </c>
      <c r="J11" s="25">
        <f t="shared" si="5"/>
        <v>335000</v>
      </c>
      <c r="K11" s="25">
        <f t="shared" si="5"/>
        <v>362000</v>
      </c>
      <c r="L11" s="25">
        <f t="shared" si="5"/>
        <v>388000</v>
      </c>
      <c r="M11" s="32" t="s">
        <v>35</v>
      </c>
      <c r="N11" s="1"/>
    </row>
    <row r="12" spans="2:14" s="10" customFormat="1" ht="18" customHeight="1" x14ac:dyDescent="0.25">
      <c r="B12" s="24" t="s">
        <v>14</v>
      </c>
      <c r="C12" s="25">
        <f t="shared" ref="C12" si="6">ROUNDDOWN(C9*20%,-3)</f>
        <v>98000</v>
      </c>
      <c r="D12" s="25">
        <f t="shared" ref="D12:L12" si="7">ROUNDDOWN(D9*20%,-3)</f>
        <v>116000</v>
      </c>
      <c r="E12" s="25">
        <f t="shared" si="7"/>
        <v>134000</v>
      </c>
      <c r="F12" s="25">
        <f t="shared" si="7"/>
        <v>151000</v>
      </c>
      <c r="G12" s="25">
        <f t="shared" si="7"/>
        <v>169000</v>
      </c>
      <c r="H12" s="25">
        <f t="shared" si="7"/>
        <v>187000</v>
      </c>
      <c r="I12" s="25">
        <f t="shared" si="7"/>
        <v>205000</v>
      </c>
      <c r="J12" s="25">
        <f t="shared" si="7"/>
        <v>223000</v>
      </c>
      <c r="K12" s="25">
        <f t="shared" si="7"/>
        <v>241000</v>
      </c>
      <c r="L12" s="25">
        <f t="shared" si="7"/>
        <v>259000</v>
      </c>
      <c r="M12" s="32" t="s">
        <v>13</v>
      </c>
      <c r="N12" s="1"/>
    </row>
    <row r="13" spans="2:14" s="10" customFormat="1" ht="18" customHeight="1" x14ac:dyDescent="0.25">
      <c r="B13" s="24" t="s">
        <v>15</v>
      </c>
      <c r="C13" s="25">
        <f t="shared" ref="C13" si="8">ROUNDDOWN(C9*20%,-3)</f>
        <v>98000</v>
      </c>
      <c r="D13" s="25">
        <f t="shared" ref="D13:L13" si="9">ROUNDDOWN(D9*20%,-3)</f>
        <v>116000</v>
      </c>
      <c r="E13" s="25">
        <f t="shared" si="9"/>
        <v>134000</v>
      </c>
      <c r="F13" s="25">
        <f t="shared" si="9"/>
        <v>151000</v>
      </c>
      <c r="G13" s="25">
        <f t="shared" si="9"/>
        <v>169000</v>
      </c>
      <c r="H13" s="25">
        <f t="shared" si="9"/>
        <v>187000</v>
      </c>
      <c r="I13" s="25">
        <f t="shared" si="9"/>
        <v>205000</v>
      </c>
      <c r="J13" s="25">
        <f t="shared" si="9"/>
        <v>223000</v>
      </c>
      <c r="K13" s="25">
        <f t="shared" si="9"/>
        <v>241000</v>
      </c>
      <c r="L13" s="25">
        <f t="shared" si="9"/>
        <v>259000</v>
      </c>
      <c r="M13" s="32" t="s">
        <v>13</v>
      </c>
      <c r="N13" s="1"/>
    </row>
    <row r="14" spans="2:14" s="10" customFormat="1" ht="18" customHeight="1" x14ac:dyDescent="0.25">
      <c r="B14" s="24" t="s">
        <v>16</v>
      </c>
      <c r="C14" s="25">
        <f>ROUNDDOWN(C9*100%,-3)</f>
        <v>491000</v>
      </c>
      <c r="D14" s="25">
        <f t="shared" ref="D14:L14" si="10">ROUNDDOWN(D9*100%,-3)</f>
        <v>581000</v>
      </c>
      <c r="E14" s="25">
        <f t="shared" si="10"/>
        <v>670000</v>
      </c>
      <c r="F14" s="25">
        <f t="shared" si="10"/>
        <v>759000</v>
      </c>
      <c r="G14" s="25">
        <f t="shared" si="10"/>
        <v>849000</v>
      </c>
      <c r="H14" s="25">
        <f t="shared" si="10"/>
        <v>938000</v>
      </c>
      <c r="I14" s="25">
        <f t="shared" si="10"/>
        <v>1028000</v>
      </c>
      <c r="J14" s="25">
        <f t="shared" si="10"/>
        <v>1117000</v>
      </c>
      <c r="K14" s="25">
        <f t="shared" si="10"/>
        <v>1206000</v>
      </c>
      <c r="L14" s="25">
        <f t="shared" si="10"/>
        <v>1296000</v>
      </c>
      <c r="M14" s="32" t="s">
        <v>17</v>
      </c>
      <c r="N14" s="1"/>
    </row>
    <row r="15" spans="2:14" s="10" customFormat="1" ht="18" customHeight="1" x14ac:dyDescent="0.25">
      <c r="B15" s="24" t="s">
        <v>18</v>
      </c>
      <c r="C15" s="25">
        <f t="shared" ref="C15" si="11">ROUNDDOWN(C9*10%,-3)</f>
        <v>49000</v>
      </c>
      <c r="D15" s="25">
        <f t="shared" ref="D15:L15" si="12">ROUNDDOWN(D9*10%,-3)</f>
        <v>58000</v>
      </c>
      <c r="E15" s="25">
        <f t="shared" si="12"/>
        <v>67000</v>
      </c>
      <c r="F15" s="25">
        <f t="shared" si="12"/>
        <v>75000</v>
      </c>
      <c r="G15" s="25">
        <f t="shared" si="12"/>
        <v>84000</v>
      </c>
      <c r="H15" s="25">
        <f t="shared" si="12"/>
        <v>93000</v>
      </c>
      <c r="I15" s="25">
        <f t="shared" si="12"/>
        <v>102000</v>
      </c>
      <c r="J15" s="25">
        <f t="shared" si="12"/>
        <v>111000</v>
      </c>
      <c r="K15" s="25">
        <f t="shared" si="12"/>
        <v>120000</v>
      </c>
      <c r="L15" s="25">
        <f t="shared" si="12"/>
        <v>129000</v>
      </c>
      <c r="M15" s="32" t="s">
        <v>25</v>
      </c>
      <c r="N15" s="1"/>
    </row>
    <row r="16" spans="2:14" s="10" customFormat="1" ht="18" customHeight="1" x14ac:dyDescent="0.25">
      <c r="B16" s="24" t="s">
        <v>53</v>
      </c>
      <c r="C16" s="25">
        <f t="shared" ref="C16" si="13">ROUNDDOWN(C9*70%,-3)</f>
        <v>344000</v>
      </c>
      <c r="D16" s="25">
        <f t="shared" ref="D16:L16" si="14">ROUNDDOWN(D9*70%,-3)</f>
        <v>406000</v>
      </c>
      <c r="E16" s="25">
        <f t="shared" si="14"/>
        <v>469000</v>
      </c>
      <c r="F16" s="25">
        <f t="shared" si="14"/>
        <v>531000</v>
      </c>
      <c r="G16" s="25">
        <f t="shared" si="14"/>
        <v>594000</v>
      </c>
      <c r="H16" s="25">
        <f t="shared" si="14"/>
        <v>657000</v>
      </c>
      <c r="I16" s="25">
        <f t="shared" si="14"/>
        <v>719000</v>
      </c>
      <c r="J16" s="25">
        <f t="shared" si="14"/>
        <v>782000</v>
      </c>
      <c r="K16" s="25">
        <f t="shared" si="14"/>
        <v>844000</v>
      </c>
      <c r="L16" s="25">
        <f t="shared" si="14"/>
        <v>907000</v>
      </c>
      <c r="M16" s="32" t="s">
        <v>19</v>
      </c>
      <c r="N16" s="1"/>
    </row>
    <row r="17" spans="2:21" s="10" customFormat="1" ht="18" customHeight="1" x14ac:dyDescent="0.25">
      <c r="B17" s="24" t="s">
        <v>54</v>
      </c>
      <c r="C17" s="25">
        <f>ROUNDDOWN(C9*50%,-3)</f>
        <v>245000</v>
      </c>
      <c r="D17" s="25">
        <f t="shared" ref="D17:L17" si="15">ROUNDDOWN(D9*50%,-3)</f>
        <v>290000</v>
      </c>
      <c r="E17" s="25">
        <f t="shared" si="15"/>
        <v>335000</v>
      </c>
      <c r="F17" s="25">
        <f t="shared" si="15"/>
        <v>379000</v>
      </c>
      <c r="G17" s="25">
        <f t="shared" si="15"/>
        <v>424000</v>
      </c>
      <c r="H17" s="25">
        <f t="shared" si="15"/>
        <v>469000</v>
      </c>
      <c r="I17" s="25">
        <f t="shared" si="15"/>
        <v>514000</v>
      </c>
      <c r="J17" s="25">
        <f t="shared" si="15"/>
        <v>558000</v>
      </c>
      <c r="K17" s="25">
        <f t="shared" si="15"/>
        <v>603000</v>
      </c>
      <c r="L17" s="25">
        <f t="shared" si="15"/>
        <v>648000</v>
      </c>
      <c r="M17" s="32" t="s">
        <v>57</v>
      </c>
      <c r="N17" s="1"/>
    </row>
    <row r="18" spans="2:21" s="10" customFormat="1" ht="18" customHeight="1" x14ac:dyDescent="0.25">
      <c r="B18" s="24" t="s">
        <v>51</v>
      </c>
      <c r="C18" s="25">
        <f>ROUNDDOWN(C9*10%,-3)</f>
        <v>49000</v>
      </c>
      <c r="D18" s="25">
        <f t="shared" ref="D18:L18" si="16">ROUNDDOWN(D9*10%,-3)</f>
        <v>58000</v>
      </c>
      <c r="E18" s="25">
        <f t="shared" si="16"/>
        <v>67000</v>
      </c>
      <c r="F18" s="25">
        <f t="shared" si="16"/>
        <v>75000</v>
      </c>
      <c r="G18" s="25">
        <f t="shared" si="16"/>
        <v>84000</v>
      </c>
      <c r="H18" s="25">
        <f t="shared" si="16"/>
        <v>93000</v>
      </c>
      <c r="I18" s="25">
        <f t="shared" si="16"/>
        <v>102000</v>
      </c>
      <c r="J18" s="25">
        <f t="shared" si="16"/>
        <v>111000</v>
      </c>
      <c r="K18" s="25">
        <f t="shared" si="16"/>
        <v>120000</v>
      </c>
      <c r="L18" s="25">
        <f t="shared" si="16"/>
        <v>129000</v>
      </c>
      <c r="M18" s="32" t="s">
        <v>25</v>
      </c>
      <c r="N18" s="1"/>
    </row>
    <row r="19" spans="2:21" s="10" customFormat="1" ht="18" customHeight="1" x14ac:dyDescent="0.25">
      <c r="B19" s="24" t="s">
        <v>49</v>
      </c>
      <c r="C19" s="25">
        <f>ROUNDDOWN(C9*15%,-3)</f>
        <v>73000</v>
      </c>
      <c r="D19" s="25">
        <f t="shared" ref="D19:L19" si="17">ROUNDDOWN(D9*15%,-3)</f>
        <v>87000</v>
      </c>
      <c r="E19" s="25">
        <f t="shared" si="17"/>
        <v>100000</v>
      </c>
      <c r="F19" s="25">
        <f t="shared" si="17"/>
        <v>113000</v>
      </c>
      <c r="G19" s="25">
        <f t="shared" si="17"/>
        <v>127000</v>
      </c>
      <c r="H19" s="25">
        <f t="shared" si="17"/>
        <v>140000</v>
      </c>
      <c r="I19" s="25">
        <f t="shared" si="17"/>
        <v>154000</v>
      </c>
      <c r="J19" s="25">
        <f t="shared" si="17"/>
        <v>167000</v>
      </c>
      <c r="K19" s="25">
        <f t="shared" si="17"/>
        <v>181000</v>
      </c>
      <c r="L19" s="25">
        <f t="shared" si="17"/>
        <v>194000</v>
      </c>
      <c r="M19" s="32" t="s">
        <v>20</v>
      </c>
      <c r="N19" s="1"/>
    </row>
    <row r="20" spans="2:21" s="10" customFormat="1" ht="18" customHeight="1" x14ac:dyDescent="0.25">
      <c r="B20" s="24" t="s">
        <v>50</v>
      </c>
      <c r="C20" s="25">
        <f>ROUNDDOWN(C9*40%,-3)</f>
        <v>196000</v>
      </c>
      <c r="D20" s="25">
        <f t="shared" ref="D20:L20" si="18">ROUNDDOWN(D9*40%,-3)</f>
        <v>232000</v>
      </c>
      <c r="E20" s="25">
        <f t="shared" si="18"/>
        <v>268000</v>
      </c>
      <c r="F20" s="25">
        <f t="shared" si="18"/>
        <v>303000</v>
      </c>
      <c r="G20" s="25">
        <f t="shared" si="18"/>
        <v>339000</v>
      </c>
      <c r="H20" s="25">
        <f t="shared" si="18"/>
        <v>375000</v>
      </c>
      <c r="I20" s="25">
        <f t="shared" si="18"/>
        <v>411000</v>
      </c>
      <c r="J20" s="25">
        <f t="shared" si="18"/>
        <v>447000</v>
      </c>
      <c r="K20" s="25">
        <f t="shared" si="18"/>
        <v>482000</v>
      </c>
      <c r="L20" s="25">
        <f t="shared" si="18"/>
        <v>518000</v>
      </c>
      <c r="M20" s="32" t="s">
        <v>36</v>
      </c>
      <c r="N20" s="1"/>
    </row>
    <row r="21" spans="2:21" s="71" customFormat="1" ht="35.25" customHeight="1" x14ac:dyDescent="0.25">
      <c r="B21" s="67" t="s">
        <v>52</v>
      </c>
      <c r="C21" s="68">
        <f t="shared" ref="C21" si="19">ROUNDDOWN(C9*20%,-3)</f>
        <v>98000</v>
      </c>
      <c r="D21" s="68">
        <f t="shared" ref="D21:L21" si="20">ROUNDDOWN(D9*20%,-3)</f>
        <v>116000</v>
      </c>
      <c r="E21" s="68">
        <f t="shared" si="20"/>
        <v>134000</v>
      </c>
      <c r="F21" s="68">
        <f t="shared" si="20"/>
        <v>151000</v>
      </c>
      <c r="G21" s="68">
        <f t="shared" si="20"/>
        <v>169000</v>
      </c>
      <c r="H21" s="68">
        <f t="shared" si="20"/>
        <v>187000</v>
      </c>
      <c r="I21" s="68">
        <f t="shared" si="20"/>
        <v>205000</v>
      </c>
      <c r="J21" s="68">
        <f t="shared" si="20"/>
        <v>223000</v>
      </c>
      <c r="K21" s="68">
        <f t="shared" si="20"/>
        <v>241000</v>
      </c>
      <c r="L21" s="68">
        <f t="shared" si="20"/>
        <v>259000</v>
      </c>
      <c r="M21" s="69" t="s">
        <v>13</v>
      </c>
      <c r="N21" s="70"/>
    </row>
    <row r="22" spans="2:21" s="10" customFormat="1" ht="18" customHeight="1" x14ac:dyDescent="0.25">
      <c r="B22" s="24" t="s">
        <v>21</v>
      </c>
      <c r="C22" s="25">
        <f t="shared" ref="C22" si="21">ROUNDDOWN(C9*40%,-3)</f>
        <v>196000</v>
      </c>
      <c r="D22" s="25">
        <f t="shared" ref="D22:L22" si="22">ROUNDDOWN(D9*40%,-3)</f>
        <v>232000</v>
      </c>
      <c r="E22" s="25">
        <f t="shared" si="22"/>
        <v>268000</v>
      </c>
      <c r="F22" s="25">
        <f t="shared" si="22"/>
        <v>303000</v>
      </c>
      <c r="G22" s="25">
        <f t="shared" si="22"/>
        <v>339000</v>
      </c>
      <c r="H22" s="25">
        <f t="shared" si="22"/>
        <v>375000</v>
      </c>
      <c r="I22" s="25">
        <f t="shared" si="22"/>
        <v>411000</v>
      </c>
      <c r="J22" s="25">
        <f t="shared" si="22"/>
        <v>447000</v>
      </c>
      <c r="K22" s="25">
        <f t="shared" si="22"/>
        <v>482000</v>
      </c>
      <c r="L22" s="25">
        <f t="shared" si="22"/>
        <v>518000</v>
      </c>
      <c r="M22" s="32" t="s">
        <v>36</v>
      </c>
      <c r="N22" s="1"/>
    </row>
    <row r="23" spans="2:21" s="10" customFormat="1" ht="18" customHeight="1" x14ac:dyDescent="0.25">
      <c r="B23" s="24" t="s">
        <v>22</v>
      </c>
      <c r="C23" s="25">
        <f t="shared" ref="C23" si="23">ROUNDDOWN(C9*5%,-3)</f>
        <v>24000</v>
      </c>
      <c r="D23" s="25">
        <f t="shared" ref="D23:L23" si="24">ROUNDDOWN(D9*5%,-3)</f>
        <v>29000</v>
      </c>
      <c r="E23" s="25">
        <f t="shared" si="24"/>
        <v>33000</v>
      </c>
      <c r="F23" s="25">
        <f t="shared" si="24"/>
        <v>37000</v>
      </c>
      <c r="G23" s="25">
        <f t="shared" si="24"/>
        <v>42000</v>
      </c>
      <c r="H23" s="25">
        <f t="shared" si="24"/>
        <v>46000</v>
      </c>
      <c r="I23" s="25">
        <f t="shared" si="24"/>
        <v>51000</v>
      </c>
      <c r="J23" s="25">
        <f t="shared" si="24"/>
        <v>55000</v>
      </c>
      <c r="K23" s="25">
        <f t="shared" si="24"/>
        <v>60000</v>
      </c>
      <c r="L23" s="25">
        <f t="shared" si="24"/>
        <v>64000</v>
      </c>
      <c r="M23" s="32" t="s">
        <v>23</v>
      </c>
      <c r="N23" s="1"/>
    </row>
    <row r="24" spans="2:21" s="38" customFormat="1" ht="18" customHeight="1" x14ac:dyDescent="0.25">
      <c r="B24" s="34" t="s">
        <v>24</v>
      </c>
      <c r="C24" s="35">
        <f>ROUNDDOWN(C9*20%,-3)</f>
        <v>98000</v>
      </c>
      <c r="D24" s="35">
        <f t="shared" ref="D24:L24" si="25">ROUNDDOWN(D9*20%,-3)</f>
        <v>116000</v>
      </c>
      <c r="E24" s="35">
        <f t="shared" si="25"/>
        <v>134000</v>
      </c>
      <c r="F24" s="35">
        <f t="shared" si="25"/>
        <v>151000</v>
      </c>
      <c r="G24" s="35">
        <f t="shared" si="25"/>
        <v>169000</v>
      </c>
      <c r="H24" s="35">
        <f t="shared" si="25"/>
        <v>187000</v>
      </c>
      <c r="I24" s="35">
        <f t="shared" si="25"/>
        <v>205000</v>
      </c>
      <c r="J24" s="35">
        <f t="shared" si="25"/>
        <v>223000</v>
      </c>
      <c r="K24" s="35">
        <f t="shared" si="25"/>
        <v>241000</v>
      </c>
      <c r="L24" s="35">
        <f t="shared" si="25"/>
        <v>259000</v>
      </c>
      <c r="M24" s="36" t="s">
        <v>13</v>
      </c>
      <c r="N24" s="37"/>
    </row>
    <row r="25" spans="2:21" s="10" customFormat="1" ht="18" customHeight="1" x14ac:dyDescent="0.25">
      <c r="B25" s="24" t="s">
        <v>26</v>
      </c>
      <c r="C25" s="25">
        <f t="shared" ref="C25" si="26">ROUNDDOWN(C9*30%,-3)</f>
        <v>147000</v>
      </c>
      <c r="D25" s="25">
        <f t="shared" ref="D25:L25" si="27">ROUNDDOWN(D9*30%,-3)</f>
        <v>174000</v>
      </c>
      <c r="E25" s="25">
        <f t="shared" si="27"/>
        <v>201000</v>
      </c>
      <c r="F25" s="25">
        <f t="shared" si="27"/>
        <v>227000</v>
      </c>
      <c r="G25" s="25">
        <f t="shared" si="27"/>
        <v>254000</v>
      </c>
      <c r="H25" s="25">
        <f t="shared" si="27"/>
        <v>281000</v>
      </c>
      <c r="I25" s="25">
        <f t="shared" si="27"/>
        <v>308000</v>
      </c>
      <c r="J25" s="25">
        <f t="shared" si="27"/>
        <v>335000</v>
      </c>
      <c r="K25" s="25">
        <f t="shared" si="27"/>
        <v>362000</v>
      </c>
      <c r="L25" s="25">
        <f t="shared" si="27"/>
        <v>388000</v>
      </c>
      <c r="M25" s="32" t="s">
        <v>35</v>
      </c>
      <c r="N25" s="1"/>
    </row>
    <row r="26" spans="2:21" s="10" customFormat="1" ht="18" customHeight="1" x14ac:dyDescent="0.25">
      <c r="B26" s="26" t="s">
        <v>27</v>
      </c>
      <c r="C26" s="25">
        <f t="shared" ref="C26" si="28">ROUNDDOWN(C9*30%,-3)</f>
        <v>147000</v>
      </c>
      <c r="D26" s="25">
        <f t="shared" ref="D26:L26" si="29">ROUNDDOWN(D9*30%,-3)</f>
        <v>174000</v>
      </c>
      <c r="E26" s="25">
        <f t="shared" si="29"/>
        <v>201000</v>
      </c>
      <c r="F26" s="25">
        <f t="shared" si="29"/>
        <v>227000</v>
      </c>
      <c r="G26" s="25">
        <f t="shared" si="29"/>
        <v>254000</v>
      </c>
      <c r="H26" s="25">
        <f t="shared" si="29"/>
        <v>281000</v>
      </c>
      <c r="I26" s="25">
        <f t="shared" si="29"/>
        <v>308000</v>
      </c>
      <c r="J26" s="25">
        <f t="shared" si="29"/>
        <v>335000</v>
      </c>
      <c r="K26" s="25">
        <f t="shared" si="29"/>
        <v>362000</v>
      </c>
      <c r="L26" s="25">
        <f t="shared" si="29"/>
        <v>388000</v>
      </c>
      <c r="M26" s="32" t="s">
        <v>35</v>
      </c>
      <c r="N26" s="1"/>
    </row>
    <row r="27" spans="2:21" s="10" customFormat="1" ht="18" customHeight="1" x14ac:dyDescent="0.25">
      <c r="B27" s="27" t="s">
        <v>28</v>
      </c>
      <c r="C27" s="25">
        <f t="shared" ref="C27" si="30">ROUNDDOWN(C9*20%,-3)</f>
        <v>98000</v>
      </c>
      <c r="D27" s="25">
        <f t="shared" ref="D27:L27" si="31">ROUNDDOWN(D9*20%,-3)</f>
        <v>116000</v>
      </c>
      <c r="E27" s="25">
        <f t="shared" si="31"/>
        <v>134000</v>
      </c>
      <c r="F27" s="25">
        <f t="shared" si="31"/>
        <v>151000</v>
      </c>
      <c r="G27" s="25">
        <f t="shared" si="31"/>
        <v>169000</v>
      </c>
      <c r="H27" s="25">
        <f t="shared" si="31"/>
        <v>187000</v>
      </c>
      <c r="I27" s="25">
        <f t="shared" si="31"/>
        <v>205000</v>
      </c>
      <c r="J27" s="25">
        <f t="shared" si="31"/>
        <v>223000</v>
      </c>
      <c r="K27" s="25">
        <f t="shared" si="31"/>
        <v>241000</v>
      </c>
      <c r="L27" s="25">
        <f t="shared" si="31"/>
        <v>259000</v>
      </c>
      <c r="M27" s="32" t="s">
        <v>25</v>
      </c>
      <c r="N27" s="1"/>
    </row>
    <row r="28" spans="2:21" s="1" customFormat="1" ht="21.75" customHeight="1" x14ac:dyDescent="0.25">
      <c r="B28" s="11" t="s">
        <v>29</v>
      </c>
      <c r="C28" s="12">
        <f t="shared" ref="C28:G28" si="32">SUM(C11:C27)</f>
        <v>2598000</v>
      </c>
      <c r="D28" s="12">
        <f>SUM(D11:D27)</f>
        <v>3075000</v>
      </c>
      <c r="E28" s="12">
        <f t="shared" ref="E28" si="33">SUM(E11:E27)</f>
        <v>3550000</v>
      </c>
      <c r="F28" s="12">
        <f t="shared" ref="F28" si="34">SUM(F11:F27)</f>
        <v>4011000</v>
      </c>
      <c r="G28" s="12">
        <f t="shared" si="32"/>
        <v>4489000</v>
      </c>
      <c r="H28" s="12">
        <f t="shared" ref="H28" si="35">SUM(H11:H27)</f>
        <v>4964000</v>
      </c>
      <c r="I28" s="12">
        <f t="shared" ref="I28" si="36">SUM(I11:I27)</f>
        <v>5441000</v>
      </c>
      <c r="J28" s="12">
        <f t="shared" ref="J28" si="37">SUM(J11:J27)</f>
        <v>5915000</v>
      </c>
      <c r="K28" s="12">
        <f t="shared" ref="K28" si="38">SUM(K11:K27)</f>
        <v>6389000</v>
      </c>
      <c r="L28" s="12">
        <f t="shared" ref="L28" si="39">SUM(L11:L27)</f>
        <v>6862000</v>
      </c>
      <c r="M28" s="5"/>
    </row>
    <row r="29" spans="2:21" s="2" customFormat="1" ht="22.5" customHeight="1" x14ac:dyDescent="0.2">
      <c r="B29" s="13"/>
      <c r="C29" s="14"/>
      <c r="D29" s="30"/>
      <c r="E29" s="74" t="s">
        <v>62</v>
      </c>
      <c r="F29" s="74"/>
      <c r="G29" s="74"/>
      <c r="H29" s="74"/>
      <c r="I29" s="14"/>
      <c r="J29" s="14"/>
      <c r="K29" s="14"/>
      <c r="L29" s="14"/>
      <c r="M29" s="15"/>
      <c r="N29" s="16"/>
      <c r="O29" s="17"/>
      <c r="P29" s="18"/>
      <c r="Q29" s="18"/>
      <c r="R29" s="18"/>
      <c r="S29" s="18"/>
      <c r="T29" s="18"/>
      <c r="U29" s="18"/>
    </row>
    <row r="30" spans="2:21" s="2" customFormat="1" ht="14.25" x14ac:dyDescent="0.2">
      <c r="B30" s="13"/>
      <c r="C30" s="14"/>
      <c r="D30" s="14"/>
      <c r="E30" s="19" t="s">
        <v>30</v>
      </c>
      <c r="F30" s="19" t="s">
        <v>31</v>
      </c>
      <c r="G30" s="19" t="s">
        <v>32</v>
      </c>
      <c r="H30" s="19" t="s">
        <v>33</v>
      </c>
      <c r="I30" s="14"/>
      <c r="J30" s="14"/>
      <c r="K30" s="14"/>
      <c r="L30" s="14"/>
      <c r="N30" s="16"/>
      <c r="O30" s="17"/>
      <c r="P30" s="18"/>
      <c r="Q30" s="18"/>
      <c r="R30" s="18"/>
      <c r="S30" s="18"/>
      <c r="T30" s="18"/>
      <c r="U30" s="18"/>
    </row>
    <row r="31" spans="2:21" s="2" customFormat="1" ht="19.5" customHeight="1" x14ac:dyDescent="0.2">
      <c r="B31" s="13"/>
      <c r="C31" s="14"/>
      <c r="D31" s="14"/>
      <c r="E31" s="20">
        <v>400000</v>
      </c>
      <c r="F31" s="20">
        <v>500000</v>
      </c>
      <c r="G31" s="20">
        <v>600000</v>
      </c>
      <c r="H31" s="20">
        <v>700000</v>
      </c>
      <c r="I31" s="14"/>
      <c r="J31" s="14"/>
      <c r="K31" s="14"/>
      <c r="L31" s="14"/>
      <c r="N31" s="16"/>
      <c r="O31" s="17"/>
      <c r="P31" s="18"/>
      <c r="Q31" s="18"/>
      <c r="R31" s="18"/>
      <c r="S31" s="18"/>
      <c r="T31" s="18"/>
      <c r="U31" s="18"/>
    </row>
    <row r="32" spans="2:21" s="1" customFormat="1" ht="18.75" customHeight="1" x14ac:dyDescent="0.25">
      <c r="B32" s="21" t="s">
        <v>59</v>
      </c>
      <c r="K32" s="29" t="s">
        <v>58</v>
      </c>
    </row>
    <row r="33" spans="2:2" s="31" customFormat="1" x14ac:dyDescent="0.25">
      <c r="B33" s="31" t="s">
        <v>63</v>
      </c>
    </row>
    <row r="34" spans="2:2" s="31" customFormat="1" x14ac:dyDescent="0.25">
      <c r="B34" s="31" t="s">
        <v>60</v>
      </c>
    </row>
    <row r="35" spans="2:2" s="31" customFormat="1" x14ac:dyDescent="0.25">
      <c r="B35" s="31" t="s">
        <v>61</v>
      </c>
    </row>
  </sheetData>
  <mergeCells count="3">
    <mergeCell ref="B6:B7"/>
    <mergeCell ref="E29:H29"/>
    <mergeCell ref="M6:M7"/>
  </mergeCells>
  <pageMargins left="0.23622047244094491" right="0.15748031496062992" top="0.31496062992125984" bottom="0.23622047244094491" header="0.31496062992125984" footer="0.31496062992125984"/>
  <pageSetup paperSize="9" scale="9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34303-AAB5-4615-8B02-8411F1DFD634}">
  <dimension ref="A1:F57"/>
  <sheetViews>
    <sheetView view="pageBreakPreview" topLeftCell="A20" zoomScaleNormal="100" zoomScaleSheetLayoutView="100" workbookViewId="0">
      <selection activeCell="B26" sqref="B26"/>
    </sheetView>
  </sheetViews>
  <sheetFormatPr defaultRowHeight="15" x14ac:dyDescent="0.25"/>
  <cols>
    <col min="1" max="1" width="5.42578125" style="39" customWidth="1"/>
    <col min="2" max="2" width="71" customWidth="1"/>
    <col min="3" max="3" width="18" style="43" customWidth="1"/>
    <col min="4" max="4" width="18" style="47" customWidth="1"/>
    <col min="5" max="5" width="18" style="47" hidden="1" customWidth="1"/>
    <col min="6" max="6" width="18.42578125" style="48" customWidth="1"/>
  </cols>
  <sheetData>
    <row r="1" spans="1:6" ht="31.5" customHeight="1" x14ac:dyDescent="0.25">
      <c r="A1" s="76" t="s">
        <v>128</v>
      </c>
      <c r="B1" s="77"/>
      <c r="C1" s="77"/>
      <c r="D1" s="77"/>
      <c r="E1" s="77"/>
      <c r="F1" s="78"/>
    </row>
    <row r="2" spans="1:6" ht="36" customHeight="1" x14ac:dyDescent="0.25">
      <c r="A2" s="81" t="s">
        <v>64</v>
      </c>
      <c r="B2" s="81" t="s">
        <v>65</v>
      </c>
      <c r="C2" s="41" t="s">
        <v>66</v>
      </c>
      <c r="D2" s="49" t="s">
        <v>129</v>
      </c>
      <c r="E2" s="59"/>
      <c r="F2" s="82" t="s">
        <v>67</v>
      </c>
    </row>
    <row r="3" spans="1:6" ht="39" customHeight="1" x14ac:dyDescent="0.25">
      <c r="A3" s="81"/>
      <c r="B3" s="81"/>
      <c r="C3" s="42" t="s">
        <v>130</v>
      </c>
      <c r="D3" s="42" t="s">
        <v>130</v>
      </c>
      <c r="E3" s="42" t="s">
        <v>131</v>
      </c>
      <c r="F3" s="82"/>
    </row>
    <row r="4" spans="1:6" ht="30" customHeight="1" x14ac:dyDescent="0.25">
      <c r="A4" s="54" t="s">
        <v>68</v>
      </c>
      <c r="B4" s="55" t="s">
        <v>127</v>
      </c>
      <c r="C4" s="50">
        <f>SUM(C5:C11)</f>
        <v>14503000</v>
      </c>
      <c r="D4" s="50">
        <f t="shared" ref="D4:E4" si="0">SUM(D5:D11)</f>
        <v>23815000</v>
      </c>
      <c r="E4" s="50">
        <f t="shared" si="0"/>
        <v>4149000</v>
      </c>
      <c r="F4" s="42" t="s">
        <v>69</v>
      </c>
    </row>
    <row r="5" spans="1:6" ht="18.75" customHeight="1" x14ac:dyDescent="0.25">
      <c r="A5" s="56">
        <v>1</v>
      </c>
      <c r="B5" s="57" t="s">
        <v>70</v>
      </c>
      <c r="C5" s="51">
        <v>2147000</v>
      </c>
      <c r="D5" s="52">
        <v>3668000</v>
      </c>
      <c r="E5" s="52"/>
      <c r="F5" s="44"/>
    </row>
    <row r="6" spans="1:6" ht="18.75" customHeight="1" x14ac:dyDescent="0.25">
      <c r="A6" s="56">
        <v>2</v>
      </c>
      <c r="B6" s="57" t="s">
        <v>71</v>
      </c>
      <c r="C6" s="51"/>
      <c r="D6" s="52">
        <v>3554000</v>
      </c>
      <c r="E6" s="52"/>
      <c r="F6" s="44"/>
    </row>
    <row r="7" spans="1:6" ht="18.75" customHeight="1" x14ac:dyDescent="0.25">
      <c r="A7" s="56">
        <v>3</v>
      </c>
      <c r="B7" s="57" t="s">
        <v>72</v>
      </c>
      <c r="C7" s="51">
        <v>3339000</v>
      </c>
      <c r="D7" s="52">
        <v>3649000</v>
      </c>
      <c r="E7" s="52"/>
      <c r="F7" s="44"/>
    </row>
    <row r="8" spans="1:6" ht="18.75" customHeight="1" x14ac:dyDescent="0.25">
      <c r="A8" s="56">
        <v>4</v>
      </c>
      <c r="B8" s="57" t="s">
        <v>73</v>
      </c>
      <c r="C8" s="51">
        <v>3709000</v>
      </c>
      <c r="D8" s="52">
        <v>4058000</v>
      </c>
      <c r="E8" s="52"/>
      <c r="F8" s="44"/>
    </row>
    <row r="9" spans="1:6" ht="18.75" customHeight="1" x14ac:dyDescent="0.25">
      <c r="A9" s="56">
        <v>5</v>
      </c>
      <c r="B9" s="57" t="s">
        <v>74</v>
      </c>
      <c r="C9" s="51">
        <v>2147000</v>
      </c>
      <c r="D9" s="52">
        <v>4449000</v>
      </c>
      <c r="E9" s="52"/>
      <c r="F9" s="44"/>
    </row>
    <row r="10" spans="1:6" ht="18.75" customHeight="1" x14ac:dyDescent="0.25">
      <c r="A10" s="56">
        <v>6</v>
      </c>
      <c r="B10" s="57" t="s">
        <v>75</v>
      </c>
      <c r="C10" s="51">
        <v>3161000</v>
      </c>
      <c r="D10" s="52">
        <v>4437000</v>
      </c>
      <c r="E10" s="52">
        <v>4149000</v>
      </c>
      <c r="F10" s="44"/>
    </row>
    <row r="11" spans="1:6" ht="18.75" customHeight="1" x14ac:dyDescent="0.25">
      <c r="A11" s="56">
        <v>7</v>
      </c>
      <c r="B11" s="57" t="s">
        <v>76</v>
      </c>
      <c r="C11" s="51"/>
      <c r="D11" s="52"/>
      <c r="E11" s="52"/>
      <c r="F11" s="44"/>
    </row>
    <row r="12" spans="1:6" s="40" customFormat="1" ht="27.75" customHeight="1" x14ac:dyDescent="0.25">
      <c r="A12" s="54" t="s">
        <v>77</v>
      </c>
      <c r="B12" s="58" t="s">
        <v>78</v>
      </c>
      <c r="C12" s="50">
        <f>SUM(C13:C22)</f>
        <v>12188000</v>
      </c>
      <c r="D12" s="50">
        <f t="shared" ref="D12:E12" si="1">SUM(D13:D22)</f>
        <v>16794000</v>
      </c>
      <c r="E12" s="50">
        <f t="shared" si="1"/>
        <v>7359000</v>
      </c>
      <c r="F12" s="45" t="s">
        <v>79</v>
      </c>
    </row>
    <row r="13" spans="1:6" ht="18.75" customHeight="1" x14ac:dyDescent="0.25">
      <c r="A13" s="56">
        <v>1</v>
      </c>
      <c r="B13" s="57" t="s">
        <v>80</v>
      </c>
      <c r="C13" s="51"/>
      <c r="D13" s="52">
        <v>3428000</v>
      </c>
      <c r="E13" s="52">
        <v>3628000</v>
      </c>
      <c r="F13" s="44"/>
    </row>
    <row r="14" spans="1:6" ht="18.75" customHeight="1" x14ac:dyDescent="0.25">
      <c r="A14" s="56">
        <v>2</v>
      </c>
      <c r="B14" s="57" t="s">
        <v>81</v>
      </c>
      <c r="C14" s="51">
        <v>3509000</v>
      </c>
      <c r="D14" s="52">
        <v>3531000</v>
      </c>
      <c r="E14" s="52">
        <v>3731000</v>
      </c>
      <c r="F14" s="44"/>
    </row>
    <row r="15" spans="1:6" ht="18.75" customHeight="1" x14ac:dyDescent="0.25">
      <c r="A15" s="56">
        <v>3</v>
      </c>
      <c r="B15" s="57" t="s">
        <v>82</v>
      </c>
      <c r="C15" s="51">
        <v>2269000</v>
      </c>
      <c r="D15" s="52">
        <v>3428000</v>
      </c>
      <c r="E15" s="52"/>
      <c r="F15" s="44"/>
    </row>
    <row r="16" spans="1:6" ht="18.75" customHeight="1" x14ac:dyDescent="0.25">
      <c r="A16" s="56">
        <v>4</v>
      </c>
      <c r="B16" s="57" t="s">
        <v>83</v>
      </c>
      <c r="C16" s="51"/>
      <c r="D16" s="52"/>
      <c r="E16" s="52"/>
      <c r="F16" s="44"/>
    </row>
    <row r="17" spans="1:6" ht="18.75" customHeight="1" x14ac:dyDescent="0.25">
      <c r="A17" s="56">
        <v>5</v>
      </c>
      <c r="B17" s="57" t="s">
        <v>84</v>
      </c>
      <c r="C17" s="51"/>
      <c r="D17" s="52"/>
      <c r="E17" s="52"/>
      <c r="F17" s="44"/>
    </row>
    <row r="18" spans="1:6" s="64" customFormat="1" ht="21" customHeight="1" x14ac:dyDescent="0.3">
      <c r="A18" s="56">
        <v>6</v>
      </c>
      <c r="B18" s="60" t="s">
        <v>85</v>
      </c>
      <c r="C18" s="61">
        <v>3509000</v>
      </c>
      <c r="D18" s="62">
        <v>3328000</v>
      </c>
      <c r="E18" s="62"/>
      <c r="F18" s="63"/>
    </row>
    <row r="19" spans="1:6" ht="18.75" customHeight="1" x14ac:dyDescent="0.25">
      <c r="A19" s="56">
        <v>7</v>
      </c>
      <c r="B19" s="57" t="s">
        <v>86</v>
      </c>
      <c r="C19" s="51"/>
      <c r="D19" s="52"/>
      <c r="E19" s="52"/>
      <c r="F19" s="44"/>
    </row>
    <row r="20" spans="1:6" ht="18.75" customHeight="1" x14ac:dyDescent="0.25">
      <c r="A20" s="56">
        <v>8</v>
      </c>
      <c r="B20" s="57" t="s">
        <v>87</v>
      </c>
      <c r="C20" s="51"/>
      <c r="D20" s="52"/>
      <c r="E20" s="52"/>
      <c r="F20" s="44"/>
    </row>
    <row r="21" spans="1:6" ht="38.25" customHeight="1" x14ac:dyDescent="0.25">
      <c r="A21" s="56">
        <v>9</v>
      </c>
      <c r="B21" s="57" t="s">
        <v>88</v>
      </c>
      <c r="C21" s="65">
        <v>2901000</v>
      </c>
      <c r="D21" s="52">
        <v>3079000</v>
      </c>
      <c r="E21" s="52"/>
      <c r="F21" s="66" t="s">
        <v>132</v>
      </c>
    </row>
    <row r="22" spans="1:6" ht="18.75" customHeight="1" x14ac:dyDescent="0.25">
      <c r="A22" s="56">
        <v>10</v>
      </c>
      <c r="B22" s="57" t="s">
        <v>89</v>
      </c>
      <c r="C22" s="51"/>
      <c r="D22" s="52"/>
      <c r="E22" s="52"/>
      <c r="F22" s="44"/>
    </row>
    <row r="23" spans="1:6" s="40" customFormat="1" ht="30.75" customHeight="1" x14ac:dyDescent="0.25">
      <c r="A23" s="54" t="s">
        <v>90</v>
      </c>
      <c r="B23" s="58" t="s">
        <v>91</v>
      </c>
      <c r="C23" s="50">
        <f>SUM(C24:C42)</f>
        <v>31028000</v>
      </c>
      <c r="D23" s="50">
        <f>SUM(D24:D42)</f>
        <v>35171000</v>
      </c>
      <c r="E23" s="50">
        <f>SUM(E24:E42)</f>
        <v>0</v>
      </c>
      <c r="F23" s="45" t="s">
        <v>92</v>
      </c>
    </row>
    <row r="24" spans="1:6" ht="20.25" customHeight="1" x14ac:dyDescent="0.25">
      <c r="A24" s="56">
        <v>1</v>
      </c>
      <c r="B24" s="57" t="s">
        <v>94</v>
      </c>
      <c r="C24" s="51">
        <v>3339000</v>
      </c>
      <c r="D24" s="52">
        <v>2692000</v>
      </c>
      <c r="E24" s="52"/>
      <c r="F24" s="44"/>
    </row>
    <row r="25" spans="1:6" ht="20.25" customHeight="1" x14ac:dyDescent="0.25">
      <c r="A25" s="56">
        <v>2</v>
      </c>
      <c r="B25" s="57" t="s">
        <v>95</v>
      </c>
      <c r="C25" s="51">
        <v>3339000</v>
      </c>
      <c r="D25" s="52">
        <v>2861000</v>
      </c>
      <c r="E25" s="52"/>
      <c r="F25" s="44"/>
    </row>
    <row r="26" spans="1:6" ht="20.25" customHeight="1" x14ac:dyDescent="0.25">
      <c r="A26" s="56">
        <v>3</v>
      </c>
      <c r="B26" s="57" t="s">
        <v>133</v>
      </c>
      <c r="C26" s="51">
        <v>1676000</v>
      </c>
      <c r="D26" s="52">
        <v>2838000</v>
      </c>
      <c r="E26" s="52"/>
      <c r="F26" s="44"/>
    </row>
    <row r="27" spans="1:6" ht="20.25" customHeight="1" x14ac:dyDescent="0.25">
      <c r="A27" s="56">
        <v>4</v>
      </c>
      <c r="B27" s="57" t="s">
        <v>96</v>
      </c>
      <c r="C27" s="51">
        <v>2147000</v>
      </c>
      <c r="D27" s="52">
        <v>2861000</v>
      </c>
      <c r="E27" s="52"/>
      <c r="F27" s="44"/>
    </row>
    <row r="28" spans="1:6" ht="20.25" customHeight="1" x14ac:dyDescent="0.25">
      <c r="A28" s="56">
        <v>5</v>
      </c>
      <c r="B28" s="57" t="s">
        <v>97</v>
      </c>
      <c r="C28" s="51"/>
      <c r="D28" s="52"/>
      <c r="E28" s="52"/>
      <c r="F28" s="44"/>
    </row>
    <row r="29" spans="1:6" ht="20.25" customHeight="1" x14ac:dyDescent="0.25">
      <c r="A29" s="56">
        <v>6</v>
      </c>
      <c r="B29" s="57" t="s">
        <v>98</v>
      </c>
      <c r="C29" s="51">
        <v>2101000</v>
      </c>
      <c r="D29" s="52">
        <v>1699000</v>
      </c>
      <c r="E29" s="52"/>
      <c r="F29" s="44"/>
    </row>
    <row r="30" spans="1:6" ht="20.25" customHeight="1" x14ac:dyDescent="0.25">
      <c r="A30" s="56">
        <v>7</v>
      </c>
      <c r="B30" s="57" t="s">
        <v>99</v>
      </c>
      <c r="C30" s="51">
        <v>2269000</v>
      </c>
      <c r="D30" s="52">
        <v>1815000</v>
      </c>
      <c r="E30" s="52"/>
      <c r="F30" s="44"/>
    </row>
    <row r="31" spans="1:6" ht="20.25" customHeight="1" x14ac:dyDescent="0.25">
      <c r="A31" s="56">
        <v>8</v>
      </c>
      <c r="B31" s="57" t="s">
        <v>100</v>
      </c>
      <c r="C31" s="51">
        <v>2901000</v>
      </c>
      <c r="D31" s="52">
        <v>2979000</v>
      </c>
      <c r="E31" s="52"/>
      <c r="F31" s="44"/>
    </row>
    <row r="32" spans="1:6" ht="20.25" customHeight="1" x14ac:dyDescent="0.25">
      <c r="A32" s="56">
        <v>9</v>
      </c>
      <c r="B32" s="57" t="s">
        <v>101</v>
      </c>
      <c r="C32" s="51"/>
      <c r="D32" s="52"/>
      <c r="E32" s="52"/>
      <c r="F32" s="44"/>
    </row>
    <row r="33" spans="1:6" ht="20.25" customHeight="1" x14ac:dyDescent="0.25">
      <c r="A33" s="56">
        <v>10</v>
      </c>
      <c r="B33" s="57" t="s">
        <v>102</v>
      </c>
      <c r="C33" s="51">
        <v>2147000</v>
      </c>
      <c r="D33" s="52">
        <v>2861000</v>
      </c>
      <c r="E33" s="52"/>
      <c r="F33" s="44"/>
    </row>
    <row r="34" spans="1:6" ht="20.25" customHeight="1" x14ac:dyDescent="0.25">
      <c r="A34" s="56">
        <v>11</v>
      </c>
      <c r="B34" s="57" t="s">
        <v>103</v>
      </c>
      <c r="C34" s="51"/>
      <c r="D34" s="52"/>
      <c r="E34" s="52"/>
      <c r="F34" s="44"/>
    </row>
    <row r="35" spans="1:6" ht="20.25" customHeight="1" x14ac:dyDescent="0.25">
      <c r="A35" s="56">
        <v>12</v>
      </c>
      <c r="B35" s="57" t="s">
        <v>104</v>
      </c>
      <c r="C35" s="51">
        <v>2147000</v>
      </c>
      <c r="D35" s="52">
        <v>2879000</v>
      </c>
      <c r="E35" s="52"/>
      <c r="F35" s="44"/>
    </row>
    <row r="36" spans="1:6" ht="20.25" customHeight="1" x14ac:dyDescent="0.25">
      <c r="A36" s="56">
        <v>13</v>
      </c>
      <c r="B36" s="57" t="s">
        <v>105</v>
      </c>
      <c r="C36" s="51">
        <v>2147000</v>
      </c>
      <c r="D36" s="52">
        <v>2761000</v>
      </c>
      <c r="E36" s="52"/>
      <c r="F36" s="44"/>
    </row>
    <row r="37" spans="1:6" ht="20.25" customHeight="1" x14ac:dyDescent="0.25">
      <c r="A37" s="56">
        <v>14</v>
      </c>
      <c r="B37" s="57" t="s">
        <v>106</v>
      </c>
      <c r="C37" s="51">
        <v>2147000</v>
      </c>
      <c r="D37" s="52">
        <v>2861000</v>
      </c>
      <c r="E37" s="52"/>
      <c r="F37" s="44"/>
    </row>
    <row r="38" spans="1:6" ht="20.25" customHeight="1" x14ac:dyDescent="0.25">
      <c r="A38" s="56">
        <v>15</v>
      </c>
      <c r="B38" s="57" t="s">
        <v>107</v>
      </c>
      <c r="C38" s="51">
        <v>1767000</v>
      </c>
      <c r="D38" s="52">
        <v>2879000</v>
      </c>
      <c r="E38" s="52"/>
      <c r="F38" s="44"/>
    </row>
    <row r="39" spans="1:6" ht="20.25" customHeight="1" x14ac:dyDescent="0.25">
      <c r="A39" s="56">
        <v>16</v>
      </c>
      <c r="B39" s="57" t="s">
        <v>108</v>
      </c>
      <c r="C39" s="51">
        <v>2901000</v>
      </c>
      <c r="D39" s="52">
        <v>3185000</v>
      </c>
      <c r="E39" s="52"/>
      <c r="F39" s="44"/>
    </row>
    <row r="40" spans="1:6" ht="20.25" customHeight="1" x14ac:dyDescent="0.25">
      <c r="A40" s="56">
        <v>17</v>
      </c>
      <c r="B40" s="57" t="s">
        <v>109</v>
      </c>
      <c r="C40" s="51"/>
      <c r="D40" s="52"/>
      <c r="E40" s="52"/>
      <c r="F40" s="44"/>
    </row>
    <row r="41" spans="1:6" ht="20.25" customHeight="1" x14ac:dyDescent="0.25">
      <c r="A41" s="56">
        <v>18</v>
      </c>
      <c r="B41" s="57" t="s">
        <v>103</v>
      </c>
      <c r="C41" s="51"/>
      <c r="D41" s="52"/>
      <c r="E41" s="52"/>
      <c r="F41" s="44"/>
    </row>
    <row r="42" spans="1:6" ht="20.25" customHeight="1" x14ac:dyDescent="0.25">
      <c r="A42" s="56">
        <v>19</v>
      </c>
      <c r="B42" s="57" t="s">
        <v>110</v>
      </c>
      <c r="C42" s="51"/>
      <c r="D42" s="52"/>
      <c r="E42" s="52"/>
      <c r="F42" s="44"/>
    </row>
    <row r="43" spans="1:6" s="40" customFormat="1" ht="18.75" x14ac:dyDescent="0.25">
      <c r="A43" s="54" t="s">
        <v>111</v>
      </c>
      <c r="B43" s="58" t="s">
        <v>112</v>
      </c>
      <c r="C43" s="50">
        <f>SUM(C45:C56)</f>
        <v>7798000</v>
      </c>
      <c r="D43" s="50">
        <f t="shared" ref="D43:E43" si="2">SUM(D45:D56)</f>
        <v>12339000</v>
      </c>
      <c r="E43" s="50">
        <f t="shared" si="2"/>
        <v>2610000</v>
      </c>
      <c r="F43" s="45" t="s">
        <v>113</v>
      </c>
    </row>
    <row r="44" spans="1:6" ht="20.25" customHeight="1" x14ac:dyDescent="0.25">
      <c r="A44" s="56">
        <v>1</v>
      </c>
      <c r="B44" s="57" t="s">
        <v>93</v>
      </c>
      <c r="C44" s="51"/>
      <c r="D44" s="52">
        <v>3182000</v>
      </c>
      <c r="E44" s="52"/>
      <c r="F44" s="52">
        <v>3703000</v>
      </c>
    </row>
    <row r="45" spans="1:6" ht="19.5" customHeight="1" x14ac:dyDescent="0.25">
      <c r="A45" s="56">
        <v>2</v>
      </c>
      <c r="B45" s="57" t="s">
        <v>114</v>
      </c>
      <c r="C45" s="51">
        <v>1003000</v>
      </c>
      <c r="D45" s="52">
        <v>2510000</v>
      </c>
      <c r="E45" s="52"/>
      <c r="F45" s="44"/>
    </row>
    <row r="46" spans="1:6" ht="19.5" customHeight="1" x14ac:dyDescent="0.25">
      <c r="A46" s="56">
        <v>3</v>
      </c>
      <c r="B46" s="57" t="s">
        <v>115</v>
      </c>
      <c r="C46" s="51"/>
      <c r="D46" s="52"/>
      <c r="E46" s="52"/>
      <c r="F46" s="44"/>
    </row>
    <row r="47" spans="1:6" ht="19.5" customHeight="1" x14ac:dyDescent="0.25">
      <c r="A47" s="56">
        <v>4</v>
      </c>
      <c r="B47" s="57" t="s">
        <v>116</v>
      </c>
      <c r="C47" s="51"/>
      <c r="D47" s="52"/>
      <c r="E47" s="52"/>
      <c r="F47" s="44"/>
    </row>
    <row r="48" spans="1:6" ht="19.5" customHeight="1" x14ac:dyDescent="0.25">
      <c r="A48" s="56">
        <v>5</v>
      </c>
      <c r="B48" s="57" t="s">
        <v>117</v>
      </c>
      <c r="C48" s="51">
        <v>1767000</v>
      </c>
      <c r="D48" s="52">
        <v>2399000</v>
      </c>
      <c r="E48" s="52"/>
      <c r="F48" s="44"/>
    </row>
    <row r="49" spans="1:6" ht="19.5" customHeight="1" x14ac:dyDescent="0.25">
      <c r="A49" s="56">
        <v>6</v>
      </c>
      <c r="B49" s="57" t="s">
        <v>118</v>
      </c>
      <c r="C49" s="51">
        <v>1676000</v>
      </c>
      <c r="D49" s="52">
        <v>2510000</v>
      </c>
      <c r="E49" s="52"/>
      <c r="F49" s="44"/>
    </row>
    <row r="50" spans="1:6" ht="19.5" customHeight="1" x14ac:dyDescent="0.25">
      <c r="A50" s="56">
        <v>7</v>
      </c>
      <c r="B50" s="57" t="s">
        <v>119</v>
      </c>
      <c r="C50" s="51"/>
      <c r="D50" s="52"/>
      <c r="E50" s="52"/>
      <c r="F50" s="44"/>
    </row>
    <row r="51" spans="1:6" ht="19.5" customHeight="1" x14ac:dyDescent="0.25">
      <c r="A51" s="56">
        <v>8</v>
      </c>
      <c r="B51" s="57" t="s">
        <v>120</v>
      </c>
      <c r="C51" s="51"/>
      <c r="D51" s="52"/>
      <c r="E51" s="52"/>
      <c r="F51" s="44"/>
    </row>
    <row r="52" spans="1:6" ht="19.5" customHeight="1" x14ac:dyDescent="0.25">
      <c r="A52" s="56">
        <v>9</v>
      </c>
      <c r="B52" s="57" t="s">
        <v>121</v>
      </c>
      <c r="C52" s="51">
        <v>1676000</v>
      </c>
      <c r="D52" s="52">
        <v>2410000</v>
      </c>
      <c r="E52" s="52">
        <v>2610000</v>
      </c>
      <c r="F52" s="44"/>
    </row>
    <row r="53" spans="1:6" ht="19.5" customHeight="1" x14ac:dyDescent="0.25">
      <c r="A53" s="56">
        <v>10</v>
      </c>
      <c r="B53" s="57" t="s">
        <v>122</v>
      </c>
      <c r="C53" s="51">
        <v>1676000</v>
      </c>
      <c r="D53" s="52">
        <v>2510000</v>
      </c>
      <c r="E53" s="52"/>
      <c r="F53" s="44"/>
    </row>
    <row r="54" spans="1:6" ht="19.5" customHeight="1" x14ac:dyDescent="0.25">
      <c r="A54" s="56">
        <v>11</v>
      </c>
      <c r="B54" s="57" t="s">
        <v>123</v>
      </c>
      <c r="C54" s="51"/>
      <c r="D54" s="52"/>
      <c r="E54" s="52"/>
      <c r="F54" s="44"/>
    </row>
    <row r="55" spans="1:6" ht="19.5" customHeight="1" x14ac:dyDescent="0.25">
      <c r="A55" s="56">
        <v>12</v>
      </c>
      <c r="B55" s="57" t="s">
        <v>124</v>
      </c>
      <c r="C55" s="51"/>
      <c r="D55" s="52"/>
      <c r="E55" s="52"/>
      <c r="F55" s="44"/>
    </row>
    <row r="56" spans="1:6" ht="19.5" customHeight="1" x14ac:dyDescent="0.25">
      <c r="A56" s="56">
        <v>13</v>
      </c>
      <c r="B56" s="57" t="s">
        <v>125</v>
      </c>
      <c r="C56" s="51"/>
      <c r="D56" s="52"/>
      <c r="E56" s="52"/>
      <c r="F56" s="44"/>
    </row>
    <row r="57" spans="1:6" ht="27" customHeight="1" x14ac:dyDescent="0.25">
      <c r="A57" s="79" t="s">
        <v>126</v>
      </c>
      <c r="B57" s="80"/>
      <c r="C57" s="53">
        <f>C43+C23+C12+C4</f>
        <v>65517000</v>
      </c>
      <c r="D57" s="53">
        <f>D43+D23+D12+D4</f>
        <v>88119000</v>
      </c>
      <c r="E57" s="53">
        <f>E43+E23+E12+E4</f>
        <v>14118000</v>
      </c>
      <c r="F57" s="46"/>
    </row>
  </sheetData>
  <mergeCells count="5">
    <mergeCell ref="A1:F1"/>
    <mergeCell ref="A57:B57"/>
    <mergeCell ref="A2:A3"/>
    <mergeCell ref="B2:B3"/>
    <mergeCell ref="F2:F3"/>
  </mergeCells>
  <pageMargins left="0.70866141732283472" right="0.51181102362204722" top="0.74803149606299213" bottom="0.55118110236220474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BAREM MỚI</vt:lpstr>
      <vt:lpstr>SXCT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GoodM</dc:creator>
  <cp:lastModifiedBy>Administrator</cp:lastModifiedBy>
  <cp:lastPrinted>2023-05-17T01:30:59Z</cp:lastPrinted>
  <dcterms:created xsi:type="dcterms:W3CDTF">2023-01-30T03:18:38Z</dcterms:created>
  <dcterms:modified xsi:type="dcterms:W3CDTF">2023-10-06T09:44:32Z</dcterms:modified>
</cp:coreProperties>
</file>