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umarsg\OneDrive - Adobe Systems Incorporated\Personal\BIA\data-science\hypothesis\Jayalakshmi Agrotech - case study\"/>
    </mc:Choice>
  </mc:AlternateContent>
  <xr:revisionPtr revIDLastSave="962" documentId="13_ncr:1_{9E3B8F56-BBA1-49DE-BC5C-0B59AA7F4E4D}" xr6:coauthVersionLast="36" xr6:coauthVersionMax="36" xr10:uidLastSave="{67DE729F-8A58-4099-A53C-80A0A05E219F}"/>
  <bookViews>
    <workbookView xWindow="0" yWindow="465" windowWidth="25605" windowHeight="14175" tabRatio="500" firstSheet="6" activeTab="13" xr2:uid="{00000000-000D-0000-FFFF-FFFF00000000}"/>
  </bookViews>
  <sheets>
    <sheet name="Copyright" sheetId="11" r:id="rId1"/>
    <sheet name="normality test" sheetId="12" r:id="rId2"/>
    <sheet name="Sheet1" sheetId="17" r:id="rId3"/>
    <sheet name="Belagavi_weather" sheetId="8" r:id="rId4"/>
    <sheet name="Dharwad_weather" sheetId="9" r:id="rId5"/>
    <sheet name="Disease_index" sheetId="10" r:id="rId6"/>
    <sheet name="Data Sheet" sheetId="1" r:id="rId7"/>
    <sheet name="Q4-a" sheetId="13" r:id="rId8"/>
    <sheet name="Q4-b" sheetId="14" r:id="rId9"/>
    <sheet name="Q-5a" sheetId="19" r:id="rId10"/>
    <sheet name="Q-5b" sheetId="18" r:id="rId11"/>
    <sheet name="Q-7" sheetId="20" r:id="rId12"/>
    <sheet name="q-8 disease access" sheetId="15" r:id="rId13"/>
    <sheet name="q8 - variety access" sheetId="16" r:id="rId14"/>
  </sheets>
  <definedNames>
    <definedName name="_xlnm._FilterDatabase" localSheetId="3" hidden="1">Belagavi_weather!$A$1:$N$25</definedName>
    <definedName name="_xlnm._FilterDatabase" localSheetId="6" hidden="1">'Data Sheet'!$A$1:$Z$124</definedName>
    <definedName name="_xlnm._FilterDatabase" localSheetId="4" hidden="1">Dharwad_weather!$A$1:$N$1</definedName>
  </definedNames>
  <calcPr calcId="191029" concurrentCalc="0"/>
  <pivotCaches>
    <pivotCache cacheId="0" r:id="rId15"/>
    <pivotCache cacheId="1" r:id="rId16"/>
    <pivotCache cacheId="9" r:id="rId1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6" l="1"/>
  <c r="K31" i="16"/>
  <c r="J31" i="16"/>
  <c r="I31" i="16"/>
  <c r="H31" i="16"/>
  <c r="G31" i="16"/>
  <c r="F31" i="16"/>
  <c r="E31" i="16"/>
  <c r="D31" i="16"/>
  <c r="C31" i="16"/>
  <c r="B31" i="16"/>
  <c r="K30" i="16"/>
  <c r="J30" i="16"/>
  <c r="I30" i="16"/>
  <c r="H30" i="16"/>
  <c r="G30" i="16"/>
  <c r="F30" i="16"/>
  <c r="E30" i="16"/>
  <c r="D30" i="16"/>
  <c r="C30" i="16"/>
  <c r="B30" i="16"/>
  <c r="K29" i="16"/>
  <c r="J29" i="16"/>
  <c r="I29" i="16"/>
  <c r="H29" i="16"/>
  <c r="G29" i="16"/>
  <c r="F29" i="16"/>
  <c r="E29" i="16"/>
  <c r="D29" i="16"/>
  <c r="C29" i="16"/>
  <c r="B29" i="16"/>
  <c r="K28" i="16"/>
  <c r="J28" i="16"/>
  <c r="I28" i="16"/>
  <c r="H28" i="16"/>
  <c r="G28" i="16"/>
  <c r="F28" i="16"/>
  <c r="E28" i="16"/>
  <c r="D28" i="16"/>
  <c r="C28" i="16"/>
  <c r="B28" i="16"/>
  <c r="B39" i="16"/>
  <c r="B42" i="16"/>
  <c r="B41" i="16"/>
  <c r="M3" i="20"/>
  <c r="M6" i="20"/>
  <c r="M5" i="20"/>
  <c r="M4" i="20"/>
  <c r="M8" i="20"/>
  <c r="M7" i="20"/>
  <c r="M11" i="20"/>
  <c r="M13" i="20"/>
  <c r="M12" i="20"/>
  <c r="M16" i="20"/>
  <c r="L3" i="20"/>
  <c r="L6" i="20"/>
  <c r="L5" i="20"/>
  <c r="L4" i="20"/>
  <c r="L8" i="20"/>
  <c r="L7" i="20"/>
  <c r="L11" i="20"/>
  <c r="L13" i="20"/>
  <c r="L12" i="20"/>
  <c r="L16" i="20"/>
  <c r="K3" i="20"/>
  <c r="K6" i="20"/>
  <c r="K5" i="20"/>
  <c r="K4" i="20"/>
  <c r="K8" i="20"/>
  <c r="K7" i="20"/>
  <c r="K11" i="20"/>
  <c r="K13" i="20"/>
  <c r="K12" i="20"/>
  <c r="K16" i="20"/>
  <c r="J3" i="20"/>
  <c r="J6" i="20"/>
  <c r="J5" i="20"/>
  <c r="J4" i="20"/>
  <c r="J8" i="20"/>
  <c r="J7" i="20"/>
  <c r="J11" i="20"/>
  <c r="J13" i="20"/>
  <c r="J12" i="20"/>
  <c r="J16" i="20"/>
  <c r="I3" i="20"/>
  <c r="I6" i="20"/>
  <c r="I5" i="20"/>
  <c r="I4" i="20"/>
  <c r="I8" i="20"/>
  <c r="I7" i="20"/>
  <c r="I11" i="20"/>
  <c r="I13" i="20"/>
  <c r="I12" i="20"/>
  <c r="I16" i="20"/>
  <c r="H3" i="20"/>
  <c r="H6" i="20"/>
  <c r="H5" i="20"/>
  <c r="H4" i="20"/>
  <c r="H8" i="20"/>
  <c r="H7" i="20"/>
  <c r="H11" i="20"/>
  <c r="H13" i="20"/>
  <c r="H12" i="20"/>
  <c r="H16" i="20"/>
  <c r="G3" i="20"/>
  <c r="G6" i="20"/>
  <c r="G5" i="20"/>
  <c r="G4" i="20"/>
  <c r="G8" i="20"/>
  <c r="G7" i="20"/>
  <c r="G11" i="20"/>
  <c r="G13" i="20"/>
  <c r="G12" i="20"/>
  <c r="G16" i="20"/>
  <c r="F3" i="20"/>
  <c r="F6" i="20"/>
  <c r="F5" i="20"/>
  <c r="F4" i="20"/>
  <c r="F8" i="20"/>
  <c r="F7" i="20"/>
  <c r="F11" i="20"/>
  <c r="F13" i="20"/>
  <c r="F12" i="20"/>
  <c r="F16" i="20"/>
  <c r="E3" i="20"/>
  <c r="E6" i="20"/>
  <c r="E5" i="20"/>
  <c r="E4" i="20"/>
  <c r="E8" i="20"/>
  <c r="E7" i="20"/>
  <c r="E11" i="20"/>
  <c r="E13" i="20"/>
  <c r="E12" i="20"/>
  <c r="E16" i="20"/>
  <c r="D3" i="20"/>
  <c r="D6" i="20"/>
  <c r="D5" i="20"/>
  <c r="D4" i="20"/>
  <c r="D8" i="20"/>
  <c r="D7" i="20"/>
  <c r="D11" i="20"/>
  <c r="D13" i="20"/>
  <c r="D12" i="20"/>
  <c r="D16" i="20"/>
  <c r="C3" i="20"/>
  <c r="C6" i="20"/>
  <c r="C5" i="20"/>
  <c r="C4" i="20"/>
  <c r="C8" i="20"/>
  <c r="C7" i="20"/>
  <c r="C11" i="20"/>
  <c r="C13" i="20"/>
  <c r="C12" i="20"/>
  <c r="C16" i="20"/>
  <c r="M15" i="20"/>
  <c r="L15" i="20"/>
  <c r="K15" i="20"/>
  <c r="J15" i="20"/>
  <c r="I15" i="20"/>
  <c r="H15" i="20"/>
  <c r="G15" i="20"/>
  <c r="F15" i="20"/>
  <c r="E15" i="20"/>
  <c r="D15" i="20"/>
  <c r="M14" i="20"/>
  <c r="L14" i="20"/>
  <c r="K14" i="20"/>
  <c r="J14" i="20"/>
  <c r="I14" i="20"/>
  <c r="H14" i="20"/>
  <c r="G14" i="20"/>
  <c r="F14" i="20"/>
  <c r="E14" i="20"/>
  <c r="D14" i="20"/>
  <c r="C15" i="20"/>
  <c r="C14" i="20"/>
  <c r="L14" i="19"/>
  <c r="L10" i="19"/>
  <c r="L11" i="19"/>
  <c r="L13" i="19"/>
  <c r="M8" i="19"/>
  <c r="L8" i="19"/>
  <c r="M7" i="19"/>
  <c r="L7" i="19"/>
  <c r="M6" i="19"/>
  <c r="L6" i="19"/>
  <c r="I60" i="18"/>
  <c r="I59" i="18"/>
  <c r="B35" i="15"/>
  <c r="B37" i="15"/>
  <c r="I57" i="18"/>
  <c r="I56" i="18"/>
  <c r="I50" i="18"/>
  <c r="J50" i="18"/>
  <c r="K50" i="18"/>
  <c r="I51" i="18"/>
  <c r="J51" i="18"/>
  <c r="K51" i="18"/>
  <c r="I52" i="18"/>
  <c r="J52" i="18"/>
  <c r="K52" i="18"/>
  <c r="I53" i="18"/>
  <c r="J53" i="18"/>
  <c r="K53" i="18"/>
  <c r="J49" i="18"/>
  <c r="K49" i="18"/>
  <c r="I49" i="18"/>
  <c r="K43" i="18"/>
  <c r="J43" i="18"/>
  <c r="I43" i="18"/>
  <c r="K42" i="18"/>
  <c r="J42" i="18"/>
  <c r="I42" i="18"/>
  <c r="K41" i="18"/>
  <c r="J41" i="18"/>
  <c r="I41" i="18"/>
  <c r="K40" i="18"/>
  <c r="J40" i="18"/>
  <c r="I40" i="18"/>
  <c r="K39" i="18"/>
  <c r="J39" i="18"/>
  <c r="I39" i="18"/>
  <c r="L35" i="18"/>
  <c r="L34" i="18"/>
  <c r="K35" i="18"/>
  <c r="J35" i="18"/>
  <c r="I35" i="18"/>
  <c r="L33" i="18"/>
  <c r="L32" i="18"/>
  <c r="L31" i="18"/>
  <c r="L30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2" i="18"/>
  <c r="E114" i="18"/>
  <c r="E115" i="18"/>
  <c r="E116" i="18"/>
  <c r="E117" i="18"/>
  <c r="E118" i="18"/>
  <c r="E119" i="18"/>
  <c r="E120" i="18"/>
  <c r="E121" i="18"/>
  <c r="E122" i="18"/>
  <c r="E123" i="18"/>
  <c r="E124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2" i="18"/>
  <c r="J4" i="18"/>
  <c r="I4" i="18"/>
  <c r="J3" i="18"/>
  <c r="I3" i="18"/>
  <c r="J1" i="18"/>
  <c r="B27" i="17"/>
  <c r="D27" i="17"/>
  <c r="C27" i="17"/>
  <c r="D26" i="17"/>
  <c r="D25" i="17"/>
  <c r="B26" i="17"/>
  <c r="C25" i="17"/>
  <c r="B25" i="17"/>
  <c r="C19" i="17"/>
  <c r="A20" i="17"/>
  <c r="B28" i="17"/>
  <c r="C28" i="17"/>
  <c r="D28" i="17"/>
  <c r="B29" i="17"/>
  <c r="C26" i="17"/>
  <c r="D29" i="17"/>
  <c r="B30" i="17"/>
  <c r="C29" i="17"/>
  <c r="C30" i="17"/>
  <c r="B31" i="17"/>
  <c r="C31" i="17"/>
  <c r="B32" i="17"/>
  <c r="D30" i="17"/>
  <c r="C32" i="17"/>
  <c r="D32" i="17"/>
  <c r="B33" i="17"/>
  <c r="D31" i="17"/>
  <c r="C33" i="17"/>
  <c r="B34" i="17"/>
  <c r="D33" i="17"/>
  <c r="C34" i="17"/>
  <c r="D34" i="17"/>
  <c r="B35" i="17"/>
  <c r="D35" i="17"/>
  <c r="C35" i="17"/>
  <c r="B36" i="17"/>
  <c r="D36" i="17"/>
  <c r="C36" i="17"/>
  <c r="B37" i="17"/>
  <c r="C37" i="17"/>
  <c r="D37" i="17"/>
  <c r="B38" i="17"/>
  <c r="C38" i="17"/>
  <c r="D38" i="17"/>
  <c r="B39" i="17"/>
  <c r="C39" i="17"/>
  <c r="D39" i="17"/>
  <c r="B40" i="17"/>
  <c r="C40" i="17"/>
  <c r="B41" i="17"/>
  <c r="D40" i="17"/>
  <c r="C41" i="17"/>
  <c r="D41" i="17"/>
  <c r="B42" i="17"/>
  <c r="C42" i="17"/>
  <c r="B43" i="17"/>
  <c r="D42" i="17"/>
  <c r="C43" i="17"/>
  <c r="D43" i="17"/>
  <c r="B44" i="17"/>
  <c r="C44" i="17"/>
  <c r="D44" i="17"/>
  <c r="B45" i="17"/>
  <c r="C45" i="17"/>
  <c r="D45" i="17"/>
  <c r="B46" i="17"/>
  <c r="C46" i="17"/>
  <c r="D46" i="17"/>
  <c r="B47" i="17"/>
  <c r="C47" i="17"/>
  <c r="D47" i="17"/>
  <c r="B48" i="17"/>
  <c r="C48" i="17"/>
  <c r="B49" i="17"/>
  <c r="D48" i="17"/>
  <c r="C49" i="17"/>
  <c r="B50" i="17"/>
  <c r="D49" i="17"/>
  <c r="C50" i="17"/>
  <c r="B51" i="17"/>
  <c r="D50" i="17"/>
  <c r="C51" i="17"/>
  <c r="D51" i="17"/>
  <c r="B52" i="17"/>
  <c r="C52" i="17"/>
  <c r="D52" i="17"/>
  <c r="B53" i="17"/>
  <c r="C53" i="17"/>
  <c r="D53" i="17"/>
  <c r="B54" i="17"/>
  <c r="C54" i="17"/>
  <c r="D54" i="17"/>
  <c r="B55" i="17"/>
  <c r="C55" i="17"/>
  <c r="B56" i="17"/>
  <c r="D55" i="17"/>
  <c r="C56" i="17"/>
  <c r="B57" i="17"/>
  <c r="D56" i="17"/>
  <c r="C57" i="17"/>
  <c r="B58" i="17"/>
  <c r="D57" i="17"/>
  <c r="C58" i="17"/>
  <c r="B59" i="17"/>
  <c r="C59" i="17"/>
  <c r="D59" i="17"/>
  <c r="D58" i="17"/>
  <c r="B60" i="17"/>
  <c r="C60" i="17"/>
  <c r="D60" i="17"/>
  <c r="M5" i="17"/>
  <c r="K8" i="17"/>
  <c r="K6" i="17"/>
  <c r="K5" i="17"/>
  <c r="E15" i="17"/>
  <c r="E14" i="17"/>
  <c r="F4" i="17"/>
  <c r="E4" i="17"/>
  <c r="D4" i="17"/>
  <c r="D5" i="17"/>
  <c r="D6" i="17"/>
  <c r="A8" i="17"/>
  <c r="A13" i="17"/>
  <c r="B4" i="17"/>
  <c r="B2" i="17"/>
  <c r="A2" i="17"/>
  <c r="H40" i="12"/>
  <c r="L8" i="12"/>
  <c r="K8" i="12"/>
  <c r="K7" i="12"/>
  <c r="L7" i="12"/>
  <c r="D2" i="12"/>
  <c r="K23" i="16"/>
  <c r="B34" i="15"/>
  <c r="B28" i="15"/>
  <c r="B38" i="15"/>
  <c r="G22" i="15"/>
  <c r="B21" i="16"/>
  <c r="C21" i="16"/>
  <c r="D21" i="16"/>
  <c r="E21" i="16"/>
  <c r="F21" i="16"/>
  <c r="G21" i="16"/>
  <c r="H21" i="16"/>
  <c r="I21" i="16"/>
  <c r="J21" i="16"/>
  <c r="K21" i="16"/>
  <c r="B22" i="16"/>
  <c r="C22" i="16"/>
  <c r="D22" i="16"/>
  <c r="E22" i="16"/>
  <c r="F22" i="16"/>
  <c r="G22" i="16"/>
  <c r="H22" i="16"/>
  <c r="I22" i="16"/>
  <c r="J22" i="16"/>
  <c r="K22" i="16"/>
  <c r="B23" i="16"/>
  <c r="C23" i="16"/>
  <c r="D23" i="16"/>
  <c r="E23" i="16"/>
  <c r="F23" i="16"/>
  <c r="G23" i="16"/>
  <c r="H23" i="16"/>
  <c r="I23" i="16"/>
  <c r="J23" i="16"/>
  <c r="C20" i="16"/>
  <c r="D20" i="16"/>
  <c r="E20" i="16"/>
  <c r="F20" i="16"/>
  <c r="G20" i="16"/>
  <c r="H20" i="16"/>
  <c r="I20" i="16"/>
  <c r="J20" i="16"/>
  <c r="K20" i="16"/>
  <c r="B20" i="16"/>
  <c r="L15" i="16"/>
  <c r="L14" i="16"/>
  <c r="L13" i="16"/>
  <c r="L12" i="16"/>
  <c r="L11" i="16"/>
  <c r="B29" i="15"/>
  <c r="C29" i="15"/>
  <c r="D29" i="15"/>
  <c r="E29" i="15"/>
  <c r="F29" i="15"/>
  <c r="G29" i="15"/>
  <c r="H29" i="15"/>
  <c r="I29" i="15"/>
  <c r="J29" i="15"/>
  <c r="K29" i="15"/>
  <c r="L29" i="15"/>
  <c r="B30" i="15"/>
  <c r="C30" i="15"/>
  <c r="D30" i="15"/>
  <c r="E30" i="15"/>
  <c r="F30" i="15"/>
  <c r="G30" i="15"/>
  <c r="H30" i="15"/>
  <c r="I30" i="15"/>
  <c r="J30" i="15"/>
  <c r="K30" i="15"/>
  <c r="L30" i="15"/>
  <c r="B31" i="15"/>
  <c r="C31" i="15"/>
  <c r="D31" i="15"/>
  <c r="E31" i="15"/>
  <c r="F31" i="15"/>
  <c r="G31" i="15"/>
  <c r="H31" i="15"/>
  <c r="I31" i="15"/>
  <c r="J31" i="15"/>
  <c r="K31" i="15"/>
  <c r="L31" i="15"/>
  <c r="C28" i="15"/>
  <c r="D28" i="15"/>
  <c r="E28" i="15"/>
  <c r="F28" i="15"/>
  <c r="G28" i="15"/>
  <c r="H28" i="15"/>
  <c r="I28" i="15"/>
  <c r="J28" i="15"/>
  <c r="K28" i="15"/>
  <c r="L28" i="15"/>
  <c r="B22" i="15"/>
  <c r="C22" i="15"/>
  <c r="D22" i="15"/>
  <c r="E22" i="15"/>
  <c r="F22" i="15"/>
  <c r="H22" i="15"/>
  <c r="I22" i="15"/>
  <c r="J22" i="15"/>
  <c r="K22" i="15"/>
  <c r="L22" i="15"/>
  <c r="B23" i="15"/>
  <c r="C23" i="15"/>
  <c r="D23" i="15"/>
  <c r="E23" i="15"/>
  <c r="F23" i="15"/>
  <c r="G23" i="15"/>
  <c r="H23" i="15"/>
  <c r="I23" i="15"/>
  <c r="J23" i="15"/>
  <c r="K23" i="15"/>
  <c r="L23" i="15"/>
  <c r="B24" i="15"/>
  <c r="C24" i="15"/>
  <c r="D24" i="15"/>
  <c r="E24" i="15"/>
  <c r="F24" i="15"/>
  <c r="G24" i="15"/>
  <c r="H24" i="15"/>
  <c r="I24" i="15"/>
  <c r="J24" i="15"/>
  <c r="K24" i="15"/>
  <c r="L24" i="15"/>
  <c r="D21" i="15"/>
  <c r="E21" i="15"/>
  <c r="F21" i="15"/>
  <c r="G21" i="15"/>
  <c r="H21" i="15"/>
  <c r="I21" i="15"/>
  <c r="J21" i="15"/>
  <c r="K21" i="15"/>
  <c r="L21" i="15"/>
  <c r="C21" i="15"/>
  <c r="B21" i="15"/>
  <c r="M15" i="15"/>
  <c r="M14" i="15"/>
  <c r="M13" i="15"/>
  <c r="M12" i="15"/>
  <c r="M11" i="15"/>
  <c r="M6" i="14"/>
  <c r="L13" i="14"/>
  <c r="L14" i="14"/>
  <c r="L11" i="14"/>
  <c r="L10" i="14"/>
  <c r="M8" i="14"/>
  <c r="L8" i="14"/>
  <c r="M7" i="14"/>
  <c r="L7" i="14"/>
  <c r="L6" i="14"/>
  <c r="D7" i="12"/>
  <c r="D6" i="12"/>
  <c r="D5" i="12"/>
  <c r="C2" i="12"/>
  <c r="G4" i="12"/>
  <c r="H4" i="12"/>
  <c r="G12" i="12"/>
  <c r="H12" i="12"/>
  <c r="G20" i="12"/>
  <c r="H20" i="12"/>
  <c r="G28" i="12"/>
  <c r="H28" i="12"/>
  <c r="G36" i="12"/>
  <c r="H36" i="12"/>
  <c r="G22" i="12"/>
  <c r="H22" i="12"/>
  <c r="G23" i="12"/>
  <c r="H23" i="12"/>
  <c r="G16" i="12"/>
  <c r="H16" i="12"/>
  <c r="G33" i="12"/>
  <c r="H33" i="12"/>
  <c r="G5" i="12"/>
  <c r="H5" i="12"/>
  <c r="G13" i="12"/>
  <c r="H13" i="12"/>
  <c r="G21" i="12"/>
  <c r="H21" i="12"/>
  <c r="G29" i="12"/>
  <c r="H29" i="12"/>
  <c r="G37" i="12"/>
  <c r="H37" i="12"/>
  <c r="G14" i="12"/>
  <c r="H14" i="12"/>
  <c r="G30" i="12"/>
  <c r="H30" i="12"/>
  <c r="G7" i="12"/>
  <c r="H7" i="12"/>
  <c r="G15" i="12"/>
  <c r="H15" i="12"/>
  <c r="G2" i="12"/>
  <c r="G8" i="12"/>
  <c r="H8" i="12"/>
  <c r="G32" i="12"/>
  <c r="H32" i="12"/>
  <c r="G17" i="12"/>
  <c r="H17" i="12"/>
  <c r="G10" i="12"/>
  <c r="H10" i="12"/>
  <c r="G34" i="12"/>
  <c r="H34" i="12"/>
  <c r="G11" i="12"/>
  <c r="H11" i="12"/>
  <c r="G35" i="12"/>
  <c r="H35" i="12"/>
  <c r="G6" i="12"/>
  <c r="H6" i="12"/>
  <c r="G3" i="12"/>
  <c r="H3" i="12"/>
  <c r="G31" i="12"/>
  <c r="H31" i="12"/>
  <c r="G24" i="12"/>
  <c r="H24" i="12"/>
  <c r="G25" i="12"/>
  <c r="H25" i="12"/>
  <c r="G26" i="12"/>
  <c r="H26" i="12"/>
  <c r="G19" i="12"/>
  <c r="H19" i="12"/>
  <c r="G18" i="12"/>
  <c r="H18" i="12"/>
  <c r="G9" i="12"/>
  <c r="H9" i="12"/>
  <c r="G27" i="12"/>
  <c r="H27" i="12"/>
  <c r="H2" i="12"/>
  <c r="G38" i="12"/>
  <c r="L6" i="12"/>
  <c r="K6" i="12"/>
  <c r="H38" i="12"/>
</calcChain>
</file>

<file path=xl/sharedStrings.xml><?xml version="1.0" encoding="utf-8"?>
<sst xmlns="http://schemas.openxmlformats.org/spreadsheetml/2006/main" count="988" uniqueCount="188">
  <si>
    <t>Month-Year</t>
  </si>
  <si>
    <t>Week</t>
  </si>
  <si>
    <t>No of users</t>
  </si>
  <si>
    <t xml:space="preserve">Usage </t>
  </si>
  <si>
    <t>Week4</t>
  </si>
  <si>
    <t>Week1</t>
  </si>
  <si>
    <t>Week2</t>
  </si>
  <si>
    <t>Week3</t>
  </si>
  <si>
    <t>D1</t>
  </si>
  <si>
    <t>D2</t>
  </si>
  <si>
    <t>D3</t>
  </si>
  <si>
    <t>D4</t>
  </si>
  <si>
    <t>D5</t>
  </si>
  <si>
    <t>D7</t>
  </si>
  <si>
    <t>D6</t>
  </si>
  <si>
    <t>D8</t>
  </si>
  <si>
    <t>D9</t>
  </si>
  <si>
    <t>D10</t>
  </si>
  <si>
    <t>D11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</si>
  <si>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</si>
  <si>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</si>
  <si>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</si>
  <si>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</si>
  <si>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</si>
  <si>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</si>
  <si>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</si>
  <si>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</si>
  <si>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</si>
  <si>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</si>
  <si>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Micronutrient</t>
  </si>
  <si>
    <t>Months</t>
  </si>
  <si>
    <t>Temperature</t>
  </si>
  <si>
    <t>Relative Humidity</t>
  </si>
  <si>
    <t>Disease Index for Chilli</t>
  </si>
  <si>
    <t>Disease</t>
  </si>
  <si>
    <t>Relative Humidity (RH)</t>
  </si>
  <si>
    <t>Temperature in  ºC</t>
  </si>
  <si>
    <t>Damping off</t>
  </si>
  <si>
    <t>Dieback/ Fruit rot</t>
  </si>
  <si>
    <t>Powdery Mildew</t>
  </si>
  <si>
    <t>Bacterial leaf spot</t>
  </si>
  <si>
    <t>Cercospora leaf spot</t>
  </si>
  <si>
    <t>Fusarium wilt</t>
  </si>
  <si>
    <t>mean</t>
  </si>
  <si>
    <t>sd</t>
  </si>
  <si>
    <t>count</t>
  </si>
  <si>
    <t>Bin</t>
  </si>
  <si>
    <t>Frequency</t>
  </si>
  <si>
    <t>exepected</t>
  </si>
  <si>
    <t>(e-eo)^/eo^2</t>
  </si>
  <si>
    <t>4.	Farmers use apps to access information throughout the month. Using the data, check whether app usage is same or different across the four weeks of a month. Anand claims that app usage picked up after January 2016; so, test this hypothesis using data from January-2016 – May 2018.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</si>
  <si>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</si>
  <si>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</si>
  <si>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</si>
  <si>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</si>
  <si>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</si>
  <si>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</si>
  <si>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</si>
  <si>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</si>
  <si>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</si>
  <si>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</si>
  <si>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</si>
  <si>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</si>
  <si>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</si>
  <si>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</si>
  <si>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</si>
  <si>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</si>
  <si>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</si>
  <si>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</si>
  <si>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we retain Null, i.e app usage is same across four weeks of a month</t>
  </si>
  <si>
    <t>After 2016 Jan</t>
  </si>
  <si>
    <t>Before Jan 2016</t>
  </si>
  <si>
    <t>H0</t>
  </si>
  <si>
    <t>H1</t>
  </si>
  <si>
    <t>Mean</t>
  </si>
  <si>
    <t>sigma</t>
  </si>
  <si>
    <t>n</t>
  </si>
  <si>
    <t>sp^2</t>
  </si>
  <si>
    <t>t-stat</t>
  </si>
  <si>
    <t>right tailed test</t>
  </si>
  <si>
    <t>t-cric</t>
  </si>
  <si>
    <t>U2&gt; U1</t>
  </si>
  <si>
    <t>U2&lt;=U1</t>
  </si>
  <si>
    <t>u2-u1 &gt;0</t>
  </si>
  <si>
    <t>u2-u1&lt;= 0</t>
  </si>
  <si>
    <t>we retain H0</t>
  </si>
  <si>
    <t>Row Labels</t>
  </si>
  <si>
    <t>(blank)</t>
  </si>
  <si>
    <t>Grand Total</t>
  </si>
  <si>
    <t>Sum of D1</t>
  </si>
  <si>
    <t>Sum of D2</t>
  </si>
  <si>
    <t>Sum of D3</t>
  </si>
  <si>
    <t>Sum of D4</t>
  </si>
  <si>
    <t>Sum of D5</t>
  </si>
  <si>
    <t>Sum of D6</t>
  </si>
  <si>
    <t>Sum of D7</t>
  </si>
  <si>
    <t>Sum of D8</t>
  </si>
  <si>
    <t>Sum of D9</t>
  </si>
  <si>
    <t>Sum of D10</t>
  </si>
  <si>
    <t>Sum of D11</t>
  </si>
  <si>
    <t>Expected freq</t>
  </si>
  <si>
    <t>(e-e0)^2/e0</t>
  </si>
  <si>
    <t>X^2</t>
  </si>
  <si>
    <t>X2 critical</t>
  </si>
  <si>
    <t>p-val</t>
  </si>
  <si>
    <t>i.e no dependency between disease access and week</t>
  </si>
  <si>
    <t>Sum of V1</t>
  </si>
  <si>
    <t>Sum of V2</t>
  </si>
  <si>
    <t>Sum of V3</t>
  </si>
  <si>
    <t>Sum of V4</t>
  </si>
  <si>
    <t>Sum of V5</t>
  </si>
  <si>
    <t>Sum of V6</t>
  </si>
  <si>
    <t>Sum of V7</t>
  </si>
  <si>
    <t>Sum of V8</t>
  </si>
  <si>
    <t>Sum of V9</t>
  </si>
  <si>
    <t>Sum of V10</t>
  </si>
  <si>
    <t>Expected</t>
  </si>
  <si>
    <t>Data</t>
  </si>
  <si>
    <t>Min Value</t>
  </si>
  <si>
    <t>Analysis</t>
  </si>
  <si>
    <t>without 3500Bin</t>
  </si>
  <si>
    <t>With 3500Bin</t>
  </si>
  <si>
    <t>Chi-sq statistic</t>
  </si>
  <si>
    <t>Max value</t>
  </si>
  <si>
    <t>d.f</t>
  </si>
  <si>
    <t>Chi-sq Crit</t>
  </si>
  <si>
    <t>Reject null</t>
  </si>
  <si>
    <t>reject null</t>
  </si>
  <si>
    <t>Leaseed Amount</t>
  </si>
  <si>
    <t>Road Tax</t>
  </si>
  <si>
    <t>Insurance</t>
  </si>
  <si>
    <t>Month</t>
  </si>
  <si>
    <t>Actual Value</t>
  </si>
  <si>
    <t>Interest</t>
  </si>
  <si>
    <t>At the end of month</t>
  </si>
  <si>
    <t xml:space="preserve">Corelation coefficient </t>
  </si>
  <si>
    <t>Max</t>
  </si>
  <si>
    <t>Min</t>
  </si>
  <si>
    <t>No of User</t>
  </si>
  <si>
    <t>Usage</t>
  </si>
  <si>
    <t>We bin the number of users to 5 groups as below</t>
  </si>
  <si>
    <t>1-100</t>
  </si>
  <si>
    <t>101-200</t>
  </si>
  <si>
    <t>201-300</t>
  </si>
  <si>
    <t>301-400</t>
  </si>
  <si>
    <t>401+</t>
  </si>
  <si>
    <t>We bin the usage to 4 bins as below</t>
  </si>
  <si>
    <t>1001-2000</t>
  </si>
  <si>
    <t>1-1000</t>
  </si>
  <si>
    <t>2001-3000</t>
  </si>
  <si>
    <t>3000+</t>
  </si>
  <si>
    <t>User Bin</t>
  </si>
  <si>
    <t>Usage Bin</t>
  </si>
  <si>
    <t>Greater than 400</t>
  </si>
  <si>
    <t>Less than 100</t>
  </si>
  <si>
    <t>Less than 200</t>
  </si>
  <si>
    <t>Less than 300</t>
  </si>
  <si>
    <t>Less than 400</t>
  </si>
  <si>
    <t>Column Labels</t>
  </si>
  <si>
    <t>Greater than 3000</t>
  </si>
  <si>
    <t>Less than 1000</t>
  </si>
  <si>
    <t>Less than 2000</t>
  </si>
  <si>
    <t>Count of User Bin</t>
  </si>
  <si>
    <t>User Bin/Usage Bin</t>
  </si>
  <si>
    <t>Expected frequency</t>
  </si>
  <si>
    <t>We reject H0, i.e we Users and Usage are dependent</t>
  </si>
  <si>
    <t>we retain H0, i.e number of users have not imporoved over two years</t>
  </si>
  <si>
    <t>User Bin\Usage Bin</t>
  </si>
  <si>
    <t>Belgavi</t>
  </si>
  <si>
    <t>Dharwad</t>
  </si>
  <si>
    <t>Standard Deviation</t>
  </si>
  <si>
    <t>H0 : Bel = Dhar</t>
  </si>
  <si>
    <t>H1 : Bel &lt;&gt; Dhar</t>
  </si>
  <si>
    <t>Conclusion</t>
  </si>
  <si>
    <t>Hypothesis</t>
  </si>
  <si>
    <t>n1</t>
  </si>
  <si>
    <t>n2</t>
  </si>
  <si>
    <t>Sp^2</t>
  </si>
  <si>
    <t>T-left</t>
  </si>
  <si>
    <t>T-right</t>
  </si>
  <si>
    <t>Retain H0</t>
  </si>
  <si>
    <t>Before 2016</t>
  </si>
  <si>
    <t>After 2016</t>
  </si>
  <si>
    <t>First Two Years</t>
  </si>
  <si>
    <t>Later Period</t>
  </si>
  <si>
    <t>Hypothesis, H0 : Bel = Dhar, H1 : Bel &lt;&gt; Dhar</t>
  </si>
  <si>
    <t>Std. Dev</t>
  </si>
  <si>
    <t>Retain the null. There is a no depencey between variety access and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</si>
</sst>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[$-409]mmm\-yy;@"/>
    <numFmt numFmtId="170" formatCode="0.0000"/>
    <numFmt numFmtId="171" formatCode="0.000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9" fontId="15" fillId="0" borderId="0" applyFont="0" applyFill="0" applyBorder="0" applyAlignment="0" applyProtection="0"/>
  </cellStyleXfs>
  <cellXfs count="106">
    <xf numFmtId="0" fontId="0" fillId="0" borderId="0" xfId="0"/>
    <xf numFmtId="164" fontId="0" fillId="0" borderId="0" xfId="0" applyNumberFormat="1"/>
    <xf numFmtId="17" fontId="4" fillId="0" borderId="2" xfId="5" applyNumberFormat="1" applyBorder="1" applyAlignment="1">
      <alignment horizontal="left"/>
    </xf>
    <xf numFmtId="1" fontId="4" fillId="0" borderId="3" xfId="5" applyNumberFormat="1" applyBorder="1"/>
    <xf numFmtId="17" fontId="4" fillId="0" borderId="4" xfId="5" applyNumberFormat="1" applyBorder="1" applyAlignment="1">
      <alignment horizontal="left"/>
    </xf>
    <xf numFmtId="1" fontId="4" fillId="0" borderId="5" xfId="5" applyNumberFormat="1" applyBorder="1"/>
    <xf numFmtId="17" fontId="4" fillId="0" borderId="6" xfId="5" applyNumberFormat="1" applyBorder="1" applyAlignment="1">
      <alignment horizontal="left"/>
    </xf>
    <xf numFmtId="1" fontId="4" fillId="0" borderId="7" xfId="5" applyNumberFormat="1" applyBorder="1"/>
    <xf numFmtId="2" fontId="5" fillId="0" borderId="3" xfId="5" applyNumberFormat="1" applyFont="1" applyFill="1" applyBorder="1" applyAlignment="1">
      <alignment horizontal="right"/>
    </xf>
    <xf numFmtId="2" fontId="5" fillId="0" borderId="8" xfId="5" applyNumberFormat="1" applyFont="1" applyFill="1" applyBorder="1" applyAlignment="1">
      <alignment horizontal="right"/>
    </xf>
    <xf numFmtId="2" fontId="5" fillId="0" borderId="5" xfId="5" applyNumberFormat="1" applyFont="1" applyFill="1" applyBorder="1" applyAlignment="1">
      <alignment horizontal="right"/>
    </xf>
    <xf numFmtId="2" fontId="5" fillId="0" borderId="9" xfId="5" applyNumberFormat="1" applyFont="1" applyFill="1" applyBorder="1" applyAlignment="1">
      <alignment horizontal="right"/>
    </xf>
    <xf numFmtId="2" fontId="5" fillId="0" borderId="7" xfId="5" applyNumberFormat="1" applyFont="1" applyFill="1" applyBorder="1" applyAlignment="1">
      <alignment horizontal="right"/>
    </xf>
    <xf numFmtId="2" fontId="5" fillId="0" borderId="10" xfId="5" applyNumberFormat="1" applyFont="1" applyFill="1" applyBorder="1" applyAlignment="1">
      <alignment horizontal="right"/>
    </xf>
    <xf numFmtId="0" fontId="0" fillId="0" borderId="0" xfId="0" applyBorder="1"/>
    <xf numFmtId="0" fontId="0" fillId="0" borderId="12" xfId="0" applyBorder="1"/>
    <xf numFmtId="0" fontId="0" fillId="0" borderId="1" xfId="0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164" fontId="0" fillId="0" borderId="11" xfId="0" applyNumberFormat="1" applyBorder="1"/>
    <xf numFmtId="0" fontId="0" fillId="0" borderId="0" xfId="0" applyFill="1" applyBorder="1"/>
    <xf numFmtId="164" fontId="0" fillId="0" borderId="13" xfId="0" applyNumberFormat="1" applyBorder="1"/>
    <xf numFmtId="0" fontId="0" fillId="0" borderId="1" xfId="0" applyFill="1" applyBorder="1"/>
    <xf numFmtId="0" fontId="6" fillId="2" borderId="19" xfId="5" applyFont="1" applyFill="1" applyBorder="1"/>
    <xf numFmtId="1" fontId="6" fillId="2" borderId="20" xfId="5" applyNumberFormat="1" applyFont="1" applyFill="1" applyBorder="1"/>
    <xf numFmtId="0" fontId="6" fillId="2" borderId="20" xfId="5" applyFont="1" applyFill="1" applyBorder="1"/>
    <xf numFmtId="2" fontId="6" fillId="2" borderId="20" xfId="5" applyNumberFormat="1" applyFont="1" applyFill="1" applyBorder="1" applyAlignment="1">
      <alignment horizontal="right"/>
    </xf>
    <xf numFmtId="2" fontId="6" fillId="2" borderId="21" xfId="5" applyNumberFormat="1" applyFont="1" applyFill="1" applyBorder="1" applyAlignment="1">
      <alignment horizontal="right"/>
    </xf>
    <xf numFmtId="0" fontId="4" fillId="0" borderId="0" xfId="5"/>
    <xf numFmtId="0" fontId="4" fillId="0" borderId="0" xfId="5" applyAlignment="1">
      <alignment horizontal="left"/>
    </xf>
    <xf numFmtId="0" fontId="4" fillId="0" borderId="0" xfId="5" applyNumberFormat="1"/>
    <xf numFmtId="0" fontId="6" fillId="2" borderId="21" xfId="5" applyFont="1" applyFill="1" applyBorder="1"/>
    <xf numFmtId="0" fontId="4" fillId="0" borderId="0" xfId="5" applyFill="1"/>
    <xf numFmtId="164" fontId="4" fillId="0" borderId="2" xfId="5" applyNumberFormat="1" applyBorder="1" applyAlignment="1">
      <alignment horizontal="left"/>
    </xf>
    <xf numFmtId="2" fontId="5" fillId="0" borderId="3" xfId="5" applyNumberFormat="1" applyFont="1" applyFill="1" applyBorder="1" applyAlignment="1">
      <alignment wrapText="1"/>
    </xf>
    <xf numFmtId="2" fontId="5" fillId="0" borderId="8" xfId="5" applyNumberFormat="1" applyFont="1" applyFill="1" applyBorder="1" applyAlignment="1">
      <alignment wrapText="1"/>
    </xf>
    <xf numFmtId="164" fontId="4" fillId="0" borderId="4" xfId="5" applyNumberFormat="1" applyBorder="1" applyAlignment="1">
      <alignment horizontal="left"/>
    </xf>
    <xf numFmtId="2" fontId="5" fillId="0" borderId="5" xfId="5" applyNumberFormat="1" applyFont="1" applyFill="1" applyBorder="1" applyAlignment="1">
      <alignment wrapText="1"/>
    </xf>
    <xf numFmtId="2" fontId="5" fillId="0" borderId="9" xfId="5" applyNumberFormat="1" applyFont="1" applyFill="1" applyBorder="1" applyAlignment="1">
      <alignment wrapText="1"/>
    </xf>
    <xf numFmtId="2" fontId="7" fillId="0" borderId="5" xfId="5" applyNumberFormat="1" applyFont="1" applyFill="1" applyBorder="1" applyAlignment="1">
      <alignment wrapText="1"/>
    </xf>
    <xf numFmtId="164" fontId="4" fillId="0" borderId="6" xfId="5" applyNumberFormat="1" applyBorder="1" applyAlignment="1">
      <alignment horizontal="left"/>
    </xf>
    <xf numFmtId="2" fontId="7" fillId="0" borderId="7" xfId="5" applyNumberFormat="1" applyFont="1" applyFill="1" applyBorder="1" applyAlignment="1">
      <alignment wrapText="1"/>
    </xf>
    <xf numFmtId="2" fontId="5" fillId="0" borderId="10" xfId="5" applyNumberFormat="1" applyFont="1" applyFill="1" applyBorder="1" applyAlignment="1">
      <alignment wrapText="1"/>
    </xf>
    <xf numFmtId="0" fontId="8" fillId="4" borderId="24" xfId="5" applyFont="1" applyFill="1" applyBorder="1"/>
    <xf numFmtId="0" fontId="9" fillId="0" borderId="5" xfId="5" applyFont="1" applyBorder="1"/>
    <xf numFmtId="0" fontId="4" fillId="0" borderId="5" xfId="5" applyBorder="1"/>
    <xf numFmtId="0" fontId="4" fillId="0" borderId="5" xfId="5" applyFont="1" applyFill="1" applyBorder="1"/>
    <xf numFmtId="9" fontId="4" fillId="0" borderId="5" xfId="5" applyNumberFormat="1" applyBorder="1"/>
    <xf numFmtId="0" fontId="4" fillId="0" borderId="5" xfId="5" applyFont="1" applyBorder="1"/>
    <xf numFmtId="0" fontId="4" fillId="0" borderId="5" xfId="5" applyBorder="1" applyAlignment="1">
      <alignment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5" xfId="0" applyFont="1" applyFill="1" applyBorder="1" applyAlignment="1">
      <alignment horizontal="center"/>
    </xf>
    <xf numFmtId="0" fontId="11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Border="1"/>
    <xf numFmtId="0" fontId="13" fillId="7" borderId="0" xfId="15" applyNumberFormat="1" applyBorder="1" applyAlignment="1"/>
    <xf numFmtId="0" fontId="13" fillId="7" borderId="0" xfId="15" applyBorder="1" applyAlignment="1"/>
    <xf numFmtId="0" fontId="13" fillId="7" borderId="0" xfId="15"/>
    <xf numFmtId="0" fontId="0" fillId="0" borderId="0" xfId="0" applyAlignment="1">
      <alignment horizontal="right"/>
    </xf>
    <xf numFmtId="0" fontId="14" fillId="6" borderId="5" xfId="14" applyFont="1" applyBorder="1"/>
    <xf numFmtId="2" fontId="0" fillId="0" borderId="0" xfId="0" applyNumberFormat="1"/>
    <xf numFmtId="9" fontId="0" fillId="0" borderId="0" xfId="16" applyFont="1"/>
    <xf numFmtId="8" fontId="0" fillId="0" borderId="0" xfId="0" applyNumberFormat="1"/>
    <xf numFmtId="10" fontId="0" fillId="0" borderId="0" xfId="0" applyNumberFormat="1"/>
    <xf numFmtId="0" fontId="11" fillId="5" borderId="0" xfId="0" applyFont="1" applyFill="1" applyAlignment="1">
      <alignment horizontal="center" vertical="center"/>
    </xf>
    <xf numFmtId="0" fontId="8" fillId="3" borderId="22" xfId="5" applyFont="1" applyFill="1" applyBorder="1" applyAlignment="1">
      <alignment horizontal="center"/>
    </xf>
    <xf numFmtId="0" fontId="8" fillId="3" borderId="18" xfId="5" applyFont="1" applyFill="1" applyBorder="1" applyAlignment="1">
      <alignment horizontal="center"/>
    </xf>
    <xf numFmtId="0" fontId="8" fillId="3" borderId="23" xfId="5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3" fillId="0" borderId="0" xfId="0" applyFont="1"/>
    <xf numFmtId="0" fontId="16" fillId="8" borderId="5" xfId="0" applyFont="1" applyFill="1" applyBorder="1"/>
    <xf numFmtId="0" fontId="0" fillId="0" borderId="5" xfId="0" applyBorder="1"/>
    <xf numFmtId="0" fontId="0" fillId="0" borderId="5" xfId="0" applyNumberFormat="1" applyFont="1" applyBorder="1"/>
    <xf numFmtId="1" fontId="0" fillId="0" borderId="5" xfId="0" applyNumberFormat="1" applyBorder="1"/>
    <xf numFmtId="0" fontId="0" fillId="5" borderId="5" xfId="0" applyFill="1" applyBorder="1"/>
    <xf numFmtId="0" fontId="17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0" fillId="0" borderId="5" xfId="0" applyNumberFormat="1" applyBorder="1"/>
    <xf numFmtId="171" fontId="0" fillId="0" borderId="5" xfId="0" applyNumberFormat="1" applyBorder="1"/>
    <xf numFmtId="2" fontId="0" fillId="0" borderId="5" xfId="0" applyNumberFormat="1" applyBorder="1"/>
    <xf numFmtId="0" fontId="0" fillId="0" borderId="24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9" borderId="5" xfId="0" applyFill="1" applyBorder="1"/>
    <xf numFmtId="0" fontId="0" fillId="0" borderId="5" xfId="0" applyBorder="1" applyAlignment="1"/>
    <xf numFmtId="0" fontId="0" fillId="5" borderId="22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5" xfId="0" pivotButton="1" applyBorder="1"/>
    <xf numFmtId="0" fontId="0" fillId="0" borderId="5" xfId="0" applyFill="1" applyBorder="1"/>
  </cellXfs>
  <cellStyles count="17">
    <cellStyle name="Bad" xfId="15" builtinId="27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4" builtinId="26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5" xr:uid="{00000000-0005-0000-0000-00000D000000}"/>
    <cellStyle name="Percent" xfId="16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Sheet'!$D$2:$D$124</c:f>
              <c:numCache>
                <c:formatCode>General</c:formatCode>
                <c:ptCount val="123"/>
                <c:pt idx="0">
                  <c:v>4</c:v>
                </c:pt>
                <c:pt idx="1">
                  <c:v>1</c:v>
                </c:pt>
                <c:pt idx="2">
                  <c:v>25</c:v>
                </c:pt>
                <c:pt idx="3">
                  <c:v>70</c:v>
                </c:pt>
                <c:pt idx="4">
                  <c:v>100</c:v>
                </c:pt>
                <c:pt idx="5">
                  <c:v>291</c:v>
                </c:pt>
                <c:pt idx="6">
                  <c:v>225</c:v>
                </c:pt>
                <c:pt idx="7">
                  <c:v>141</c:v>
                </c:pt>
                <c:pt idx="8">
                  <c:v>148</c:v>
                </c:pt>
                <c:pt idx="9">
                  <c:v>215</c:v>
                </c:pt>
                <c:pt idx="10">
                  <c:v>94</c:v>
                </c:pt>
                <c:pt idx="11">
                  <c:v>266</c:v>
                </c:pt>
                <c:pt idx="12">
                  <c:v>35</c:v>
                </c:pt>
                <c:pt idx="13">
                  <c:v>133</c:v>
                </c:pt>
                <c:pt idx="14">
                  <c:v>271</c:v>
                </c:pt>
                <c:pt idx="15">
                  <c:v>169</c:v>
                </c:pt>
                <c:pt idx="16">
                  <c:v>1085</c:v>
                </c:pt>
                <c:pt idx="17">
                  <c:v>405</c:v>
                </c:pt>
                <c:pt idx="18">
                  <c:v>581</c:v>
                </c:pt>
                <c:pt idx="19">
                  <c:v>469</c:v>
                </c:pt>
                <c:pt idx="20">
                  <c:v>560</c:v>
                </c:pt>
                <c:pt idx="21">
                  <c:v>511</c:v>
                </c:pt>
                <c:pt idx="22">
                  <c:v>460</c:v>
                </c:pt>
                <c:pt idx="23">
                  <c:v>289</c:v>
                </c:pt>
                <c:pt idx="24">
                  <c:v>644</c:v>
                </c:pt>
                <c:pt idx="25">
                  <c:v>347</c:v>
                </c:pt>
                <c:pt idx="26">
                  <c:v>550</c:v>
                </c:pt>
                <c:pt idx="27">
                  <c:v>325</c:v>
                </c:pt>
                <c:pt idx="28">
                  <c:v>750</c:v>
                </c:pt>
                <c:pt idx="29">
                  <c:v>285</c:v>
                </c:pt>
                <c:pt idx="30">
                  <c:v>405</c:v>
                </c:pt>
                <c:pt idx="31">
                  <c:v>368</c:v>
                </c:pt>
                <c:pt idx="32">
                  <c:v>206</c:v>
                </c:pt>
                <c:pt idx="33">
                  <c:v>491</c:v>
                </c:pt>
                <c:pt idx="34">
                  <c:v>243</c:v>
                </c:pt>
                <c:pt idx="35">
                  <c:v>525</c:v>
                </c:pt>
                <c:pt idx="36">
                  <c:v>353</c:v>
                </c:pt>
                <c:pt idx="37">
                  <c:v>451</c:v>
                </c:pt>
                <c:pt idx="38">
                  <c:v>296</c:v>
                </c:pt>
                <c:pt idx="39">
                  <c:v>435</c:v>
                </c:pt>
                <c:pt idx="40">
                  <c:v>304</c:v>
                </c:pt>
                <c:pt idx="41">
                  <c:v>61</c:v>
                </c:pt>
                <c:pt idx="42">
                  <c:v>154</c:v>
                </c:pt>
                <c:pt idx="43">
                  <c:v>214</c:v>
                </c:pt>
                <c:pt idx="44">
                  <c:v>378</c:v>
                </c:pt>
                <c:pt idx="45">
                  <c:v>333</c:v>
                </c:pt>
                <c:pt idx="46">
                  <c:v>154</c:v>
                </c:pt>
                <c:pt idx="47">
                  <c:v>310</c:v>
                </c:pt>
                <c:pt idx="48">
                  <c:v>447</c:v>
                </c:pt>
                <c:pt idx="49">
                  <c:v>510</c:v>
                </c:pt>
                <c:pt idx="50">
                  <c:v>481</c:v>
                </c:pt>
                <c:pt idx="51">
                  <c:v>192</c:v>
                </c:pt>
                <c:pt idx="52">
                  <c:v>948</c:v>
                </c:pt>
                <c:pt idx="53">
                  <c:v>421</c:v>
                </c:pt>
                <c:pt idx="54">
                  <c:v>387</c:v>
                </c:pt>
                <c:pt idx="55">
                  <c:v>264</c:v>
                </c:pt>
                <c:pt idx="56">
                  <c:v>788</c:v>
                </c:pt>
                <c:pt idx="57">
                  <c:v>691</c:v>
                </c:pt>
                <c:pt idx="58">
                  <c:v>256</c:v>
                </c:pt>
                <c:pt idx="59">
                  <c:v>261</c:v>
                </c:pt>
                <c:pt idx="60">
                  <c:v>377</c:v>
                </c:pt>
                <c:pt idx="61">
                  <c:v>295</c:v>
                </c:pt>
                <c:pt idx="62">
                  <c:v>749</c:v>
                </c:pt>
                <c:pt idx="63">
                  <c:v>354</c:v>
                </c:pt>
                <c:pt idx="64">
                  <c:v>3462</c:v>
                </c:pt>
                <c:pt idx="65">
                  <c:v>1157</c:v>
                </c:pt>
                <c:pt idx="66">
                  <c:v>585</c:v>
                </c:pt>
                <c:pt idx="67">
                  <c:v>328</c:v>
                </c:pt>
                <c:pt idx="68">
                  <c:v>934</c:v>
                </c:pt>
                <c:pt idx="69">
                  <c:v>536</c:v>
                </c:pt>
                <c:pt idx="70">
                  <c:v>318</c:v>
                </c:pt>
                <c:pt idx="71">
                  <c:v>558</c:v>
                </c:pt>
                <c:pt idx="72">
                  <c:v>573</c:v>
                </c:pt>
                <c:pt idx="73">
                  <c:v>495</c:v>
                </c:pt>
                <c:pt idx="74">
                  <c:v>578</c:v>
                </c:pt>
                <c:pt idx="75">
                  <c:v>436</c:v>
                </c:pt>
                <c:pt idx="76">
                  <c:v>261</c:v>
                </c:pt>
                <c:pt idx="77">
                  <c:v>213</c:v>
                </c:pt>
                <c:pt idx="78">
                  <c:v>574</c:v>
                </c:pt>
                <c:pt idx="79">
                  <c:v>456</c:v>
                </c:pt>
                <c:pt idx="80">
                  <c:v>472</c:v>
                </c:pt>
                <c:pt idx="81">
                  <c:v>1062</c:v>
                </c:pt>
                <c:pt idx="82">
                  <c:v>425</c:v>
                </c:pt>
                <c:pt idx="83">
                  <c:v>741</c:v>
                </c:pt>
                <c:pt idx="84">
                  <c:v>495</c:v>
                </c:pt>
                <c:pt idx="85">
                  <c:v>391</c:v>
                </c:pt>
                <c:pt idx="86">
                  <c:v>288</c:v>
                </c:pt>
                <c:pt idx="87">
                  <c:v>355</c:v>
                </c:pt>
                <c:pt idx="88">
                  <c:v>391</c:v>
                </c:pt>
                <c:pt idx="89">
                  <c:v>244</c:v>
                </c:pt>
                <c:pt idx="90">
                  <c:v>374</c:v>
                </c:pt>
                <c:pt idx="91">
                  <c:v>114</c:v>
                </c:pt>
                <c:pt idx="92">
                  <c:v>80</c:v>
                </c:pt>
                <c:pt idx="93">
                  <c:v>1923</c:v>
                </c:pt>
                <c:pt idx="94">
                  <c:v>1575</c:v>
                </c:pt>
                <c:pt idx="95">
                  <c:v>1316</c:v>
                </c:pt>
                <c:pt idx="96">
                  <c:v>1201</c:v>
                </c:pt>
                <c:pt idx="97">
                  <c:v>1501</c:v>
                </c:pt>
                <c:pt idx="98">
                  <c:v>1195</c:v>
                </c:pt>
                <c:pt idx="99">
                  <c:v>1124</c:v>
                </c:pt>
                <c:pt idx="100">
                  <c:v>1192</c:v>
                </c:pt>
                <c:pt idx="101">
                  <c:v>1691</c:v>
                </c:pt>
                <c:pt idx="102">
                  <c:v>1219</c:v>
                </c:pt>
                <c:pt idx="103">
                  <c:v>1482</c:v>
                </c:pt>
                <c:pt idx="104">
                  <c:v>1265</c:v>
                </c:pt>
                <c:pt idx="105">
                  <c:v>1817</c:v>
                </c:pt>
                <c:pt idx="106">
                  <c:v>1145</c:v>
                </c:pt>
                <c:pt idx="107">
                  <c:v>998</c:v>
                </c:pt>
                <c:pt idx="108">
                  <c:v>1051</c:v>
                </c:pt>
                <c:pt idx="109">
                  <c:v>1299</c:v>
                </c:pt>
                <c:pt idx="110">
                  <c:v>591</c:v>
                </c:pt>
                <c:pt idx="111">
                  <c:v>672</c:v>
                </c:pt>
                <c:pt idx="112">
                  <c:v>776</c:v>
                </c:pt>
                <c:pt idx="113">
                  <c:v>833</c:v>
                </c:pt>
                <c:pt idx="114">
                  <c:v>754</c:v>
                </c:pt>
                <c:pt idx="115">
                  <c:v>858</c:v>
                </c:pt>
                <c:pt idx="116">
                  <c:v>826</c:v>
                </c:pt>
                <c:pt idx="117">
                  <c:v>1023</c:v>
                </c:pt>
                <c:pt idx="118">
                  <c:v>712</c:v>
                </c:pt>
                <c:pt idx="119">
                  <c:v>743</c:v>
                </c:pt>
                <c:pt idx="120">
                  <c:v>450</c:v>
                </c:pt>
                <c:pt idx="121">
                  <c:v>588</c:v>
                </c:pt>
                <c:pt idx="122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0-443B-AC96-81CAFE0C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72472"/>
        <c:axId val="540366896"/>
      </c:lineChart>
      <c:catAx>
        <c:axId val="54037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66896"/>
        <c:crosses val="autoZero"/>
        <c:auto val="1"/>
        <c:lblAlgn val="ctr"/>
        <c:lblOffset val="100"/>
        <c:noMultiLvlLbl val="0"/>
      </c:catAx>
      <c:valAx>
        <c:axId val="5403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'Q-5b'!$D$1</c:f>
              <c:strCache>
                <c:ptCount val="1"/>
                <c:pt idx="0">
                  <c:v>Usage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'Q-5b'!$C$2:$C$173</c:f>
              <c:numCache>
                <c:formatCode>General</c:formatCode>
                <c:ptCount val="17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7</c:v>
                </c:pt>
                <c:pt idx="14">
                  <c:v>17</c:v>
                </c:pt>
                <c:pt idx="15">
                  <c:v>15</c:v>
                </c:pt>
                <c:pt idx="16">
                  <c:v>68</c:v>
                </c:pt>
                <c:pt idx="17">
                  <c:v>27</c:v>
                </c:pt>
                <c:pt idx="18">
                  <c:v>46</c:v>
                </c:pt>
                <c:pt idx="19">
                  <c:v>30</c:v>
                </c:pt>
                <c:pt idx="20">
                  <c:v>53</c:v>
                </c:pt>
                <c:pt idx="21">
                  <c:v>52</c:v>
                </c:pt>
                <c:pt idx="22">
                  <c:v>49</c:v>
                </c:pt>
                <c:pt idx="23">
                  <c:v>41</c:v>
                </c:pt>
                <c:pt idx="24">
                  <c:v>88</c:v>
                </c:pt>
                <c:pt idx="25">
                  <c:v>45</c:v>
                </c:pt>
                <c:pt idx="26">
                  <c:v>64</c:v>
                </c:pt>
                <c:pt idx="27">
                  <c:v>55</c:v>
                </c:pt>
                <c:pt idx="28">
                  <c:v>86</c:v>
                </c:pt>
                <c:pt idx="29">
                  <c:v>47</c:v>
                </c:pt>
                <c:pt idx="30">
                  <c:v>64</c:v>
                </c:pt>
                <c:pt idx="31">
                  <c:v>57</c:v>
                </c:pt>
                <c:pt idx="32">
                  <c:v>58</c:v>
                </c:pt>
                <c:pt idx="33">
                  <c:v>86</c:v>
                </c:pt>
                <c:pt idx="34">
                  <c:v>49</c:v>
                </c:pt>
                <c:pt idx="35">
                  <c:v>49</c:v>
                </c:pt>
                <c:pt idx="36">
                  <c:v>78</c:v>
                </c:pt>
                <c:pt idx="37">
                  <c:v>62</c:v>
                </c:pt>
                <c:pt idx="38">
                  <c:v>68</c:v>
                </c:pt>
                <c:pt idx="39">
                  <c:v>58</c:v>
                </c:pt>
                <c:pt idx="40">
                  <c:v>75</c:v>
                </c:pt>
                <c:pt idx="41">
                  <c:v>20</c:v>
                </c:pt>
                <c:pt idx="42">
                  <c:v>47</c:v>
                </c:pt>
                <c:pt idx="43">
                  <c:v>50</c:v>
                </c:pt>
                <c:pt idx="44">
                  <c:v>80</c:v>
                </c:pt>
                <c:pt idx="45">
                  <c:v>45</c:v>
                </c:pt>
                <c:pt idx="46">
                  <c:v>20</c:v>
                </c:pt>
                <c:pt idx="47">
                  <c:v>53</c:v>
                </c:pt>
                <c:pt idx="48">
                  <c:v>66</c:v>
                </c:pt>
                <c:pt idx="49">
                  <c:v>58</c:v>
                </c:pt>
                <c:pt idx="50">
                  <c:v>48</c:v>
                </c:pt>
                <c:pt idx="51">
                  <c:v>25</c:v>
                </c:pt>
                <c:pt idx="52">
                  <c:v>89</c:v>
                </c:pt>
                <c:pt idx="53">
                  <c:v>62</c:v>
                </c:pt>
                <c:pt idx="54">
                  <c:v>59</c:v>
                </c:pt>
                <c:pt idx="55">
                  <c:v>28</c:v>
                </c:pt>
                <c:pt idx="56">
                  <c:v>52</c:v>
                </c:pt>
                <c:pt idx="57">
                  <c:v>63</c:v>
                </c:pt>
                <c:pt idx="58">
                  <c:v>39</c:v>
                </c:pt>
                <c:pt idx="59">
                  <c:v>33</c:v>
                </c:pt>
                <c:pt idx="60">
                  <c:v>49</c:v>
                </c:pt>
                <c:pt idx="61">
                  <c:v>33</c:v>
                </c:pt>
                <c:pt idx="62">
                  <c:v>83</c:v>
                </c:pt>
                <c:pt idx="63">
                  <c:v>50</c:v>
                </c:pt>
                <c:pt idx="64">
                  <c:v>259</c:v>
                </c:pt>
                <c:pt idx="65">
                  <c:v>94</c:v>
                </c:pt>
                <c:pt idx="66">
                  <c:v>78</c:v>
                </c:pt>
                <c:pt idx="67">
                  <c:v>36</c:v>
                </c:pt>
                <c:pt idx="68">
                  <c:v>132</c:v>
                </c:pt>
                <c:pt idx="69">
                  <c:v>50</c:v>
                </c:pt>
                <c:pt idx="70">
                  <c:v>54</c:v>
                </c:pt>
                <c:pt idx="71">
                  <c:v>99</c:v>
                </c:pt>
                <c:pt idx="72">
                  <c:v>104</c:v>
                </c:pt>
                <c:pt idx="73">
                  <c:v>92</c:v>
                </c:pt>
                <c:pt idx="74">
                  <c:v>130</c:v>
                </c:pt>
                <c:pt idx="75">
                  <c:v>87</c:v>
                </c:pt>
                <c:pt idx="76">
                  <c:v>60</c:v>
                </c:pt>
                <c:pt idx="77">
                  <c:v>35</c:v>
                </c:pt>
                <c:pt idx="78">
                  <c:v>60</c:v>
                </c:pt>
                <c:pt idx="79">
                  <c:v>77</c:v>
                </c:pt>
                <c:pt idx="80">
                  <c:v>79</c:v>
                </c:pt>
                <c:pt idx="81">
                  <c:v>174</c:v>
                </c:pt>
                <c:pt idx="82">
                  <c:v>90</c:v>
                </c:pt>
                <c:pt idx="83">
                  <c:v>99</c:v>
                </c:pt>
                <c:pt idx="84">
                  <c:v>125</c:v>
                </c:pt>
                <c:pt idx="85">
                  <c:v>71</c:v>
                </c:pt>
                <c:pt idx="86">
                  <c:v>45</c:v>
                </c:pt>
                <c:pt idx="87">
                  <c:v>57</c:v>
                </c:pt>
                <c:pt idx="88">
                  <c:v>105</c:v>
                </c:pt>
                <c:pt idx="89">
                  <c:v>49</c:v>
                </c:pt>
                <c:pt idx="90">
                  <c:v>69</c:v>
                </c:pt>
                <c:pt idx="91">
                  <c:v>55</c:v>
                </c:pt>
                <c:pt idx="92">
                  <c:v>27</c:v>
                </c:pt>
                <c:pt idx="93">
                  <c:v>459</c:v>
                </c:pt>
                <c:pt idx="94">
                  <c:v>360</c:v>
                </c:pt>
                <c:pt idx="95">
                  <c:v>304</c:v>
                </c:pt>
                <c:pt idx="96">
                  <c:v>305</c:v>
                </c:pt>
                <c:pt idx="97">
                  <c:v>329</c:v>
                </c:pt>
                <c:pt idx="98">
                  <c:v>282</c:v>
                </c:pt>
                <c:pt idx="99">
                  <c:v>274</c:v>
                </c:pt>
                <c:pt idx="100">
                  <c:v>323</c:v>
                </c:pt>
                <c:pt idx="101">
                  <c:v>394</c:v>
                </c:pt>
                <c:pt idx="102">
                  <c:v>279</c:v>
                </c:pt>
                <c:pt idx="103">
                  <c:v>354</c:v>
                </c:pt>
                <c:pt idx="104">
                  <c:v>271</c:v>
                </c:pt>
                <c:pt idx="105">
                  <c:v>413</c:v>
                </c:pt>
                <c:pt idx="106">
                  <c:v>231</c:v>
                </c:pt>
                <c:pt idx="107">
                  <c:v>210</c:v>
                </c:pt>
                <c:pt idx="108">
                  <c:v>251</c:v>
                </c:pt>
                <c:pt idx="109">
                  <c:v>287</c:v>
                </c:pt>
                <c:pt idx="110">
                  <c:v>141</c:v>
                </c:pt>
                <c:pt idx="111">
                  <c:v>163</c:v>
                </c:pt>
                <c:pt idx="112">
                  <c:v>187</c:v>
                </c:pt>
                <c:pt idx="113">
                  <c:v>173</c:v>
                </c:pt>
                <c:pt idx="114">
                  <c:v>188</c:v>
                </c:pt>
                <c:pt idx="115">
                  <c:v>182</c:v>
                </c:pt>
                <c:pt idx="116">
                  <c:v>184</c:v>
                </c:pt>
                <c:pt idx="117">
                  <c:v>238</c:v>
                </c:pt>
                <c:pt idx="118">
                  <c:v>167</c:v>
                </c:pt>
                <c:pt idx="119">
                  <c:v>163</c:v>
                </c:pt>
                <c:pt idx="120">
                  <c:v>115</c:v>
                </c:pt>
                <c:pt idx="121">
                  <c:v>156</c:v>
                </c:pt>
                <c:pt idx="122">
                  <c:v>86</c:v>
                </c:pt>
              </c:numCache>
            </c:numRef>
          </c:xVal>
          <c:yVal>
            <c:numRef>
              <c:f>'Q-5b'!$D$2:$D$173</c:f>
              <c:numCache>
                <c:formatCode>General</c:formatCode>
                <c:ptCount val="172"/>
                <c:pt idx="0">
                  <c:v>4</c:v>
                </c:pt>
                <c:pt idx="1">
                  <c:v>1</c:v>
                </c:pt>
                <c:pt idx="2">
                  <c:v>25</c:v>
                </c:pt>
                <c:pt idx="3">
                  <c:v>70</c:v>
                </c:pt>
                <c:pt idx="4">
                  <c:v>100</c:v>
                </c:pt>
                <c:pt idx="5">
                  <c:v>291</c:v>
                </c:pt>
                <c:pt idx="6">
                  <c:v>225</c:v>
                </c:pt>
                <c:pt idx="7">
                  <c:v>141</c:v>
                </c:pt>
                <c:pt idx="8">
                  <c:v>148</c:v>
                </c:pt>
                <c:pt idx="9">
                  <c:v>215</c:v>
                </c:pt>
                <c:pt idx="10">
                  <c:v>94</c:v>
                </c:pt>
                <c:pt idx="11">
                  <c:v>266</c:v>
                </c:pt>
                <c:pt idx="12">
                  <c:v>35</c:v>
                </c:pt>
                <c:pt idx="13">
                  <c:v>133</c:v>
                </c:pt>
                <c:pt idx="14">
                  <c:v>271</c:v>
                </c:pt>
                <c:pt idx="15">
                  <c:v>169</c:v>
                </c:pt>
                <c:pt idx="16">
                  <c:v>1085</c:v>
                </c:pt>
                <c:pt idx="17">
                  <c:v>405</c:v>
                </c:pt>
                <c:pt idx="18">
                  <c:v>581</c:v>
                </c:pt>
                <c:pt idx="19">
                  <c:v>469</c:v>
                </c:pt>
                <c:pt idx="20">
                  <c:v>560</c:v>
                </c:pt>
                <c:pt idx="21">
                  <c:v>511</c:v>
                </c:pt>
                <c:pt idx="22">
                  <c:v>460</c:v>
                </c:pt>
                <c:pt idx="23">
                  <c:v>289</c:v>
                </c:pt>
                <c:pt idx="24">
                  <c:v>644</c:v>
                </c:pt>
                <c:pt idx="25">
                  <c:v>347</c:v>
                </c:pt>
                <c:pt idx="26">
                  <c:v>550</c:v>
                </c:pt>
                <c:pt idx="27">
                  <c:v>325</c:v>
                </c:pt>
                <c:pt idx="28">
                  <c:v>750</c:v>
                </c:pt>
                <c:pt idx="29">
                  <c:v>285</c:v>
                </c:pt>
                <c:pt idx="30">
                  <c:v>405</c:v>
                </c:pt>
                <c:pt idx="31">
                  <c:v>368</c:v>
                </c:pt>
                <c:pt idx="32">
                  <c:v>206</c:v>
                </c:pt>
                <c:pt idx="33">
                  <c:v>491</c:v>
                </c:pt>
                <c:pt idx="34">
                  <c:v>243</c:v>
                </c:pt>
                <c:pt idx="35">
                  <c:v>525</c:v>
                </c:pt>
                <c:pt idx="36">
                  <c:v>353</c:v>
                </c:pt>
                <c:pt idx="37">
                  <c:v>451</c:v>
                </c:pt>
                <c:pt idx="38">
                  <c:v>296</c:v>
                </c:pt>
                <c:pt idx="39">
                  <c:v>435</c:v>
                </c:pt>
                <c:pt idx="40">
                  <c:v>304</c:v>
                </c:pt>
                <c:pt idx="41">
                  <c:v>61</c:v>
                </c:pt>
                <c:pt idx="42">
                  <c:v>154</c:v>
                </c:pt>
                <c:pt idx="43">
                  <c:v>214</c:v>
                </c:pt>
                <c:pt idx="44">
                  <c:v>378</c:v>
                </c:pt>
                <c:pt idx="45">
                  <c:v>333</c:v>
                </c:pt>
                <c:pt idx="46">
                  <c:v>154</c:v>
                </c:pt>
                <c:pt idx="47">
                  <c:v>310</c:v>
                </c:pt>
                <c:pt idx="48">
                  <c:v>447</c:v>
                </c:pt>
                <c:pt idx="49">
                  <c:v>510</c:v>
                </c:pt>
                <c:pt idx="50">
                  <c:v>481</c:v>
                </c:pt>
                <c:pt idx="51">
                  <c:v>192</c:v>
                </c:pt>
                <c:pt idx="52">
                  <c:v>948</c:v>
                </c:pt>
                <c:pt idx="53">
                  <c:v>421</c:v>
                </c:pt>
                <c:pt idx="54">
                  <c:v>387</c:v>
                </c:pt>
                <c:pt idx="55">
                  <c:v>264</c:v>
                </c:pt>
                <c:pt idx="56">
                  <c:v>788</c:v>
                </c:pt>
                <c:pt idx="57">
                  <c:v>691</c:v>
                </c:pt>
                <c:pt idx="58">
                  <c:v>256</c:v>
                </c:pt>
                <c:pt idx="59">
                  <c:v>261</c:v>
                </c:pt>
                <c:pt idx="60">
                  <c:v>377</c:v>
                </c:pt>
                <c:pt idx="61">
                  <c:v>295</c:v>
                </c:pt>
                <c:pt idx="62">
                  <c:v>749</c:v>
                </c:pt>
                <c:pt idx="63">
                  <c:v>354</c:v>
                </c:pt>
                <c:pt idx="64">
                  <c:v>3462</c:v>
                </c:pt>
                <c:pt idx="65">
                  <c:v>1157</c:v>
                </c:pt>
                <c:pt idx="66">
                  <c:v>585</c:v>
                </c:pt>
                <c:pt idx="67">
                  <c:v>328</c:v>
                </c:pt>
                <c:pt idx="68">
                  <c:v>934</c:v>
                </c:pt>
                <c:pt idx="69">
                  <c:v>536</c:v>
                </c:pt>
                <c:pt idx="70">
                  <c:v>318</c:v>
                </c:pt>
                <c:pt idx="71">
                  <c:v>558</c:v>
                </c:pt>
                <c:pt idx="72">
                  <c:v>573</c:v>
                </c:pt>
                <c:pt idx="73">
                  <c:v>495</c:v>
                </c:pt>
                <c:pt idx="74">
                  <c:v>578</c:v>
                </c:pt>
                <c:pt idx="75">
                  <c:v>436</c:v>
                </c:pt>
                <c:pt idx="76">
                  <c:v>261</c:v>
                </c:pt>
                <c:pt idx="77">
                  <c:v>213</c:v>
                </c:pt>
                <c:pt idx="78">
                  <c:v>574</c:v>
                </c:pt>
                <c:pt idx="79">
                  <c:v>456</c:v>
                </c:pt>
                <c:pt idx="80">
                  <c:v>472</c:v>
                </c:pt>
                <c:pt idx="81">
                  <c:v>1062</c:v>
                </c:pt>
                <c:pt idx="82">
                  <c:v>425</c:v>
                </c:pt>
                <c:pt idx="83">
                  <c:v>741</c:v>
                </c:pt>
                <c:pt idx="84">
                  <c:v>495</c:v>
                </c:pt>
                <c:pt idx="85">
                  <c:v>391</c:v>
                </c:pt>
                <c:pt idx="86">
                  <c:v>288</c:v>
                </c:pt>
                <c:pt idx="87">
                  <c:v>355</c:v>
                </c:pt>
                <c:pt idx="88">
                  <c:v>391</c:v>
                </c:pt>
                <c:pt idx="89">
                  <c:v>244</c:v>
                </c:pt>
                <c:pt idx="90">
                  <c:v>374</c:v>
                </c:pt>
                <c:pt idx="91">
                  <c:v>114</c:v>
                </c:pt>
                <c:pt idx="92">
                  <c:v>80</c:v>
                </c:pt>
                <c:pt idx="93">
                  <c:v>1923</c:v>
                </c:pt>
                <c:pt idx="94">
                  <c:v>1575</c:v>
                </c:pt>
                <c:pt idx="95">
                  <c:v>1316</c:v>
                </c:pt>
                <c:pt idx="96">
                  <c:v>1201</c:v>
                </c:pt>
                <c:pt idx="97">
                  <c:v>1501</c:v>
                </c:pt>
                <c:pt idx="98">
                  <c:v>1195</c:v>
                </c:pt>
                <c:pt idx="99">
                  <c:v>1124</c:v>
                </c:pt>
                <c:pt idx="100">
                  <c:v>1192</c:v>
                </c:pt>
                <c:pt idx="101">
                  <c:v>1691</c:v>
                </c:pt>
                <c:pt idx="102">
                  <c:v>1219</c:v>
                </c:pt>
                <c:pt idx="103">
                  <c:v>1482</c:v>
                </c:pt>
                <c:pt idx="104">
                  <c:v>1265</c:v>
                </c:pt>
                <c:pt idx="105">
                  <c:v>1817</c:v>
                </c:pt>
                <c:pt idx="106">
                  <c:v>1145</c:v>
                </c:pt>
                <c:pt idx="107">
                  <c:v>998</c:v>
                </c:pt>
                <c:pt idx="108">
                  <c:v>1051</c:v>
                </c:pt>
                <c:pt idx="109">
                  <c:v>1299</c:v>
                </c:pt>
                <c:pt idx="110">
                  <c:v>591</c:v>
                </c:pt>
                <c:pt idx="111">
                  <c:v>672</c:v>
                </c:pt>
                <c:pt idx="112">
                  <c:v>776</c:v>
                </c:pt>
                <c:pt idx="113">
                  <c:v>833</c:v>
                </c:pt>
                <c:pt idx="114">
                  <c:v>754</c:v>
                </c:pt>
                <c:pt idx="115">
                  <c:v>858</c:v>
                </c:pt>
                <c:pt idx="116">
                  <c:v>826</c:v>
                </c:pt>
                <c:pt idx="117">
                  <c:v>1023</c:v>
                </c:pt>
                <c:pt idx="118">
                  <c:v>712</c:v>
                </c:pt>
                <c:pt idx="119">
                  <c:v>743</c:v>
                </c:pt>
                <c:pt idx="120">
                  <c:v>450</c:v>
                </c:pt>
                <c:pt idx="121">
                  <c:v>588</c:v>
                </c:pt>
                <c:pt idx="122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E-4C91-86F4-7355D88F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61824"/>
        <c:axId val="797259528"/>
      </c:scatterChart>
      <c:valAx>
        <c:axId val="7972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9528"/>
        <c:crosses val="autoZero"/>
        <c:crossBetween val="midCat"/>
      </c:valAx>
      <c:valAx>
        <c:axId val="79725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788670</xdr:colOff>
      <xdr:row>126</xdr:row>
      <xdr:rowOff>194310</xdr:rowOff>
    </xdr:from>
    <xdr:to>
      <xdr:col>8</xdr:col>
      <xdr:colOff>902970</xdr:colOff>
      <xdr:row>140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ABDDB-02B4-477F-A2A5-D5D6B945C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232410</xdr:colOff>
      <xdr:row>2</xdr:row>
      <xdr:rowOff>139065</xdr:rowOff>
    </xdr:from>
    <xdr:to>
      <xdr:col>19</xdr:col>
      <xdr:colOff>5715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4379-A111-4A59-857D-ABBAA5541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ij Kumar S G" refreshedDate="43630.636645023151" createdVersion="6" refreshedVersion="6" minRefreshableVersion="3" recordCount="128" xr:uid="{1806FCDA-0550-4D58-B958-FEC217229C81}">
  <cacheSource type="worksheet">
    <worksheetSource ref="B1:O1048576" sheet="Data Sheet"/>
  </cacheSource>
  <cacheFields count="14">
    <cacheField name="Week" numFmtId="0">
      <sharedItems containsBlank="1" count="5">
        <s v="Week4"/>
        <s v="Week1"/>
        <s v="Week2"/>
        <s v="Week3"/>
        <m/>
      </sharedItems>
    </cacheField>
    <cacheField name="No of users" numFmtId="0">
      <sharedItems containsString="0" containsBlank="1" containsNumber="1" containsInteger="1" minValue="1" maxValue="459"/>
    </cacheField>
    <cacheField name="Usage " numFmtId="0">
      <sharedItems containsString="0" containsBlank="1" containsNumber="1" containsInteger="1" minValue="1" maxValue="3462"/>
    </cacheField>
    <cacheField name="D1" numFmtId="0">
      <sharedItems containsString="0" containsBlank="1" containsNumber="1" containsInteger="1" minValue="0" maxValue="106" count="48">
        <n v="0"/>
        <n v="4"/>
        <n v="1"/>
        <n v="12"/>
        <n v="7"/>
        <n v="5"/>
        <n v="17"/>
        <n v="2"/>
        <n v="6"/>
        <n v="42"/>
        <n v="22"/>
        <n v="25"/>
        <n v="10"/>
        <n v="23"/>
        <n v="15"/>
        <n v="18"/>
        <n v="16"/>
        <n v="9"/>
        <n v="14"/>
        <n v="13"/>
        <n v="8"/>
        <n v="21"/>
        <n v="41"/>
        <n v="19"/>
        <n v="32"/>
        <n v="33"/>
        <n v="20"/>
        <n v="46"/>
        <n v="106"/>
        <n v="26"/>
        <n v="29"/>
        <n v="66"/>
        <n v="30"/>
        <n v="59"/>
        <n v="53"/>
        <n v="55"/>
        <n v="34"/>
        <n v="39"/>
        <n v="51"/>
        <n v="60"/>
        <n v="44"/>
        <n v="76"/>
        <n v="54"/>
        <n v="40"/>
        <n v="68"/>
        <n v="37"/>
        <n v="28"/>
        <m/>
      </sharedItems>
    </cacheField>
    <cacheField name="D2" numFmtId="0">
      <sharedItems containsString="0" containsBlank="1" containsNumber="1" containsInteger="1" minValue="0" maxValue="80" count="42">
        <n v="0"/>
        <n v="1"/>
        <n v="2"/>
        <n v="6"/>
        <n v="5"/>
        <n v="4"/>
        <n v="3"/>
        <n v="8"/>
        <n v="26"/>
        <n v="14"/>
        <n v="11"/>
        <n v="25"/>
        <n v="9"/>
        <n v="7"/>
        <n v="19"/>
        <n v="13"/>
        <n v="21"/>
        <n v="15"/>
        <n v="10"/>
        <n v="12"/>
        <n v="16"/>
        <n v="23"/>
        <n v="24"/>
        <n v="30"/>
        <n v="80"/>
        <n v="34"/>
        <n v="27"/>
        <n v="17"/>
        <n v="52"/>
        <n v="47"/>
        <n v="43"/>
        <n v="35"/>
        <n v="51"/>
        <n v="42"/>
        <n v="48"/>
        <n v="49"/>
        <n v="59"/>
        <n v="28"/>
        <n v="20"/>
        <n v="33"/>
        <n v="22"/>
        <m/>
      </sharedItems>
    </cacheField>
    <cacheField name="D3" numFmtId="0">
      <sharedItems containsString="0" containsBlank="1" containsNumber="1" containsInteger="1" minValue="0" maxValue="138" count="50">
        <n v="1"/>
        <n v="0"/>
        <n v="2"/>
        <n v="3"/>
        <n v="11"/>
        <n v="6"/>
        <n v="8"/>
        <n v="13"/>
        <n v="4"/>
        <n v="16"/>
        <n v="7"/>
        <n v="45"/>
        <n v="19"/>
        <n v="18"/>
        <n v="24"/>
        <n v="27"/>
        <n v="14"/>
        <n v="12"/>
        <n v="30"/>
        <n v="23"/>
        <n v="33"/>
        <n v="5"/>
        <n v="15"/>
        <n v="37"/>
        <n v="9"/>
        <n v="17"/>
        <n v="25"/>
        <n v="36"/>
        <n v="20"/>
        <n v="26"/>
        <n v="138"/>
        <n v="53"/>
        <n v="50"/>
        <n v="35"/>
        <n v="34"/>
        <n v="31"/>
        <n v="21"/>
        <n v="63"/>
        <n v="57"/>
        <n v="71"/>
        <n v="38"/>
        <n v="42"/>
        <n v="43"/>
        <n v="60"/>
        <n v="75"/>
        <n v="48"/>
        <n v="46"/>
        <n v="55"/>
        <n v="22"/>
        <m/>
      </sharedItems>
    </cacheField>
    <cacheField name="D4" numFmtId="0">
      <sharedItems containsString="0" containsBlank="1" containsNumber="1" containsInteger="1" minValue="0" maxValue="94"/>
    </cacheField>
    <cacheField name="D5" numFmtId="0">
      <sharedItems containsString="0" containsBlank="1" containsNumber="1" containsInteger="1" minValue="0" maxValue="79"/>
    </cacheField>
    <cacheField name="D6" numFmtId="0">
      <sharedItems containsString="0" containsBlank="1" containsNumber="1" containsInteger="1" minValue="0" maxValue="182"/>
    </cacheField>
    <cacheField name="D7" numFmtId="0">
      <sharedItems containsString="0" containsBlank="1" containsNumber="1" containsInteger="1" minValue="0" maxValue="117"/>
    </cacheField>
    <cacheField name="D8" numFmtId="0">
      <sharedItems containsString="0" containsBlank="1" containsNumber="1" containsInteger="1" minValue="0" maxValue="122"/>
    </cacheField>
    <cacheField name="D9" numFmtId="0">
      <sharedItems containsString="0" containsBlank="1" containsNumber="1" containsInteger="1" minValue="0" maxValue="99"/>
    </cacheField>
    <cacheField name="D10" numFmtId="0">
      <sharedItems containsString="0" containsBlank="1" containsNumber="1" containsInteger="1" minValue="0" maxValue="111"/>
    </cacheField>
    <cacheField name="D11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ij Kumar S G" refreshedDate="43630.644253009261" createdVersion="6" refreshedVersion="6" minRefreshableVersion="3" recordCount="128" xr:uid="{E8F63617-9F56-4742-ACC7-B2240DA0AFDB}">
  <cacheSource type="worksheet">
    <worksheetSource ref="B1:Y1048576" sheet="Data Sheet"/>
  </cacheSource>
  <cacheFields count="24">
    <cacheField name="Week" numFmtId="0">
      <sharedItems containsBlank="1" count="5">
        <s v="Week4"/>
        <s v="Week1"/>
        <s v="Week2"/>
        <s v="Week3"/>
        <m/>
      </sharedItems>
    </cacheField>
    <cacheField name="No of users" numFmtId="0">
      <sharedItems containsString="0" containsBlank="1" containsNumber="1" containsInteger="1" minValue="1" maxValue="459"/>
    </cacheField>
    <cacheField name="Usage " numFmtId="0">
      <sharedItems containsString="0" containsBlank="1" containsNumber="1" containsInteger="1" minValue="1" maxValue="3462"/>
    </cacheField>
    <cacheField name="D1" numFmtId="0">
      <sharedItems containsString="0" containsBlank="1" containsNumber="1" containsInteger="1" minValue="0" maxValue="106"/>
    </cacheField>
    <cacheField name="D2" numFmtId="0">
      <sharedItems containsString="0" containsBlank="1" containsNumber="1" containsInteger="1" minValue="0" maxValue="80"/>
    </cacheField>
    <cacheField name="D3" numFmtId="0">
      <sharedItems containsString="0" containsBlank="1" containsNumber="1" containsInteger="1" minValue="0" maxValue="138"/>
    </cacheField>
    <cacheField name="D4" numFmtId="0">
      <sharedItems containsString="0" containsBlank="1" containsNumber="1" containsInteger="1" minValue="0" maxValue="94"/>
    </cacheField>
    <cacheField name="D5" numFmtId="0">
      <sharedItems containsString="0" containsBlank="1" containsNumber="1" containsInteger="1" minValue="0" maxValue="79"/>
    </cacheField>
    <cacheField name="D6" numFmtId="0">
      <sharedItems containsString="0" containsBlank="1" containsNumber="1" containsInteger="1" minValue="0" maxValue="182"/>
    </cacheField>
    <cacheField name="D7" numFmtId="0">
      <sharedItems containsString="0" containsBlank="1" containsNumber="1" containsInteger="1" minValue="0" maxValue="117"/>
    </cacheField>
    <cacheField name="D8" numFmtId="0">
      <sharedItems containsString="0" containsBlank="1" containsNumber="1" containsInteger="1" minValue="0" maxValue="122"/>
    </cacheField>
    <cacheField name="D9" numFmtId="0">
      <sharedItems containsString="0" containsBlank="1" containsNumber="1" containsInteger="1" minValue="0" maxValue="99"/>
    </cacheField>
    <cacheField name="D10" numFmtId="0">
      <sharedItems containsString="0" containsBlank="1" containsNumber="1" containsInteger="1" minValue="0" maxValue="111"/>
    </cacheField>
    <cacheField name="D11" numFmtId="0">
      <sharedItems containsString="0" containsBlank="1" containsNumber="1" containsInteger="1" minValue="0" maxValue="94"/>
    </cacheField>
    <cacheField name="V1" numFmtId="0">
      <sharedItems containsString="0" containsBlank="1" containsNumber="1" containsInteger="1" minValue="0" maxValue="322"/>
    </cacheField>
    <cacheField name="V2" numFmtId="0">
      <sharedItems containsString="0" containsBlank="1" containsNumber="1" containsInteger="1" minValue="0" maxValue="255"/>
    </cacheField>
    <cacheField name="V3" numFmtId="0">
      <sharedItems containsString="0" containsBlank="1" containsNumber="1" containsInteger="1" minValue="0" maxValue="173"/>
    </cacheField>
    <cacheField name="V4" numFmtId="0">
      <sharedItems containsString="0" containsBlank="1" containsNumber="1" containsInteger="1" minValue="0" maxValue="154"/>
    </cacheField>
    <cacheField name="V5" numFmtId="0">
      <sharedItems containsString="0" containsBlank="1" containsNumber="1" containsInteger="1" minValue="0" maxValue="172"/>
    </cacheField>
    <cacheField name="V6" numFmtId="0">
      <sharedItems containsString="0" containsBlank="1" containsNumber="1" containsInteger="1" minValue="0" maxValue="174"/>
    </cacheField>
    <cacheField name="V7" numFmtId="0">
      <sharedItems containsString="0" containsBlank="1" containsNumber="1" containsInteger="1" minValue="0" maxValue="150"/>
    </cacheField>
    <cacheField name="V8" numFmtId="0">
      <sharedItems containsString="0" containsBlank="1" containsNumber="1" containsInteger="1" minValue="0" maxValue="138"/>
    </cacheField>
    <cacheField name="V9" numFmtId="0">
      <sharedItems containsString="0" containsBlank="1" containsNumber="1" containsInteger="1" minValue="0" maxValue="167"/>
    </cacheField>
    <cacheField name="V10" numFmtId="0">
      <sharedItems containsString="0" containsBlank="1" containsNumber="1" containsInteger="1" minValue="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ij Kumar S G" refreshedDate="43645.953672685187" createdVersion="6" refreshedVersion="6" minRefreshableVersion="3" recordCount="123" xr:uid="{AFEDB443-5443-4FEA-80AA-0F92747FBAFC}">
  <cacheSource type="worksheet">
    <worksheetSource ref="E1:F124" sheet="Q-5b"/>
  </cacheSource>
  <cacheFields count="2">
    <cacheField name="User Bin" numFmtId="0">
      <sharedItems count="5">
        <s v="Less than 100"/>
        <s v="Less than 300"/>
        <s v="Less than 200"/>
        <s v="Greater than 400"/>
        <s v="Less than 400"/>
      </sharedItems>
    </cacheField>
    <cacheField name="Usage Bin" numFmtId="0">
      <sharedItems count="3">
        <s v="Less than 1000"/>
        <s v="Less than 2000"/>
        <s v="Greater than 3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"/>
    <n v="4"/>
    <x v="0"/>
    <x v="0"/>
    <x v="0"/>
    <n v="0"/>
    <n v="0"/>
    <n v="0"/>
    <n v="0"/>
    <n v="0"/>
    <n v="0"/>
    <n v="0"/>
    <n v="0"/>
  </r>
  <r>
    <x v="1"/>
    <n v="1"/>
    <n v="1"/>
    <x v="0"/>
    <x v="0"/>
    <x v="1"/>
    <n v="0"/>
    <n v="0"/>
    <n v="0"/>
    <n v="0"/>
    <n v="0"/>
    <n v="0"/>
    <n v="0"/>
    <n v="0"/>
  </r>
  <r>
    <x v="2"/>
    <n v="1"/>
    <n v="25"/>
    <x v="0"/>
    <x v="1"/>
    <x v="2"/>
    <n v="2"/>
    <n v="0"/>
    <n v="0"/>
    <n v="2"/>
    <n v="3"/>
    <n v="2"/>
    <n v="1"/>
    <n v="1"/>
  </r>
  <r>
    <x v="3"/>
    <n v="4"/>
    <n v="70"/>
    <x v="1"/>
    <x v="2"/>
    <x v="3"/>
    <n v="4"/>
    <n v="2"/>
    <n v="4"/>
    <n v="1"/>
    <n v="7"/>
    <n v="3"/>
    <n v="0"/>
    <n v="3"/>
  </r>
  <r>
    <x v="0"/>
    <n v="6"/>
    <n v="100"/>
    <x v="2"/>
    <x v="1"/>
    <x v="1"/>
    <n v="2"/>
    <n v="0"/>
    <n v="2"/>
    <n v="7"/>
    <n v="9"/>
    <n v="2"/>
    <n v="1"/>
    <n v="4"/>
  </r>
  <r>
    <x v="1"/>
    <n v="12"/>
    <n v="291"/>
    <x v="3"/>
    <x v="3"/>
    <x v="4"/>
    <n v="4"/>
    <n v="5"/>
    <n v="15"/>
    <n v="7"/>
    <n v="7"/>
    <n v="6"/>
    <n v="10"/>
    <n v="12"/>
  </r>
  <r>
    <x v="2"/>
    <n v="13"/>
    <n v="225"/>
    <x v="4"/>
    <x v="4"/>
    <x v="5"/>
    <n v="2"/>
    <n v="5"/>
    <n v="6"/>
    <n v="4"/>
    <n v="5"/>
    <n v="6"/>
    <n v="1"/>
    <n v="6"/>
  </r>
  <r>
    <x v="3"/>
    <n v="10"/>
    <n v="141"/>
    <x v="1"/>
    <x v="5"/>
    <x v="6"/>
    <n v="4"/>
    <n v="3"/>
    <n v="5"/>
    <n v="8"/>
    <n v="7"/>
    <n v="6"/>
    <n v="4"/>
    <n v="3"/>
  </r>
  <r>
    <x v="0"/>
    <n v="7"/>
    <n v="148"/>
    <x v="2"/>
    <x v="0"/>
    <x v="0"/>
    <n v="5"/>
    <n v="4"/>
    <n v="5"/>
    <n v="3"/>
    <n v="3"/>
    <n v="3"/>
    <n v="2"/>
    <n v="5"/>
  </r>
  <r>
    <x v="1"/>
    <n v="12"/>
    <n v="215"/>
    <x v="5"/>
    <x v="6"/>
    <x v="5"/>
    <n v="3"/>
    <n v="6"/>
    <n v="12"/>
    <n v="7"/>
    <n v="33"/>
    <n v="11"/>
    <n v="3"/>
    <n v="8"/>
  </r>
  <r>
    <x v="2"/>
    <n v="11"/>
    <n v="94"/>
    <x v="5"/>
    <x v="0"/>
    <x v="3"/>
    <n v="3"/>
    <n v="1"/>
    <n v="5"/>
    <n v="4"/>
    <n v="4"/>
    <n v="3"/>
    <n v="3"/>
    <n v="2"/>
  </r>
  <r>
    <x v="3"/>
    <n v="12"/>
    <n v="266"/>
    <x v="6"/>
    <x v="7"/>
    <x v="7"/>
    <n v="15"/>
    <n v="13"/>
    <n v="22"/>
    <n v="11"/>
    <n v="9"/>
    <n v="16"/>
    <n v="14"/>
    <n v="9"/>
  </r>
  <r>
    <x v="0"/>
    <n v="12"/>
    <n v="35"/>
    <x v="7"/>
    <x v="0"/>
    <x v="1"/>
    <n v="2"/>
    <n v="0"/>
    <n v="2"/>
    <n v="0"/>
    <n v="1"/>
    <n v="0"/>
    <n v="0"/>
    <n v="2"/>
  </r>
  <r>
    <x v="1"/>
    <n v="7"/>
    <n v="133"/>
    <x v="5"/>
    <x v="4"/>
    <x v="8"/>
    <n v="2"/>
    <n v="7"/>
    <n v="3"/>
    <n v="2"/>
    <n v="5"/>
    <n v="4"/>
    <n v="3"/>
    <n v="5"/>
  </r>
  <r>
    <x v="2"/>
    <n v="17"/>
    <n v="271"/>
    <x v="5"/>
    <x v="2"/>
    <x v="9"/>
    <n v="10"/>
    <n v="9"/>
    <n v="14"/>
    <n v="10"/>
    <n v="23"/>
    <n v="10"/>
    <n v="9"/>
    <n v="7"/>
  </r>
  <r>
    <x v="3"/>
    <n v="15"/>
    <n v="169"/>
    <x v="8"/>
    <x v="5"/>
    <x v="10"/>
    <n v="4"/>
    <n v="3"/>
    <n v="8"/>
    <n v="2"/>
    <n v="5"/>
    <n v="8"/>
    <n v="1"/>
    <n v="4"/>
  </r>
  <r>
    <x v="0"/>
    <n v="68"/>
    <n v="1085"/>
    <x v="9"/>
    <x v="8"/>
    <x v="11"/>
    <n v="25"/>
    <n v="61"/>
    <n v="49"/>
    <n v="28"/>
    <n v="44"/>
    <n v="31"/>
    <n v="18"/>
    <n v="27"/>
  </r>
  <r>
    <x v="1"/>
    <n v="27"/>
    <n v="405"/>
    <x v="10"/>
    <x v="9"/>
    <x v="12"/>
    <n v="10"/>
    <n v="18"/>
    <n v="25"/>
    <n v="15"/>
    <n v="39"/>
    <n v="17"/>
    <n v="17"/>
    <n v="14"/>
  </r>
  <r>
    <x v="2"/>
    <n v="46"/>
    <n v="581"/>
    <x v="11"/>
    <x v="10"/>
    <x v="13"/>
    <n v="11"/>
    <n v="14"/>
    <n v="35"/>
    <n v="23"/>
    <n v="26"/>
    <n v="21"/>
    <n v="19"/>
    <n v="17"/>
  </r>
  <r>
    <x v="3"/>
    <n v="30"/>
    <n v="469"/>
    <x v="12"/>
    <x v="9"/>
    <x v="12"/>
    <n v="5"/>
    <n v="13"/>
    <n v="11"/>
    <n v="20"/>
    <n v="17"/>
    <n v="9"/>
    <n v="19"/>
    <n v="12"/>
  </r>
  <r>
    <x v="0"/>
    <n v="53"/>
    <n v="560"/>
    <x v="6"/>
    <x v="10"/>
    <x v="14"/>
    <n v="29"/>
    <n v="21"/>
    <n v="33"/>
    <n v="21"/>
    <n v="26"/>
    <n v="17"/>
    <n v="19"/>
    <n v="21"/>
  </r>
  <r>
    <x v="1"/>
    <n v="52"/>
    <n v="511"/>
    <x v="13"/>
    <x v="11"/>
    <x v="15"/>
    <n v="22"/>
    <n v="18"/>
    <n v="27"/>
    <n v="26"/>
    <n v="29"/>
    <n v="15"/>
    <n v="16"/>
    <n v="10"/>
  </r>
  <r>
    <x v="2"/>
    <n v="49"/>
    <n v="460"/>
    <x v="8"/>
    <x v="12"/>
    <x v="16"/>
    <n v="5"/>
    <n v="8"/>
    <n v="20"/>
    <n v="14"/>
    <n v="19"/>
    <n v="12"/>
    <n v="13"/>
    <n v="22"/>
  </r>
  <r>
    <x v="3"/>
    <n v="41"/>
    <n v="289"/>
    <x v="8"/>
    <x v="13"/>
    <x v="17"/>
    <n v="14"/>
    <n v="7"/>
    <n v="18"/>
    <n v="12"/>
    <n v="14"/>
    <n v="9"/>
    <n v="10"/>
    <n v="8"/>
  </r>
  <r>
    <x v="0"/>
    <n v="88"/>
    <n v="644"/>
    <x v="14"/>
    <x v="14"/>
    <x v="18"/>
    <n v="17"/>
    <n v="16"/>
    <n v="26"/>
    <n v="13"/>
    <n v="19"/>
    <n v="26"/>
    <n v="21"/>
    <n v="24"/>
  </r>
  <r>
    <x v="1"/>
    <n v="45"/>
    <n v="347"/>
    <x v="12"/>
    <x v="13"/>
    <x v="16"/>
    <n v="12"/>
    <n v="5"/>
    <n v="14"/>
    <n v="5"/>
    <n v="11"/>
    <n v="16"/>
    <n v="9"/>
    <n v="12"/>
  </r>
  <r>
    <x v="2"/>
    <n v="64"/>
    <n v="550"/>
    <x v="15"/>
    <x v="15"/>
    <x v="19"/>
    <n v="8"/>
    <n v="5"/>
    <n v="19"/>
    <n v="12"/>
    <n v="12"/>
    <n v="15"/>
    <n v="11"/>
    <n v="15"/>
  </r>
  <r>
    <x v="3"/>
    <n v="55"/>
    <n v="325"/>
    <x v="16"/>
    <x v="7"/>
    <x v="10"/>
    <n v="4"/>
    <n v="7"/>
    <n v="20"/>
    <n v="14"/>
    <n v="10"/>
    <n v="17"/>
    <n v="16"/>
    <n v="10"/>
  </r>
  <r>
    <x v="0"/>
    <n v="86"/>
    <n v="750"/>
    <x v="10"/>
    <x v="16"/>
    <x v="20"/>
    <n v="24"/>
    <n v="16"/>
    <n v="35"/>
    <n v="34"/>
    <n v="20"/>
    <n v="22"/>
    <n v="14"/>
    <n v="33"/>
  </r>
  <r>
    <x v="1"/>
    <n v="47"/>
    <n v="285"/>
    <x v="17"/>
    <x v="4"/>
    <x v="21"/>
    <n v="5"/>
    <n v="6"/>
    <n v="11"/>
    <n v="9"/>
    <n v="11"/>
    <n v="9"/>
    <n v="3"/>
    <n v="1"/>
  </r>
  <r>
    <x v="2"/>
    <n v="64"/>
    <n v="405"/>
    <x v="3"/>
    <x v="7"/>
    <x v="12"/>
    <n v="6"/>
    <n v="11"/>
    <n v="41"/>
    <n v="14"/>
    <n v="7"/>
    <n v="22"/>
    <n v="17"/>
    <n v="20"/>
  </r>
  <r>
    <x v="3"/>
    <n v="57"/>
    <n v="368"/>
    <x v="18"/>
    <x v="12"/>
    <x v="10"/>
    <n v="8"/>
    <n v="12"/>
    <n v="16"/>
    <n v="9"/>
    <n v="11"/>
    <n v="11"/>
    <n v="11"/>
    <n v="7"/>
  </r>
  <r>
    <x v="0"/>
    <n v="58"/>
    <n v="206"/>
    <x v="8"/>
    <x v="5"/>
    <x v="21"/>
    <n v="5"/>
    <n v="4"/>
    <n v="6"/>
    <n v="6"/>
    <n v="4"/>
    <n v="6"/>
    <n v="4"/>
    <n v="4"/>
  </r>
  <r>
    <x v="1"/>
    <n v="86"/>
    <n v="491"/>
    <x v="13"/>
    <x v="9"/>
    <x v="13"/>
    <n v="9"/>
    <n v="7"/>
    <n v="22"/>
    <n v="27"/>
    <n v="21"/>
    <n v="17"/>
    <n v="15"/>
    <n v="30"/>
  </r>
  <r>
    <x v="2"/>
    <n v="49"/>
    <n v="243"/>
    <x v="17"/>
    <x v="13"/>
    <x v="4"/>
    <n v="5"/>
    <n v="5"/>
    <n v="18"/>
    <n v="6"/>
    <n v="4"/>
    <n v="5"/>
    <n v="16"/>
    <n v="4"/>
  </r>
  <r>
    <x v="3"/>
    <n v="49"/>
    <n v="525"/>
    <x v="15"/>
    <x v="17"/>
    <x v="9"/>
    <n v="8"/>
    <n v="8"/>
    <n v="32"/>
    <n v="19"/>
    <n v="16"/>
    <n v="19"/>
    <n v="25"/>
    <n v="18"/>
  </r>
  <r>
    <x v="0"/>
    <n v="78"/>
    <n v="353"/>
    <x v="19"/>
    <x v="18"/>
    <x v="22"/>
    <n v="14"/>
    <n v="7"/>
    <n v="16"/>
    <n v="13"/>
    <n v="12"/>
    <n v="13"/>
    <n v="14"/>
    <n v="14"/>
  </r>
  <r>
    <x v="1"/>
    <n v="62"/>
    <n v="451"/>
    <x v="19"/>
    <x v="19"/>
    <x v="23"/>
    <n v="11"/>
    <n v="11"/>
    <n v="37"/>
    <n v="22"/>
    <n v="12"/>
    <n v="19"/>
    <n v="13"/>
    <n v="13"/>
  </r>
  <r>
    <x v="2"/>
    <n v="68"/>
    <n v="296"/>
    <x v="15"/>
    <x v="18"/>
    <x v="17"/>
    <n v="9"/>
    <n v="11"/>
    <n v="20"/>
    <n v="11"/>
    <n v="12"/>
    <n v="13"/>
    <n v="10"/>
    <n v="9"/>
  </r>
  <r>
    <x v="3"/>
    <n v="58"/>
    <n v="435"/>
    <x v="12"/>
    <x v="4"/>
    <x v="5"/>
    <n v="6"/>
    <n v="8"/>
    <n v="24"/>
    <n v="21"/>
    <n v="15"/>
    <n v="8"/>
    <n v="8"/>
    <n v="9"/>
  </r>
  <r>
    <x v="0"/>
    <n v="75"/>
    <n v="304"/>
    <x v="19"/>
    <x v="7"/>
    <x v="24"/>
    <n v="5"/>
    <n v="4"/>
    <n v="15"/>
    <n v="8"/>
    <n v="15"/>
    <n v="7"/>
    <n v="10"/>
    <n v="7"/>
  </r>
  <r>
    <x v="1"/>
    <n v="20"/>
    <n v="61"/>
    <x v="1"/>
    <x v="0"/>
    <x v="1"/>
    <n v="0"/>
    <n v="0"/>
    <n v="8"/>
    <n v="5"/>
    <n v="0"/>
    <n v="2"/>
    <n v="6"/>
    <n v="1"/>
  </r>
  <r>
    <x v="2"/>
    <n v="47"/>
    <n v="154"/>
    <x v="4"/>
    <x v="1"/>
    <x v="0"/>
    <n v="1"/>
    <n v="1"/>
    <n v="6"/>
    <n v="4"/>
    <n v="4"/>
    <n v="2"/>
    <n v="3"/>
    <n v="2"/>
  </r>
  <r>
    <x v="3"/>
    <n v="50"/>
    <n v="214"/>
    <x v="15"/>
    <x v="3"/>
    <x v="24"/>
    <n v="8"/>
    <n v="5"/>
    <n v="14"/>
    <n v="11"/>
    <n v="3"/>
    <n v="8"/>
    <n v="6"/>
    <n v="7"/>
  </r>
  <r>
    <x v="0"/>
    <n v="80"/>
    <n v="378"/>
    <x v="15"/>
    <x v="18"/>
    <x v="7"/>
    <n v="5"/>
    <n v="9"/>
    <n v="29"/>
    <n v="18"/>
    <n v="17"/>
    <n v="20"/>
    <n v="12"/>
    <n v="16"/>
  </r>
  <r>
    <x v="1"/>
    <n v="45"/>
    <n v="333"/>
    <x v="20"/>
    <x v="13"/>
    <x v="6"/>
    <n v="10"/>
    <n v="7"/>
    <n v="13"/>
    <n v="2"/>
    <n v="8"/>
    <n v="7"/>
    <n v="7"/>
    <n v="10"/>
  </r>
  <r>
    <x v="2"/>
    <n v="20"/>
    <n v="154"/>
    <x v="5"/>
    <x v="5"/>
    <x v="2"/>
    <n v="2"/>
    <n v="4"/>
    <n v="5"/>
    <n v="1"/>
    <n v="5"/>
    <n v="3"/>
    <n v="2"/>
    <n v="3"/>
  </r>
  <r>
    <x v="3"/>
    <n v="53"/>
    <n v="310"/>
    <x v="4"/>
    <x v="7"/>
    <x v="12"/>
    <n v="12"/>
    <n v="4"/>
    <n v="10"/>
    <n v="10"/>
    <n v="7"/>
    <n v="8"/>
    <n v="7"/>
    <n v="9"/>
  </r>
  <r>
    <x v="0"/>
    <n v="66"/>
    <n v="447"/>
    <x v="19"/>
    <x v="15"/>
    <x v="12"/>
    <n v="6"/>
    <n v="4"/>
    <n v="23"/>
    <n v="10"/>
    <n v="10"/>
    <n v="29"/>
    <n v="9"/>
    <n v="14"/>
  </r>
  <r>
    <x v="1"/>
    <n v="58"/>
    <n v="510"/>
    <x v="21"/>
    <x v="20"/>
    <x v="7"/>
    <n v="9"/>
    <n v="9"/>
    <n v="16"/>
    <n v="14"/>
    <n v="15"/>
    <n v="12"/>
    <n v="9"/>
    <n v="13"/>
  </r>
  <r>
    <x v="2"/>
    <n v="48"/>
    <n v="481"/>
    <x v="15"/>
    <x v="15"/>
    <x v="25"/>
    <n v="13"/>
    <n v="22"/>
    <n v="29"/>
    <n v="18"/>
    <n v="16"/>
    <n v="16"/>
    <n v="23"/>
    <n v="15"/>
  </r>
  <r>
    <x v="3"/>
    <n v="25"/>
    <n v="192"/>
    <x v="8"/>
    <x v="5"/>
    <x v="6"/>
    <n v="7"/>
    <n v="1"/>
    <n v="6"/>
    <n v="5"/>
    <n v="5"/>
    <n v="2"/>
    <n v="4"/>
    <n v="6"/>
  </r>
  <r>
    <x v="0"/>
    <n v="89"/>
    <n v="948"/>
    <x v="22"/>
    <x v="21"/>
    <x v="18"/>
    <n v="22"/>
    <n v="20"/>
    <n v="38"/>
    <n v="25"/>
    <n v="34"/>
    <n v="33"/>
    <n v="26"/>
    <n v="36"/>
  </r>
  <r>
    <x v="1"/>
    <n v="62"/>
    <n v="421"/>
    <x v="17"/>
    <x v="7"/>
    <x v="7"/>
    <n v="7"/>
    <n v="6"/>
    <n v="19"/>
    <n v="12"/>
    <n v="10"/>
    <n v="10"/>
    <n v="9"/>
    <n v="7"/>
  </r>
  <r>
    <x v="2"/>
    <n v="59"/>
    <n v="387"/>
    <x v="23"/>
    <x v="7"/>
    <x v="17"/>
    <n v="8"/>
    <n v="10"/>
    <n v="17"/>
    <n v="8"/>
    <n v="16"/>
    <n v="5"/>
    <n v="10"/>
    <n v="11"/>
  </r>
  <r>
    <x v="3"/>
    <n v="28"/>
    <n v="264"/>
    <x v="16"/>
    <x v="7"/>
    <x v="6"/>
    <n v="7"/>
    <n v="8"/>
    <n v="7"/>
    <n v="5"/>
    <n v="13"/>
    <n v="5"/>
    <n v="5"/>
    <n v="6"/>
  </r>
  <r>
    <x v="0"/>
    <n v="52"/>
    <n v="788"/>
    <x v="24"/>
    <x v="22"/>
    <x v="26"/>
    <n v="19"/>
    <n v="17"/>
    <n v="41"/>
    <n v="18"/>
    <n v="17"/>
    <n v="20"/>
    <n v="20"/>
    <n v="25"/>
  </r>
  <r>
    <x v="1"/>
    <n v="63"/>
    <n v="691"/>
    <x v="25"/>
    <x v="14"/>
    <x v="27"/>
    <n v="31"/>
    <n v="24"/>
    <n v="69"/>
    <n v="31"/>
    <n v="34"/>
    <n v="22"/>
    <n v="31"/>
    <n v="28"/>
  </r>
  <r>
    <x v="2"/>
    <n v="39"/>
    <n v="256"/>
    <x v="26"/>
    <x v="9"/>
    <x v="28"/>
    <n v="13"/>
    <n v="10"/>
    <n v="17"/>
    <n v="8"/>
    <n v="18"/>
    <n v="31"/>
    <n v="11"/>
    <n v="8"/>
  </r>
  <r>
    <x v="3"/>
    <n v="33"/>
    <n v="261"/>
    <x v="19"/>
    <x v="13"/>
    <x v="24"/>
    <n v="7"/>
    <n v="6"/>
    <n v="18"/>
    <n v="12"/>
    <n v="15"/>
    <n v="14"/>
    <n v="8"/>
    <n v="17"/>
  </r>
  <r>
    <x v="0"/>
    <n v="49"/>
    <n v="377"/>
    <x v="14"/>
    <x v="18"/>
    <x v="10"/>
    <n v="10"/>
    <n v="10"/>
    <n v="22"/>
    <n v="13"/>
    <n v="15"/>
    <n v="15"/>
    <n v="7"/>
    <n v="13"/>
  </r>
  <r>
    <x v="1"/>
    <n v="33"/>
    <n v="295"/>
    <x v="1"/>
    <x v="19"/>
    <x v="12"/>
    <n v="17"/>
    <n v="14"/>
    <n v="22"/>
    <n v="14"/>
    <n v="26"/>
    <n v="8"/>
    <n v="7"/>
    <n v="8"/>
  </r>
  <r>
    <x v="2"/>
    <n v="83"/>
    <n v="749"/>
    <x v="27"/>
    <x v="23"/>
    <x v="15"/>
    <n v="27"/>
    <n v="21"/>
    <n v="46"/>
    <n v="30"/>
    <n v="17"/>
    <n v="22"/>
    <n v="24"/>
    <n v="18"/>
  </r>
  <r>
    <x v="3"/>
    <n v="50"/>
    <n v="354"/>
    <x v="18"/>
    <x v="18"/>
    <x v="29"/>
    <n v="20"/>
    <n v="10"/>
    <n v="26"/>
    <n v="11"/>
    <n v="16"/>
    <n v="21"/>
    <n v="10"/>
    <n v="14"/>
  </r>
  <r>
    <x v="0"/>
    <n v="259"/>
    <n v="3462"/>
    <x v="28"/>
    <x v="24"/>
    <x v="30"/>
    <n v="94"/>
    <n v="79"/>
    <n v="182"/>
    <n v="117"/>
    <n v="122"/>
    <n v="99"/>
    <n v="111"/>
    <n v="94"/>
  </r>
  <r>
    <x v="1"/>
    <n v="94"/>
    <n v="1157"/>
    <x v="9"/>
    <x v="25"/>
    <x v="31"/>
    <n v="37"/>
    <n v="49"/>
    <n v="64"/>
    <n v="37"/>
    <n v="43"/>
    <n v="47"/>
    <n v="29"/>
    <n v="34"/>
  </r>
  <r>
    <x v="2"/>
    <n v="78"/>
    <n v="585"/>
    <x v="29"/>
    <x v="21"/>
    <x v="14"/>
    <n v="19"/>
    <n v="16"/>
    <n v="42"/>
    <n v="16"/>
    <n v="23"/>
    <n v="12"/>
    <n v="28"/>
    <n v="19"/>
  </r>
  <r>
    <x v="3"/>
    <n v="36"/>
    <n v="328"/>
    <x v="15"/>
    <x v="15"/>
    <x v="7"/>
    <n v="13"/>
    <n v="9"/>
    <n v="29"/>
    <n v="19"/>
    <n v="12"/>
    <n v="8"/>
    <n v="12"/>
    <n v="16"/>
  </r>
  <r>
    <x v="0"/>
    <n v="132"/>
    <n v="934"/>
    <x v="30"/>
    <x v="26"/>
    <x v="32"/>
    <n v="25"/>
    <n v="24"/>
    <n v="59"/>
    <n v="29"/>
    <n v="37"/>
    <n v="30"/>
    <n v="30"/>
    <n v="22"/>
  </r>
  <r>
    <x v="1"/>
    <n v="50"/>
    <n v="536"/>
    <x v="14"/>
    <x v="18"/>
    <x v="9"/>
    <n v="9"/>
    <n v="9"/>
    <n v="12"/>
    <n v="8"/>
    <n v="18"/>
    <n v="21"/>
    <n v="7"/>
    <n v="8"/>
  </r>
  <r>
    <x v="2"/>
    <n v="54"/>
    <n v="318"/>
    <x v="4"/>
    <x v="9"/>
    <x v="25"/>
    <n v="10"/>
    <n v="7"/>
    <n v="15"/>
    <n v="19"/>
    <n v="18"/>
    <n v="14"/>
    <n v="9"/>
    <n v="12"/>
  </r>
  <r>
    <x v="3"/>
    <n v="99"/>
    <n v="558"/>
    <x v="14"/>
    <x v="27"/>
    <x v="33"/>
    <n v="18"/>
    <n v="16"/>
    <n v="20"/>
    <n v="17"/>
    <n v="19"/>
    <n v="22"/>
    <n v="14"/>
    <n v="14"/>
  </r>
  <r>
    <x v="0"/>
    <n v="104"/>
    <n v="573"/>
    <x v="11"/>
    <x v="14"/>
    <x v="34"/>
    <n v="20"/>
    <n v="13"/>
    <n v="25"/>
    <n v="16"/>
    <n v="17"/>
    <n v="15"/>
    <n v="13"/>
    <n v="14"/>
  </r>
  <r>
    <x v="1"/>
    <n v="92"/>
    <n v="495"/>
    <x v="18"/>
    <x v="27"/>
    <x v="14"/>
    <n v="13"/>
    <n v="11"/>
    <n v="19"/>
    <n v="12"/>
    <n v="15"/>
    <n v="13"/>
    <n v="9"/>
    <n v="8"/>
  </r>
  <r>
    <x v="2"/>
    <n v="130"/>
    <n v="578"/>
    <x v="15"/>
    <x v="15"/>
    <x v="26"/>
    <n v="21"/>
    <n v="15"/>
    <n v="19"/>
    <n v="19"/>
    <n v="15"/>
    <n v="19"/>
    <n v="14"/>
    <n v="11"/>
  </r>
  <r>
    <x v="3"/>
    <n v="87"/>
    <n v="436"/>
    <x v="14"/>
    <x v="12"/>
    <x v="7"/>
    <n v="7"/>
    <n v="7"/>
    <n v="22"/>
    <n v="5"/>
    <n v="15"/>
    <n v="21"/>
    <n v="8"/>
    <n v="9"/>
  </r>
  <r>
    <x v="0"/>
    <n v="60"/>
    <n v="261"/>
    <x v="19"/>
    <x v="13"/>
    <x v="5"/>
    <n v="8"/>
    <n v="16"/>
    <n v="11"/>
    <n v="7"/>
    <n v="10"/>
    <n v="9"/>
    <n v="3"/>
    <n v="6"/>
  </r>
  <r>
    <x v="1"/>
    <n v="35"/>
    <n v="213"/>
    <x v="8"/>
    <x v="3"/>
    <x v="17"/>
    <n v="7"/>
    <n v="6"/>
    <n v="17"/>
    <n v="8"/>
    <n v="7"/>
    <n v="11"/>
    <n v="3"/>
    <n v="5"/>
  </r>
  <r>
    <x v="2"/>
    <n v="60"/>
    <n v="574"/>
    <x v="18"/>
    <x v="17"/>
    <x v="13"/>
    <n v="9"/>
    <n v="11"/>
    <n v="27"/>
    <n v="18"/>
    <n v="23"/>
    <n v="15"/>
    <n v="10"/>
    <n v="11"/>
  </r>
  <r>
    <x v="3"/>
    <n v="77"/>
    <n v="456"/>
    <x v="14"/>
    <x v="3"/>
    <x v="19"/>
    <n v="16"/>
    <n v="11"/>
    <n v="41"/>
    <n v="18"/>
    <n v="15"/>
    <n v="20"/>
    <n v="13"/>
    <n v="9"/>
  </r>
  <r>
    <x v="0"/>
    <n v="79"/>
    <n v="472"/>
    <x v="15"/>
    <x v="9"/>
    <x v="12"/>
    <n v="12"/>
    <n v="18"/>
    <n v="32"/>
    <n v="18"/>
    <n v="21"/>
    <n v="19"/>
    <n v="11"/>
    <n v="12"/>
  </r>
  <r>
    <x v="1"/>
    <n v="174"/>
    <n v="1062"/>
    <x v="31"/>
    <x v="23"/>
    <x v="18"/>
    <n v="20"/>
    <n v="26"/>
    <n v="92"/>
    <n v="32"/>
    <n v="36"/>
    <n v="30"/>
    <n v="28"/>
    <n v="36"/>
  </r>
  <r>
    <x v="2"/>
    <n v="90"/>
    <n v="425"/>
    <x v="21"/>
    <x v="19"/>
    <x v="16"/>
    <n v="20"/>
    <n v="22"/>
    <n v="33"/>
    <n v="26"/>
    <n v="12"/>
    <n v="20"/>
    <n v="13"/>
    <n v="13"/>
  </r>
  <r>
    <x v="3"/>
    <n v="99"/>
    <n v="741"/>
    <x v="32"/>
    <x v="15"/>
    <x v="35"/>
    <n v="17"/>
    <n v="11"/>
    <n v="48"/>
    <n v="28"/>
    <n v="27"/>
    <n v="29"/>
    <n v="16"/>
    <n v="32"/>
  </r>
  <r>
    <x v="0"/>
    <n v="125"/>
    <n v="495"/>
    <x v="16"/>
    <x v="17"/>
    <x v="36"/>
    <n v="12"/>
    <n v="9"/>
    <n v="25"/>
    <n v="13"/>
    <n v="11"/>
    <n v="15"/>
    <n v="9"/>
    <n v="8"/>
  </r>
  <r>
    <x v="1"/>
    <n v="71"/>
    <n v="391"/>
    <x v="6"/>
    <x v="7"/>
    <x v="5"/>
    <n v="9"/>
    <n v="7"/>
    <n v="36"/>
    <n v="18"/>
    <n v="8"/>
    <n v="14"/>
    <n v="27"/>
    <n v="12"/>
  </r>
  <r>
    <x v="2"/>
    <n v="45"/>
    <n v="288"/>
    <x v="20"/>
    <x v="13"/>
    <x v="25"/>
    <n v="9"/>
    <n v="3"/>
    <n v="29"/>
    <n v="27"/>
    <n v="3"/>
    <n v="12"/>
    <n v="6"/>
    <n v="6"/>
  </r>
  <r>
    <x v="3"/>
    <n v="57"/>
    <n v="355"/>
    <x v="12"/>
    <x v="20"/>
    <x v="17"/>
    <n v="5"/>
    <n v="2"/>
    <n v="23"/>
    <n v="15"/>
    <n v="7"/>
    <n v="13"/>
    <n v="14"/>
    <n v="9"/>
  </r>
  <r>
    <x v="0"/>
    <n v="105"/>
    <n v="391"/>
    <x v="18"/>
    <x v="13"/>
    <x v="4"/>
    <n v="7"/>
    <n v="10"/>
    <n v="33"/>
    <n v="20"/>
    <n v="11"/>
    <n v="17"/>
    <n v="15"/>
    <n v="12"/>
  </r>
  <r>
    <x v="1"/>
    <n v="49"/>
    <n v="244"/>
    <x v="17"/>
    <x v="7"/>
    <x v="24"/>
    <n v="7"/>
    <n v="7"/>
    <n v="13"/>
    <n v="8"/>
    <n v="4"/>
    <n v="5"/>
    <n v="6"/>
    <n v="7"/>
  </r>
  <r>
    <x v="2"/>
    <n v="69"/>
    <n v="374"/>
    <x v="17"/>
    <x v="7"/>
    <x v="22"/>
    <n v="16"/>
    <n v="10"/>
    <n v="18"/>
    <n v="14"/>
    <n v="8"/>
    <n v="16"/>
    <n v="7"/>
    <n v="7"/>
  </r>
  <r>
    <x v="3"/>
    <n v="55"/>
    <n v="114"/>
    <x v="2"/>
    <x v="3"/>
    <x v="8"/>
    <n v="4"/>
    <n v="1"/>
    <n v="11"/>
    <n v="5"/>
    <n v="2"/>
    <n v="2"/>
    <n v="5"/>
    <n v="3"/>
  </r>
  <r>
    <x v="0"/>
    <n v="27"/>
    <n v="80"/>
    <x v="7"/>
    <x v="2"/>
    <x v="2"/>
    <n v="3"/>
    <n v="1"/>
    <n v="9"/>
    <n v="2"/>
    <n v="2"/>
    <n v="2"/>
    <n v="3"/>
    <n v="2"/>
  </r>
  <r>
    <x v="0"/>
    <n v="459"/>
    <n v="1923"/>
    <x v="31"/>
    <x v="28"/>
    <x v="37"/>
    <n v="53"/>
    <n v="44"/>
    <n v="111"/>
    <n v="75"/>
    <n v="63"/>
    <n v="53"/>
    <n v="37"/>
    <n v="38"/>
  </r>
  <r>
    <x v="1"/>
    <n v="360"/>
    <n v="1575"/>
    <x v="33"/>
    <x v="29"/>
    <x v="32"/>
    <n v="72"/>
    <n v="64"/>
    <n v="87"/>
    <n v="64"/>
    <n v="59"/>
    <n v="41"/>
    <n v="33"/>
    <n v="28"/>
  </r>
  <r>
    <x v="2"/>
    <n v="304"/>
    <n v="1316"/>
    <x v="34"/>
    <x v="30"/>
    <x v="37"/>
    <n v="72"/>
    <n v="47"/>
    <n v="78"/>
    <n v="43"/>
    <n v="59"/>
    <n v="43"/>
    <n v="39"/>
    <n v="26"/>
  </r>
  <r>
    <x v="3"/>
    <n v="305"/>
    <n v="1201"/>
    <x v="22"/>
    <x v="31"/>
    <x v="38"/>
    <n v="41"/>
    <n v="42"/>
    <n v="65"/>
    <n v="48"/>
    <n v="54"/>
    <n v="40"/>
    <n v="30"/>
    <n v="22"/>
  </r>
  <r>
    <x v="0"/>
    <n v="329"/>
    <n v="1501"/>
    <x v="35"/>
    <x v="32"/>
    <x v="39"/>
    <n v="79"/>
    <n v="61"/>
    <n v="90"/>
    <n v="67"/>
    <n v="63"/>
    <n v="50"/>
    <n v="48"/>
    <n v="26"/>
  </r>
  <r>
    <x v="1"/>
    <n v="282"/>
    <n v="1195"/>
    <x v="36"/>
    <x v="33"/>
    <x v="40"/>
    <n v="53"/>
    <n v="36"/>
    <n v="66"/>
    <n v="42"/>
    <n v="58"/>
    <n v="45"/>
    <n v="41"/>
    <n v="30"/>
  </r>
  <r>
    <x v="2"/>
    <n v="274"/>
    <n v="1124"/>
    <x v="37"/>
    <x v="25"/>
    <x v="41"/>
    <n v="44"/>
    <n v="31"/>
    <n v="65"/>
    <n v="46"/>
    <n v="52"/>
    <n v="29"/>
    <n v="41"/>
    <n v="21"/>
  </r>
  <r>
    <x v="3"/>
    <n v="323"/>
    <n v="1192"/>
    <x v="32"/>
    <x v="34"/>
    <x v="42"/>
    <n v="36"/>
    <n v="51"/>
    <n v="61"/>
    <n v="44"/>
    <n v="44"/>
    <n v="41"/>
    <n v="36"/>
    <n v="19"/>
  </r>
  <r>
    <x v="0"/>
    <n v="394"/>
    <n v="1691"/>
    <x v="38"/>
    <x v="29"/>
    <x v="43"/>
    <n v="47"/>
    <n v="38"/>
    <n v="101"/>
    <n v="61"/>
    <n v="49"/>
    <n v="53"/>
    <n v="40"/>
    <n v="38"/>
  </r>
  <r>
    <x v="1"/>
    <n v="279"/>
    <n v="1219"/>
    <x v="25"/>
    <x v="22"/>
    <x v="41"/>
    <n v="28"/>
    <n v="24"/>
    <n v="72"/>
    <n v="46"/>
    <n v="40"/>
    <n v="48"/>
    <n v="34"/>
    <n v="39"/>
  </r>
  <r>
    <x v="2"/>
    <n v="354"/>
    <n v="1482"/>
    <x v="39"/>
    <x v="35"/>
    <x v="37"/>
    <n v="41"/>
    <n v="30"/>
    <n v="91"/>
    <n v="63"/>
    <n v="43"/>
    <n v="54"/>
    <n v="51"/>
    <n v="37"/>
  </r>
  <r>
    <x v="3"/>
    <n v="271"/>
    <n v="1265"/>
    <x v="40"/>
    <x v="23"/>
    <x v="37"/>
    <n v="35"/>
    <n v="24"/>
    <n v="80"/>
    <n v="46"/>
    <n v="42"/>
    <n v="48"/>
    <n v="34"/>
    <n v="28"/>
  </r>
  <r>
    <x v="0"/>
    <n v="413"/>
    <n v="1817"/>
    <x v="41"/>
    <x v="36"/>
    <x v="44"/>
    <n v="51"/>
    <n v="31"/>
    <n v="122"/>
    <n v="64"/>
    <n v="55"/>
    <n v="66"/>
    <n v="42"/>
    <n v="35"/>
  </r>
  <r>
    <x v="1"/>
    <n v="231"/>
    <n v="1145"/>
    <x v="42"/>
    <x v="31"/>
    <x v="45"/>
    <n v="27"/>
    <n v="16"/>
    <n v="57"/>
    <n v="42"/>
    <n v="31"/>
    <n v="27"/>
    <n v="33"/>
    <n v="22"/>
  </r>
  <r>
    <x v="2"/>
    <n v="210"/>
    <n v="998"/>
    <x v="9"/>
    <x v="22"/>
    <x v="27"/>
    <n v="21"/>
    <n v="20"/>
    <n v="53"/>
    <n v="39"/>
    <n v="31"/>
    <n v="30"/>
    <n v="27"/>
    <n v="28"/>
  </r>
  <r>
    <x v="3"/>
    <n v="251"/>
    <n v="1051"/>
    <x v="43"/>
    <x v="37"/>
    <x v="46"/>
    <n v="24"/>
    <n v="11"/>
    <n v="62"/>
    <n v="35"/>
    <n v="24"/>
    <n v="32"/>
    <n v="24"/>
    <n v="19"/>
  </r>
  <r>
    <x v="0"/>
    <n v="287"/>
    <n v="1299"/>
    <x v="44"/>
    <x v="31"/>
    <x v="47"/>
    <n v="33"/>
    <n v="10"/>
    <n v="80"/>
    <n v="38"/>
    <n v="32"/>
    <n v="42"/>
    <n v="23"/>
    <n v="27"/>
  </r>
  <r>
    <x v="1"/>
    <n v="141"/>
    <n v="591"/>
    <x v="25"/>
    <x v="38"/>
    <x v="48"/>
    <n v="15"/>
    <n v="9"/>
    <n v="32"/>
    <n v="18"/>
    <n v="10"/>
    <n v="16"/>
    <n v="20"/>
    <n v="19"/>
  </r>
  <r>
    <x v="2"/>
    <n v="163"/>
    <n v="672"/>
    <x v="16"/>
    <x v="10"/>
    <x v="13"/>
    <n v="11"/>
    <n v="12"/>
    <n v="46"/>
    <n v="23"/>
    <n v="14"/>
    <n v="19"/>
    <n v="17"/>
    <n v="7"/>
  </r>
  <r>
    <x v="3"/>
    <n v="187"/>
    <n v="776"/>
    <x v="37"/>
    <x v="16"/>
    <x v="23"/>
    <n v="30"/>
    <n v="18"/>
    <n v="72"/>
    <n v="38"/>
    <n v="24"/>
    <n v="37"/>
    <n v="31"/>
    <n v="27"/>
  </r>
  <r>
    <x v="0"/>
    <n v="173"/>
    <n v="833"/>
    <x v="45"/>
    <x v="20"/>
    <x v="20"/>
    <n v="16"/>
    <n v="16"/>
    <n v="71"/>
    <n v="40"/>
    <n v="16"/>
    <n v="32"/>
    <n v="25"/>
    <n v="17"/>
  </r>
  <r>
    <x v="1"/>
    <n v="188"/>
    <n v="754"/>
    <x v="29"/>
    <x v="9"/>
    <x v="14"/>
    <n v="12"/>
    <n v="4"/>
    <n v="66"/>
    <n v="23"/>
    <n v="21"/>
    <n v="26"/>
    <n v="20"/>
    <n v="13"/>
  </r>
  <r>
    <x v="2"/>
    <n v="182"/>
    <n v="858"/>
    <x v="46"/>
    <x v="39"/>
    <x v="29"/>
    <n v="18"/>
    <n v="13"/>
    <n v="60"/>
    <n v="38"/>
    <n v="26"/>
    <n v="27"/>
    <n v="27"/>
    <n v="17"/>
  </r>
  <r>
    <x v="3"/>
    <n v="184"/>
    <n v="826"/>
    <x v="21"/>
    <x v="20"/>
    <x v="28"/>
    <n v="13"/>
    <n v="16"/>
    <n v="60"/>
    <n v="27"/>
    <n v="11"/>
    <n v="23"/>
    <n v="18"/>
    <n v="12"/>
  </r>
  <r>
    <x v="0"/>
    <n v="238"/>
    <n v="1023"/>
    <x v="40"/>
    <x v="9"/>
    <x v="36"/>
    <n v="27"/>
    <n v="14"/>
    <n v="86"/>
    <n v="39"/>
    <n v="24"/>
    <n v="41"/>
    <n v="30"/>
    <n v="29"/>
  </r>
  <r>
    <x v="1"/>
    <n v="167"/>
    <n v="712"/>
    <x v="29"/>
    <x v="40"/>
    <x v="15"/>
    <n v="20"/>
    <n v="12"/>
    <n v="64"/>
    <n v="39"/>
    <n v="15"/>
    <n v="31"/>
    <n v="33"/>
    <n v="19"/>
  </r>
  <r>
    <x v="2"/>
    <n v="163"/>
    <n v="743"/>
    <x v="45"/>
    <x v="40"/>
    <x v="29"/>
    <n v="14"/>
    <n v="18"/>
    <n v="66"/>
    <n v="41"/>
    <n v="25"/>
    <n v="33"/>
    <n v="24"/>
    <n v="10"/>
  </r>
  <r>
    <x v="3"/>
    <n v="115"/>
    <n v="450"/>
    <x v="15"/>
    <x v="15"/>
    <x v="7"/>
    <n v="15"/>
    <n v="13"/>
    <n v="43"/>
    <n v="14"/>
    <n v="10"/>
    <n v="28"/>
    <n v="11"/>
    <n v="12"/>
  </r>
  <r>
    <x v="0"/>
    <n v="156"/>
    <n v="588"/>
    <x v="21"/>
    <x v="15"/>
    <x v="22"/>
    <n v="8"/>
    <n v="12"/>
    <n v="54"/>
    <n v="25"/>
    <n v="21"/>
    <n v="20"/>
    <n v="26"/>
    <n v="12"/>
  </r>
  <r>
    <x v="1"/>
    <n v="86"/>
    <n v="380"/>
    <x v="15"/>
    <x v="18"/>
    <x v="6"/>
    <n v="9"/>
    <n v="5"/>
    <n v="34"/>
    <n v="12"/>
    <n v="15"/>
    <n v="23"/>
    <n v="12"/>
    <n v="9"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"/>
    <n v="4"/>
    <n v="0"/>
    <n v="0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x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2"/>
    <n v="1"/>
    <n v="25"/>
    <n v="0"/>
    <n v="1"/>
    <n v="2"/>
    <n v="2"/>
    <n v="0"/>
    <n v="0"/>
    <n v="2"/>
    <n v="3"/>
    <n v="2"/>
    <n v="1"/>
    <n v="1"/>
    <n v="0"/>
    <n v="0"/>
    <n v="1"/>
    <n v="1"/>
    <n v="1"/>
    <n v="1"/>
    <n v="0"/>
    <n v="0"/>
    <n v="0"/>
    <n v="1"/>
  </r>
  <r>
    <x v="3"/>
    <n v="4"/>
    <n v="70"/>
    <n v="4"/>
    <n v="2"/>
    <n v="3"/>
    <n v="4"/>
    <n v="2"/>
    <n v="4"/>
    <n v="1"/>
    <n v="7"/>
    <n v="3"/>
    <n v="0"/>
    <n v="3"/>
    <n v="5"/>
    <n v="4"/>
    <n v="2"/>
    <n v="2"/>
    <n v="1"/>
    <n v="3"/>
    <n v="3"/>
    <n v="2"/>
    <n v="4"/>
    <n v="4"/>
  </r>
  <r>
    <x v="0"/>
    <n v="6"/>
    <n v="100"/>
    <n v="1"/>
    <n v="1"/>
    <n v="0"/>
    <n v="2"/>
    <n v="0"/>
    <n v="2"/>
    <n v="7"/>
    <n v="9"/>
    <n v="2"/>
    <n v="1"/>
    <n v="4"/>
    <n v="11"/>
    <n v="8"/>
    <n v="5"/>
    <n v="5"/>
    <n v="9"/>
    <n v="3"/>
    <n v="7"/>
    <n v="6"/>
    <n v="7"/>
    <n v="7"/>
  </r>
  <r>
    <x v="1"/>
    <n v="12"/>
    <n v="291"/>
    <n v="12"/>
    <n v="6"/>
    <n v="11"/>
    <n v="4"/>
    <n v="5"/>
    <n v="15"/>
    <n v="7"/>
    <n v="7"/>
    <n v="6"/>
    <n v="10"/>
    <n v="12"/>
    <n v="26"/>
    <n v="20"/>
    <n v="12"/>
    <n v="13"/>
    <n v="16"/>
    <n v="22"/>
    <n v="21"/>
    <n v="14"/>
    <n v="16"/>
    <n v="23"/>
  </r>
  <r>
    <x v="2"/>
    <n v="13"/>
    <n v="225"/>
    <n v="7"/>
    <n v="5"/>
    <n v="6"/>
    <n v="2"/>
    <n v="5"/>
    <n v="6"/>
    <n v="4"/>
    <n v="5"/>
    <n v="6"/>
    <n v="1"/>
    <n v="6"/>
    <n v="28"/>
    <n v="19"/>
    <n v="13"/>
    <n v="8"/>
    <n v="9"/>
    <n v="14"/>
    <n v="13"/>
    <n v="9"/>
    <n v="20"/>
    <n v="17"/>
  </r>
  <r>
    <x v="3"/>
    <n v="10"/>
    <n v="141"/>
    <n v="4"/>
    <n v="4"/>
    <n v="8"/>
    <n v="4"/>
    <n v="3"/>
    <n v="5"/>
    <n v="8"/>
    <n v="7"/>
    <n v="6"/>
    <n v="4"/>
    <n v="3"/>
    <n v="18"/>
    <n v="11"/>
    <n v="8"/>
    <n v="7"/>
    <n v="4"/>
    <n v="4"/>
    <n v="5"/>
    <n v="5"/>
    <n v="10"/>
    <n v="5"/>
  </r>
  <r>
    <x v="0"/>
    <n v="7"/>
    <n v="148"/>
    <n v="1"/>
    <n v="0"/>
    <n v="1"/>
    <n v="5"/>
    <n v="4"/>
    <n v="5"/>
    <n v="3"/>
    <n v="3"/>
    <n v="3"/>
    <n v="2"/>
    <n v="5"/>
    <n v="18"/>
    <n v="16"/>
    <n v="7"/>
    <n v="6"/>
    <n v="15"/>
    <n v="10"/>
    <n v="4"/>
    <n v="10"/>
    <n v="9"/>
    <n v="14"/>
  </r>
  <r>
    <x v="1"/>
    <n v="12"/>
    <n v="215"/>
    <n v="5"/>
    <n v="3"/>
    <n v="6"/>
    <n v="3"/>
    <n v="6"/>
    <n v="12"/>
    <n v="7"/>
    <n v="33"/>
    <n v="11"/>
    <n v="3"/>
    <n v="8"/>
    <n v="20"/>
    <n v="15"/>
    <n v="10"/>
    <n v="6"/>
    <n v="6"/>
    <n v="10"/>
    <n v="9"/>
    <n v="7"/>
    <n v="8"/>
    <n v="10"/>
  </r>
  <r>
    <x v="2"/>
    <n v="11"/>
    <n v="94"/>
    <n v="5"/>
    <n v="0"/>
    <n v="3"/>
    <n v="3"/>
    <n v="1"/>
    <n v="5"/>
    <n v="4"/>
    <n v="4"/>
    <n v="3"/>
    <n v="3"/>
    <n v="2"/>
    <n v="13"/>
    <n v="9"/>
    <n v="3"/>
    <n v="2"/>
    <n v="1"/>
    <n v="3"/>
    <n v="10"/>
    <n v="2"/>
    <n v="4"/>
    <n v="7"/>
  </r>
  <r>
    <x v="3"/>
    <n v="12"/>
    <n v="266"/>
    <n v="17"/>
    <n v="8"/>
    <n v="13"/>
    <n v="15"/>
    <n v="13"/>
    <n v="22"/>
    <n v="11"/>
    <n v="9"/>
    <n v="16"/>
    <n v="14"/>
    <n v="9"/>
    <n v="14"/>
    <n v="15"/>
    <n v="7"/>
    <n v="7"/>
    <n v="13"/>
    <n v="11"/>
    <n v="12"/>
    <n v="7"/>
    <n v="6"/>
    <n v="9"/>
  </r>
  <r>
    <x v="0"/>
    <n v="12"/>
    <n v="35"/>
    <n v="2"/>
    <n v="0"/>
    <n v="0"/>
    <n v="2"/>
    <n v="0"/>
    <n v="2"/>
    <n v="0"/>
    <n v="1"/>
    <n v="0"/>
    <n v="0"/>
    <n v="2"/>
    <n v="4"/>
    <n v="7"/>
    <n v="0"/>
    <n v="2"/>
    <n v="2"/>
    <n v="1"/>
    <n v="1"/>
    <n v="1"/>
    <n v="3"/>
    <n v="3"/>
  </r>
  <r>
    <x v="1"/>
    <n v="7"/>
    <n v="133"/>
    <n v="5"/>
    <n v="5"/>
    <n v="4"/>
    <n v="2"/>
    <n v="7"/>
    <n v="3"/>
    <n v="2"/>
    <n v="5"/>
    <n v="4"/>
    <n v="3"/>
    <n v="5"/>
    <n v="10"/>
    <n v="11"/>
    <n v="8"/>
    <n v="7"/>
    <n v="9"/>
    <n v="5"/>
    <n v="9"/>
    <n v="5"/>
    <n v="7"/>
    <n v="6"/>
  </r>
  <r>
    <x v="2"/>
    <n v="17"/>
    <n v="271"/>
    <n v="5"/>
    <n v="2"/>
    <n v="16"/>
    <n v="10"/>
    <n v="9"/>
    <n v="14"/>
    <n v="10"/>
    <n v="23"/>
    <n v="10"/>
    <n v="9"/>
    <n v="7"/>
    <n v="15"/>
    <n v="17"/>
    <n v="12"/>
    <n v="14"/>
    <n v="12"/>
    <n v="10"/>
    <n v="9"/>
    <n v="8"/>
    <n v="13"/>
    <n v="10"/>
  </r>
  <r>
    <x v="3"/>
    <n v="15"/>
    <n v="169"/>
    <n v="6"/>
    <n v="4"/>
    <n v="7"/>
    <n v="4"/>
    <n v="3"/>
    <n v="8"/>
    <n v="2"/>
    <n v="5"/>
    <n v="8"/>
    <n v="1"/>
    <n v="4"/>
    <n v="19"/>
    <n v="11"/>
    <n v="6"/>
    <n v="6"/>
    <n v="10"/>
    <n v="13"/>
    <n v="10"/>
    <n v="6"/>
    <n v="11"/>
    <n v="11"/>
  </r>
  <r>
    <x v="0"/>
    <n v="68"/>
    <n v="1085"/>
    <n v="42"/>
    <n v="26"/>
    <n v="45"/>
    <n v="25"/>
    <n v="61"/>
    <n v="49"/>
    <n v="28"/>
    <n v="44"/>
    <n v="31"/>
    <n v="18"/>
    <n v="27"/>
    <n v="122"/>
    <n v="72"/>
    <n v="56"/>
    <n v="48"/>
    <n v="42"/>
    <n v="58"/>
    <n v="48"/>
    <n v="40"/>
    <n v="54"/>
    <n v="59"/>
  </r>
  <r>
    <x v="1"/>
    <n v="27"/>
    <n v="405"/>
    <n v="22"/>
    <n v="14"/>
    <n v="19"/>
    <n v="10"/>
    <n v="18"/>
    <n v="25"/>
    <n v="15"/>
    <n v="39"/>
    <n v="17"/>
    <n v="17"/>
    <n v="14"/>
    <n v="35"/>
    <n v="18"/>
    <n v="17"/>
    <n v="9"/>
    <n v="13"/>
    <n v="19"/>
    <n v="9"/>
    <n v="6"/>
    <n v="12"/>
    <n v="17"/>
  </r>
  <r>
    <x v="2"/>
    <n v="46"/>
    <n v="581"/>
    <n v="25"/>
    <n v="11"/>
    <n v="18"/>
    <n v="11"/>
    <n v="14"/>
    <n v="35"/>
    <n v="23"/>
    <n v="26"/>
    <n v="21"/>
    <n v="19"/>
    <n v="17"/>
    <n v="70"/>
    <n v="50"/>
    <n v="18"/>
    <n v="18"/>
    <n v="19"/>
    <n v="21"/>
    <n v="24"/>
    <n v="18"/>
    <n v="26"/>
    <n v="27"/>
  </r>
  <r>
    <x v="3"/>
    <n v="30"/>
    <n v="469"/>
    <n v="10"/>
    <n v="14"/>
    <n v="19"/>
    <n v="5"/>
    <n v="13"/>
    <n v="11"/>
    <n v="20"/>
    <n v="17"/>
    <n v="9"/>
    <n v="19"/>
    <n v="12"/>
    <n v="52"/>
    <n v="35"/>
    <n v="23"/>
    <n v="31"/>
    <n v="27"/>
    <n v="26"/>
    <n v="18"/>
    <n v="16"/>
    <n v="23"/>
    <n v="31"/>
  </r>
  <r>
    <x v="0"/>
    <n v="53"/>
    <n v="560"/>
    <n v="17"/>
    <n v="11"/>
    <n v="24"/>
    <n v="29"/>
    <n v="21"/>
    <n v="33"/>
    <n v="21"/>
    <n v="26"/>
    <n v="17"/>
    <n v="19"/>
    <n v="21"/>
    <n v="40"/>
    <n v="38"/>
    <n v="24"/>
    <n v="30"/>
    <n v="24"/>
    <n v="30"/>
    <n v="20"/>
    <n v="15"/>
    <n v="24"/>
    <n v="27"/>
  </r>
  <r>
    <x v="1"/>
    <n v="52"/>
    <n v="511"/>
    <n v="23"/>
    <n v="25"/>
    <n v="27"/>
    <n v="22"/>
    <n v="18"/>
    <n v="27"/>
    <n v="26"/>
    <n v="29"/>
    <n v="15"/>
    <n v="16"/>
    <n v="10"/>
    <n v="47"/>
    <n v="32"/>
    <n v="18"/>
    <n v="17"/>
    <n v="23"/>
    <n v="22"/>
    <n v="12"/>
    <n v="15"/>
    <n v="12"/>
    <n v="23"/>
  </r>
  <r>
    <x v="2"/>
    <n v="49"/>
    <n v="460"/>
    <n v="6"/>
    <n v="9"/>
    <n v="14"/>
    <n v="5"/>
    <n v="8"/>
    <n v="20"/>
    <n v="14"/>
    <n v="19"/>
    <n v="12"/>
    <n v="13"/>
    <n v="22"/>
    <n v="45"/>
    <n v="36"/>
    <n v="27"/>
    <n v="22"/>
    <n v="19"/>
    <n v="27"/>
    <n v="28"/>
    <n v="23"/>
    <n v="19"/>
    <n v="33"/>
  </r>
  <r>
    <x v="3"/>
    <n v="41"/>
    <n v="289"/>
    <n v="6"/>
    <n v="7"/>
    <n v="12"/>
    <n v="14"/>
    <n v="7"/>
    <n v="18"/>
    <n v="12"/>
    <n v="14"/>
    <n v="9"/>
    <n v="10"/>
    <n v="8"/>
    <n v="37"/>
    <n v="19"/>
    <n v="12"/>
    <n v="12"/>
    <n v="11"/>
    <n v="5"/>
    <n v="7"/>
    <n v="12"/>
    <n v="15"/>
    <n v="12"/>
  </r>
  <r>
    <x v="0"/>
    <n v="88"/>
    <n v="644"/>
    <n v="15"/>
    <n v="19"/>
    <n v="30"/>
    <n v="17"/>
    <n v="16"/>
    <n v="26"/>
    <n v="13"/>
    <n v="19"/>
    <n v="26"/>
    <n v="21"/>
    <n v="24"/>
    <n v="57"/>
    <n v="49"/>
    <n v="33"/>
    <n v="29"/>
    <n v="43"/>
    <n v="33"/>
    <n v="36"/>
    <n v="22"/>
    <n v="25"/>
    <n v="41"/>
  </r>
  <r>
    <x v="1"/>
    <n v="45"/>
    <n v="347"/>
    <n v="10"/>
    <n v="7"/>
    <n v="14"/>
    <n v="12"/>
    <n v="5"/>
    <n v="14"/>
    <n v="5"/>
    <n v="11"/>
    <n v="16"/>
    <n v="9"/>
    <n v="12"/>
    <n v="23"/>
    <n v="21"/>
    <n v="15"/>
    <n v="22"/>
    <n v="19"/>
    <n v="20"/>
    <n v="17"/>
    <n v="13"/>
    <n v="17"/>
    <n v="18"/>
  </r>
  <r>
    <x v="2"/>
    <n v="64"/>
    <n v="550"/>
    <n v="18"/>
    <n v="13"/>
    <n v="23"/>
    <n v="8"/>
    <n v="5"/>
    <n v="19"/>
    <n v="12"/>
    <n v="12"/>
    <n v="15"/>
    <n v="11"/>
    <n v="15"/>
    <n v="44"/>
    <n v="33"/>
    <n v="33"/>
    <n v="30"/>
    <n v="29"/>
    <n v="31"/>
    <n v="32"/>
    <n v="22"/>
    <n v="31"/>
    <n v="51"/>
  </r>
  <r>
    <x v="3"/>
    <n v="55"/>
    <n v="325"/>
    <n v="16"/>
    <n v="8"/>
    <n v="7"/>
    <n v="4"/>
    <n v="7"/>
    <n v="20"/>
    <n v="14"/>
    <n v="10"/>
    <n v="17"/>
    <n v="16"/>
    <n v="10"/>
    <n v="24"/>
    <n v="36"/>
    <n v="18"/>
    <n v="13"/>
    <n v="11"/>
    <n v="15"/>
    <n v="11"/>
    <n v="7"/>
    <n v="11"/>
    <n v="18"/>
  </r>
  <r>
    <x v="0"/>
    <n v="86"/>
    <n v="750"/>
    <n v="22"/>
    <n v="21"/>
    <n v="33"/>
    <n v="24"/>
    <n v="16"/>
    <n v="35"/>
    <n v="34"/>
    <n v="20"/>
    <n v="22"/>
    <n v="14"/>
    <n v="33"/>
    <n v="64"/>
    <n v="57"/>
    <n v="34"/>
    <n v="33"/>
    <n v="49"/>
    <n v="31"/>
    <n v="34"/>
    <n v="19"/>
    <n v="31"/>
    <n v="41"/>
  </r>
  <r>
    <x v="1"/>
    <n v="47"/>
    <n v="285"/>
    <n v="9"/>
    <n v="5"/>
    <n v="5"/>
    <n v="5"/>
    <n v="6"/>
    <n v="11"/>
    <n v="9"/>
    <n v="11"/>
    <n v="9"/>
    <n v="3"/>
    <n v="1"/>
    <n v="30"/>
    <n v="17"/>
    <n v="18"/>
    <n v="14"/>
    <n v="19"/>
    <n v="27"/>
    <n v="17"/>
    <n v="12"/>
    <n v="15"/>
    <n v="20"/>
  </r>
  <r>
    <x v="2"/>
    <n v="64"/>
    <n v="405"/>
    <n v="12"/>
    <n v="8"/>
    <n v="19"/>
    <n v="6"/>
    <n v="11"/>
    <n v="41"/>
    <n v="14"/>
    <n v="7"/>
    <n v="22"/>
    <n v="17"/>
    <n v="20"/>
    <n v="21"/>
    <n v="22"/>
    <n v="20"/>
    <n v="11"/>
    <n v="15"/>
    <n v="17"/>
    <n v="13"/>
    <n v="14"/>
    <n v="19"/>
    <n v="16"/>
  </r>
  <r>
    <x v="3"/>
    <n v="57"/>
    <n v="368"/>
    <n v="14"/>
    <n v="9"/>
    <n v="7"/>
    <n v="8"/>
    <n v="12"/>
    <n v="16"/>
    <n v="9"/>
    <n v="11"/>
    <n v="11"/>
    <n v="11"/>
    <n v="7"/>
    <n v="24"/>
    <n v="33"/>
    <n v="25"/>
    <n v="19"/>
    <n v="18"/>
    <n v="20"/>
    <n v="23"/>
    <n v="15"/>
    <n v="23"/>
    <n v="22"/>
  </r>
  <r>
    <x v="0"/>
    <n v="58"/>
    <n v="206"/>
    <n v="6"/>
    <n v="4"/>
    <n v="5"/>
    <n v="5"/>
    <n v="4"/>
    <n v="6"/>
    <n v="6"/>
    <n v="4"/>
    <n v="6"/>
    <n v="4"/>
    <n v="4"/>
    <n v="20"/>
    <n v="8"/>
    <n v="12"/>
    <n v="9"/>
    <n v="18"/>
    <n v="16"/>
    <n v="17"/>
    <n v="11"/>
    <n v="10"/>
    <n v="12"/>
  </r>
  <r>
    <x v="1"/>
    <n v="86"/>
    <n v="491"/>
    <n v="23"/>
    <n v="14"/>
    <n v="18"/>
    <n v="9"/>
    <n v="7"/>
    <n v="22"/>
    <n v="27"/>
    <n v="21"/>
    <n v="17"/>
    <n v="15"/>
    <n v="30"/>
    <n v="45"/>
    <n v="22"/>
    <n v="24"/>
    <n v="19"/>
    <n v="21"/>
    <n v="24"/>
    <n v="18"/>
    <n v="20"/>
    <n v="18"/>
    <n v="25"/>
  </r>
  <r>
    <x v="2"/>
    <n v="49"/>
    <n v="243"/>
    <n v="9"/>
    <n v="7"/>
    <n v="11"/>
    <n v="5"/>
    <n v="5"/>
    <n v="18"/>
    <n v="6"/>
    <n v="4"/>
    <n v="5"/>
    <n v="16"/>
    <n v="4"/>
    <n v="20"/>
    <n v="12"/>
    <n v="9"/>
    <n v="7"/>
    <n v="13"/>
    <n v="17"/>
    <n v="11"/>
    <n v="10"/>
    <n v="10"/>
    <n v="13"/>
  </r>
  <r>
    <x v="3"/>
    <n v="49"/>
    <n v="525"/>
    <n v="18"/>
    <n v="15"/>
    <n v="16"/>
    <n v="8"/>
    <n v="8"/>
    <n v="32"/>
    <n v="19"/>
    <n v="16"/>
    <n v="19"/>
    <n v="25"/>
    <n v="18"/>
    <n v="39"/>
    <n v="38"/>
    <n v="27"/>
    <n v="27"/>
    <n v="29"/>
    <n v="36"/>
    <n v="14"/>
    <n v="18"/>
    <n v="23"/>
    <n v="40"/>
  </r>
  <r>
    <x v="0"/>
    <n v="78"/>
    <n v="353"/>
    <n v="13"/>
    <n v="10"/>
    <n v="15"/>
    <n v="14"/>
    <n v="7"/>
    <n v="16"/>
    <n v="13"/>
    <n v="12"/>
    <n v="13"/>
    <n v="14"/>
    <n v="14"/>
    <n v="34"/>
    <n v="17"/>
    <n v="19"/>
    <n v="14"/>
    <n v="20"/>
    <n v="15"/>
    <n v="14"/>
    <n v="10"/>
    <n v="20"/>
    <n v="14"/>
  </r>
  <r>
    <x v="1"/>
    <n v="62"/>
    <n v="451"/>
    <n v="13"/>
    <n v="12"/>
    <n v="37"/>
    <n v="11"/>
    <n v="11"/>
    <n v="37"/>
    <n v="22"/>
    <n v="12"/>
    <n v="19"/>
    <n v="13"/>
    <n v="13"/>
    <n v="33"/>
    <n v="22"/>
    <n v="21"/>
    <n v="17"/>
    <n v="12"/>
    <n v="24"/>
    <n v="19"/>
    <n v="18"/>
    <n v="23"/>
    <n v="25"/>
  </r>
  <r>
    <x v="2"/>
    <n v="68"/>
    <n v="296"/>
    <n v="18"/>
    <n v="10"/>
    <n v="12"/>
    <n v="9"/>
    <n v="11"/>
    <n v="20"/>
    <n v="11"/>
    <n v="12"/>
    <n v="13"/>
    <n v="10"/>
    <n v="9"/>
    <n v="27"/>
    <n v="19"/>
    <n v="13"/>
    <n v="7"/>
    <n v="10"/>
    <n v="14"/>
    <n v="9"/>
    <n v="9"/>
    <n v="15"/>
    <n v="9"/>
  </r>
  <r>
    <x v="3"/>
    <n v="58"/>
    <n v="435"/>
    <n v="10"/>
    <n v="5"/>
    <n v="6"/>
    <n v="6"/>
    <n v="8"/>
    <n v="24"/>
    <n v="21"/>
    <n v="15"/>
    <n v="8"/>
    <n v="8"/>
    <n v="9"/>
    <n v="35"/>
    <n v="36"/>
    <n v="27"/>
    <n v="25"/>
    <n v="24"/>
    <n v="25"/>
    <n v="23"/>
    <n v="16"/>
    <n v="20"/>
    <n v="24"/>
  </r>
  <r>
    <x v="0"/>
    <n v="75"/>
    <n v="304"/>
    <n v="13"/>
    <n v="8"/>
    <n v="9"/>
    <n v="5"/>
    <n v="4"/>
    <n v="15"/>
    <n v="8"/>
    <n v="15"/>
    <n v="7"/>
    <n v="10"/>
    <n v="7"/>
    <n v="19"/>
    <n v="27"/>
    <n v="15"/>
    <n v="10"/>
    <n v="16"/>
    <n v="16"/>
    <n v="17"/>
    <n v="11"/>
    <n v="14"/>
    <n v="23"/>
  </r>
  <r>
    <x v="1"/>
    <n v="20"/>
    <n v="61"/>
    <n v="4"/>
    <n v="0"/>
    <n v="0"/>
    <n v="0"/>
    <n v="0"/>
    <n v="8"/>
    <n v="5"/>
    <n v="0"/>
    <n v="2"/>
    <n v="6"/>
    <n v="1"/>
    <n v="4"/>
    <n v="5"/>
    <n v="3"/>
    <n v="2"/>
    <n v="6"/>
    <n v="2"/>
    <n v="0"/>
    <n v="1"/>
    <n v="1"/>
    <n v="1"/>
  </r>
  <r>
    <x v="2"/>
    <n v="47"/>
    <n v="154"/>
    <n v="7"/>
    <n v="1"/>
    <n v="1"/>
    <n v="1"/>
    <n v="1"/>
    <n v="6"/>
    <n v="4"/>
    <n v="4"/>
    <n v="2"/>
    <n v="3"/>
    <n v="2"/>
    <n v="12"/>
    <n v="16"/>
    <n v="9"/>
    <n v="9"/>
    <n v="18"/>
    <n v="13"/>
    <n v="9"/>
    <n v="7"/>
    <n v="11"/>
    <n v="9"/>
  </r>
  <r>
    <x v="3"/>
    <n v="50"/>
    <n v="214"/>
    <n v="18"/>
    <n v="6"/>
    <n v="9"/>
    <n v="8"/>
    <n v="5"/>
    <n v="14"/>
    <n v="11"/>
    <n v="3"/>
    <n v="8"/>
    <n v="6"/>
    <n v="7"/>
    <n v="23"/>
    <n v="15"/>
    <n v="9"/>
    <n v="5"/>
    <n v="14"/>
    <n v="9"/>
    <n v="3"/>
    <n v="6"/>
    <n v="8"/>
    <n v="10"/>
  </r>
  <r>
    <x v="0"/>
    <n v="80"/>
    <n v="378"/>
    <n v="18"/>
    <n v="10"/>
    <n v="13"/>
    <n v="5"/>
    <n v="9"/>
    <n v="29"/>
    <n v="18"/>
    <n v="17"/>
    <n v="20"/>
    <n v="12"/>
    <n v="16"/>
    <n v="29"/>
    <n v="21"/>
    <n v="13"/>
    <n v="12"/>
    <n v="21"/>
    <n v="15"/>
    <n v="16"/>
    <n v="11"/>
    <n v="17"/>
    <n v="19"/>
  </r>
  <r>
    <x v="1"/>
    <n v="45"/>
    <n v="333"/>
    <n v="8"/>
    <n v="7"/>
    <n v="8"/>
    <n v="10"/>
    <n v="7"/>
    <n v="13"/>
    <n v="2"/>
    <n v="8"/>
    <n v="7"/>
    <n v="7"/>
    <n v="10"/>
    <n v="20"/>
    <n v="22"/>
    <n v="19"/>
    <n v="11"/>
    <n v="20"/>
    <n v="46"/>
    <n v="23"/>
    <n v="10"/>
    <n v="17"/>
    <n v="25"/>
  </r>
  <r>
    <x v="2"/>
    <n v="20"/>
    <n v="154"/>
    <n v="5"/>
    <n v="4"/>
    <n v="2"/>
    <n v="2"/>
    <n v="4"/>
    <n v="5"/>
    <n v="1"/>
    <n v="5"/>
    <n v="3"/>
    <n v="2"/>
    <n v="3"/>
    <n v="16"/>
    <n v="9"/>
    <n v="9"/>
    <n v="6"/>
    <n v="6"/>
    <n v="11"/>
    <n v="10"/>
    <n v="9"/>
    <n v="10"/>
    <n v="11"/>
  </r>
  <r>
    <x v="3"/>
    <n v="53"/>
    <n v="310"/>
    <n v="7"/>
    <n v="8"/>
    <n v="19"/>
    <n v="12"/>
    <n v="4"/>
    <n v="10"/>
    <n v="10"/>
    <n v="7"/>
    <n v="8"/>
    <n v="7"/>
    <n v="9"/>
    <n v="25"/>
    <n v="18"/>
    <n v="13"/>
    <n v="15"/>
    <n v="22"/>
    <n v="19"/>
    <n v="18"/>
    <n v="17"/>
    <n v="11"/>
    <n v="16"/>
  </r>
  <r>
    <x v="0"/>
    <n v="66"/>
    <n v="447"/>
    <n v="13"/>
    <n v="13"/>
    <n v="19"/>
    <n v="6"/>
    <n v="4"/>
    <n v="23"/>
    <n v="10"/>
    <n v="10"/>
    <n v="29"/>
    <n v="9"/>
    <n v="14"/>
    <n v="47"/>
    <n v="33"/>
    <n v="24"/>
    <n v="15"/>
    <n v="31"/>
    <n v="25"/>
    <n v="17"/>
    <n v="21"/>
    <n v="19"/>
    <n v="21"/>
  </r>
  <r>
    <x v="1"/>
    <n v="58"/>
    <n v="510"/>
    <n v="21"/>
    <n v="16"/>
    <n v="13"/>
    <n v="9"/>
    <n v="9"/>
    <n v="16"/>
    <n v="14"/>
    <n v="15"/>
    <n v="12"/>
    <n v="9"/>
    <n v="13"/>
    <n v="52"/>
    <n v="37"/>
    <n v="24"/>
    <n v="27"/>
    <n v="47"/>
    <n v="40"/>
    <n v="28"/>
    <n v="20"/>
    <n v="22"/>
    <n v="32"/>
  </r>
  <r>
    <x v="2"/>
    <n v="48"/>
    <n v="481"/>
    <n v="18"/>
    <n v="13"/>
    <n v="17"/>
    <n v="13"/>
    <n v="22"/>
    <n v="29"/>
    <n v="18"/>
    <n v="16"/>
    <n v="16"/>
    <n v="23"/>
    <n v="15"/>
    <n v="44"/>
    <n v="33"/>
    <n v="23"/>
    <n v="20"/>
    <n v="19"/>
    <n v="22"/>
    <n v="16"/>
    <n v="18"/>
    <n v="14"/>
    <n v="25"/>
  </r>
  <r>
    <x v="3"/>
    <n v="25"/>
    <n v="192"/>
    <n v="6"/>
    <n v="4"/>
    <n v="8"/>
    <n v="7"/>
    <n v="1"/>
    <n v="6"/>
    <n v="5"/>
    <n v="5"/>
    <n v="2"/>
    <n v="4"/>
    <n v="6"/>
    <n v="17"/>
    <n v="14"/>
    <n v="9"/>
    <n v="13"/>
    <n v="12"/>
    <n v="9"/>
    <n v="6"/>
    <n v="7"/>
    <n v="13"/>
    <n v="11"/>
  </r>
  <r>
    <x v="0"/>
    <n v="89"/>
    <n v="948"/>
    <n v="41"/>
    <n v="23"/>
    <n v="30"/>
    <n v="22"/>
    <n v="20"/>
    <n v="38"/>
    <n v="25"/>
    <n v="34"/>
    <n v="33"/>
    <n v="26"/>
    <n v="36"/>
    <n v="91"/>
    <n v="65"/>
    <n v="44"/>
    <n v="36"/>
    <n v="61"/>
    <n v="54"/>
    <n v="53"/>
    <n v="40"/>
    <n v="48"/>
    <n v="58"/>
  </r>
  <r>
    <x v="1"/>
    <n v="62"/>
    <n v="421"/>
    <n v="9"/>
    <n v="8"/>
    <n v="13"/>
    <n v="7"/>
    <n v="6"/>
    <n v="19"/>
    <n v="12"/>
    <n v="10"/>
    <n v="10"/>
    <n v="9"/>
    <n v="7"/>
    <n v="38"/>
    <n v="39"/>
    <n v="19"/>
    <n v="24"/>
    <n v="28"/>
    <n v="33"/>
    <n v="18"/>
    <n v="23"/>
    <n v="16"/>
    <n v="28"/>
  </r>
  <r>
    <x v="2"/>
    <n v="59"/>
    <n v="387"/>
    <n v="19"/>
    <n v="8"/>
    <n v="12"/>
    <n v="8"/>
    <n v="10"/>
    <n v="17"/>
    <n v="8"/>
    <n v="16"/>
    <n v="5"/>
    <n v="10"/>
    <n v="11"/>
    <n v="37"/>
    <n v="43"/>
    <n v="20"/>
    <n v="15"/>
    <n v="17"/>
    <n v="25"/>
    <n v="18"/>
    <n v="9"/>
    <n v="16"/>
    <n v="19"/>
  </r>
  <r>
    <x v="3"/>
    <n v="28"/>
    <n v="264"/>
    <n v="16"/>
    <n v="8"/>
    <n v="8"/>
    <n v="7"/>
    <n v="8"/>
    <n v="7"/>
    <n v="5"/>
    <n v="13"/>
    <n v="5"/>
    <n v="5"/>
    <n v="6"/>
    <n v="31"/>
    <n v="16"/>
    <n v="17"/>
    <n v="12"/>
    <n v="7"/>
    <n v="18"/>
    <n v="9"/>
    <n v="7"/>
    <n v="10"/>
    <n v="14"/>
  </r>
  <r>
    <x v="0"/>
    <n v="52"/>
    <n v="788"/>
    <n v="32"/>
    <n v="24"/>
    <n v="25"/>
    <n v="19"/>
    <n v="17"/>
    <n v="41"/>
    <n v="18"/>
    <n v="17"/>
    <n v="20"/>
    <n v="20"/>
    <n v="25"/>
    <n v="55"/>
    <n v="58"/>
    <n v="35"/>
    <n v="34"/>
    <n v="40"/>
    <n v="45"/>
    <n v="55"/>
    <n v="24"/>
    <n v="31"/>
    <n v="48"/>
  </r>
  <r>
    <x v="1"/>
    <n v="63"/>
    <n v="691"/>
    <n v="33"/>
    <n v="19"/>
    <n v="36"/>
    <n v="31"/>
    <n v="24"/>
    <n v="69"/>
    <n v="31"/>
    <n v="34"/>
    <n v="22"/>
    <n v="31"/>
    <n v="28"/>
    <n v="36"/>
    <n v="32"/>
    <n v="24"/>
    <n v="19"/>
    <n v="27"/>
    <n v="24"/>
    <n v="29"/>
    <n v="9"/>
    <n v="18"/>
    <n v="28"/>
  </r>
  <r>
    <x v="2"/>
    <n v="39"/>
    <n v="256"/>
    <n v="20"/>
    <n v="14"/>
    <n v="20"/>
    <n v="13"/>
    <n v="10"/>
    <n v="17"/>
    <n v="8"/>
    <n v="18"/>
    <n v="31"/>
    <n v="11"/>
    <n v="8"/>
    <n v="10"/>
    <n v="6"/>
    <n v="4"/>
    <n v="2"/>
    <n v="5"/>
    <n v="4"/>
    <n v="2"/>
    <n v="6"/>
    <n v="7"/>
    <n v="4"/>
  </r>
  <r>
    <x v="3"/>
    <n v="33"/>
    <n v="261"/>
    <n v="13"/>
    <n v="7"/>
    <n v="9"/>
    <n v="7"/>
    <n v="6"/>
    <n v="18"/>
    <n v="12"/>
    <n v="15"/>
    <n v="14"/>
    <n v="8"/>
    <n v="17"/>
    <n v="11"/>
    <n v="14"/>
    <n v="14"/>
    <n v="7"/>
    <n v="8"/>
    <n v="16"/>
    <n v="7"/>
    <n v="8"/>
    <n v="5"/>
    <n v="17"/>
  </r>
  <r>
    <x v="0"/>
    <n v="49"/>
    <n v="377"/>
    <n v="15"/>
    <n v="10"/>
    <n v="7"/>
    <n v="10"/>
    <n v="10"/>
    <n v="22"/>
    <n v="13"/>
    <n v="15"/>
    <n v="15"/>
    <n v="7"/>
    <n v="13"/>
    <n v="46"/>
    <n v="20"/>
    <n v="12"/>
    <n v="17"/>
    <n v="17"/>
    <n v="17"/>
    <n v="22"/>
    <n v="10"/>
    <n v="16"/>
    <n v="23"/>
  </r>
  <r>
    <x v="1"/>
    <n v="33"/>
    <n v="295"/>
    <n v="4"/>
    <n v="12"/>
    <n v="19"/>
    <n v="17"/>
    <n v="14"/>
    <n v="22"/>
    <n v="14"/>
    <n v="26"/>
    <n v="8"/>
    <n v="7"/>
    <n v="8"/>
    <n v="15"/>
    <n v="17"/>
    <n v="9"/>
    <n v="11"/>
    <n v="12"/>
    <n v="14"/>
    <n v="9"/>
    <n v="5"/>
    <n v="8"/>
    <n v="13"/>
  </r>
  <r>
    <x v="2"/>
    <n v="83"/>
    <n v="749"/>
    <n v="46"/>
    <n v="30"/>
    <n v="27"/>
    <n v="27"/>
    <n v="21"/>
    <n v="46"/>
    <n v="30"/>
    <n v="17"/>
    <n v="22"/>
    <n v="24"/>
    <n v="18"/>
    <n v="42"/>
    <n v="53"/>
    <n v="34"/>
    <n v="27"/>
    <n v="41"/>
    <n v="34"/>
    <n v="40"/>
    <n v="23"/>
    <n v="23"/>
    <n v="37"/>
  </r>
  <r>
    <x v="3"/>
    <n v="50"/>
    <n v="354"/>
    <n v="14"/>
    <n v="10"/>
    <n v="26"/>
    <n v="20"/>
    <n v="10"/>
    <n v="26"/>
    <n v="11"/>
    <n v="16"/>
    <n v="21"/>
    <n v="10"/>
    <n v="14"/>
    <n v="29"/>
    <n v="21"/>
    <n v="14"/>
    <n v="12"/>
    <n v="9"/>
    <n v="11"/>
    <n v="9"/>
    <n v="8"/>
    <n v="11"/>
    <n v="14"/>
  </r>
  <r>
    <x v="0"/>
    <n v="259"/>
    <n v="3462"/>
    <n v="106"/>
    <n v="80"/>
    <n v="138"/>
    <n v="94"/>
    <n v="79"/>
    <n v="182"/>
    <n v="117"/>
    <n v="122"/>
    <n v="99"/>
    <n v="111"/>
    <n v="94"/>
    <n v="322"/>
    <n v="255"/>
    <n v="173"/>
    <n v="154"/>
    <n v="172"/>
    <n v="174"/>
    <n v="150"/>
    <n v="138"/>
    <n v="167"/>
    <n v="210"/>
  </r>
  <r>
    <x v="1"/>
    <n v="94"/>
    <n v="1157"/>
    <n v="42"/>
    <n v="34"/>
    <n v="53"/>
    <n v="37"/>
    <n v="49"/>
    <n v="64"/>
    <n v="37"/>
    <n v="43"/>
    <n v="47"/>
    <n v="29"/>
    <n v="34"/>
    <n v="107"/>
    <n v="86"/>
    <n v="60"/>
    <n v="46"/>
    <n v="49"/>
    <n v="56"/>
    <n v="44"/>
    <n v="31"/>
    <n v="46"/>
    <n v="69"/>
  </r>
  <r>
    <x v="2"/>
    <n v="78"/>
    <n v="585"/>
    <n v="26"/>
    <n v="23"/>
    <n v="24"/>
    <n v="19"/>
    <n v="16"/>
    <n v="42"/>
    <n v="16"/>
    <n v="23"/>
    <n v="12"/>
    <n v="28"/>
    <n v="19"/>
    <n v="41"/>
    <n v="36"/>
    <n v="28"/>
    <n v="22"/>
    <n v="26"/>
    <n v="24"/>
    <n v="21"/>
    <n v="19"/>
    <n v="22"/>
    <n v="38"/>
  </r>
  <r>
    <x v="3"/>
    <n v="36"/>
    <n v="328"/>
    <n v="18"/>
    <n v="13"/>
    <n v="13"/>
    <n v="13"/>
    <n v="9"/>
    <n v="29"/>
    <n v="19"/>
    <n v="12"/>
    <n v="8"/>
    <n v="12"/>
    <n v="16"/>
    <n v="21"/>
    <n v="17"/>
    <n v="13"/>
    <n v="9"/>
    <n v="9"/>
    <n v="12"/>
    <n v="9"/>
    <n v="7"/>
    <n v="10"/>
    <n v="17"/>
  </r>
  <r>
    <x v="0"/>
    <n v="132"/>
    <n v="934"/>
    <n v="29"/>
    <n v="27"/>
    <n v="50"/>
    <n v="25"/>
    <n v="24"/>
    <n v="59"/>
    <n v="29"/>
    <n v="37"/>
    <n v="30"/>
    <n v="30"/>
    <n v="22"/>
    <n v="85"/>
    <n v="62"/>
    <n v="52"/>
    <n v="33"/>
    <n v="47"/>
    <n v="52"/>
    <n v="35"/>
    <n v="34"/>
    <n v="39"/>
    <n v="51"/>
  </r>
  <r>
    <x v="1"/>
    <n v="50"/>
    <n v="536"/>
    <n v="15"/>
    <n v="10"/>
    <n v="16"/>
    <n v="9"/>
    <n v="9"/>
    <n v="12"/>
    <n v="8"/>
    <n v="18"/>
    <n v="21"/>
    <n v="7"/>
    <n v="8"/>
    <n v="46"/>
    <n v="54"/>
    <n v="43"/>
    <n v="36"/>
    <n v="32"/>
    <n v="32"/>
    <n v="36"/>
    <n v="20"/>
    <n v="28"/>
    <n v="28"/>
  </r>
  <r>
    <x v="2"/>
    <n v="54"/>
    <n v="318"/>
    <n v="7"/>
    <n v="14"/>
    <n v="17"/>
    <n v="10"/>
    <n v="7"/>
    <n v="15"/>
    <n v="19"/>
    <n v="18"/>
    <n v="14"/>
    <n v="9"/>
    <n v="12"/>
    <n v="33"/>
    <n v="18"/>
    <n v="16"/>
    <n v="14"/>
    <n v="11"/>
    <n v="16"/>
    <n v="15"/>
    <n v="11"/>
    <n v="10"/>
    <n v="12"/>
  </r>
  <r>
    <x v="3"/>
    <n v="99"/>
    <n v="558"/>
    <n v="15"/>
    <n v="17"/>
    <n v="35"/>
    <n v="18"/>
    <n v="16"/>
    <n v="20"/>
    <n v="17"/>
    <n v="19"/>
    <n v="22"/>
    <n v="14"/>
    <n v="14"/>
    <n v="57"/>
    <n v="35"/>
    <n v="27"/>
    <n v="24"/>
    <n v="35"/>
    <n v="19"/>
    <n v="24"/>
    <n v="25"/>
    <n v="21"/>
    <n v="29"/>
  </r>
  <r>
    <x v="0"/>
    <n v="104"/>
    <n v="573"/>
    <n v="25"/>
    <n v="19"/>
    <n v="34"/>
    <n v="20"/>
    <n v="13"/>
    <n v="25"/>
    <n v="16"/>
    <n v="17"/>
    <n v="15"/>
    <n v="13"/>
    <n v="14"/>
    <n v="67"/>
    <n v="42"/>
    <n v="28"/>
    <n v="12"/>
    <n v="20"/>
    <n v="32"/>
    <n v="21"/>
    <n v="17"/>
    <n v="23"/>
    <n v="31"/>
  </r>
  <r>
    <x v="1"/>
    <n v="92"/>
    <n v="495"/>
    <n v="14"/>
    <n v="17"/>
    <n v="24"/>
    <n v="13"/>
    <n v="11"/>
    <n v="19"/>
    <n v="12"/>
    <n v="15"/>
    <n v="13"/>
    <n v="9"/>
    <n v="8"/>
    <n v="45"/>
    <n v="29"/>
    <n v="24"/>
    <n v="24"/>
    <n v="30"/>
    <n v="31"/>
    <n v="29"/>
    <n v="23"/>
    <n v="29"/>
    <n v="23"/>
  </r>
  <r>
    <x v="2"/>
    <n v="130"/>
    <n v="578"/>
    <n v="18"/>
    <n v="13"/>
    <n v="25"/>
    <n v="21"/>
    <n v="15"/>
    <n v="19"/>
    <n v="19"/>
    <n v="15"/>
    <n v="19"/>
    <n v="14"/>
    <n v="11"/>
    <n v="62"/>
    <n v="41"/>
    <n v="27"/>
    <n v="28"/>
    <n v="31"/>
    <n v="30"/>
    <n v="35"/>
    <n v="23"/>
    <n v="30"/>
    <n v="30"/>
  </r>
  <r>
    <x v="3"/>
    <n v="87"/>
    <n v="436"/>
    <n v="15"/>
    <n v="9"/>
    <n v="13"/>
    <n v="7"/>
    <n v="7"/>
    <n v="22"/>
    <n v="5"/>
    <n v="15"/>
    <n v="21"/>
    <n v="8"/>
    <n v="9"/>
    <n v="48"/>
    <n v="39"/>
    <n v="22"/>
    <n v="24"/>
    <n v="25"/>
    <n v="18"/>
    <n v="28"/>
    <n v="11"/>
    <n v="22"/>
    <n v="19"/>
  </r>
  <r>
    <x v="0"/>
    <n v="60"/>
    <n v="261"/>
    <n v="13"/>
    <n v="7"/>
    <n v="6"/>
    <n v="8"/>
    <n v="16"/>
    <n v="11"/>
    <n v="7"/>
    <n v="10"/>
    <n v="9"/>
    <n v="3"/>
    <n v="6"/>
    <n v="29"/>
    <n v="15"/>
    <n v="15"/>
    <n v="9"/>
    <n v="10"/>
    <n v="12"/>
    <n v="16"/>
    <n v="10"/>
    <n v="11"/>
    <n v="10"/>
  </r>
  <r>
    <x v="1"/>
    <n v="35"/>
    <n v="213"/>
    <n v="6"/>
    <n v="6"/>
    <n v="12"/>
    <n v="7"/>
    <n v="6"/>
    <n v="17"/>
    <n v="8"/>
    <n v="7"/>
    <n v="11"/>
    <n v="3"/>
    <n v="5"/>
    <n v="14"/>
    <n v="12"/>
    <n v="9"/>
    <n v="14"/>
    <n v="12"/>
    <n v="6"/>
    <n v="14"/>
    <n v="8"/>
    <n v="5"/>
    <n v="7"/>
  </r>
  <r>
    <x v="2"/>
    <n v="60"/>
    <n v="574"/>
    <n v="14"/>
    <n v="15"/>
    <n v="18"/>
    <n v="9"/>
    <n v="11"/>
    <n v="27"/>
    <n v="18"/>
    <n v="23"/>
    <n v="15"/>
    <n v="10"/>
    <n v="11"/>
    <n v="48"/>
    <n v="43"/>
    <n v="36"/>
    <n v="32"/>
    <n v="28"/>
    <n v="37"/>
    <n v="31"/>
    <n v="34"/>
    <n v="30"/>
    <n v="34"/>
  </r>
  <r>
    <x v="3"/>
    <n v="77"/>
    <n v="456"/>
    <n v="15"/>
    <n v="6"/>
    <n v="23"/>
    <n v="16"/>
    <n v="11"/>
    <n v="41"/>
    <n v="18"/>
    <n v="15"/>
    <n v="20"/>
    <n v="13"/>
    <n v="9"/>
    <n v="38"/>
    <n v="31"/>
    <n v="16"/>
    <n v="24"/>
    <n v="22"/>
    <n v="20"/>
    <n v="17"/>
    <n v="19"/>
    <n v="23"/>
    <n v="20"/>
  </r>
  <r>
    <x v="0"/>
    <n v="79"/>
    <n v="472"/>
    <n v="18"/>
    <n v="14"/>
    <n v="19"/>
    <n v="12"/>
    <n v="18"/>
    <n v="32"/>
    <n v="18"/>
    <n v="21"/>
    <n v="19"/>
    <n v="11"/>
    <n v="12"/>
    <n v="36"/>
    <n v="34"/>
    <n v="23"/>
    <n v="17"/>
    <n v="16"/>
    <n v="25"/>
    <n v="25"/>
    <n v="13"/>
    <n v="17"/>
    <n v="14"/>
  </r>
  <r>
    <x v="1"/>
    <n v="174"/>
    <n v="1062"/>
    <n v="66"/>
    <n v="30"/>
    <n v="30"/>
    <n v="20"/>
    <n v="26"/>
    <n v="92"/>
    <n v="32"/>
    <n v="36"/>
    <n v="30"/>
    <n v="28"/>
    <n v="36"/>
    <n v="80"/>
    <n v="88"/>
    <n v="62"/>
    <n v="34"/>
    <n v="44"/>
    <n v="46"/>
    <n v="42"/>
    <n v="38"/>
    <n v="42"/>
    <n v="48"/>
  </r>
  <r>
    <x v="2"/>
    <n v="90"/>
    <n v="425"/>
    <n v="21"/>
    <n v="12"/>
    <n v="14"/>
    <n v="20"/>
    <n v="22"/>
    <n v="33"/>
    <n v="26"/>
    <n v="12"/>
    <n v="20"/>
    <n v="13"/>
    <n v="13"/>
    <n v="32"/>
    <n v="21"/>
    <n v="19"/>
    <n v="14"/>
    <n v="22"/>
    <n v="26"/>
    <n v="12"/>
    <n v="7"/>
    <n v="14"/>
    <n v="17"/>
  </r>
  <r>
    <x v="3"/>
    <n v="99"/>
    <n v="741"/>
    <n v="30"/>
    <n v="13"/>
    <n v="31"/>
    <n v="17"/>
    <n v="11"/>
    <n v="48"/>
    <n v="28"/>
    <n v="27"/>
    <n v="29"/>
    <n v="16"/>
    <n v="32"/>
    <n v="57"/>
    <n v="44"/>
    <n v="39"/>
    <n v="32"/>
    <n v="33"/>
    <n v="43"/>
    <n v="28"/>
    <n v="34"/>
    <n v="33"/>
    <n v="45"/>
  </r>
  <r>
    <x v="0"/>
    <n v="125"/>
    <n v="495"/>
    <n v="16"/>
    <n v="15"/>
    <n v="21"/>
    <n v="12"/>
    <n v="9"/>
    <n v="25"/>
    <n v="13"/>
    <n v="11"/>
    <n v="15"/>
    <n v="9"/>
    <n v="8"/>
    <n v="56"/>
    <n v="39"/>
    <n v="23"/>
    <n v="23"/>
    <n v="28"/>
    <n v="25"/>
    <n v="27"/>
    <n v="19"/>
    <n v="24"/>
    <n v="17"/>
  </r>
  <r>
    <x v="1"/>
    <n v="71"/>
    <n v="391"/>
    <n v="17"/>
    <n v="8"/>
    <n v="6"/>
    <n v="9"/>
    <n v="7"/>
    <n v="36"/>
    <n v="18"/>
    <n v="8"/>
    <n v="14"/>
    <n v="27"/>
    <n v="12"/>
    <n v="36"/>
    <n v="26"/>
    <n v="25"/>
    <n v="15"/>
    <n v="13"/>
    <n v="18"/>
    <n v="19"/>
    <n v="14"/>
    <n v="15"/>
    <n v="11"/>
  </r>
  <r>
    <x v="2"/>
    <n v="45"/>
    <n v="288"/>
    <n v="8"/>
    <n v="7"/>
    <n v="17"/>
    <n v="9"/>
    <n v="3"/>
    <n v="29"/>
    <n v="27"/>
    <n v="3"/>
    <n v="12"/>
    <n v="6"/>
    <n v="6"/>
    <n v="17"/>
    <n v="18"/>
    <n v="17"/>
    <n v="10"/>
    <n v="12"/>
    <n v="13"/>
    <n v="11"/>
    <n v="10"/>
    <n v="13"/>
    <n v="11"/>
  </r>
  <r>
    <x v="3"/>
    <n v="57"/>
    <n v="355"/>
    <n v="10"/>
    <n v="16"/>
    <n v="12"/>
    <n v="5"/>
    <n v="2"/>
    <n v="23"/>
    <n v="15"/>
    <n v="7"/>
    <n v="13"/>
    <n v="14"/>
    <n v="9"/>
    <n v="23"/>
    <n v="34"/>
    <n v="23"/>
    <n v="10"/>
    <n v="20"/>
    <n v="16"/>
    <n v="14"/>
    <n v="14"/>
    <n v="18"/>
    <n v="11"/>
  </r>
  <r>
    <x v="0"/>
    <n v="105"/>
    <n v="391"/>
    <n v="14"/>
    <n v="7"/>
    <n v="11"/>
    <n v="7"/>
    <n v="10"/>
    <n v="33"/>
    <n v="20"/>
    <n v="11"/>
    <n v="17"/>
    <n v="15"/>
    <n v="12"/>
    <n v="30"/>
    <n v="25"/>
    <n v="15"/>
    <n v="15"/>
    <n v="19"/>
    <n v="20"/>
    <n v="16"/>
    <n v="14"/>
    <n v="11"/>
    <n v="20"/>
  </r>
  <r>
    <x v="1"/>
    <n v="49"/>
    <n v="244"/>
    <n v="9"/>
    <n v="8"/>
    <n v="9"/>
    <n v="7"/>
    <n v="7"/>
    <n v="13"/>
    <n v="8"/>
    <n v="4"/>
    <n v="5"/>
    <n v="6"/>
    <n v="7"/>
    <n v="23"/>
    <n v="36"/>
    <n v="10"/>
    <n v="17"/>
    <n v="7"/>
    <n v="13"/>
    <n v="11"/>
    <n v="7"/>
    <n v="10"/>
    <n v="7"/>
  </r>
  <r>
    <x v="2"/>
    <n v="69"/>
    <n v="374"/>
    <n v="9"/>
    <n v="8"/>
    <n v="15"/>
    <n v="16"/>
    <n v="10"/>
    <n v="18"/>
    <n v="14"/>
    <n v="8"/>
    <n v="16"/>
    <n v="7"/>
    <n v="7"/>
    <n v="37"/>
    <n v="31"/>
    <n v="18"/>
    <n v="16"/>
    <n v="19"/>
    <n v="20"/>
    <n v="19"/>
    <n v="17"/>
    <n v="16"/>
    <n v="13"/>
  </r>
  <r>
    <x v="3"/>
    <n v="55"/>
    <n v="114"/>
    <n v="1"/>
    <n v="6"/>
    <n v="4"/>
    <n v="4"/>
    <n v="1"/>
    <n v="11"/>
    <n v="5"/>
    <n v="2"/>
    <n v="2"/>
    <n v="5"/>
    <n v="3"/>
    <n v="12"/>
    <n v="10"/>
    <n v="3"/>
    <n v="4"/>
    <n v="4"/>
    <n v="2"/>
    <n v="3"/>
    <n v="6"/>
    <n v="3"/>
    <n v="4"/>
  </r>
  <r>
    <x v="0"/>
    <n v="27"/>
    <n v="80"/>
    <n v="2"/>
    <n v="2"/>
    <n v="2"/>
    <n v="3"/>
    <n v="1"/>
    <n v="9"/>
    <n v="2"/>
    <n v="2"/>
    <n v="2"/>
    <n v="3"/>
    <n v="2"/>
    <n v="7"/>
    <n v="4"/>
    <n v="3"/>
    <n v="4"/>
    <n v="2"/>
    <n v="4"/>
    <n v="2"/>
    <n v="3"/>
    <n v="4"/>
    <n v="3"/>
  </r>
  <r>
    <x v="0"/>
    <n v="459"/>
    <n v="1923"/>
    <n v="66"/>
    <n v="52"/>
    <n v="63"/>
    <n v="53"/>
    <n v="44"/>
    <n v="111"/>
    <n v="75"/>
    <n v="63"/>
    <n v="53"/>
    <n v="37"/>
    <n v="38"/>
    <n v="162"/>
    <n v="113"/>
    <n v="77"/>
    <n v="79"/>
    <n v="83"/>
    <n v="81"/>
    <n v="74"/>
    <n v="65"/>
    <n v="79"/>
    <n v="70"/>
  </r>
  <r>
    <x v="1"/>
    <n v="360"/>
    <n v="1575"/>
    <n v="59"/>
    <n v="47"/>
    <n v="50"/>
    <n v="72"/>
    <n v="64"/>
    <n v="87"/>
    <n v="64"/>
    <n v="59"/>
    <n v="41"/>
    <n v="33"/>
    <n v="28"/>
    <n v="93"/>
    <n v="73"/>
    <n v="52"/>
    <n v="45"/>
    <n v="44"/>
    <n v="50"/>
    <n v="43"/>
    <n v="33"/>
    <n v="52"/>
    <n v="62"/>
  </r>
  <r>
    <x v="2"/>
    <n v="304"/>
    <n v="1316"/>
    <n v="53"/>
    <n v="43"/>
    <n v="63"/>
    <n v="72"/>
    <n v="47"/>
    <n v="78"/>
    <n v="43"/>
    <n v="59"/>
    <n v="43"/>
    <n v="39"/>
    <n v="26"/>
    <n v="65"/>
    <n v="60"/>
    <n v="42"/>
    <n v="37"/>
    <n v="40"/>
    <n v="42"/>
    <n v="36"/>
    <n v="32"/>
    <n v="39"/>
    <n v="34"/>
  </r>
  <r>
    <x v="3"/>
    <n v="305"/>
    <n v="1201"/>
    <n v="41"/>
    <n v="35"/>
    <n v="57"/>
    <n v="41"/>
    <n v="42"/>
    <n v="65"/>
    <n v="48"/>
    <n v="54"/>
    <n v="40"/>
    <n v="30"/>
    <n v="22"/>
    <n v="61"/>
    <n v="72"/>
    <n v="41"/>
    <n v="42"/>
    <n v="40"/>
    <n v="32"/>
    <n v="41"/>
    <n v="29"/>
    <n v="33"/>
    <n v="44"/>
  </r>
  <r>
    <x v="0"/>
    <n v="329"/>
    <n v="1501"/>
    <n v="55"/>
    <n v="51"/>
    <n v="71"/>
    <n v="79"/>
    <n v="61"/>
    <n v="90"/>
    <n v="67"/>
    <n v="63"/>
    <n v="50"/>
    <n v="48"/>
    <n v="26"/>
    <n v="61"/>
    <n v="70"/>
    <n v="47"/>
    <n v="40"/>
    <n v="48"/>
    <n v="49"/>
    <n v="49"/>
    <n v="32"/>
    <n v="47"/>
    <n v="54"/>
  </r>
  <r>
    <x v="1"/>
    <n v="282"/>
    <n v="1195"/>
    <n v="34"/>
    <n v="42"/>
    <n v="38"/>
    <n v="53"/>
    <n v="36"/>
    <n v="66"/>
    <n v="42"/>
    <n v="58"/>
    <n v="45"/>
    <n v="41"/>
    <n v="30"/>
    <n v="74"/>
    <n v="41"/>
    <n v="37"/>
    <n v="43"/>
    <n v="42"/>
    <n v="40"/>
    <n v="42"/>
    <n v="35"/>
    <n v="43"/>
    <n v="48"/>
  </r>
  <r>
    <x v="2"/>
    <n v="274"/>
    <n v="1124"/>
    <n v="39"/>
    <n v="34"/>
    <n v="42"/>
    <n v="44"/>
    <n v="31"/>
    <n v="65"/>
    <n v="46"/>
    <n v="52"/>
    <n v="29"/>
    <n v="41"/>
    <n v="21"/>
    <n v="83"/>
    <n v="56"/>
    <n v="40"/>
    <n v="43"/>
    <n v="41"/>
    <n v="56"/>
    <n v="31"/>
    <n v="25"/>
    <n v="39"/>
    <n v="43"/>
  </r>
  <r>
    <x v="3"/>
    <n v="323"/>
    <n v="1192"/>
    <n v="30"/>
    <n v="48"/>
    <n v="43"/>
    <n v="36"/>
    <n v="51"/>
    <n v="61"/>
    <n v="44"/>
    <n v="44"/>
    <n v="41"/>
    <n v="36"/>
    <n v="19"/>
    <n v="73"/>
    <n v="57"/>
    <n v="54"/>
    <n v="41"/>
    <n v="45"/>
    <n v="49"/>
    <n v="45"/>
    <n v="41"/>
    <n v="50"/>
    <n v="52"/>
  </r>
  <r>
    <x v="0"/>
    <n v="394"/>
    <n v="1691"/>
    <n v="51"/>
    <n v="47"/>
    <n v="60"/>
    <n v="47"/>
    <n v="38"/>
    <n v="101"/>
    <n v="61"/>
    <n v="49"/>
    <n v="53"/>
    <n v="40"/>
    <n v="38"/>
    <n v="96"/>
    <n v="83"/>
    <n v="80"/>
    <n v="59"/>
    <n v="69"/>
    <n v="67"/>
    <n v="72"/>
    <n v="49"/>
    <n v="59"/>
    <n v="74"/>
  </r>
  <r>
    <x v="1"/>
    <n v="279"/>
    <n v="1219"/>
    <n v="33"/>
    <n v="24"/>
    <n v="42"/>
    <n v="28"/>
    <n v="24"/>
    <n v="72"/>
    <n v="46"/>
    <n v="40"/>
    <n v="48"/>
    <n v="34"/>
    <n v="39"/>
    <n v="83"/>
    <n v="65"/>
    <n v="46"/>
    <n v="31"/>
    <n v="34"/>
    <n v="48"/>
    <n v="46"/>
    <n v="31"/>
    <n v="36"/>
    <n v="57"/>
  </r>
  <r>
    <x v="2"/>
    <n v="354"/>
    <n v="1482"/>
    <n v="60"/>
    <n v="49"/>
    <n v="63"/>
    <n v="41"/>
    <n v="30"/>
    <n v="91"/>
    <n v="63"/>
    <n v="43"/>
    <n v="54"/>
    <n v="51"/>
    <n v="37"/>
    <n v="79"/>
    <n v="85"/>
    <n v="51"/>
    <n v="43"/>
    <n v="45"/>
    <n v="48"/>
    <n v="57"/>
    <n v="46"/>
    <n v="39"/>
    <n v="42"/>
  </r>
  <r>
    <x v="3"/>
    <n v="271"/>
    <n v="1265"/>
    <n v="44"/>
    <n v="30"/>
    <n v="63"/>
    <n v="35"/>
    <n v="24"/>
    <n v="80"/>
    <n v="46"/>
    <n v="42"/>
    <n v="48"/>
    <n v="34"/>
    <n v="28"/>
    <n v="74"/>
    <n v="73"/>
    <n v="44"/>
    <n v="45"/>
    <n v="37"/>
    <n v="58"/>
    <n v="44"/>
    <n v="20"/>
    <n v="52"/>
    <n v="56"/>
  </r>
  <r>
    <x v="0"/>
    <n v="413"/>
    <n v="1817"/>
    <n v="76"/>
    <n v="59"/>
    <n v="75"/>
    <n v="51"/>
    <n v="31"/>
    <n v="122"/>
    <n v="64"/>
    <n v="55"/>
    <n v="66"/>
    <n v="42"/>
    <n v="35"/>
    <n v="119"/>
    <n v="80"/>
    <n v="64"/>
    <n v="64"/>
    <n v="73"/>
    <n v="81"/>
    <n v="68"/>
    <n v="51"/>
    <n v="62"/>
    <n v="76"/>
  </r>
  <r>
    <x v="1"/>
    <n v="231"/>
    <n v="1145"/>
    <n v="54"/>
    <n v="35"/>
    <n v="48"/>
    <n v="27"/>
    <n v="16"/>
    <n v="57"/>
    <n v="42"/>
    <n v="31"/>
    <n v="27"/>
    <n v="33"/>
    <n v="22"/>
    <n v="56"/>
    <n v="71"/>
    <n v="53"/>
    <n v="58"/>
    <n v="40"/>
    <n v="56"/>
    <n v="47"/>
    <n v="33"/>
    <n v="45"/>
    <n v="44"/>
  </r>
  <r>
    <x v="2"/>
    <n v="210"/>
    <n v="998"/>
    <n v="42"/>
    <n v="24"/>
    <n v="36"/>
    <n v="21"/>
    <n v="20"/>
    <n v="53"/>
    <n v="39"/>
    <n v="31"/>
    <n v="30"/>
    <n v="27"/>
    <n v="28"/>
    <n v="62"/>
    <n v="41"/>
    <n v="36"/>
    <n v="32"/>
    <n v="32"/>
    <n v="38"/>
    <n v="42"/>
    <n v="28"/>
    <n v="37"/>
    <n v="46"/>
  </r>
  <r>
    <x v="3"/>
    <n v="251"/>
    <n v="1051"/>
    <n v="40"/>
    <n v="28"/>
    <n v="46"/>
    <n v="24"/>
    <n v="11"/>
    <n v="62"/>
    <n v="35"/>
    <n v="24"/>
    <n v="32"/>
    <n v="24"/>
    <n v="19"/>
    <n v="78"/>
    <n v="59"/>
    <n v="45"/>
    <n v="42"/>
    <n v="58"/>
    <n v="50"/>
    <n v="43"/>
    <n v="27"/>
    <n v="40"/>
    <n v="50"/>
  </r>
  <r>
    <x v="0"/>
    <n v="287"/>
    <n v="1299"/>
    <n v="68"/>
    <n v="35"/>
    <n v="55"/>
    <n v="33"/>
    <n v="10"/>
    <n v="80"/>
    <n v="38"/>
    <n v="32"/>
    <n v="42"/>
    <n v="23"/>
    <n v="27"/>
    <n v="86"/>
    <n v="74"/>
    <n v="55"/>
    <n v="34"/>
    <n v="44"/>
    <n v="60"/>
    <n v="45"/>
    <n v="36"/>
    <n v="50"/>
    <n v="49"/>
  </r>
  <r>
    <x v="1"/>
    <n v="141"/>
    <n v="591"/>
    <n v="33"/>
    <n v="20"/>
    <n v="22"/>
    <n v="15"/>
    <n v="9"/>
    <n v="32"/>
    <n v="18"/>
    <n v="10"/>
    <n v="16"/>
    <n v="20"/>
    <n v="19"/>
    <n v="33"/>
    <n v="34"/>
    <n v="21"/>
    <n v="21"/>
    <n v="20"/>
    <n v="11"/>
    <n v="20"/>
    <n v="14"/>
    <n v="22"/>
    <n v="21"/>
  </r>
  <r>
    <x v="2"/>
    <n v="163"/>
    <n v="672"/>
    <n v="16"/>
    <n v="11"/>
    <n v="18"/>
    <n v="11"/>
    <n v="12"/>
    <n v="46"/>
    <n v="23"/>
    <n v="14"/>
    <n v="19"/>
    <n v="17"/>
    <n v="7"/>
    <n v="33"/>
    <n v="37"/>
    <n v="23"/>
    <n v="28"/>
    <n v="24"/>
    <n v="26"/>
    <n v="31"/>
    <n v="19"/>
    <n v="24"/>
    <n v="30"/>
  </r>
  <r>
    <x v="3"/>
    <n v="187"/>
    <n v="776"/>
    <n v="39"/>
    <n v="21"/>
    <n v="37"/>
    <n v="30"/>
    <n v="18"/>
    <n v="72"/>
    <n v="38"/>
    <n v="24"/>
    <n v="37"/>
    <n v="31"/>
    <n v="27"/>
    <n v="35"/>
    <n v="33"/>
    <n v="21"/>
    <n v="18"/>
    <n v="15"/>
    <n v="13"/>
    <n v="31"/>
    <n v="13"/>
    <n v="17"/>
    <n v="27"/>
  </r>
  <r>
    <x v="0"/>
    <n v="173"/>
    <n v="833"/>
    <n v="37"/>
    <n v="16"/>
    <n v="33"/>
    <n v="16"/>
    <n v="16"/>
    <n v="71"/>
    <n v="40"/>
    <n v="16"/>
    <n v="32"/>
    <n v="25"/>
    <n v="17"/>
    <n v="51"/>
    <n v="28"/>
    <n v="23"/>
    <n v="19"/>
    <n v="27"/>
    <n v="39"/>
    <n v="23"/>
    <n v="23"/>
    <n v="30"/>
    <n v="29"/>
  </r>
  <r>
    <x v="1"/>
    <n v="188"/>
    <n v="754"/>
    <n v="26"/>
    <n v="14"/>
    <n v="24"/>
    <n v="12"/>
    <n v="4"/>
    <n v="66"/>
    <n v="23"/>
    <n v="21"/>
    <n v="26"/>
    <n v="20"/>
    <n v="13"/>
    <n v="47"/>
    <n v="39"/>
    <n v="33"/>
    <n v="24"/>
    <n v="25"/>
    <n v="28"/>
    <n v="29"/>
    <n v="24"/>
    <n v="22"/>
    <n v="23"/>
  </r>
  <r>
    <x v="2"/>
    <n v="182"/>
    <n v="858"/>
    <n v="28"/>
    <n v="33"/>
    <n v="26"/>
    <n v="18"/>
    <n v="13"/>
    <n v="60"/>
    <n v="38"/>
    <n v="26"/>
    <n v="27"/>
    <n v="27"/>
    <n v="17"/>
    <n v="38"/>
    <n v="41"/>
    <n v="33"/>
    <n v="31"/>
    <n v="24"/>
    <n v="28"/>
    <n v="31"/>
    <n v="24"/>
    <n v="26"/>
    <n v="39"/>
  </r>
  <r>
    <x v="3"/>
    <n v="184"/>
    <n v="826"/>
    <n v="21"/>
    <n v="16"/>
    <n v="20"/>
    <n v="13"/>
    <n v="16"/>
    <n v="60"/>
    <n v="27"/>
    <n v="11"/>
    <n v="23"/>
    <n v="18"/>
    <n v="12"/>
    <n v="49"/>
    <n v="54"/>
    <n v="46"/>
    <n v="35"/>
    <n v="43"/>
    <n v="43"/>
    <n v="37"/>
    <n v="33"/>
    <n v="31"/>
    <n v="41"/>
  </r>
  <r>
    <x v="0"/>
    <n v="238"/>
    <n v="1023"/>
    <n v="44"/>
    <n v="14"/>
    <n v="21"/>
    <n v="27"/>
    <n v="14"/>
    <n v="86"/>
    <n v="39"/>
    <n v="24"/>
    <n v="41"/>
    <n v="30"/>
    <n v="29"/>
    <n v="63"/>
    <n v="52"/>
    <n v="37"/>
    <n v="30"/>
    <n v="38"/>
    <n v="30"/>
    <n v="38"/>
    <n v="25"/>
    <n v="32"/>
    <n v="33"/>
  </r>
  <r>
    <x v="1"/>
    <n v="167"/>
    <n v="712"/>
    <n v="26"/>
    <n v="22"/>
    <n v="27"/>
    <n v="20"/>
    <n v="12"/>
    <n v="64"/>
    <n v="39"/>
    <n v="15"/>
    <n v="31"/>
    <n v="33"/>
    <n v="19"/>
    <n v="36"/>
    <n v="33"/>
    <n v="30"/>
    <n v="21"/>
    <n v="28"/>
    <n v="22"/>
    <n v="16"/>
    <n v="16"/>
    <n v="24"/>
    <n v="25"/>
  </r>
  <r>
    <x v="2"/>
    <n v="163"/>
    <n v="743"/>
    <n v="37"/>
    <n v="22"/>
    <n v="26"/>
    <n v="14"/>
    <n v="18"/>
    <n v="66"/>
    <n v="41"/>
    <n v="25"/>
    <n v="33"/>
    <n v="24"/>
    <n v="10"/>
    <n v="43"/>
    <n v="34"/>
    <n v="27"/>
    <n v="27"/>
    <n v="25"/>
    <n v="32"/>
    <n v="20"/>
    <n v="18"/>
    <n v="29"/>
    <n v="21"/>
  </r>
  <r>
    <x v="3"/>
    <n v="115"/>
    <n v="450"/>
    <n v="18"/>
    <n v="13"/>
    <n v="13"/>
    <n v="15"/>
    <n v="13"/>
    <n v="43"/>
    <n v="14"/>
    <n v="10"/>
    <n v="28"/>
    <n v="11"/>
    <n v="12"/>
    <n v="30"/>
    <n v="15"/>
    <n v="18"/>
    <n v="11"/>
    <n v="18"/>
    <n v="18"/>
    <n v="16"/>
    <n v="17"/>
    <n v="20"/>
    <n v="21"/>
  </r>
  <r>
    <x v="0"/>
    <n v="156"/>
    <n v="588"/>
    <n v="21"/>
    <n v="13"/>
    <n v="15"/>
    <n v="8"/>
    <n v="12"/>
    <n v="54"/>
    <n v="25"/>
    <n v="21"/>
    <n v="20"/>
    <n v="26"/>
    <n v="12"/>
    <n v="39"/>
    <n v="36"/>
    <n v="25"/>
    <n v="25"/>
    <n v="23"/>
    <n v="28"/>
    <n v="26"/>
    <n v="22"/>
    <n v="27"/>
    <n v="20"/>
  </r>
  <r>
    <x v="1"/>
    <n v="86"/>
    <n v="380"/>
    <n v="18"/>
    <n v="10"/>
    <n v="8"/>
    <n v="9"/>
    <n v="5"/>
    <n v="34"/>
    <n v="12"/>
    <n v="15"/>
    <n v="23"/>
    <n v="12"/>
    <n v="9"/>
    <n v="23"/>
    <n v="11"/>
    <n v="9"/>
    <n v="11"/>
    <n v="12"/>
    <n v="10"/>
    <n v="10"/>
    <n v="12"/>
    <n v="10"/>
    <n v="8"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3"/>
    <x v="1"/>
  </r>
  <r>
    <x v="4"/>
    <x v="1"/>
  </r>
  <r>
    <x v="4"/>
    <x v="1"/>
  </r>
  <r>
    <x v="4"/>
    <x v="1"/>
  </r>
  <r>
    <x v="4"/>
    <x v="1"/>
  </r>
  <r>
    <x v="1"/>
    <x v="1"/>
  </r>
  <r>
    <x v="1"/>
    <x v="1"/>
  </r>
  <r>
    <x v="4"/>
    <x v="1"/>
  </r>
  <r>
    <x v="4"/>
    <x v="1"/>
  </r>
  <r>
    <x v="1"/>
    <x v="1"/>
  </r>
  <r>
    <x v="4"/>
    <x v="1"/>
  </r>
  <r>
    <x v="1"/>
    <x v="1"/>
  </r>
  <r>
    <x v="3"/>
    <x v="1"/>
  </r>
  <r>
    <x v="1"/>
    <x v="1"/>
  </r>
  <r>
    <x v="1"/>
    <x v="0"/>
  </r>
  <r>
    <x v="1"/>
    <x v="1"/>
  </r>
  <r>
    <x v="1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1"/>
  </r>
  <r>
    <x v="2"/>
    <x v="0"/>
  </r>
  <r>
    <x v="2"/>
    <x v="0"/>
  </r>
  <r>
    <x v="2"/>
    <x v="0"/>
  </r>
  <r>
    <x v="2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47072-95B1-486E-A9DD-DC50C984442E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0:L27" firstHeaderRow="1" firstDataRow="2" firstDataCol="1"/>
  <pivotFields count="2">
    <pivotField axis="axisRow" dataField="1" showAll="0">
      <items count="6">
        <item x="3"/>
        <item x="0"/>
        <item x="2"/>
        <item x="1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User Bin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5CE96-8542-4C7B-BFA4-FA4909AC750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6" firstHeaderRow="0" firstDataRow="1" firstDataCol="1"/>
  <pivotFields count="14">
    <pivotField axis="axisRow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dataField="1" showAll="0">
      <items count="49">
        <item x="0"/>
        <item x="2"/>
        <item x="7"/>
        <item x="1"/>
        <item x="5"/>
        <item x="8"/>
        <item x="4"/>
        <item x="20"/>
        <item x="17"/>
        <item x="12"/>
        <item x="3"/>
        <item x="19"/>
        <item x="18"/>
        <item x="14"/>
        <item x="16"/>
        <item x="6"/>
        <item x="15"/>
        <item x="23"/>
        <item x="26"/>
        <item x="21"/>
        <item x="10"/>
        <item x="13"/>
        <item x="11"/>
        <item x="29"/>
        <item x="46"/>
        <item x="30"/>
        <item x="32"/>
        <item x="24"/>
        <item x="25"/>
        <item x="36"/>
        <item x="45"/>
        <item x="37"/>
        <item x="43"/>
        <item x="22"/>
        <item x="9"/>
        <item x="40"/>
        <item x="27"/>
        <item x="38"/>
        <item x="34"/>
        <item x="42"/>
        <item x="35"/>
        <item x="33"/>
        <item x="39"/>
        <item x="31"/>
        <item x="44"/>
        <item x="41"/>
        <item x="28"/>
        <item x="47"/>
        <item t="default"/>
      </items>
    </pivotField>
    <pivotField dataField="1" showAll="0">
      <items count="43">
        <item x="0"/>
        <item x="1"/>
        <item x="2"/>
        <item x="6"/>
        <item x="5"/>
        <item x="4"/>
        <item x="3"/>
        <item x="13"/>
        <item x="7"/>
        <item x="12"/>
        <item x="18"/>
        <item x="10"/>
        <item x="19"/>
        <item x="15"/>
        <item x="9"/>
        <item x="17"/>
        <item x="20"/>
        <item x="27"/>
        <item x="14"/>
        <item x="38"/>
        <item x="16"/>
        <item x="40"/>
        <item x="21"/>
        <item x="22"/>
        <item x="11"/>
        <item x="8"/>
        <item x="26"/>
        <item x="37"/>
        <item x="23"/>
        <item x="39"/>
        <item x="25"/>
        <item x="31"/>
        <item x="33"/>
        <item x="30"/>
        <item x="29"/>
        <item x="34"/>
        <item x="35"/>
        <item x="32"/>
        <item x="28"/>
        <item x="36"/>
        <item x="24"/>
        <item x="41"/>
        <item t="default"/>
      </items>
    </pivotField>
    <pivotField dataField="1" showAll="0">
      <items count="51">
        <item x="1"/>
        <item x="0"/>
        <item x="2"/>
        <item x="3"/>
        <item x="8"/>
        <item x="21"/>
        <item x="5"/>
        <item x="10"/>
        <item x="6"/>
        <item x="24"/>
        <item x="4"/>
        <item x="17"/>
        <item x="7"/>
        <item x="16"/>
        <item x="22"/>
        <item x="9"/>
        <item x="25"/>
        <item x="13"/>
        <item x="12"/>
        <item x="28"/>
        <item x="36"/>
        <item x="48"/>
        <item x="19"/>
        <item x="14"/>
        <item x="26"/>
        <item x="29"/>
        <item x="15"/>
        <item x="18"/>
        <item x="35"/>
        <item x="20"/>
        <item x="34"/>
        <item x="33"/>
        <item x="27"/>
        <item x="23"/>
        <item x="40"/>
        <item x="41"/>
        <item x="42"/>
        <item x="11"/>
        <item x="46"/>
        <item x="45"/>
        <item x="32"/>
        <item x="31"/>
        <item x="47"/>
        <item x="38"/>
        <item x="43"/>
        <item x="37"/>
        <item x="39"/>
        <item x="44"/>
        <item x="30"/>
        <item x="4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D1" fld="3" baseField="0" baseItem="0"/>
    <dataField name="Sum of D2" fld="4" baseField="0" baseItem="0"/>
    <dataField name="Sum of D3" fld="5" baseField="0" baseItem="0"/>
    <dataField name="Sum of D4" fld="6" baseField="0" baseItem="0"/>
    <dataField name="Sum of D5" fld="7" baseField="0" baseItem="0"/>
    <dataField name="Sum of D6" fld="8" baseField="0" baseItem="0"/>
    <dataField name="Sum of D7" fld="9" baseField="0" baseItem="0"/>
    <dataField name="Sum of D8" fld="10" baseField="0" baseItem="0"/>
    <dataField name="Sum of D9" fld="11" baseField="0" baseItem="0"/>
    <dataField name="Sum of D10" fld="12" baseField="0" baseItem="0"/>
    <dataField name="Sum of D11" fld="1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61E25-0AFE-44C3-BB86-37D74B76D7F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7" firstHeaderRow="0" firstDataRow="1" firstDataCol="1"/>
  <pivotFields count="24"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V1" fld="14" baseField="0" baseItem="0"/>
    <dataField name="Sum of V2" fld="15" baseField="0" baseItem="0"/>
    <dataField name="Sum of V3" fld="16" baseField="0" baseItem="0"/>
    <dataField name="Sum of V4" fld="17" baseField="0" baseItem="0"/>
    <dataField name="Sum of V5" fld="18" baseField="0" baseItem="0"/>
    <dataField name="Sum of V6" fld="19" baseField="0" baseItem="0"/>
    <dataField name="Sum of V7" fld="20" baseField="0" baseItem="0"/>
    <dataField name="Sum of V8" fld="21" baseField="0" baseItem="0"/>
    <dataField name="Sum of V9" fld="22" baseField="0" baseItem="0"/>
    <dataField name="Sum of V10" fld="2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5F44-1259-4F40-91F3-FF694B5C3D95}">
  <dimension ref="A1"/>
  <sheetViews>
    <sheetView workbookViewId="0">
      <selection activeCell="D38" sqref="D38"/>
    </sheetView>
  </sheetViews>
  <sheetFormatPr defaultRowHeight="15.7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BA8D-67A2-487F-BE60-BFD4B4AB03D2}">
  <dimension ref="A1:N94"/>
  <sheetViews>
    <sheetView workbookViewId="0">
      <selection activeCell="K5" sqref="K5:M8"/>
    </sheetView>
  </sheetViews>
  <sheetFormatPr defaultRowHeight="15.75" x14ac:dyDescent="0.25"/>
  <cols>
    <col min="5" max="5" width="11.125" bestFit="1" customWidth="1"/>
    <col min="6" max="6" width="6.625" bestFit="1" customWidth="1"/>
    <col min="7" max="7" width="10.5" bestFit="1" customWidth="1"/>
    <col min="12" max="12" width="12.5" bestFit="1" customWidth="1"/>
    <col min="13" max="13" width="11.875" bestFit="1" customWidth="1"/>
  </cols>
  <sheetData>
    <row r="1" spans="1:14" ht="16.5" thickBot="1" x14ac:dyDescent="0.3">
      <c r="A1" s="18" t="s">
        <v>0</v>
      </c>
      <c r="B1" s="19" t="s">
        <v>1</v>
      </c>
      <c r="C1" s="19" t="s">
        <v>2</v>
      </c>
      <c r="E1" s="18" t="s">
        <v>0</v>
      </c>
      <c r="F1" s="19" t="s">
        <v>1</v>
      </c>
      <c r="G1" s="19" t="s">
        <v>2</v>
      </c>
    </row>
    <row r="2" spans="1:14" x14ac:dyDescent="0.25">
      <c r="A2" s="21">
        <v>42156</v>
      </c>
      <c r="B2" s="14" t="s">
        <v>4</v>
      </c>
      <c r="C2" s="14">
        <v>2</v>
      </c>
      <c r="E2" s="21">
        <v>42979</v>
      </c>
      <c r="F2" s="14" t="s">
        <v>4</v>
      </c>
      <c r="G2" s="14">
        <v>459</v>
      </c>
      <c r="K2" t="s">
        <v>72</v>
      </c>
      <c r="L2" t="s">
        <v>82</v>
      </c>
      <c r="M2" t="s">
        <v>84</v>
      </c>
    </row>
    <row r="3" spans="1:14" x14ac:dyDescent="0.25">
      <c r="A3" s="21">
        <v>42186</v>
      </c>
      <c r="B3" s="14" t="s">
        <v>5</v>
      </c>
      <c r="C3" s="14">
        <v>1</v>
      </c>
      <c r="E3" s="21">
        <v>43009</v>
      </c>
      <c r="F3" s="14" t="s">
        <v>5</v>
      </c>
      <c r="G3" s="14">
        <v>360</v>
      </c>
      <c r="K3" t="s">
        <v>73</v>
      </c>
      <c r="L3" t="s">
        <v>81</v>
      </c>
      <c r="M3" t="s">
        <v>83</v>
      </c>
      <c r="N3" t="s">
        <v>79</v>
      </c>
    </row>
    <row r="4" spans="1:14" x14ac:dyDescent="0.25">
      <c r="A4" s="21">
        <v>42186</v>
      </c>
      <c r="B4" s="14" t="s">
        <v>6</v>
      </c>
      <c r="C4" s="14">
        <v>1</v>
      </c>
      <c r="E4" s="21">
        <v>43009</v>
      </c>
      <c r="F4" s="14" t="s">
        <v>6</v>
      </c>
      <c r="G4" s="14">
        <v>304</v>
      </c>
    </row>
    <row r="5" spans="1:14" x14ac:dyDescent="0.25">
      <c r="A5" s="21">
        <v>42186</v>
      </c>
      <c r="B5" s="14" t="s">
        <v>7</v>
      </c>
      <c r="C5" s="14">
        <v>4</v>
      </c>
      <c r="E5" s="21">
        <v>43009</v>
      </c>
      <c r="F5" s="14" t="s">
        <v>7</v>
      </c>
      <c r="G5" s="14">
        <v>305</v>
      </c>
      <c r="K5" s="81"/>
      <c r="L5" s="84" t="s">
        <v>183</v>
      </c>
      <c r="M5" s="84" t="s">
        <v>184</v>
      </c>
    </row>
    <row r="6" spans="1:14" x14ac:dyDescent="0.25">
      <c r="A6" s="21">
        <v>42186</v>
      </c>
      <c r="B6" s="14" t="s">
        <v>4</v>
      </c>
      <c r="C6" s="14">
        <v>6</v>
      </c>
      <c r="E6" s="21">
        <v>43009</v>
      </c>
      <c r="F6" s="14" t="s">
        <v>4</v>
      </c>
      <c r="G6" s="14">
        <v>329</v>
      </c>
      <c r="K6" s="84" t="s">
        <v>74</v>
      </c>
      <c r="L6" s="81">
        <f xml:space="preserve"> AVERAGE(C2:C94)</f>
        <v>56.354838709677416</v>
      </c>
      <c r="M6" s="81">
        <f xml:space="preserve"> AVERAGE(G2:G31)</f>
        <v>248.96666666666667</v>
      </c>
    </row>
    <row r="7" spans="1:14" x14ac:dyDescent="0.25">
      <c r="A7" s="21">
        <v>42217</v>
      </c>
      <c r="B7" s="14" t="s">
        <v>5</v>
      </c>
      <c r="C7" s="14">
        <v>12</v>
      </c>
      <c r="E7" s="21">
        <v>43040</v>
      </c>
      <c r="F7" s="14" t="s">
        <v>5</v>
      </c>
      <c r="G7" s="14">
        <v>282</v>
      </c>
      <c r="K7" s="84" t="s">
        <v>75</v>
      </c>
      <c r="L7" s="81">
        <f xml:space="preserve"> _xlfn.STDEV.S(C2:C94)</f>
        <v>38.885463127456077</v>
      </c>
      <c r="M7" s="81">
        <f xml:space="preserve"> _xlfn.STDEV.S(G2:G31)</f>
        <v>92.536100442246138</v>
      </c>
    </row>
    <row r="8" spans="1:14" x14ac:dyDescent="0.25">
      <c r="A8" s="21">
        <v>42217</v>
      </c>
      <c r="B8" s="14" t="s">
        <v>6</v>
      </c>
      <c r="C8" s="14">
        <v>13</v>
      </c>
      <c r="E8" s="21">
        <v>43040</v>
      </c>
      <c r="F8" s="14" t="s">
        <v>6</v>
      </c>
      <c r="G8" s="14">
        <v>274</v>
      </c>
      <c r="K8" s="84" t="s">
        <v>76</v>
      </c>
      <c r="L8" s="81">
        <f xml:space="preserve"> COUNT(C2:C94)</f>
        <v>93</v>
      </c>
      <c r="M8" s="81">
        <f xml:space="preserve"> COUNT(G2:G31)</f>
        <v>30</v>
      </c>
    </row>
    <row r="9" spans="1:14" x14ac:dyDescent="0.25">
      <c r="A9" s="21">
        <v>42217</v>
      </c>
      <c r="B9" s="14" t="s">
        <v>7</v>
      </c>
      <c r="C9" s="14">
        <v>10</v>
      </c>
      <c r="E9" s="21">
        <v>43040</v>
      </c>
      <c r="F9" s="14" t="s">
        <v>7</v>
      </c>
      <c r="G9" s="14">
        <v>323</v>
      </c>
    </row>
    <row r="10" spans="1:14" x14ac:dyDescent="0.25">
      <c r="A10" s="21">
        <v>42217</v>
      </c>
      <c r="B10" s="14" t="s">
        <v>4</v>
      </c>
      <c r="C10" s="14">
        <v>7</v>
      </c>
      <c r="E10" s="21">
        <v>43040</v>
      </c>
      <c r="F10" s="14" t="s">
        <v>4</v>
      </c>
      <c r="G10" s="14">
        <v>394</v>
      </c>
      <c r="K10" t="s">
        <v>61</v>
      </c>
      <c r="L10">
        <f xml:space="preserve"> L8+M8-2</f>
        <v>121</v>
      </c>
    </row>
    <row r="11" spans="1:14" x14ac:dyDescent="0.25">
      <c r="A11" s="21">
        <v>42248</v>
      </c>
      <c r="B11" s="14" t="s">
        <v>5</v>
      </c>
      <c r="C11" s="14">
        <v>12</v>
      </c>
      <c r="E11" s="21">
        <v>43070</v>
      </c>
      <c r="F11" s="14" t="s">
        <v>5</v>
      </c>
      <c r="G11" s="14">
        <v>279</v>
      </c>
      <c r="K11" t="s">
        <v>77</v>
      </c>
      <c r="L11">
        <f xml:space="preserve"> ((L8-1)*L7^2+(M8-1)*M7^2)/L10</f>
        <v>3201.9525371012164</v>
      </c>
    </row>
    <row r="12" spans="1:14" x14ac:dyDescent="0.25">
      <c r="A12" s="21">
        <v>42248</v>
      </c>
      <c r="B12" s="14" t="s">
        <v>6</v>
      </c>
      <c r="C12" s="14">
        <v>11</v>
      </c>
      <c r="E12" s="21">
        <v>43070</v>
      </c>
      <c r="F12" s="14" t="s">
        <v>6</v>
      </c>
      <c r="G12" s="14">
        <v>354</v>
      </c>
    </row>
    <row r="13" spans="1:14" x14ac:dyDescent="0.25">
      <c r="A13" s="21">
        <v>42248</v>
      </c>
      <c r="B13" s="14" t="s">
        <v>7</v>
      </c>
      <c r="C13" s="14">
        <v>12</v>
      </c>
      <c r="E13" s="21">
        <v>43070</v>
      </c>
      <c r="F13" s="14" t="s">
        <v>7</v>
      </c>
      <c r="G13" s="14">
        <v>271</v>
      </c>
      <c r="K13" t="s">
        <v>78</v>
      </c>
      <c r="L13">
        <f xml:space="preserve"> (L6-M6)/ SQRT(L11*(1/L8+1/M8))</f>
        <v>-16.211569174844193</v>
      </c>
    </row>
    <row r="14" spans="1:14" x14ac:dyDescent="0.25">
      <c r="A14" s="21">
        <v>42248</v>
      </c>
      <c r="B14" s="14" t="s">
        <v>4</v>
      </c>
      <c r="C14" s="14">
        <v>12</v>
      </c>
      <c r="E14" s="21">
        <v>43070</v>
      </c>
      <c r="F14" s="14" t="s">
        <v>4</v>
      </c>
      <c r="G14" s="14">
        <v>413</v>
      </c>
      <c r="K14" t="s">
        <v>80</v>
      </c>
      <c r="L14">
        <f xml:space="preserve"> _xlfn.T.INV(0.95,L10)</f>
        <v>1.6575443190874708</v>
      </c>
    </row>
    <row r="15" spans="1:14" x14ac:dyDescent="0.25">
      <c r="A15" s="21">
        <v>42278</v>
      </c>
      <c r="B15" s="14" t="s">
        <v>5</v>
      </c>
      <c r="C15" s="14">
        <v>7</v>
      </c>
      <c r="E15" s="21">
        <v>43101</v>
      </c>
      <c r="F15" s="14" t="s">
        <v>5</v>
      </c>
      <c r="G15" s="14">
        <v>231</v>
      </c>
    </row>
    <row r="16" spans="1:14" x14ac:dyDescent="0.25">
      <c r="A16" s="21">
        <v>42278</v>
      </c>
      <c r="B16" s="14" t="s">
        <v>6</v>
      </c>
      <c r="C16" s="14">
        <v>17</v>
      </c>
      <c r="E16" s="21">
        <v>43101</v>
      </c>
      <c r="F16" s="14" t="s">
        <v>6</v>
      </c>
      <c r="G16" s="14">
        <v>210</v>
      </c>
      <c r="L16" s="57" t="s">
        <v>166</v>
      </c>
    </row>
    <row r="17" spans="1:7" x14ac:dyDescent="0.25">
      <c r="A17" s="21">
        <v>42278</v>
      </c>
      <c r="B17" s="14" t="s">
        <v>7</v>
      </c>
      <c r="C17" s="14">
        <v>15</v>
      </c>
      <c r="E17" s="21">
        <v>43101</v>
      </c>
      <c r="F17" s="14" t="s">
        <v>7</v>
      </c>
      <c r="G17" s="14">
        <v>251</v>
      </c>
    </row>
    <row r="18" spans="1:7" x14ac:dyDescent="0.25">
      <c r="A18" s="21">
        <v>42278</v>
      </c>
      <c r="B18" s="14" t="s">
        <v>4</v>
      </c>
      <c r="C18" s="14">
        <v>68</v>
      </c>
      <c r="E18" s="21">
        <v>43101</v>
      </c>
      <c r="F18" s="14" t="s">
        <v>4</v>
      </c>
      <c r="G18" s="14">
        <v>287</v>
      </c>
    </row>
    <row r="19" spans="1:7" x14ac:dyDescent="0.25">
      <c r="A19" s="21">
        <v>42309</v>
      </c>
      <c r="B19" s="14" t="s">
        <v>5</v>
      </c>
      <c r="C19" s="14">
        <v>27</v>
      </c>
      <c r="E19" s="21">
        <v>43132</v>
      </c>
      <c r="F19" s="14" t="s">
        <v>5</v>
      </c>
      <c r="G19" s="14">
        <v>141</v>
      </c>
    </row>
    <row r="20" spans="1:7" x14ac:dyDescent="0.25">
      <c r="A20" s="21">
        <v>42309</v>
      </c>
      <c r="B20" s="14" t="s">
        <v>6</v>
      </c>
      <c r="C20" s="14">
        <v>46</v>
      </c>
      <c r="E20" s="21">
        <v>43132</v>
      </c>
      <c r="F20" s="14" t="s">
        <v>6</v>
      </c>
      <c r="G20" s="14">
        <v>163</v>
      </c>
    </row>
    <row r="21" spans="1:7" x14ac:dyDescent="0.25">
      <c r="A21" s="21">
        <v>42309</v>
      </c>
      <c r="B21" s="14" t="s">
        <v>7</v>
      </c>
      <c r="C21" s="14">
        <v>30</v>
      </c>
      <c r="E21" s="21">
        <v>43132</v>
      </c>
      <c r="F21" s="14" t="s">
        <v>7</v>
      </c>
      <c r="G21" s="14">
        <v>187</v>
      </c>
    </row>
    <row r="22" spans="1:7" x14ac:dyDescent="0.25">
      <c r="A22" s="21">
        <v>42309</v>
      </c>
      <c r="B22" s="14" t="s">
        <v>4</v>
      </c>
      <c r="C22" s="14">
        <v>53</v>
      </c>
      <c r="E22" s="21">
        <v>43132</v>
      </c>
      <c r="F22" s="14" t="s">
        <v>4</v>
      </c>
      <c r="G22" s="14">
        <v>173</v>
      </c>
    </row>
    <row r="23" spans="1:7" x14ac:dyDescent="0.25">
      <c r="A23" s="21">
        <v>42339</v>
      </c>
      <c r="B23" s="14" t="s">
        <v>5</v>
      </c>
      <c r="C23" s="14">
        <v>52</v>
      </c>
      <c r="E23" s="21">
        <v>43160</v>
      </c>
      <c r="F23" s="14" t="s">
        <v>5</v>
      </c>
      <c r="G23" s="14">
        <v>188</v>
      </c>
    </row>
    <row r="24" spans="1:7" x14ac:dyDescent="0.25">
      <c r="A24" s="21">
        <v>42339</v>
      </c>
      <c r="B24" s="14" t="s">
        <v>6</v>
      </c>
      <c r="C24" s="14">
        <v>49</v>
      </c>
      <c r="E24" s="21">
        <v>43160</v>
      </c>
      <c r="F24" s="14" t="s">
        <v>6</v>
      </c>
      <c r="G24" s="14">
        <v>182</v>
      </c>
    </row>
    <row r="25" spans="1:7" x14ac:dyDescent="0.25">
      <c r="A25" s="21">
        <v>42339</v>
      </c>
      <c r="B25" s="14" t="s">
        <v>7</v>
      </c>
      <c r="C25" s="14">
        <v>41</v>
      </c>
      <c r="E25" s="21">
        <v>43160</v>
      </c>
      <c r="F25" s="14" t="s">
        <v>7</v>
      </c>
      <c r="G25" s="14">
        <v>184</v>
      </c>
    </row>
    <row r="26" spans="1:7" x14ac:dyDescent="0.25">
      <c r="A26" s="21">
        <v>42339</v>
      </c>
      <c r="B26" s="14" t="s">
        <v>4</v>
      </c>
      <c r="C26" s="14">
        <v>88</v>
      </c>
      <c r="E26" s="21">
        <v>43160</v>
      </c>
      <c r="F26" s="14" t="s">
        <v>4</v>
      </c>
      <c r="G26" s="14">
        <v>238</v>
      </c>
    </row>
    <row r="27" spans="1:7" x14ac:dyDescent="0.25">
      <c r="A27" s="21">
        <v>42370</v>
      </c>
      <c r="B27" s="14" t="s">
        <v>5</v>
      </c>
      <c r="C27" s="14">
        <v>45</v>
      </c>
      <c r="E27" s="21">
        <v>43191</v>
      </c>
      <c r="F27" s="14" t="s">
        <v>5</v>
      </c>
      <c r="G27" s="14">
        <v>167</v>
      </c>
    </row>
    <row r="28" spans="1:7" x14ac:dyDescent="0.25">
      <c r="A28" s="21">
        <v>42370</v>
      </c>
      <c r="B28" s="14" t="s">
        <v>6</v>
      </c>
      <c r="C28" s="14">
        <v>64</v>
      </c>
      <c r="E28" s="21">
        <v>43191</v>
      </c>
      <c r="F28" s="14" t="s">
        <v>6</v>
      </c>
      <c r="G28" s="14">
        <v>163</v>
      </c>
    </row>
    <row r="29" spans="1:7" x14ac:dyDescent="0.25">
      <c r="A29" s="21">
        <v>42370</v>
      </c>
      <c r="B29" s="14" t="s">
        <v>7</v>
      </c>
      <c r="C29" s="14">
        <v>55</v>
      </c>
      <c r="E29" s="21">
        <v>43191</v>
      </c>
      <c r="F29" s="14" t="s">
        <v>7</v>
      </c>
      <c r="G29" s="14">
        <v>115</v>
      </c>
    </row>
    <row r="30" spans="1:7" x14ac:dyDescent="0.25">
      <c r="A30" s="21">
        <v>42370</v>
      </c>
      <c r="B30" s="14" t="s">
        <v>4</v>
      </c>
      <c r="C30" s="14">
        <v>86</v>
      </c>
      <c r="E30" s="21">
        <v>43191</v>
      </c>
      <c r="F30" s="14" t="s">
        <v>4</v>
      </c>
      <c r="G30" s="14">
        <v>156</v>
      </c>
    </row>
    <row r="31" spans="1:7" ht="16.5" thickBot="1" x14ac:dyDescent="0.3">
      <c r="A31" s="21">
        <v>42401</v>
      </c>
      <c r="B31" s="14" t="s">
        <v>5</v>
      </c>
      <c r="C31" s="14">
        <v>47</v>
      </c>
      <c r="E31" s="23">
        <v>43221</v>
      </c>
      <c r="F31" s="16" t="s">
        <v>5</v>
      </c>
      <c r="G31" s="16">
        <v>86</v>
      </c>
    </row>
    <row r="32" spans="1:7" x14ac:dyDescent="0.25">
      <c r="A32" s="21">
        <v>42401</v>
      </c>
      <c r="B32" s="14" t="s">
        <v>6</v>
      </c>
      <c r="C32" s="14">
        <v>64</v>
      </c>
    </row>
    <row r="33" spans="1:3" x14ac:dyDescent="0.25">
      <c r="A33" s="21">
        <v>42401</v>
      </c>
      <c r="B33" s="14" t="s">
        <v>7</v>
      </c>
      <c r="C33" s="14">
        <v>57</v>
      </c>
    </row>
    <row r="34" spans="1:3" x14ac:dyDescent="0.25">
      <c r="A34" s="21">
        <v>42401</v>
      </c>
      <c r="B34" s="14" t="s">
        <v>4</v>
      </c>
      <c r="C34" s="14">
        <v>58</v>
      </c>
    </row>
    <row r="35" spans="1:3" x14ac:dyDescent="0.25">
      <c r="A35" s="21">
        <v>42430</v>
      </c>
      <c r="B35" s="14" t="s">
        <v>5</v>
      </c>
      <c r="C35" s="14">
        <v>86</v>
      </c>
    </row>
    <row r="36" spans="1:3" x14ac:dyDescent="0.25">
      <c r="A36" s="21">
        <v>42430</v>
      </c>
      <c r="B36" s="14" t="s">
        <v>6</v>
      </c>
      <c r="C36" s="14">
        <v>49</v>
      </c>
    </row>
    <row r="37" spans="1:3" x14ac:dyDescent="0.25">
      <c r="A37" s="21">
        <v>42430</v>
      </c>
      <c r="B37" s="14" t="s">
        <v>7</v>
      </c>
      <c r="C37" s="14">
        <v>49</v>
      </c>
    </row>
    <row r="38" spans="1:3" x14ac:dyDescent="0.25">
      <c r="A38" s="21">
        <v>42430</v>
      </c>
      <c r="B38" s="14" t="s">
        <v>4</v>
      </c>
      <c r="C38" s="14">
        <v>78</v>
      </c>
    </row>
    <row r="39" spans="1:3" x14ac:dyDescent="0.25">
      <c r="A39" s="21">
        <v>42461</v>
      </c>
      <c r="B39" s="14" t="s">
        <v>5</v>
      </c>
      <c r="C39" s="14">
        <v>62</v>
      </c>
    </row>
    <row r="40" spans="1:3" x14ac:dyDescent="0.25">
      <c r="A40" s="21">
        <v>42461</v>
      </c>
      <c r="B40" s="14" t="s">
        <v>6</v>
      </c>
      <c r="C40" s="14">
        <v>68</v>
      </c>
    </row>
    <row r="41" spans="1:3" x14ac:dyDescent="0.25">
      <c r="A41" s="21">
        <v>42461</v>
      </c>
      <c r="B41" s="14" t="s">
        <v>7</v>
      </c>
      <c r="C41" s="14">
        <v>58</v>
      </c>
    </row>
    <row r="42" spans="1:3" x14ac:dyDescent="0.25">
      <c r="A42" s="21">
        <v>42461</v>
      </c>
      <c r="B42" s="14" t="s">
        <v>4</v>
      </c>
      <c r="C42" s="14">
        <v>75</v>
      </c>
    </row>
    <row r="43" spans="1:3" x14ac:dyDescent="0.25">
      <c r="A43" s="21">
        <v>42491</v>
      </c>
      <c r="B43" s="14" t="s">
        <v>5</v>
      </c>
      <c r="C43" s="14">
        <v>20</v>
      </c>
    </row>
    <row r="44" spans="1:3" x14ac:dyDescent="0.25">
      <c r="A44" s="21">
        <v>42491</v>
      </c>
      <c r="B44" s="14" t="s">
        <v>6</v>
      </c>
      <c r="C44" s="14">
        <v>47</v>
      </c>
    </row>
    <row r="45" spans="1:3" x14ac:dyDescent="0.25">
      <c r="A45" s="21">
        <v>42491</v>
      </c>
      <c r="B45" s="14" t="s">
        <v>7</v>
      </c>
      <c r="C45" s="14">
        <v>50</v>
      </c>
    </row>
    <row r="46" spans="1:3" x14ac:dyDescent="0.25">
      <c r="A46" s="21">
        <v>42491</v>
      </c>
      <c r="B46" s="14" t="s">
        <v>4</v>
      </c>
      <c r="C46" s="14">
        <v>80</v>
      </c>
    </row>
    <row r="47" spans="1:3" x14ac:dyDescent="0.25">
      <c r="A47" s="21">
        <v>42522</v>
      </c>
      <c r="B47" s="14" t="s">
        <v>5</v>
      </c>
      <c r="C47" s="14">
        <v>45</v>
      </c>
    </row>
    <row r="48" spans="1:3" x14ac:dyDescent="0.25">
      <c r="A48" s="21">
        <v>42522</v>
      </c>
      <c r="B48" s="14" t="s">
        <v>6</v>
      </c>
      <c r="C48" s="14">
        <v>20</v>
      </c>
    </row>
    <row r="49" spans="1:3" x14ac:dyDescent="0.25">
      <c r="A49" s="21">
        <v>42522</v>
      </c>
      <c r="B49" s="14" t="s">
        <v>7</v>
      </c>
      <c r="C49" s="14">
        <v>53</v>
      </c>
    </row>
    <row r="50" spans="1:3" x14ac:dyDescent="0.25">
      <c r="A50" s="21">
        <v>42522</v>
      </c>
      <c r="B50" s="14" t="s">
        <v>4</v>
      </c>
      <c r="C50" s="14">
        <v>66</v>
      </c>
    </row>
    <row r="51" spans="1:3" x14ac:dyDescent="0.25">
      <c r="A51" s="21">
        <v>42552</v>
      </c>
      <c r="B51" s="14" t="s">
        <v>5</v>
      </c>
      <c r="C51" s="14">
        <v>58</v>
      </c>
    </row>
    <row r="52" spans="1:3" x14ac:dyDescent="0.25">
      <c r="A52" s="21">
        <v>42552</v>
      </c>
      <c r="B52" s="14" t="s">
        <v>6</v>
      </c>
      <c r="C52" s="14">
        <v>48</v>
      </c>
    </row>
    <row r="53" spans="1:3" x14ac:dyDescent="0.25">
      <c r="A53" s="21">
        <v>42552</v>
      </c>
      <c r="B53" s="14" t="s">
        <v>7</v>
      </c>
      <c r="C53" s="14">
        <v>25</v>
      </c>
    </row>
    <row r="54" spans="1:3" x14ac:dyDescent="0.25">
      <c r="A54" s="21">
        <v>42552</v>
      </c>
      <c r="B54" s="14" t="s">
        <v>4</v>
      </c>
      <c r="C54" s="14">
        <v>89</v>
      </c>
    </row>
    <row r="55" spans="1:3" x14ac:dyDescent="0.25">
      <c r="A55" s="21">
        <v>42583</v>
      </c>
      <c r="B55" s="14" t="s">
        <v>5</v>
      </c>
      <c r="C55" s="14">
        <v>62</v>
      </c>
    </row>
    <row r="56" spans="1:3" x14ac:dyDescent="0.25">
      <c r="A56" s="21">
        <v>42583</v>
      </c>
      <c r="B56" s="14" t="s">
        <v>6</v>
      </c>
      <c r="C56" s="14">
        <v>59</v>
      </c>
    </row>
    <row r="57" spans="1:3" x14ac:dyDescent="0.25">
      <c r="A57" s="21">
        <v>42583</v>
      </c>
      <c r="B57" s="14" t="s">
        <v>7</v>
      </c>
      <c r="C57" s="14">
        <v>28</v>
      </c>
    </row>
    <row r="58" spans="1:3" x14ac:dyDescent="0.25">
      <c r="A58" s="21">
        <v>42583</v>
      </c>
      <c r="B58" s="14" t="s">
        <v>4</v>
      </c>
      <c r="C58" s="14">
        <v>52</v>
      </c>
    </row>
    <row r="59" spans="1:3" x14ac:dyDescent="0.25">
      <c r="A59" s="21">
        <v>42614</v>
      </c>
      <c r="B59" s="14" t="s">
        <v>5</v>
      </c>
      <c r="C59" s="14">
        <v>63</v>
      </c>
    </row>
    <row r="60" spans="1:3" x14ac:dyDescent="0.25">
      <c r="A60" s="21">
        <v>42614</v>
      </c>
      <c r="B60" s="14" t="s">
        <v>6</v>
      </c>
      <c r="C60" s="14">
        <v>39</v>
      </c>
    </row>
    <row r="61" spans="1:3" x14ac:dyDescent="0.25">
      <c r="A61" s="21">
        <v>42614</v>
      </c>
      <c r="B61" s="14" t="s">
        <v>7</v>
      </c>
      <c r="C61" s="14">
        <v>33</v>
      </c>
    </row>
    <row r="62" spans="1:3" x14ac:dyDescent="0.25">
      <c r="A62" s="21">
        <v>42614</v>
      </c>
      <c r="B62" s="14" t="s">
        <v>4</v>
      </c>
      <c r="C62" s="14">
        <v>49</v>
      </c>
    </row>
    <row r="63" spans="1:3" x14ac:dyDescent="0.25">
      <c r="A63" s="21">
        <v>42644</v>
      </c>
      <c r="B63" s="14" t="s">
        <v>5</v>
      </c>
      <c r="C63" s="14">
        <v>33</v>
      </c>
    </row>
    <row r="64" spans="1:3" x14ac:dyDescent="0.25">
      <c r="A64" s="21">
        <v>42644</v>
      </c>
      <c r="B64" s="14" t="s">
        <v>6</v>
      </c>
      <c r="C64" s="14">
        <v>83</v>
      </c>
    </row>
    <row r="65" spans="1:3" x14ac:dyDescent="0.25">
      <c r="A65" s="21">
        <v>42644</v>
      </c>
      <c r="B65" s="14" t="s">
        <v>7</v>
      </c>
      <c r="C65" s="14">
        <v>50</v>
      </c>
    </row>
    <row r="66" spans="1:3" x14ac:dyDescent="0.25">
      <c r="A66" s="21">
        <v>42644</v>
      </c>
      <c r="B66" s="14" t="s">
        <v>4</v>
      </c>
      <c r="C66" s="14">
        <v>259</v>
      </c>
    </row>
    <row r="67" spans="1:3" x14ac:dyDescent="0.25">
      <c r="A67" s="21">
        <v>42675</v>
      </c>
      <c r="B67" s="14" t="s">
        <v>5</v>
      </c>
      <c r="C67" s="14">
        <v>94</v>
      </c>
    </row>
    <row r="68" spans="1:3" x14ac:dyDescent="0.25">
      <c r="A68" s="21">
        <v>42675</v>
      </c>
      <c r="B68" s="14" t="s">
        <v>6</v>
      </c>
      <c r="C68" s="14">
        <v>78</v>
      </c>
    </row>
    <row r="69" spans="1:3" x14ac:dyDescent="0.25">
      <c r="A69" s="21">
        <v>42675</v>
      </c>
      <c r="B69" s="14" t="s">
        <v>7</v>
      </c>
      <c r="C69" s="14">
        <v>36</v>
      </c>
    </row>
    <row r="70" spans="1:3" x14ac:dyDescent="0.25">
      <c r="A70" s="21">
        <v>42675</v>
      </c>
      <c r="B70" s="14" t="s">
        <v>4</v>
      </c>
      <c r="C70" s="14">
        <v>132</v>
      </c>
    </row>
    <row r="71" spans="1:3" x14ac:dyDescent="0.25">
      <c r="A71" s="21">
        <v>42705</v>
      </c>
      <c r="B71" s="14" t="s">
        <v>5</v>
      </c>
      <c r="C71" s="14">
        <v>50</v>
      </c>
    </row>
    <row r="72" spans="1:3" x14ac:dyDescent="0.25">
      <c r="A72" s="21">
        <v>42705</v>
      </c>
      <c r="B72" s="14" t="s">
        <v>6</v>
      </c>
      <c r="C72" s="14">
        <v>54</v>
      </c>
    </row>
    <row r="73" spans="1:3" x14ac:dyDescent="0.25">
      <c r="A73" s="21">
        <v>42705</v>
      </c>
      <c r="B73" s="14" t="s">
        <v>7</v>
      </c>
      <c r="C73" s="14">
        <v>99</v>
      </c>
    </row>
    <row r="74" spans="1:3" x14ac:dyDescent="0.25">
      <c r="A74" s="21">
        <v>42705</v>
      </c>
      <c r="B74" s="14" t="s">
        <v>4</v>
      </c>
      <c r="C74" s="14">
        <v>104</v>
      </c>
    </row>
    <row r="75" spans="1:3" x14ac:dyDescent="0.25">
      <c r="A75" s="21">
        <v>42736</v>
      </c>
      <c r="B75" s="14" t="s">
        <v>5</v>
      </c>
      <c r="C75" s="14">
        <v>92</v>
      </c>
    </row>
    <row r="76" spans="1:3" x14ac:dyDescent="0.25">
      <c r="A76" s="21">
        <v>42736</v>
      </c>
      <c r="B76" s="14" t="s">
        <v>6</v>
      </c>
      <c r="C76" s="14">
        <v>130</v>
      </c>
    </row>
    <row r="77" spans="1:3" x14ac:dyDescent="0.25">
      <c r="A77" s="21">
        <v>42736</v>
      </c>
      <c r="B77" s="14" t="s">
        <v>7</v>
      </c>
      <c r="C77" s="14">
        <v>87</v>
      </c>
    </row>
    <row r="78" spans="1:3" x14ac:dyDescent="0.25">
      <c r="A78" s="21">
        <v>42736</v>
      </c>
      <c r="B78" s="14" t="s">
        <v>4</v>
      </c>
      <c r="C78" s="14">
        <v>60</v>
      </c>
    </row>
    <row r="79" spans="1:3" x14ac:dyDescent="0.25">
      <c r="A79" s="21">
        <v>42767</v>
      </c>
      <c r="B79" s="14" t="s">
        <v>5</v>
      </c>
      <c r="C79" s="14">
        <v>35</v>
      </c>
    </row>
    <row r="80" spans="1:3" x14ac:dyDescent="0.25">
      <c r="A80" s="21">
        <v>42767</v>
      </c>
      <c r="B80" s="14" t="s">
        <v>6</v>
      </c>
      <c r="C80" s="14">
        <v>60</v>
      </c>
    </row>
    <row r="81" spans="1:3" x14ac:dyDescent="0.25">
      <c r="A81" s="21">
        <v>42767</v>
      </c>
      <c r="B81" s="14" t="s">
        <v>7</v>
      </c>
      <c r="C81" s="14">
        <v>77</v>
      </c>
    </row>
    <row r="82" spans="1:3" x14ac:dyDescent="0.25">
      <c r="A82" s="21">
        <v>42767</v>
      </c>
      <c r="B82" s="14" t="s">
        <v>4</v>
      </c>
      <c r="C82" s="14">
        <v>79</v>
      </c>
    </row>
    <row r="83" spans="1:3" x14ac:dyDescent="0.25">
      <c r="A83" s="21">
        <v>42795</v>
      </c>
      <c r="B83" s="14" t="s">
        <v>5</v>
      </c>
      <c r="C83" s="14">
        <v>174</v>
      </c>
    </row>
    <row r="84" spans="1:3" x14ac:dyDescent="0.25">
      <c r="A84" s="21">
        <v>42795</v>
      </c>
      <c r="B84" s="14" t="s">
        <v>6</v>
      </c>
      <c r="C84" s="14">
        <v>90</v>
      </c>
    </row>
    <row r="85" spans="1:3" x14ac:dyDescent="0.25">
      <c r="A85" s="21">
        <v>42795</v>
      </c>
      <c r="B85" s="14" t="s">
        <v>7</v>
      </c>
      <c r="C85" s="14">
        <v>99</v>
      </c>
    </row>
    <row r="86" spans="1:3" x14ac:dyDescent="0.25">
      <c r="A86" s="21">
        <v>42795</v>
      </c>
      <c r="B86" s="14" t="s">
        <v>4</v>
      </c>
      <c r="C86" s="14">
        <v>125</v>
      </c>
    </row>
    <row r="87" spans="1:3" x14ac:dyDescent="0.25">
      <c r="A87" s="21">
        <v>42826</v>
      </c>
      <c r="B87" s="14" t="s">
        <v>5</v>
      </c>
      <c r="C87" s="14">
        <v>71</v>
      </c>
    </row>
    <row r="88" spans="1:3" x14ac:dyDescent="0.25">
      <c r="A88" s="21">
        <v>42826</v>
      </c>
      <c r="B88" s="14" t="s">
        <v>6</v>
      </c>
      <c r="C88" s="14">
        <v>45</v>
      </c>
    </row>
    <row r="89" spans="1:3" x14ac:dyDescent="0.25">
      <c r="A89" s="21">
        <v>42826</v>
      </c>
      <c r="B89" s="14" t="s">
        <v>7</v>
      </c>
      <c r="C89" s="14">
        <v>57</v>
      </c>
    </row>
    <row r="90" spans="1:3" x14ac:dyDescent="0.25">
      <c r="A90" s="21">
        <v>42826</v>
      </c>
      <c r="B90" s="14" t="s">
        <v>4</v>
      </c>
      <c r="C90" s="14">
        <v>105</v>
      </c>
    </row>
    <row r="91" spans="1:3" x14ac:dyDescent="0.25">
      <c r="A91" s="21">
        <v>42856</v>
      </c>
      <c r="B91" s="14" t="s">
        <v>5</v>
      </c>
      <c r="C91" s="14">
        <v>49</v>
      </c>
    </row>
    <row r="92" spans="1:3" x14ac:dyDescent="0.25">
      <c r="A92" s="21">
        <v>42856</v>
      </c>
      <c r="B92" s="14" t="s">
        <v>6</v>
      </c>
      <c r="C92" s="14">
        <v>69</v>
      </c>
    </row>
    <row r="93" spans="1:3" x14ac:dyDescent="0.25">
      <c r="A93" s="21">
        <v>42856</v>
      </c>
      <c r="B93" s="14" t="s">
        <v>7</v>
      </c>
      <c r="C93" s="14">
        <v>55</v>
      </c>
    </row>
    <row r="94" spans="1:3" x14ac:dyDescent="0.25">
      <c r="A94" s="21">
        <v>42856</v>
      </c>
      <c r="B94" s="14" t="s">
        <v>4</v>
      </c>
      <c r="C94" s="14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B9C5-200F-4A0E-941B-11CDB4A8D16A}">
  <dimension ref="A1:L173"/>
  <sheetViews>
    <sheetView topLeftCell="B1" workbookViewId="0">
      <selection activeCell="H56" sqref="H56:I62"/>
    </sheetView>
  </sheetViews>
  <sheetFormatPr defaultRowHeight="15.75" x14ac:dyDescent="0.25"/>
  <cols>
    <col min="5" max="5" width="15.375" bestFit="1" customWidth="1"/>
    <col min="6" max="6" width="16.375" bestFit="1" customWidth="1"/>
    <col min="7" max="7" width="20" bestFit="1" customWidth="1"/>
    <col min="8" max="8" width="15.875" bestFit="1" customWidth="1"/>
    <col min="9" max="9" width="16.375" bestFit="1" customWidth="1"/>
    <col min="10" max="11" width="13.375" bestFit="1" customWidth="1"/>
    <col min="12" max="12" width="10.875" bestFit="1" customWidth="1"/>
  </cols>
  <sheetData>
    <row r="1" spans="1:10" ht="32.25" thickBot="1" x14ac:dyDescent="0.3">
      <c r="A1" s="18" t="s">
        <v>0</v>
      </c>
      <c r="B1" s="19" t="s">
        <v>1</v>
      </c>
      <c r="C1" s="19" t="s">
        <v>2</v>
      </c>
      <c r="D1" s="19" t="s">
        <v>3</v>
      </c>
      <c r="E1" s="75" t="s">
        <v>151</v>
      </c>
      <c r="F1" s="75" t="s">
        <v>152</v>
      </c>
      <c r="G1" s="75"/>
      <c r="I1" s="76" t="s">
        <v>135</v>
      </c>
      <c r="J1">
        <f xml:space="preserve"> CORREL(C2:C124,D2:D124)</f>
        <v>0.84899181218082975</v>
      </c>
    </row>
    <row r="2" spans="1:10" x14ac:dyDescent="0.25">
      <c r="A2" s="21">
        <v>42156</v>
      </c>
      <c r="B2" s="14" t="s">
        <v>4</v>
      </c>
      <c r="C2" s="14">
        <v>2</v>
      </c>
      <c r="D2" s="14">
        <v>4</v>
      </c>
      <c r="E2" t="str">
        <f>IF(C2&lt;=100,"Less than 100",IF(C2&lt;=200,"Less than 200",IF(C2&lt;=300,"Less than 300",IF(C2&lt;=400,"Less than 400","Greater than 400"))))</f>
        <v>Less than 100</v>
      </c>
      <c r="F2" t="str">
        <f>IF(D2&lt;=1000,"Less than 1000",IF(D2&lt;=2000,"Less than 2000",IF(D2&lt;=3000,"Less than 3000","Greater than 3000")))</f>
        <v>Less than 1000</v>
      </c>
      <c r="I2" t="s">
        <v>138</v>
      </c>
      <c r="J2" t="s">
        <v>139</v>
      </c>
    </row>
    <row r="3" spans="1:10" x14ac:dyDescent="0.25">
      <c r="A3" s="21">
        <v>42186</v>
      </c>
      <c r="B3" s="14" t="s">
        <v>5</v>
      </c>
      <c r="C3" s="14">
        <v>1</v>
      </c>
      <c r="D3" s="14">
        <v>1</v>
      </c>
      <c r="E3" t="str">
        <f t="shared" ref="E3:E66" si="0">IF(C3&lt;=100,"Less than 100",IF(C3&lt;=200,"Less than 200",IF(C3&lt;=300,"Less than 300",IF(C3&lt;=400,"Less than 400","Greater than 400"))))</f>
        <v>Less than 100</v>
      </c>
      <c r="F3" t="str">
        <f t="shared" ref="F3:F66" si="1">IF(D3&lt;=1000,"Less than 1000",IF(D3&lt;=2000,"Less than 2000",IF(D3&lt;=3000,"Less than 3000","Greater than 3000")))</f>
        <v>Less than 1000</v>
      </c>
      <c r="H3" t="s">
        <v>136</v>
      </c>
      <c r="I3">
        <f xml:space="preserve"> MAX(C2:C124)</f>
        <v>459</v>
      </c>
      <c r="J3">
        <f xml:space="preserve"> MAX(D2:D124)</f>
        <v>3462</v>
      </c>
    </row>
    <row r="4" spans="1:10" x14ac:dyDescent="0.25">
      <c r="A4" s="21">
        <v>42186</v>
      </c>
      <c r="B4" s="14" t="s">
        <v>6</v>
      </c>
      <c r="C4" s="14">
        <v>1</v>
      </c>
      <c r="D4" s="14">
        <v>25</v>
      </c>
      <c r="E4" t="str">
        <f t="shared" si="0"/>
        <v>Less than 100</v>
      </c>
      <c r="F4" t="str">
        <f t="shared" si="1"/>
        <v>Less than 1000</v>
      </c>
      <c r="H4" t="s">
        <v>137</v>
      </c>
      <c r="I4">
        <f xml:space="preserve"> MIN(D2:D124)</f>
        <v>1</v>
      </c>
      <c r="J4">
        <f xml:space="preserve"> MIN(D2:D124)</f>
        <v>1</v>
      </c>
    </row>
    <row r="5" spans="1:10" x14ac:dyDescent="0.25">
      <c r="A5" s="21">
        <v>42186</v>
      </c>
      <c r="B5" s="14" t="s">
        <v>7</v>
      </c>
      <c r="C5" s="14">
        <v>4</v>
      </c>
      <c r="D5" s="14">
        <v>70</v>
      </c>
      <c r="E5" t="str">
        <f t="shared" si="0"/>
        <v>Less than 100</v>
      </c>
      <c r="F5" t="str">
        <f t="shared" si="1"/>
        <v>Less than 1000</v>
      </c>
    </row>
    <row r="6" spans="1:10" x14ac:dyDescent="0.25">
      <c r="A6" s="21">
        <v>42186</v>
      </c>
      <c r="B6" s="14" t="s">
        <v>4</v>
      </c>
      <c r="C6" s="14">
        <v>6</v>
      </c>
      <c r="D6" s="14">
        <v>100</v>
      </c>
      <c r="E6" t="str">
        <f t="shared" si="0"/>
        <v>Less than 100</v>
      </c>
      <c r="F6" t="str">
        <f t="shared" si="1"/>
        <v>Less than 1000</v>
      </c>
      <c r="H6" t="s">
        <v>140</v>
      </c>
    </row>
    <row r="7" spans="1:10" x14ac:dyDescent="0.25">
      <c r="A7" s="21">
        <v>42217</v>
      </c>
      <c r="B7" s="14" t="s">
        <v>5</v>
      </c>
      <c r="C7" s="14">
        <v>12</v>
      </c>
      <c r="D7" s="14">
        <v>291</v>
      </c>
      <c r="E7" t="str">
        <f t="shared" si="0"/>
        <v>Less than 100</v>
      </c>
      <c r="F7" t="str">
        <f t="shared" si="1"/>
        <v>Less than 1000</v>
      </c>
      <c r="H7" t="s">
        <v>141</v>
      </c>
    </row>
    <row r="8" spans="1:10" x14ac:dyDescent="0.25">
      <c r="A8" s="21">
        <v>42217</v>
      </c>
      <c r="B8" s="14" t="s">
        <v>6</v>
      </c>
      <c r="C8" s="14">
        <v>13</v>
      </c>
      <c r="D8" s="14">
        <v>225</v>
      </c>
      <c r="E8" t="str">
        <f t="shared" si="0"/>
        <v>Less than 100</v>
      </c>
      <c r="F8" t="str">
        <f t="shared" si="1"/>
        <v>Less than 1000</v>
      </c>
      <c r="H8" t="s">
        <v>142</v>
      </c>
    </row>
    <row r="9" spans="1:10" x14ac:dyDescent="0.25">
      <c r="A9" s="21">
        <v>42217</v>
      </c>
      <c r="B9" s="14" t="s">
        <v>7</v>
      </c>
      <c r="C9" s="14">
        <v>10</v>
      </c>
      <c r="D9" s="14">
        <v>141</v>
      </c>
      <c r="E9" t="str">
        <f t="shared" si="0"/>
        <v>Less than 100</v>
      </c>
      <c r="F9" t="str">
        <f t="shared" si="1"/>
        <v>Less than 1000</v>
      </c>
      <c r="H9" t="s">
        <v>143</v>
      </c>
    </row>
    <row r="10" spans="1:10" x14ac:dyDescent="0.25">
      <c r="A10" s="21">
        <v>42217</v>
      </c>
      <c r="B10" s="14" t="s">
        <v>4</v>
      </c>
      <c r="C10" s="14">
        <v>7</v>
      </c>
      <c r="D10" s="14">
        <v>148</v>
      </c>
      <c r="E10" t="str">
        <f t="shared" si="0"/>
        <v>Less than 100</v>
      </c>
      <c r="F10" t="str">
        <f t="shared" si="1"/>
        <v>Less than 1000</v>
      </c>
      <c r="H10" t="s">
        <v>144</v>
      </c>
    </row>
    <row r="11" spans="1:10" x14ac:dyDescent="0.25">
      <c r="A11" s="21">
        <v>42248</v>
      </c>
      <c r="B11" s="14" t="s">
        <v>5</v>
      </c>
      <c r="C11" s="14">
        <v>12</v>
      </c>
      <c r="D11" s="14">
        <v>215</v>
      </c>
      <c r="E11" t="str">
        <f t="shared" si="0"/>
        <v>Less than 100</v>
      </c>
      <c r="F11" t="str">
        <f t="shared" si="1"/>
        <v>Less than 1000</v>
      </c>
      <c r="H11" t="s">
        <v>145</v>
      </c>
    </row>
    <row r="12" spans="1:10" x14ac:dyDescent="0.25">
      <c r="A12" s="21">
        <v>42248</v>
      </c>
      <c r="B12" s="14" t="s">
        <v>6</v>
      </c>
      <c r="C12" s="14">
        <v>11</v>
      </c>
      <c r="D12" s="14">
        <v>94</v>
      </c>
      <c r="E12" t="str">
        <f t="shared" si="0"/>
        <v>Less than 100</v>
      </c>
      <c r="F12" t="str">
        <f t="shared" si="1"/>
        <v>Less than 1000</v>
      </c>
    </row>
    <row r="13" spans="1:10" x14ac:dyDescent="0.25">
      <c r="A13" s="21">
        <v>42248</v>
      </c>
      <c r="B13" s="14" t="s">
        <v>7</v>
      </c>
      <c r="C13" s="14">
        <v>12</v>
      </c>
      <c r="D13" s="14">
        <v>266</v>
      </c>
      <c r="E13" t="str">
        <f t="shared" si="0"/>
        <v>Less than 100</v>
      </c>
      <c r="F13" t="str">
        <f t="shared" si="1"/>
        <v>Less than 1000</v>
      </c>
      <c r="H13" t="s">
        <v>146</v>
      </c>
    </row>
    <row r="14" spans="1:10" x14ac:dyDescent="0.25">
      <c r="A14" s="21">
        <v>42248</v>
      </c>
      <c r="B14" s="14" t="s">
        <v>4</v>
      </c>
      <c r="C14" s="14">
        <v>12</v>
      </c>
      <c r="D14" s="14">
        <v>35</v>
      </c>
      <c r="E14" t="str">
        <f t="shared" si="0"/>
        <v>Less than 100</v>
      </c>
      <c r="F14" t="str">
        <f t="shared" si="1"/>
        <v>Less than 1000</v>
      </c>
      <c r="H14" t="s">
        <v>148</v>
      </c>
    </row>
    <row r="15" spans="1:10" x14ac:dyDescent="0.25">
      <c r="A15" s="21">
        <v>42278</v>
      </c>
      <c r="B15" s="14" t="s">
        <v>5</v>
      </c>
      <c r="C15" s="14">
        <v>7</v>
      </c>
      <c r="D15" s="14">
        <v>133</v>
      </c>
      <c r="E15" t="str">
        <f t="shared" si="0"/>
        <v>Less than 100</v>
      </c>
      <c r="F15" t="str">
        <f t="shared" si="1"/>
        <v>Less than 1000</v>
      </c>
      <c r="H15" t="s">
        <v>147</v>
      </c>
    </row>
    <row r="16" spans="1:10" x14ac:dyDescent="0.25">
      <c r="A16" s="21">
        <v>42278</v>
      </c>
      <c r="B16" s="14" t="s">
        <v>6</v>
      </c>
      <c r="C16" s="14">
        <v>17</v>
      </c>
      <c r="D16" s="14">
        <v>271</v>
      </c>
      <c r="E16" t="str">
        <f t="shared" si="0"/>
        <v>Less than 100</v>
      </c>
      <c r="F16" t="str">
        <f t="shared" si="1"/>
        <v>Less than 1000</v>
      </c>
      <c r="H16" t="s">
        <v>149</v>
      </c>
    </row>
    <row r="17" spans="1:12" x14ac:dyDescent="0.25">
      <c r="A17" s="21">
        <v>42278</v>
      </c>
      <c r="B17" s="14" t="s">
        <v>7</v>
      </c>
      <c r="C17" s="14">
        <v>15</v>
      </c>
      <c r="D17" s="14">
        <v>169</v>
      </c>
      <c r="E17" t="str">
        <f t="shared" si="0"/>
        <v>Less than 100</v>
      </c>
      <c r="F17" t="str">
        <f t="shared" si="1"/>
        <v>Less than 1000</v>
      </c>
      <c r="H17" t="s">
        <v>150</v>
      </c>
    </row>
    <row r="18" spans="1:12" x14ac:dyDescent="0.25">
      <c r="A18" s="21">
        <v>42278</v>
      </c>
      <c r="B18" s="14" t="s">
        <v>4</v>
      </c>
      <c r="C18" s="14">
        <v>68</v>
      </c>
      <c r="D18" s="14">
        <v>1085</v>
      </c>
      <c r="E18" t="str">
        <f t="shared" si="0"/>
        <v>Less than 100</v>
      </c>
      <c r="F18" t="str">
        <f t="shared" si="1"/>
        <v>Less than 2000</v>
      </c>
    </row>
    <row r="19" spans="1:12" x14ac:dyDescent="0.25">
      <c r="A19" s="21">
        <v>42309</v>
      </c>
      <c r="B19" s="14" t="s">
        <v>5</v>
      </c>
      <c r="C19" s="14">
        <v>27</v>
      </c>
      <c r="D19" s="14">
        <v>405</v>
      </c>
      <c r="E19" t="str">
        <f t="shared" si="0"/>
        <v>Less than 100</v>
      </c>
      <c r="F19" t="str">
        <f t="shared" si="1"/>
        <v>Less than 1000</v>
      </c>
    </row>
    <row r="20" spans="1:12" x14ac:dyDescent="0.25">
      <c r="A20" s="21">
        <v>42309</v>
      </c>
      <c r="B20" s="14" t="s">
        <v>6</v>
      </c>
      <c r="C20" s="14">
        <v>46</v>
      </c>
      <c r="D20" s="14">
        <v>581</v>
      </c>
      <c r="E20" t="str">
        <f t="shared" si="0"/>
        <v>Less than 100</v>
      </c>
      <c r="F20" t="str">
        <f t="shared" si="1"/>
        <v>Less than 1000</v>
      </c>
      <c r="H20" s="58" t="s">
        <v>162</v>
      </c>
      <c r="I20" s="58" t="s">
        <v>158</v>
      </c>
    </row>
    <row r="21" spans="1:12" x14ac:dyDescent="0.25">
      <c r="A21" s="21">
        <v>42309</v>
      </c>
      <c r="B21" s="14" t="s">
        <v>7</v>
      </c>
      <c r="C21" s="14">
        <v>30</v>
      </c>
      <c r="D21" s="14">
        <v>469</v>
      </c>
      <c r="E21" t="str">
        <f t="shared" si="0"/>
        <v>Less than 100</v>
      </c>
      <c r="F21" t="str">
        <f t="shared" si="1"/>
        <v>Less than 1000</v>
      </c>
      <c r="H21" s="58" t="s">
        <v>86</v>
      </c>
      <c r="I21" t="s">
        <v>159</v>
      </c>
      <c r="J21" t="s">
        <v>160</v>
      </c>
      <c r="K21" t="s">
        <v>161</v>
      </c>
      <c r="L21" t="s">
        <v>88</v>
      </c>
    </row>
    <row r="22" spans="1:12" x14ac:dyDescent="0.25">
      <c r="A22" s="21">
        <v>42309</v>
      </c>
      <c r="B22" s="14" t="s">
        <v>4</v>
      </c>
      <c r="C22" s="14">
        <v>53</v>
      </c>
      <c r="D22" s="14">
        <v>560</v>
      </c>
      <c r="E22" t="str">
        <f t="shared" si="0"/>
        <v>Less than 100</v>
      </c>
      <c r="F22" t="str">
        <f t="shared" si="1"/>
        <v>Less than 1000</v>
      </c>
      <c r="H22" s="59" t="s">
        <v>153</v>
      </c>
      <c r="I22" s="52"/>
      <c r="J22" s="52"/>
      <c r="K22" s="52">
        <v>2</v>
      </c>
      <c r="L22" s="52">
        <v>2</v>
      </c>
    </row>
    <row r="23" spans="1:12" x14ac:dyDescent="0.25">
      <c r="A23" s="21">
        <v>42339</v>
      </c>
      <c r="B23" s="14" t="s">
        <v>5</v>
      </c>
      <c r="C23" s="14">
        <v>52</v>
      </c>
      <c r="D23" s="14">
        <v>511</v>
      </c>
      <c r="E23" t="str">
        <f t="shared" si="0"/>
        <v>Less than 100</v>
      </c>
      <c r="F23" t="str">
        <f t="shared" si="1"/>
        <v>Less than 1000</v>
      </c>
      <c r="H23" s="59" t="s">
        <v>154</v>
      </c>
      <c r="I23" s="52"/>
      <c r="J23" s="52">
        <v>85</v>
      </c>
      <c r="K23" s="52">
        <v>2</v>
      </c>
      <c r="L23" s="52">
        <v>87</v>
      </c>
    </row>
    <row r="24" spans="1:12" x14ac:dyDescent="0.25">
      <c r="A24" s="21">
        <v>42339</v>
      </c>
      <c r="B24" s="14" t="s">
        <v>6</v>
      </c>
      <c r="C24" s="14">
        <v>49</v>
      </c>
      <c r="D24" s="14">
        <v>460</v>
      </c>
      <c r="E24" t="str">
        <f t="shared" si="0"/>
        <v>Less than 100</v>
      </c>
      <c r="F24" t="str">
        <f t="shared" si="1"/>
        <v>Less than 1000</v>
      </c>
      <c r="H24" s="59" t="s">
        <v>155</v>
      </c>
      <c r="I24" s="52"/>
      <c r="J24" s="52">
        <v>16</v>
      </c>
      <c r="K24" s="52">
        <v>1</v>
      </c>
      <c r="L24" s="52">
        <v>17</v>
      </c>
    </row>
    <row r="25" spans="1:12" x14ac:dyDescent="0.25">
      <c r="A25" s="21">
        <v>42339</v>
      </c>
      <c r="B25" s="14" t="s">
        <v>7</v>
      </c>
      <c r="C25" s="14">
        <v>41</v>
      </c>
      <c r="D25" s="14">
        <v>289</v>
      </c>
      <c r="E25" t="str">
        <f t="shared" si="0"/>
        <v>Less than 100</v>
      </c>
      <c r="F25" t="str">
        <f t="shared" si="1"/>
        <v>Less than 1000</v>
      </c>
      <c r="H25" s="59" t="s">
        <v>156</v>
      </c>
      <c r="I25" s="52">
        <v>1</v>
      </c>
      <c r="J25" s="52">
        <v>1</v>
      </c>
      <c r="K25" s="52">
        <v>8</v>
      </c>
      <c r="L25" s="52">
        <v>10</v>
      </c>
    </row>
    <row r="26" spans="1:12" x14ac:dyDescent="0.25">
      <c r="A26" s="21">
        <v>42339</v>
      </c>
      <c r="B26" s="14" t="s">
        <v>4</v>
      </c>
      <c r="C26" s="14">
        <v>88</v>
      </c>
      <c r="D26" s="14">
        <v>644</v>
      </c>
      <c r="E26" t="str">
        <f t="shared" si="0"/>
        <v>Less than 100</v>
      </c>
      <c r="F26" t="str">
        <f t="shared" si="1"/>
        <v>Less than 1000</v>
      </c>
      <c r="H26" s="59" t="s">
        <v>157</v>
      </c>
      <c r="I26" s="52"/>
      <c r="J26" s="52"/>
      <c r="K26" s="52">
        <v>7</v>
      </c>
      <c r="L26" s="52">
        <v>7</v>
      </c>
    </row>
    <row r="27" spans="1:12" x14ac:dyDescent="0.25">
      <c r="A27" s="21">
        <v>42370</v>
      </c>
      <c r="B27" s="14" t="s">
        <v>5</v>
      </c>
      <c r="C27" s="14">
        <v>45</v>
      </c>
      <c r="D27" s="14">
        <v>347</v>
      </c>
      <c r="E27" t="str">
        <f t="shared" si="0"/>
        <v>Less than 100</v>
      </c>
      <c r="F27" t="str">
        <f t="shared" si="1"/>
        <v>Less than 1000</v>
      </c>
      <c r="H27" s="59" t="s">
        <v>88</v>
      </c>
      <c r="I27" s="52">
        <v>1</v>
      </c>
      <c r="J27" s="52">
        <v>102</v>
      </c>
      <c r="K27" s="52">
        <v>20</v>
      </c>
      <c r="L27" s="52">
        <v>123</v>
      </c>
    </row>
    <row r="28" spans="1:12" x14ac:dyDescent="0.25">
      <c r="A28" s="21">
        <v>42370</v>
      </c>
      <c r="B28" s="14" t="s">
        <v>6</v>
      </c>
      <c r="C28" s="14">
        <v>64</v>
      </c>
      <c r="D28" s="14">
        <v>550</v>
      </c>
      <c r="E28" t="str">
        <f t="shared" si="0"/>
        <v>Less than 100</v>
      </c>
      <c r="F28" t="str">
        <f t="shared" si="1"/>
        <v>Less than 1000</v>
      </c>
    </row>
    <row r="29" spans="1:12" x14ac:dyDescent="0.25">
      <c r="A29" s="21">
        <v>42370</v>
      </c>
      <c r="B29" s="14" t="s">
        <v>7</v>
      </c>
      <c r="C29" s="14">
        <v>55</v>
      </c>
      <c r="D29" s="14">
        <v>325</v>
      </c>
      <c r="E29" t="str">
        <f t="shared" si="0"/>
        <v>Less than 100</v>
      </c>
      <c r="F29" t="str">
        <f t="shared" si="1"/>
        <v>Less than 1000</v>
      </c>
      <c r="H29" s="80" t="s">
        <v>163</v>
      </c>
      <c r="I29" s="80" t="s">
        <v>159</v>
      </c>
      <c r="J29" s="80" t="s">
        <v>160</v>
      </c>
      <c r="K29" s="80" t="s">
        <v>161</v>
      </c>
      <c r="L29" s="81"/>
    </row>
    <row r="30" spans="1:12" x14ac:dyDescent="0.25">
      <c r="A30" s="21">
        <v>42370</v>
      </c>
      <c r="B30" s="14" t="s">
        <v>4</v>
      </c>
      <c r="C30" s="14">
        <v>86</v>
      </c>
      <c r="D30" s="14">
        <v>750</v>
      </c>
      <c r="E30" t="str">
        <f t="shared" si="0"/>
        <v>Less than 100</v>
      </c>
      <c r="F30" t="str">
        <f t="shared" si="1"/>
        <v>Less than 1000</v>
      </c>
      <c r="H30" s="80" t="s">
        <v>153</v>
      </c>
      <c r="I30" s="82"/>
      <c r="J30" s="82"/>
      <c r="K30" s="82">
        <v>2</v>
      </c>
      <c r="L30" s="81">
        <f xml:space="preserve"> SUM(I30:K30)</f>
        <v>2</v>
      </c>
    </row>
    <row r="31" spans="1:12" x14ac:dyDescent="0.25">
      <c r="A31" s="21">
        <v>42401</v>
      </c>
      <c r="B31" s="14" t="s">
        <v>5</v>
      </c>
      <c r="C31" s="14">
        <v>47</v>
      </c>
      <c r="D31" s="14">
        <v>285</v>
      </c>
      <c r="E31" t="str">
        <f t="shared" si="0"/>
        <v>Less than 100</v>
      </c>
      <c r="F31" t="str">
        <f t="shared" si="1"/>
        <v>Less than 1000</v>
      </c>
      <c r="H31" s="80" t="s">
        <v>154</v>
      </c>
      <c r="I31" s="82"/>
      <c r="J31" s="82">
        <v>85</v>
      </c>
      <c r="K31" s="82">
        <v>2</v>
      </c>
      <c r="L31" s="81">
        <f t="shared" ref="L31:L35" si="2" xml:space="preserve"> SUM(I31:K31)</f>
        <v>87</v>
      </c>
    </row>
    <row r="32" spans="1:12" x14ac:dyDescent="0.25">
      <c r="A32" s="21">
        <v>42401</v>
      </c>
      <c r="B32" s="14" t="s">
        <v>6</v>
      </c>
      <c r="C32" s="14">
        <v>64</v>
      </c>
      <c r="D32" s="14">
        <v>405</v>
      </c>
      <c r="E32" t="str">
        <f t="shared" si="0"/>
        <v>Less than 100</v>
      </c>
      <c r="F32" t="str">
        <f t="shared" si="1"/>
        <v>Less than 1000</v>
      </c>
      <c r="H32" s="80" t="s">
        <v>155</v>
      </c>
      <c r="I32" s="82"/>
      <c r="J32" s="82">
        <v>16</v>
      </c>
      <c r="K32" s="82">
        <v>1</v>
      </c>
      <c r="L32" s="81">
        <f t="shared" si="2"/>
        <v>17</v>
      </c>
    </row>
    <row r="33" spans="1:12" x14ac:dyDescent="0.25">
      <c r="A33" s="21">
        <v>42401</v>
      </c>
      <c r="B33" s="14" t="s">
        <v>7</v>
      </c>
      <c r="C33" s="14">
        <v>57</v>
      </c>
      <c r="D33" s="14">
        <v>368</v>
      </c>
      <c r="E33" t="str">
        <f t="shared" si="0"/>
        <v>Less than 100</v>
      </c>
      <c r="F33" t="str">
        <f t="shared" si="1"/>
        <v>Less than 1000</v>
      </c>
      <c r="H33" s="80" t="s">
        <v>156</v>
      </c>
      <c r="I33" s="82">
        <v>1</v>
      </c>
      <c r="J33" s="82">
        <v>1</v>
      </c>
      <c r="K33" s="82">
        <v>8</v>
      </c>
      <c r="L33" s="81">
        <f t="shared" si="2"/>
        <v>10</v>
      </c>
    </row>
    <row r="34" spans="1:12" x14ac:dyDescent="0.25">
      <c r="A34" s="21">
        <v>42401</v>
      </c>
      <c r="B34" s="14" t="s">
        <v>4</v>
      </c>
      <c r="C34" s="14">
        <v>58</v>
      </c>
      <c r="D34" s="14">
        <v>206</v>
      </c>
      <c r="E34" t="str">
        <f t="shared" si="0"/>
        <v>Less than 100</v>
      </c>
      <c r="F34" t="str">
        <f t="shared" si="1"/>
        <v>Less than 1000</v>
      </c>
      <c r="H34" s="80" t="s">
        <v>157</v>
      </c>
      <c r="I34" s="82"/>
      <c r="J34" s="82"/>
      <c r="K34" s="82">
        <v>7</v>
      </c>
      <c r="L34" s="81">
        <f t="shared" si="2"/>
        <v>7</v>
      </c>
    </row>
    <row r="35" spans="1:12" x14ac:dyDescent="0.25">
      <c r="A35" s="21">
        <v>42430</v>
      </c>
      <c r="B35" s="14" t="s">
        <v>5</v>
      </c>
      <c r="C35" s="14">
        <v>86</v>
      </c>
      <c r="D35" s="14">
        <v>491</v>
      </c>
      <c r="E35" t="str">
        <f t="shared" si="0"/>
        <v>Less than 100</v>
      </c>
      <c r="F35" t="str">
        <f t="shared" si="1"/>
        <v>Less than 1000</v>
      </c>
      <c r="H35" s="81"/>
      <c r="I35" s="81">
        <f xml:space="preserve"> SUM(I30:I34)</f>
        <v>1</v>
      </c>
      <c r="J35" s="81">
        <f xml:space="preserve"> SUM(J30:J34)</f>
        <v>102</v>
      </c>
      <c r="K35" s="81">
        <f xml:space="preserve"> SUM(K30:K34)</f>
        <v>20</v>
      </c>
      <c r="L35" s="81">
        <f t="shared" si="2"/>
        <v>123</v>
      </c>
    </row>
    <row r="36" spans="1:12" x14ac:dyDescent="0.25">
      <c r="A36" s="21">
        <v>42430</v>
      </c>
      <c r="B36" s="14" t="s">
        <v>6</v>
      </c>
      <c r="C36" s="14">
        <v>49</v>
      </c>
      <c r="D36" s="14">
        <v>243</v>
      </c>
      <c r="E36" t="str">
        <f t="shared" si="0"/>
        <v>Less than 100</v>
      </c>
      <c r="F36" t="str">
        <f t="shared" si="1"/>
        <v>Less than 1000</v>
      </c>
    </row>
    <row r="37" spans="1:12" x14ac:dyDescent="0.25">
      <c r="A37" s="21">
        <v>42430</v>
      </c>
      <c r="B37" s="14" t="s">
        <v>7</v>
      </c>
      <c r="C37" s="14">
        <v>49</v>
      </c>
      <c r="D37" s="14">
        <v>525</v>
      </c>
      <c r="E37" t="str">
        <f t="shared" si="0"/>
        <v>Less than 100</v>
      </c>
      <c r="F37" t="str">
        <f t="shared" si="1"/>
        <v>Less than 1000</v>
      </c>
      <c r="H37" s="78" t="s">
        <v>164</v>
      </c>
    </row>
    <row r="38" spans="1:12" x14ac:dyDescent="0.25">
      <c r="A38" s="21">
        <v>42430</v>
      </c>
      <c r="B38" s="14" t="s">
        <v>4</v>
      </c>
      <c r="C38" s="14">
        <v>78</v>
      </c>
      <c r="D38" s="14">
        <v>353</v>
      </c>
      <c r="E38" t="str">
        <f t="shared" si="0"/>
        <v>Less than 100</v>
      </c>
      <c r="F38" t="str">
        <f t="shared" si="1"/>
        <v>Less than 1000</v>
      </c>
      <c r="H38" s="80" t="s">
        <v>167</v>
      </c>
      <c r="I38" s="80" t="s">
        <v>159</v>
      </c>
      <c r="J38" s="80" t="s">
        <v>160</v>
      </c>
      <c r="K38" s="80" t="s">
        <v>161</v>
      </c>
    </row>
    <row r="39" spans="1:12" x14ac:dyDescent="0.25">
      <c r="A39" s="21">
        <v>42461</v>
      </c>
      <c r="B39" s="14" t="s">
        <v>5</v>
      </c>
      <c r="C39" s="14">
        <v>62</v>
      </c>
      <c r="D39" s="14">
        <v>451</v>
      </c>
      <c r="E39" t="str">
        <f t="shared" si="0"/>
        <v>Less than 100</v>
      </c>
      <c r="F39" t="str">
        <f t="shared" si="1"/>
        <v>Less than 1000</v>
      </c>
      <c r="H39" s="80" t="s">
        <v>153</v>
      </c>
      <c r="I39" s="81">
        <f xml:space="preserve"> I$35/$L$35 *$L30/$L$35*$L$35</f>
        <v>1.6260162601626018E-2</v>
      </c>
      <c r="J39" s="81">
        <f t="shared" ref="J39:K39" si="3" xml:space="preserve"> J$35/$L$35 *$L30/$L$35*$L$35</f>
        <v>1.6585365853658536</v>
      </c>
      <c r="K39" s="81">
        <f t="shared" si="3"/>
        <v>0.32520325203252032</v>
      </c>
    </row>
    <row r="40" spans="1:12" x14ac:dyDescent="0.25">
      <c r="A40" s="21">
        <v>42461</v>
      </c>
      <c r="B40" s="14" t="s">
        <v>6</v>
      </c>
      <c r="C40" s="14">
        <v>68</v>
      </c>
      <c r="D40" s="14">
        <v>296</v>
      </c>
      <c r="E40" t="str">
        <f t="shared" si="0"/>
        <v>Less than 100</v>
      </c>
      <c r="F40" t="str">
        <f t="shared" si="1"/>
        <v>Less than 1000</v>
      </c>
      <c r="H40" s="80" t="s">
        <v>154</v>
      </c>
      <c r="I40" s="81">
        <f t="shared" ref="I40:K40" si="4" xml:space="preserve"> I$35/$L$35 *$L31/$L$35*$L$35</f>
        <v>0.70731707317073178</v>
      </c>
      <c r="J40" s="81">
        <f t="shared" si="4"/>
        <v>72.146341463414629</v>
      </c>
      <c r="K40" s="81">
        <f t="shared" si="4"/>
        <v>14.146341463414634</v>
      </c>
    </row>
    <row r="41" spans="1:12" x14ac:dyDescent="0.25">
      <c r="A41" s="21">
        <v>42461</v>
      </c>
      <c r="B41" s="14" t="s">
        <v>7</v>
      </c>
      <c r="C41" s="14">
        <v>58</v>
      </c>
      <c r="D41" s="14">
        <v>435</v>
      </c>
      <c r="E41" t="str">
        <f t="shared" si="0"/>
        <v>Less than 100</v>
      </c>
      <c r="F41" t="str">
        <f t="shared" si="1"/>
        <v>Less than 1000</v>
      </c>
      <c r="H41" s="80" t="s">
        <v>155</v>
      </c>
      <c r="I41" s="81">
        <f t="shared" ref="I41:K41" si="5" xml:space="preserve"> I$35/$L$35 *$L32/$L$35*$L$35</f>
        <v>0.13821138211382114</v>
      </c>
      <c r="J41" s="81">
        <f t="shared" si="5"/>
        <v>14.097560975609756</v>
      </c>
      <c r="K41" s="81">
        <f t="shared" si="5"/>
        <v>2.7642276422764227</v>
      </c>
    </row>
    <row r="42" spans="1:12" x14ac:dyDescent="0.25">
      <c r="A42" s="21">
        <v>42461</v>
      </c>
      <c r="B42" s="14" t="s">
        <v>4</v>
      </c>
      <c r="C42" s="14">
        <v>75</v>
      </c>
      <c r="D42" s="14">
        <v>304</v>
      </c>
      <c r="E42" t="str">
        <f t="shared" si="0"/>
        <v>Less than 100</v>
      </c>
      <c r="F42" t="str">
        <f t="shared" si="1"/>
        <v>Less than 1000</v>
      </c>
      <c r="H42" s="80" t="s">
        <v>156</v>
      </c>
      <c r="I42" s="81">
        <f t="shared" ref="I42:K42" si="6" xml:space="preserve"> I$35/$L$35 *$L33/$L$35*$L$35</f>
        <v>8.1300813008130093E-2</v>
      </c>
      <c r="J42" s="81">
        <f t="shared" si="6"/>
        <v>8.2926829268292686</v>
      </c>
      <c r="K42" s="81">
        <f t="shared" si="6"/>
        <v>1.6260162601626016</v>
      </c>
    </row>
    <row r="43" spans="1:12" x14ac:dyDescent="0.25">
      <c r="A43" s="21">
        <v>42491</v>
      </c>
      <c r="B43" s="14" t="s">
        <v>5</v>
      </c>
      <c r="C43" s="14">
        <v>20</v>
      </c>
      <c r="D43" s="14">
        <v>61</v>
      </c>
      <c r="E43" t="str">
        <f t="shared" si="0"/>
        <v>Less than 100</v>
      </c>
      <c r="F43" t="str">
        <f t="shared" si="1"/>
        <v>Less than 1000</v>
      </c>
      <c r="H43" s="80" t="s">
        <v>157</v>
      </c>
      <c r="I43" s="81">
        <f t="shared" ref="I43:K43" si="7" xml:space="preserve"> I$35/$L$35 *$L34/$L$35*$L$35</f>
        <v>5.6910569105691061E-2</v>
      </c>
      <c r="J43" s="81">
        <f t="shared" si="7"/>
        <v>5.8048780487804876</v>
      </c>
      <c r="K43" s="81">
        <f t="shared" si="7"/>
        <v>1.1382113821138211</v>
      </c>
    </row>
    <row r="44" spans="1:12" x14ac:dyDescent="0.25">
      <c r="A44" s="21">
        <v>42491</v>
      </c>
      <c r="B44" s="14" t="s">
        <v>6</v>
      </c>
      <c r="C44" s="14">
        <v>47</v>
      </c>
      <c r="D44" s="14">
        <v>154</v>
      </c>
      <c r="E44" t="str">
        <f t="shared" si="0"/>
        <v>Less than 100</v>
      </c>
      <c r="F44" t="str">
        <f t="shared" si="1"/>
        <v>Less than 1000</v>
      </c>
    </row>
    <row r="45" spans="1:12" x14ac:dyDescent="0.25">
      <c r="A45" s="21">
        <v>42491</v>
      </c>
      <c r="B45" s="14" t="s">
        <v>7</v>
      </c>
      <c r="C45" s="14">
        <v>50</v>
      </c>
      <c r="D45" s="14">
        <v>214</v>
      </c>
      <c r="E45" t="str">
        <f t="shared" si="0"/>
        <v>Less than 100</v>
      </c>
      <c r="F45" t="str">
        <f t="shared" si="1"/>
        <v>Less than 1000</v>
      </c>
    </row>
    <row r="46" spans="1:12" x14ac:dyDescent="0.25">
      <c r="A46" s="21">
        <v>42491</v>
      </c>
      <c r="B46" s="14" t="s">
        <v>4</v>
      </c>
      <c r="C46" s="14">
        <v>80</v>
      </c>
      <c r="D46" s="14">
        <v>378</v>
      </c>
      <c r="E46" t="str">
        <f t="shared" si="0"/>
        <v>Less than 100</v>
      </c>
      <c r="F46" t="str">
        <f t="shared" si="1"/>
        <v>Less than 1000</v>
      </c>
      <c r="H46" t="s">
        <v>101</v>
      </c>
    </row>
    <row r="47" spans="1:12" x14ac:dyDescent="0.25">
      <c r="A47" s="21">
        <v>42522</v>
      </c>
      <c r="B47" s="14" t="s">
        <v>5</v>
      </c>
      <c r="C47" s="14">
        <v>45</v>
      </c>
      <c r="D47" s="14">
        <v>333</v>
      </c>
      <c r="E47" t="str">
        <f t="shared" si="0"/>
        <v>Less than 100</v>
      </c>
      <c r="F47" t="str">
        <f t="shared" si="1"/>
        <v>Less than 1000</v>
      </c>
    </row>
    <row r="48" spans="1:12" x14ac:dyDescent="0.25">
      <c r="A48" s="21">
        <v>42522</v>
      </c>
      <c r="B48" s="14" t="s">
        <v>6</v>
      </c>
      <c r="C48" s="14">
        <v>20</v>
      </c>
      <c r="D48" s="14">
        <v>154</v>
      </c>
      <c r="E48" t="str">
        <f t="shared" si="0"/>
        <v>Less than 100</v>
      </c>
      <c r="F48" t="str">
        <f t="shared" si="1"/>
        <v>Less than 1000</v>
      </c>
      <c r="H48" s="80" t="s">
        <v>167</v>
      </c>
      <c r="I48" s="80" t="s">
        <v>159</v>
      </c>
      <c r="J48" s="80" t="s">
        <v>160</v>
      </c>
      <c r="K48" s="80" t="s">
        <v>161</v>
      </c>
    </row>
    <row r="49" spans="1:11" x14ac:dyDescent="0.25">
      <c r="A49" s="21">
        <v>42522</v>
      </c>
      <c r="B49" s="14" t="s">
        <v>7</v>
      </c>
      <c r="C49" s="14">
        <v>53</v>
      </c>
      <c r="D49" s="14">
        <v>310</v>
      </c>
      <c r="E49" t="str">
        <f t="shared" si="0"/>
        <v>Less than 100</v>
      </c>
      <c r="F49" t="str">
        <f t="shared" si="1"/>
        <v>Less than 1000</v>
      </c>
      <c r="H49" s="80" t="s">
        <v>153</v>
      </c>
      <c r="I49" s="81">
        <f xml:space="preserve"> (I30-I39)^2/I39</f>
        <v>1.6260162601626018E-2</v>
      </c>
      <c r="J49" s="81">
        <f t="shared" ref="J49:K49" si="8" xml:space="preserve"> (J30-J39)^2/J39</f>
        <v>1.6585365853658536</v>
      </c>
      <c r="K49" s="81">
        <f t="shared" si="8"/>
        <v>8.6252032520325201</v>
      </c>
    </row>
    <row r="50" spans="1:11" x14ac:dyDescent="0.25">
      <c r="A50" s="21">
        <v>42522</v>
      </c>
      <c r="B50" s="14" t="s">
        <v>4</v>
      </c>
      <c r="C50" s="14">
        <v>66</v>
      </c>
      <c r="D50" s="14">
        <v>447</v>
      </c>
      <c r="E50" t="str">
        <f t="shared" si="0"/>
        <v>Less than 100</v>
      </c>
      <c r="F50" t="str">
        <f t="shared" si="1"/>
        <v>Less than 1000</v>
      </c>
      <c r="H50" s="80" t="s">
        <v>154</v>
      </c>
      <c r="I50" s="81">
        <f t="shared" ref="I50:K50" si="9" xml:space="preserve"> (I31-I40)^2/I40</f>
        <v>0.70731707317073178</v>
      </c>
      <c r="J50" s="81">
        <f t="shared" si="9"/>
        <v>2.2900196243341764</v>
      </c>
      <c r="K50" s="81">
        <f t="shared" si="9"/>
        <v>10.429100084104288</v>
      </c>
    </row>
    <row r="51" spans="1:11" x14ac:dyDescent="0.25">
      <c r="A51" s="21">
        <v>42552</v>
      </c>
      <c r="B51" s="14" t="s">
        <v>5</v>
      </c>
      <c r="C51" s="14">
        <v>58</v>
      </c>
      <c r="D51" s="14">
        <v>510</v>
      </c>
      <c r="E51" t="str">
        <f t="shared" si="0"/>
        <v>Less than 100</v>
      </c>
      <c r="F51" t="str">
        <f t="shared" si="1"/>
        <v>Less than 1000</v>
      </c>
      <c r="H51" s="80" t="s">
        <v>155</v>
      </c>
      <c r="I51" s="81">
        <f t="shared" ref="I51:K51" si="10" xml:space="preserve"> (I32-I41)^2/I41</f>
        <v>0.13821138211382114</v>
      </c>
      <c r="J51" s="81">
        <f t="shared" si="10"/>
        <v>0.25673052578276645</v>
      </c>
      <c r="K51" s="81">
        <f t="shared" si="10"/>
        <v>1.1259923481587757</v>
      </c>
    </row>
    <row r="52" spans="1:11" x14ac:dyDescent="0.25">
      <c r="A52" s="21">
        <v>42552</v>
      </c>
      <c r="B52" s="14" t="s">
        <v>6</v>
      </c>
      <c r="C52" s="14">
        <v>48</v>
      </c>
      <c r="D52" s="14">
        <v>481</v>
      </c>
      <c r="E52" t="str">
        <f t="shared" si="0"/>
        <v>Less than 100</v>
      </c>
      <c r="F52" t="str">
        <f t="shared" si="1"/>
        <v>Less than 1000</v>
      </c>
      <c r="H52" s="80" t="s">
        <v>156</v>
      </c>
      <c r="I52" s="81">
        <f t="shared" ref="I52:K52" si="11" xml:space="preserve"> (I33-I42)^2/I42</f>
        <v>10.38130081300813</v>
      </c>
      <c r="J52" s="81">
        <f t="shared" si="11"/>
        <v>6.4132711621233867</v>
      </c>
      <c r="K52" s="81">
        <f t="shared" si="11"/>
        <v>24.986016260162604</v>
      </c>
    </row>
    <row r="53" spans="1:11" x14ac:dyDescent="0.25">
      <c r="A53" s="21">
        <v>42552</v>
      </c>
      <c r="B53" s="14" t="s">
        <v>7</v>
      </c>
      <c r="C53" s="14">
        <v>25</v>
      </c>
      <c r="D53" s="14">
        <v>192</v>
      </c>
      <c r="E53" t="str">
        <f t="shared" si="0"/>
        <v>Less than 100</v>
      </c>
      <c r="F53" t="str">
        <f t="shared" si="1"/>
        <v>Less than 1000</v>
      </c>
      <c r="H53" s="80" t="s">
        <v>157</v>
      </c>
      <c r="I53" s="81">
        <f t="shared" ref="I53:K53" si="12" xml:space="preserve"> (I34-I43)^2/I43</f>
        <v>5.6910569105691061E-2</v>
      </c>
      <c r="J53" s="81">
        <f t="shared" si="12"/>
        <v>5.8048780487804867</v>
      </c>
      <c r="K53" s="81">
        <f t="shared" si="12"/>
        <v>30.188211382113817</v>
      </c>
    </row>
    <row r="54" spans="1:11" x14ac:dyDescent="0.25">
      <c r="A54" s="21">
        <v>42552</v>
      </c>
      <c r="B54" s="14" t="s">
        <v>4</v>
      </c>
      <c r="C54" s="14">
        <v>89</v>
      </c>
      <c r="D54" s="14">
        <v>948</v>
      </c>
      <c r="E54" t="str">
        <f t="shared" si="0"/>
        <v>Less than 100</v>
      </c>
      <c r="F54" t="str">
        <f t="shared" si="1"/>
        <v>Less than 1000</v>
      </c>
    </row>
    <row r="55" spans="1:11" x14ac:dyDescent="0.25">
      <c r="A55" s="21">
        <v>42583</v>
      </c>
      <c r="B55" s="14" t="s">
        <v>5</v>
      </c>
      <c r="C55" s="14">
        <v>62</v>
      </c>
      <c r="D55" s="14">
        <v>421</v>
      </c>
      <c r="E55" t="str">
        <f t="shared" si="0"/>
        <v>Less than 100</v>
      </c>
      <c r="F55" t="str">
        <f t="shared" si="1"/>
        <v>Less than 1000</v>
      </c>
    </row>
    <row r="56" spans="1:11" x14ac:dyDescent="0.25">
      <c r="A56" s="21">
        <v>42583</v>
      </c>
      <c r="B56" s="14" t="s">
        <v>6</v>
      </c>
      <c r="C56" s="14">
        <v>59</v>
      </c>
      <c r="D56" s="14">
        <v>387</v>
      </c>
      <c r="E56" t="str">
        <f t="shared" si="0"/>
        <v>Less than 100</v>
      </c>
      <c r="F56" t="str">
        <f t="shared" si="1"/>
        <v>Less than 1000</v>
      </c>
      <c r="H56" s="77" t="s">
        <v>102</v>
      </c>
      <c r="I56">
        <f xml:space="preserve"> SUM(I49:K53)</f>
        <v>103.07795927295868</v>
      </c>
    </row>
    <row r="57" spans="1:11" x14ac:dyDescent="0.25">
      <c r="A57" s="21">
        <v>42583</v>
      </c>
      <c r="B57" s="14" t="s">
        <v>7</v>
      </c>
      <c r="C57" s="14">
        <v>28</v>
      </c>
      <c r="D57" s="14">
        <v>264</v>
      </c>
      <c r="E57" t="str">
        <f t="shared" si="0"/>
        <v>Less than 100</v>
      </c>
      <c r="F57" t="str">
        <f t="shared" si="1"/>
        <v>Less than 1000</v>
      </c>
      <c r="H57" s="77" t="s">
        <v>61</v>
      </c>
      <c r="I57">
        <f xml:space="preserve"> 4*2</f>
        <v>8</v>
      </c>
    </row>
    <row r="58" spans="1:11" x14ac:dyDescent="0.25">
      <c r="A58" s="21">
        <v>42583</v>
      </c>
      <c r="B58" s="14" t="s">
        <v>4</v>
      </c>
      <c r="C58" s="14">
        <v>52</v>
      </c>
      <c r="D58" s="14">
        <v>788</v>
      </c>
      <c r="E58" t="str">
        <f t="shared" si="0"/>
        <v>Less than 100</v>
      </c>
      <c r="F58" t="str">
        <f t="shared" si="1"/>
        <v>Less than 1000</v>
      </c>
    </row>
    <row r="59" spans="1:11" x14ac:dyDescent="0.25">
      <c r="A59" s="21">
        <v>42614</v>
      </c>
      <c r="B59" s="14" t="s">
        <v>5</v>
      </c>
      <c r="C59" s="14">
        <v>63</v>
      </c>
      <c r="D59" s="14">
        <v>691</v>
      </c>
      <c r="E59" t="str">
        <f t="shared" si="0"/>
        <v>Less than 100</v>
      </c>
      <c r="F59" t="str">
        <f t="shared" si="1"/>
        <v>Less than 1000</v>
      </c>
      <c r="H59" t="s">
        <v>103</v>
      </c>
      <c r="I59" s="14">
        <f xml:space="preserve"> CHIINV(0.05,I57)</f>
        <v>15.507313055865453</v>
      </c>
    </row>
    <row r="60" spans="1:11" x14ac:dyDescent="0.25">
      <c r="A60" s="21">
        <v>42614</v>
      </c>
      <c r="B60" s="14" t="s">
        <v>6</v>
      </c>
      <c r="C60" s="14">
        <v>39</v>
      </c>
      <c r="D60" s="14">
        <v>256</v>
      </c>
      <c r="E60" t="str">
        <f t="shared" si="0"/>
        <v>Less than 100</v>
      </c>
      <c r="F60" t="str">
        <f t="shared" si="1"/>
        <v>Less than 1000</v>
      </c>
      <c r="H60" t="s">
        <v>104</v>
      </c>
      <c r="I60" s="14">
        <f xml:space="preserve"> CHIDIST(I56,I57)</f>
        <v>1.0015598799894575E-18</v>
      </c>
    </row>
    <row r="61" spans="1:11" x14ac:dyDescent="0.25">
      <c r="A61" s="21">
        <v>42614</v>
      </c>
      <c r="B61" s="14" t="s">
        <v>7</v>
      </c>
      <c r="C61" s="14">
        <v>33</v>
      </c>
      <c r="D61" s="14">
        <v>261</v>
      </c>
      <c r="E61" t="str">
        <f t="shared" si="0"/>
        <v>Less than 100</v>
      </c>
      <c r="F61" t="str">
        <f t="shared" si="1"/>
        <v>Less than 1000</v>
      </c>
    </row>
    <row r="62" spans="1:11" x14ac:dyDescent="0.25">
      <c r="A62" s="21">
        <v>42614</v>
      </c>
      <c r="B62" s="14" t="s">
        <v>4</v>
      </c>
      <c r="C62" s="14">
        <v>49</v>
      </c>
      <c r="D62" s="14">
        <v>377</v>
      </c>
      <c r="E62" t="str">
        <f t="shared" si="0"/>
        <v>Less than 100</v>
      </c>
      <c r="F62" t="str">
        <f t="shared" si="1"/>
        <v>Less than 1000</v>
      </c>
      <c r="H62" s="79" t="s">
        <v>165</v>
      </c>
      <c r="I62" s="79"/>
      <c r="J62" s="79"/>
    </row>
    <row r="63" spans="1:11" x14ac:dyDescent="0.25">
      <c r="A63" s="21">
        <v>42644</v>
      </c>
      <c r="B63" s="14" t="s">
        <v>5</v>
      </c>
      <c r="C63" s="14">
        <v>33</v>
      </c>
      <c r="D63" s="14">
        <v>295</v>
      </c>
      <c r="E63" t="str">
        <f t="shared" si="0"/>
        <v>Less than 100</v>
      </c>
      <c r="F63" t="str">
        <f t="shared" si="1"/>
        <v>Less than 1000</v>
      </c>
    </row>
    <row r="64" spans="1:11" x14ac:dyDescent="0.25">
      <c r="A64" s="21">
        <v>42644</v>
      </c>
      <c r="B64" s="14" t="s">
        <v>6</v>
      </c>
      <c r="C64" s="14">
        <v>83</v>
      </c>
      <c r="D64" s="14">
        <v>749</v>
      </c>
      <c r="E64" t="str">
        <f t="shared" si="0"/>
        <v>Less than 100</v>
      </c>
      <c r="F64" t="str">
        <f t="shared" si="1"/>
        <v>Less than 1000</v>
      </c>
    </row>
    <row r="65" spans="1:6" x14ac:dyDescent="0.25">
      <c r="A65" s="21">
        <v>42644</v>
      </c>
      <c r="B65" s="14" t="s">
        <v>7</v>
      </c>
      <c r="C65" s="14">
        <v>50</v>
      </c>
      <c r="D65" s="14">
        <v>354</v>
      </c>
      <c r="E65" t="str">
        <f t="shared" si="0"/>
        <v>Less than 100</v>
      </c>
      <c r="F65" t="str">
        <f t="shared" si="1"/>
        <v>Less than 1000</v>
      </c>
    </row>
    <row r="66" spans="1:6" x14ac:dyDescent="0.25">
      <c r="A66" s="21">
        <v>42644</v>
      </c>
      <c r="B66" s="14" t="s">
        <v>4</v>
      </c>
      <c r="C66" s="14">
        <v>259</v>
      </c>
      <c r="D66" s="14">
        <v>3462</v>
      </c>
      <c r="E66" t="str">
        <f t="shared" si="0"/>
        <v>Less than 300</v>
      </c>
      <c r="F66" t="str">
        <f t="shared" si="1"/>
        <v>Greater than 3000</v>
      </c>
    </row>
    <row r="67" spans="1:6" x14ac:dyDescent="0.25">
      <c r="A67" s="21">
        <v>42675</v>
      </c>
      <c r="B67" s="14" t="s">
        <v>5</v>
      </c>
      <c r="C67" s="14">
        <v>94</v>
      </c>
      <c r="D67" s="14">
        <v>1157</v>
      </c>
      <c r="E67" t="str">
        <f t="shared" ref="E67:E113" si="13">IF(C67&lt;=100,"Less than 100",IF(C67&lt;=200,"Less than 200",IF(C67&lt;=300,"Less than 300",IF(C67&lt;=400,"Less than 400","Greater than 400"))))</f>
        <v>Less than 100</v>
      </c>
      <c r="F67" t="str">
        <f t="shared" ref="F67:F124" si="14">IF(D67&lt;=1000,"Less than 1000",IF(D67&lt;=2000,"Less than 2000",IF(D67&lt;=3000,"Less than 3000","Greater than 3000")))</f>
        <v>Less than 2000</v>
      </c>
    </row>
    <row r="68" spans="1:6" x14ac:dyDescent="0.25">
      <c r="A68" s="21">
        <v>42675</v>
      </c>
      <c r="B68" s="14" t="s">
        <v>6</v>
      </c>
      <c r="C68" s="14">
        <v>78</v>
      </c>
      <c r="D68" s="14">
        <v>585</v>
      </c>
      <c r="E68" t="str">
        <f t="shared" si="13"/>
        <v>Less than 100</v>
      </c>
      <c r="F68" t="str">
        <f t="shared" si="14"/>
        <v>Less than 1000</v>
      </c>
    </row>
    <row r="69" spans="1:6" x14ac:dyDescent="0.25">
      <c r="A69" s="21">
        <v>42675</v>
      </c>
      <c r="B69" s="14" t="s">
        <v>7</v>
      </c>
      <c r="C69" s="14">
        <v>36</v>
      </c>
      <c r="D69" s="14">
        <v>328</v>
      </c>
      <c r="E69" t="str">
        <f t="shared" si="13"/>
        <v>Less than 100</v>
      </c>
      <c r="F69" t="str">
        <f t="shared" si="14"/>
        <v>Less than 1000</v>
      </c>
    </row>
    <row r="70" spans="1:6" x14ac:dyDescent="0.25">
      <c r="A70" s="21">
        <v>42675</v>
      </c>
      <c r="B70" s="14" t="s">
        <v>4</v>
      </c>
      <c r="C70" s="14">
        <v>132</v>
      </c>
      <c r="D70" s="14">
        <v>934</v>
      </c>
      <c r="E70" t="str">
        <f t="shared" si="13"/>
        <v>Less than 200</v>
      </c>
      <c r="F70" t="str">
        <f t="shared" si="14"/>
        <v>Less than 1000</v>
      </c>
    </row>
    <row r="71" spans="1:6" x14ac:dyDescent="0.25">
      <c r="A71" s="21">
        <v>42705</v>
      </c>
      <c r="B71" s="14" t="s">
        <v>5</v>
      </c>
      <c r="C71" s="14">
        <v>50</v>
      </c>
      <c r="D71" s="14">
        <v>536</v>
      </c>
      <c r="E71" t="str">
        <f t="shared" si="13"/>
        <v>Less than 100</v>
      </c>
      <c r="F71" t="str">
        <f t="shared" si="14"/>
        <v>Less than 1000</v>
      </c>
    </row>
    <row r="72" spans="1:6" x14ac:dyDescent="0.25">
      <c r="A72" s="21">
        <v>42705</v>
      </c>
      <c r="B72" s="14" t="s">
        <v>6</v>
      </c>
      <c r="C72" s="14">
        <v>54</v>
      </c>
      <c r="D72" s="14">
        <v>318</v>
      </c>
      <c r="E72" t="str">
        <f t="shared" si="13"/>
        <v>Less than 100</v>
      </c>
      <c r="F72" t="str">
        <f t="shared" si="14"/>
        <v>Less than 1000</v>
      </c>
    </row>
    <row r="73" spans="1:6" x14ac:dyDescent="0.25">
      <c r="A73" s="21">
        <v>42705</v>
      </c>
      <c r="B73" s="14" t="s">
        <v>7</v>
      </c>
      <c r="C73" s="14">
        <v>99</v>
      </c>
      <c r="D73" s="14">
        <v>558</v>
      </c>
      <c r="E73" t="str">
        <f t="shared" si="13"/>
        <v>Less than 100</v>
      </c>
      <c r="F73" t="str">
        <f t="shared" si="14"/>
        <v>Less than 1000</v>
      </c>
    </row>
    <row r="74" spans="1:6" x14ac:dyDescent="0.25">
      <c r="A74" s="21">
        <v>42705</v>
      </c>
      <c r="B74" s="14" t="s">
        <v>4</v>
      </c>
      <c r="C74" s="14">
        <v>104</v>
      </c>
      <c r="D74" s="14">
        <v>573</v>
      </c>
      <c r="E74" t="str">
        <f t="shared" si="13"/>
        <v>Less than 200</v>
      </c>
      <c r="F74" t="str">
        <f t="shared" si="14"/>
        <v>Less than 1000</v>
      </c>
    </row>
    <row r="75" spans="1:6" x14ac:dyDescent="0.25">
      <c r="A75" s="21">
        <v>42736</v>
      </c>
      <c r="B75" s="14" t="s">
        <v>5</v>
      </c>
      <c r="C75" s="14">
        <v>92</v>
      </c>
      <c r="D75" s="14">
        <v>495</v>
      </c>
      <c r="E75" t="str">
        <f t="shared" si="13"/>
        <v>Less than 100</v>
      </c>
      <c r="F75" t="str">
        <f t="shared" si="14"/>
        <v>Less than 1000</v>
      </c>
    </row>
    <row r="76" spans="1:6" x14ac:dyDescent="0.25">
      <c r="A76" s="21">
        <v>42736</v>
      </c>
      <c r="B76" s="14" t="s">
        <v>6</v>
      </c>
      <c r="C76" s="14">
        <v>130</v>
      </c>
      <c r="D76" s="14">
        <v>578</v>
      </c>
      <c r="E76" t="str">
        <f t="shared" si="13"/>
        <v>Less than 200</v>
      </c>
      <c r="F76" t="str">
        <f t="shared" si="14"/>
        <v>Less than 1000</v>
      </c>
    </row>
    <row r="77" spans="1:6" x14ac:dyDescent="0.25">
      <c r="A77" s="21">
        <v>42736</v>
      </c>
      <c r="B77" s="14" t="s">
        <v>7</v>
      </c>
      <c r="C77" s="14">
        <v>87</v>
      </c>
      <c r="D77" s="14">
        <v>436</v>
      </c>
      <c r="E77" t="str">
        <f t="shared" si="13"/>
        <v>Less than 100</v>
      </c>
      <c r="F77" t="str">
        <f t="shared" si="14"/>
        <v>Less than 1000</v>
      </c>
    </row>
    <row r="78" spans="1:6" x14ac:dyDescent="0.25">
      <c r="A78" s="21">
        <v>42736</v>
      </c>
      <c r="B78" s="14" t="s">
        <v>4</v>
      </c>
      <c r="C78" s="14">
        <v>60</v>
      </c>
      <c r="D78" s="14">
        <v>261</v>
      </c>
      <c r="E78" t="str">
        <f t="shared" si="13"/>
        <v>Less than 100</v>
      </c>
      <c r="F78" t="str">
        <f t="shared" si="14"/>
        <v>Less than 1000</v>
      </c>
    </row>
    <row r="79" spans="1:6" x14ac:dyDescent="0.25">
      <c r="A79" s="21">
        <v>42767</v>
      </c>
      <c r="B79" s="14" t="s">
        <v>5</v>
      </c>
      <c r="C79" s="14">
        <v>35</v>
      </c>
      <c r="D79" s="14">
        <v>213</v>
      </c>
      <c r="E79" t="str">
        <f t="shared" si="13"/>
        <v>Less than 100</v>
      </c>
      <c r="F79" t="str">
        <f t="shared" si="14"/>
        <v>Less than 1000</v>
      </c>
    </row>
    <row r="80" spans="1:6" x14ac:dyDescent="0.25">
      <c r="A80" s="21">
        <v>42767</v>
      </c>
      <c r="B80" s="14" t="s">
        <v>6</v>
      </c>
      <c r="C80" s="14">
        <v>60</v>
      </c>
      <c r="D80" s="14">
        <v>574</v>
      </c>
      <c r="E80" t="str">
        <f t="shared" si="13"/>
        <v>Less than 100</v>
      </c>
      <c r="F80" t="str">
        <f t="shared" si="14"/>
        <v>Less than 1000</v>
      </c>
    </row>
    <row r="81" spans="1:6" x14ac:dyDescent="0.25">
      <c r="A81" s="21">
        <v>42767</v>
      </c>
      <c r="B81" s="14" t="s">
        <v>7</v>
      </c>
      <c r="C81" s="14">
        <v>77</v>
      </c>
      <c r="D81" s="14">
        <v>456</v>
      </c>
      <c r="E81" t="str">
        <f t="shared" si="13"/>
        <v>Less than 100</v>
      </c>
      <c r="F81" t="str">
        <f t="shared" si="14"/>
        <v>Less than 1000</v>
      </c>
    </row>
    <row r="82" spans="1:6" x14ac:dyDescent="0.25">
      <c r="A82" s="21">
        <v>42767</v>
      </c>
      <c r="B82" s="14" t="s">
        <v>4</v>
      </c>
      <c r="C82" s="14">
        <v>79</v>
      </c>
      <c r="D82" s="14">
        <v>472</v>
      </c>
      <c r="E82" t="str">
        <f t="shared" si="13"/>
        <v>Less than 100</v>
      </c>
      <c r="F82" t="str">
        <f t="shared" si="14"/>
        <v>Less than 1000</v>
      </c>
    </row>
    <row r="83" spans="1:6" x14ac:dyDescent="0.25">
      <c r="A83" s="21">
        <v>42795</v>
      </c>
      <c r="B83" s="14" t="s">
        <v>5</v>
      </c>
      <c r="C83" s="14">
        <v>174</v>
      </c>
      <c r="D83" s="14">
        <v>1062</v>
      </c>
      <c r="E83" t="str">
        <f t="shared" si="13"/>
        <v>Less than 200</v>
      </c>
      <c r="F83" t="str">
        <f t="shared" si="14"/>
        <v>Less than 2000</v>
      </c>
    </row>
    <row r="84" spans="1:6" x14ac:dyDescent="0.25">
      <c r="A84" s="21">
        <v>42795</v>
      </c>
      <c r="B84" s="14" t="s">
        <v>6</v>
      </c>
      <c r="C84" s="14">
        <v>90</v>
      </c>
      <c r="D84" s="14">
        <v>425</v>
      </c>
      <c r="E84" t="str">
        <f t="shared" si="13"/>
        <v>Less than 100</v>
      </c>
      <c r="F84" t="str">
        <f t="shared" si="14"/>
        <v>Less than 1000</v>
      </c>
    </row>
    <row r="85" spans="1:6" x14ac:dyDescent="0.25">
      <c r="A85" s="21">
        <v>42795</v>
      </c>
      <c r="B85" s="14" t="s">
        <v>7</v>
      </c>
      <c r="C85" s="14">
        <v>99</v>
      </c>
      <c r="D85" s="14">
        <v>741</v>
      </c>
      <c r="E85" t="str">
        <f t="shared" si="13"/>
        <v>Less than 100</v>
      </c>
      <c r="F85" t="str">
        <f t="shared" si="14"/>
        <v>Less than 1000</v>
      </c>
    </row>
    <row r="86" spans="1:6" x14ac:dyDescent="0.25">
      <c r="A86" s="21">
        <v>42795</v>
      </c>
      <c r="B86" s="14" t="s">
        <v>4</v>
      </c>
      <c r="C86" s="14">
        <v>125</v>
      </c>
      <c r="D86" s="14">
        <v>495</v>
      </c>
      <c r="E86" t="str">
        <f t="shared" si="13"/>
        <v>Less than 200</v>
      </c>
      <c r="F86" t="str">
        <f t="shared" si="14"/>
        <v>Less than 1000</v>
      </c>
    </row>
    <row r="87" spans="1:6" x14ac:dyDescent="0.25">
      <c r="A87" s="21">
        <v>42826</v>
      </c>
      <c r="B87" s="14" t="s">
        <v>5</v>
      </c>
      <c r="C87" s="14">
        <v>71</v>
      </c>
      <c r="D87" s="14">
        <v>391</v>
      </c>
      <c r="E87" t="str">
        <f t="shared" si="13"/>
        <v>Less than 100</v>
      </c>
      <c r="F87" t="str">
        <f t="shared" si="14"/>
        <v>Less than 1000</v>
      </c>
    </row>
    <row r="88" spans="1:6" x14ac:dyDescent="0.25">
      <c r="A88" s="21">
        <v>42826</v>
      </c>
      <c r="B88" s="14" t="s">
        <v>6</v>
      </c>
      <c r="C88" s="14">
        <v>45</v>
      </c>
      <c r="D88" s="14">
        <v>288</v>
      </c>
      <c r="E88" t="str">
        <f t="shared" si="13"/>
        <v>Less than 100</v>
      </c>
      <c r="F88" t="str">
        <f t="shared" si="14"/>
        <v>Less than 1000</v>
      </c>
    </row>
    <row r="89" spans="1:6" x14ac:dyDescent="0.25">
      <c r="A89" s="21">
        <v>42826</v>
      </c>
      <c r="B89" s="14" t="s">
        <v>7</v>
      </c>
      <c r="C89" s="14">
        <v>57</v>
      </c>
      <c r="D89" s="14">
        <v>355</v>
      </c>
      <c r="E89" t="str">
        <f t="shared" si="13"/>
        <v>Less than 100</v>
      </c>
      <c r="F89" t="str">
        <f t="shared" si="14"/>
        <v>Less than 1000</v>
      </c>
    </row>
    <row r="90" spans="1:6" x14ac:dyDescent="0.25">
      <c r="A90" s="21">
        <v>42826</v>
      </c>
      <c r="B90" s="14" t="s">
        <v>4</v>
      </c>
      <c r="C90" s="14">
        <v>105</v>
      </c>
      <c r="D90" s="14">
        <v>391</v>
      </c>
      <c r="E90" t="str">
        <f t="shared" si="13"/>
        <v>Less than 200</v>
      </c>
      <c r="F90" t="str">
        <f t="shared" si="14"/>
        <v>Less than 1000</v>
      </c>
    </row>
    <row r="91" spans="1:6" x14ac:dyDescent="0.25">
      <c r="A91" s="21">
        <v>42856</v>
      </c>
      <c r="B91" s="14" t="s">
        <v>5</v>
      </c>
      <c r="C91" s="14">
        <v>49</v>
      </c>
      <c r="D91" s="14">
        <v>244</v>
      </c>
      <c r="E91" t="str">
        <f t="shared" si="13"/>
        <v>Less than 100</v>
      </c>
      <c r="F91" t="str">
        <f t="shared" si="14"/>
        <v>Less than 1000</v>
      </c>
    </row>
    <row r="92" spans="1:6" x14ac:dyDescent="0.25">
      <c r="A92" s="21">
        <v>42856</v>
      </c>
      <c r="B92" s="14" t="s">
        <v>6</v>
      </c>
      <c r="C92" s="14">
        <v>69</v>
      </c>
      <c r="D92" s="14">
        <v>374</v>
      </c>
      <c r="E92" t="str">
        <f t="shared" si="13"/>
        <v>Less than 100</v>
      </c>
      <c r="F92" t="str">
        <f t="shared" si="14"/>
        <v>Less than 1000</v>
      </c>
    </row>
    <row r="93" spans="1:6" x14ac:dyDescent="0.25">
      <c r="A93" s="21">
        <v>42856</v>
      </c>
      <c r="B93" s="14" t="s">
        <v>7</v>
      </c>
      <c r="C93" s="14">
        <v>55</v>
      </c>
      <c r="D93" s="14">
        <v>114</v>
      </c>
      <c r="E93" t="str">
        <f t="shared" si="13"/>
        <v>Less than 100</v>
      </c>
      <c r="F93" t="str">
        <f t="shared" si="14"/>
        <v>Less than 1000</v>
      </c>
    </row>
    <row r="94" spans="1:6" x14ac:dyDescent="0.25">
      <c r="A94" s="21">
        <v>42856</v>
      </c>
      <c r="B94" s="14" t="s">
        <v>4</v>
      </c>
      <c r="C94" s="14">
        <v>27</v>
      </c>
      <c r="D94" s="14">
        <v>80</v>
      </c>
      <c r="E94" t="str">
        <f t="shared" si="13"/>
        <v>Less than 100</v>
      </c>
      <c r="F94" t="str">
        <f t="shared" si="14"/>
        <v>Less than 1000</v>
      </c>
    </row>
    <row r="95" spans="1:6" x14ac:dyDescent="0.25">
      <c r="A95" s="21">
        <v>42979</v>
      </c>
      <c r="B95" s="14" t="s">
        <v>4</v>
      </c>
      <c r="C95" s="14">
        <v>459</v>
      </c>
      <c r="D95" s="14">
        <v>1923</v>
      </c>
      <c r="E95" t="str">
        <f t="shared" si="13"/>
        <v>Greater than 400</v>
      </c>
      <c r="F95" t="str">
        <f t="shared" si="14"/>
        <v>Less than 2000</v>
      </c>
    </row>
    <row r="96" spans="1:6" x14ac:dyDescent="0.25">
      <c r="A96" s="21">
        <v>43009</v>
      </c>
      <c r="B96" s="14" t="s">
        <v>5</v>
      </c>
      <c r="C96" s="14">
        <v>360</v>
      </c>
      <c r="D96" s="14">
        <v>1575</v>
      </c>
      <c r="E96" t="str">
        <f t="shared" si="13"/>
        <v>Less than 400</v>
      </c>
      <c r="F96" t="str">
        <f t="shared" si="14"/>
        <v>Less than 2000</v>
      </c>
    </row>
    <row r="97" spans="1:6" x14ac:dyDescent="0.25">
      <c r="A97" s="21">
        <v>43009</v>
      </c>
      <c r="B97" s="14" t="s">
        <v>6</v>
      </c>
      <c r="C97" s="14">
        <v>304</v>
      </c>
      <c r="D97" s="14">
        <v>1316</v>
      </c>
      <c r="E97" t="str">
        <f t="shared" si="13"/>
        <v>Less than 400</v>
      </c>
      <c r="F97" t="str">
        <f t="shared" si="14"/>
        <v>Less than 2000</v>
      </c>
    </row>
    <row r="98" spans="1:6" x14ac:dyDescent="0.25">
      <c r="A98" s="21">
        <v>43009</v>
      </c>
      <c r="B98" s="14" t="s">
        <v>7</v>
      </c>
      <c r="C98" s="14">
        <v>305</v>
      </c>
      <c r="D98" s="14">
        <v>1201</v>
      </c>
      <c r="E98" t="str">
        <f t="shared" si="13"/>
        <v>Less than 400</v>
      </c>
      <c r="F98" t="str">
        <f t="shared" si="14"/>
        <v>Less than 2000</v>
      </c>
    </row>
    <row r="99" spans="1:6" x14ac:dyDescent="0.25">
      <c r="A99" s="21">
        <v>43009</v>
      </c>
      <c r="B99" s="14" t="s">
        <v>4</v>
      </c>
      <c r="C99" s="14">
        <v>329</v>
      </c>
      <c r="D99" s="14">
        <v>1501</v>
      </c>
      <c r="E99" t="str">
        <f t="shared" si="13"/>
        <v>Less than 400</v>
      </c>
      <c r="F99" t="str">
        <f t="shared" si="14"/>
        <v>Less than 2000</v>
      </c>
    </row>
    <row r="100" spans="1:6" x14ac:dyDescent="0.25">
      <c r="A100" s="21">
        <v>43040</v>
      </c>
      <c r="B100" s="14" t="s">
        <v>5</v>
      </c>
      <c r="C100" s="14">
        <v>282</v>
      </c>
      <c r="D100" s="14">
        <v>1195</v>
      </c>
      <c r="E100" t="str">
        <f t="shared" si="13"/>
        <v>Less than 300</v>
      </c>
      <c r="F100" t="str">
        <f t="shared" si="14"/>
        <v>Less than 2000</v>
      </c>
    </row>
    <row r="101" spans="1:6" x14ac:dyDescent="0.25">
      <c r="A101" s="21">
        <v>43040</v>
      </c>
      <c r="B101" s="14" t="s">
        <v>6</v>
      </c>
      <c r="C101" s="14">
        <v>274</v>
      </c>
      <c r="D101" s="14">
        <v>1124</v>
      </c>
      <c r="E101" t="str">
        <f t="shared" si="13"/>
        <v>Less than 300</v>
      </c>
      <c r="F101" t="str">
        <f t="shared" si="14"/>
        <v>Less than 2000</v>
      </c>
    </row>
    <row r="102" spans="1:6" x14ac:dyDescent="0.25">
      <c r="A102" s="21">
        <v>43040</v>
      </c>
      <c r="B102" s="14" t="s">
        <v>7</v>
      </c>
      <c r="C102" s="14">
        <v>323</v>
      </c>
      <c r="D102" s="14">
        <v>1192</v>
      </c>
      <c r="E102" t="str">
        <f t="shared" si="13"/>
        <v>Less than 400</v>
      </c>
      <c r="F102" t="str">
        <f t="shared" si="14"/>
        <v>Less than 2000</v>
      </c>
    </row>
    <row r="103" spans="1:6" x14ac:dyDescent="0.25">
      <c r="A103" s="21">
        <v>43040</v>
      </c>
      <c r="B103" s="14" t="s">
        <v>4</v>
      </c>
      <c r="C103" s="14">
        <v>394</v>
      </c>
      <c r="D103" s="14">
        <v>1691</v>
      </c>
      <c r="E103" t="str">
        <f t="shared" si="13"/>
        <v>Less than 400</v>
      </c>
      <c r="F103" t="str">
        <f t="shared" si="14"/>
        <v>Less than 2000</v>
      </c>
    </row>
    <row r="104" spans="1:6" x14ac:dyDescent="0.25">
      <c r="A104" s="21">
        <v>43070</v>
      </c>
      <c r="B104" s="14" t="s">
        <v>5</v>
      </c>
      <c r="C104" s="14">
        <v>279</v>
      </c>
      <c r="D104" s="14">
        <v>1219</v>
      </c>
      <c r="E104" t="str">
        <f t="shared" si="13"/>
        <v>Less than 300</v>
      </c>
      <c r="F104" t="str">
        <f t="shared" si="14"/>
        <v>Less than 2000</v>
      </c>
    </row>
    <row r="105" spans="1:6" x14ac:dyDescent="0.25">
      <c r="A105" s="21">
        <v>43070</v>
      </c>
      <c r="B105" s="14" t="s">
        <v>6</v>
      </c>
      <c r="C105" s="14">
        <v>354</v>
      </c>
      <c r="D105" s="14">
        <v>1482</v>
      </c>
      <c r="E105" t="str">
        <f t="shared" si="13"/>
        <v>Less than 400</v>
      </c>
      <c r="F105" t="str">
        <f t="shared" si="14"/>
        <v>Less than 2000</v>
      </c>
    </row>
    <row r="106" spans="1:6" x14ac:dyDescent="0.25">
      <c r="A106" s="21">
        <v>43070</v>
      </c>
      <c r="B106" s="14" t="s">
        <v>7</v>
      </c>
      <c r="C106" s="14">
        <v>271</v>
      </c>
      <c r="D106" s="14">
        <v>1265</v>
      </c>
      <c r="E106" t="str">
        <f t="shared" si="13"/>
        <v>Less than 300</v>
      </c>
      <c r="F106" t="str">
        <f t="shared" si="14"/>
        <v>Less than 2000</v>
      </c>
    </row>
    <row r="107" spans="1:6" x14ac:dyDescent="0.25">
      <c r="A107" s="21">
        <v>43070</v>
      </c>
      <c r="B107" s="14" t="s">
        <v>4</v>
      </c>
      <c r="C107" s="14">
        <v>413</v>
      </c>
      <c r="D107" s="14">
        <v>1817</v>
      </c>
      <c r="E107" t="str">
        <f t="shared" si="13"/>
        <v>Greater than 400</v>
      </c>
      <c r="F107" t="str">
        <f t="shared" si="14"/>
        <v>Less than 2000</v>
      </c>
    </row>
    <row r="108" spans="1:6" x14ac:dyDescent="0.25">
      <c r="A108" s="21">
        <v>43101</v>
      </c>
      <c r="B108" s="14" t="s">
        <v>5</v>
      </c>
      <c r="C108" s="14">
        <v>231</v>
      </c>
      <c r="D108" s="14">
        <v>1145</v>
      </c>
      <c r="E108" t="str">
        <f t="shared" si="13"/>
        <v>Less than 300</v>
      </c>
      <c r="F108" t="str">
        <f t="shared" si="14"/>
        <v>Less than 2000</v>
      </c>
    </row>
    <row r="109" spans="1:6" x14ac:dyDescent="0.25">
      <c r="A109" s="21">
        <v>43101</v>
      </c>
      <c r="B109" s="14" t="s">
        <v>6</v>
      </c>
      <c r="C109" s="14">
        <v>210</v>
      </c>
      <c r="D109" s="14">
        <v>998</v>
      </c>
      <c r="E109" t="str">
        <f t="shared" si="13"/>
        <v>Less than 300</v>
      </c>
      <c r="F109" t="str">
        <f t="shared" si="14"/>
        <v>Less than 1000</v>
      </c>
    </row>
    <row r="110" spans="1:6" x14ac:dyDescent="0.25">
      <c r="A110" s="21">
        <v>43101</v>
      </c>
      <c r="B110" s="14" t="s">
        <v>7</v>
      </c>
      <c r="C110" s="14">
        <v>251</v>
      </c>
      <c r="D110" s="14">
        <v>1051</v>
      </c>
      <c r="E110" t="str">
        <f t="shared" si="13"/>
        <v>Less than 300</v>
      </c>
      <c r="F110" t="str">
        <f t="shared" si="14"/>
        <v>Less than 2000</v>
      </c>
    </row>
    <row r="111" spans="1:6" x14ac:dyDescent="0.25">
      <c r="A111" s="21">
        <v>43101</v>
      </c>
      <c r="B111" s="14" t="s">
        <v>4</v>
      </c>
      <c r="C111" s="14">
        <v>287</v>
      </c>
      <c r="D111" s="14">
        <v>1299</v>
      </c>
      <c r="E111" t="str">
        <f t="shared" si="13"/>
        <v>Less than 300</v>
      </c>
      <c r="F111" t="str">
        <f t="shared" si="14"/>
        <v>Less than 2000</v>
      </c>
    </row>
    <row r="112" spans="1:6" x14ac:dyDescent="0.25">
      <c r="A112" s="21">
        <v>43132</v>
      </c>
      <c r="B112" s="14" t="s">
        <v>5</v>
      </c>
      <c r="C112" s="14">
        <v>141</v>
      </c>
      <c r="D112" s="14">
        <v>591</v>
      </c>
      <c r="E112" t="str">
        <f t="shared" si="13"/>
        <v>Less than 200</v>
      </c>
      <c r="F112" t="str">
        <f t="shared" si="14"/>
        <v>Less than 1000</v>
      </c>
    </row>
    <row r="113" spans="1:6" x14ac:dyDescent="0.25">
      <c r="A113" s="21">
        <v>43132</v>
      </c>
      <c r="B113" s="14" t="s">
        <v>6</v>
      </c>
      <c r="C113" s="14">
        <v>163</v>
      </c>
      <c r="D113" s="14">
        <v>672</v>
      </c>
      <c r="E113" t="str">
        <f t="shared" si="13"/>
        <v>Less than 200</v>
      </c>
      <c r="F113" t="str">
        <f t="shared" si="14"/>
        <v>Less than 1000</v>
      </c>
    </row>
    <row r="114" spans="1:6" x14ac:dyDescent="0.25">
      <c r="A114" s="21">
        <v>43132</v>
      </c>
      <c r="B114" s="14" t="s">
        <v>7</v>
      </c>
      <c r="C114" s="14">
        <v>187</v>
      </c>
      <c r="D114" s="14">
        <v>776</v>
      </c>
      <c r="E114" t="str">
        <f>IF(C114&lt;=100,"Less than 100",IF(C114&lt;=200,"Less than 200",IF(C114&lt;=300,"Less than 300",IF(C114&lt;=400,"Less than 400","Greater than 400"))))</f>
        <v>Less than 200</v>
      </c>
      <c r="F114" t="str">
        <f t="shared" si="14"/>
        <v>Less than 1000</v>
      </c>
    </row>
    <row r="115" spans="1:6" x14ac:dyDescent="0.25">
      <c r="A115" s="21">
        <v>43132</v>
      </c>
      <c r="B115" s="14" t="s">
        <v>4</v>
      </c>
      <c r="C115" s="14">
        <v>173</v>
      </c>
      <c r="D115" s="14">
        <v>833</v>
      </c>
      <c r="E115" t="str">
        <f t="shared" ref="E115:E124" si="15">IF(C115&lt;=100,"Less than 100",IF(C115&lt;=200,"Less than 200",IF(C115&lt;=300,"Less than 300",IF(C115&lt;=400,"Less than 400","Greater than 400"))))</f>
        <v>Less than 200</v>
      </c>
      <c r="F115" t="str">
        <f t="shared" si="14"/>
        <v>Less than 1000</v>
      </c>
    </row>
    <row r="116" spans="1:6" x14ac:dyDescent="0.25">
      <c r="A116" s="21">
        <v>43160</v>
      </c>
      <c r="B116" s="14" t="s">
        <v>5</v>
      </c>
      <c r="C116" s="14">
        <v>188</v>
      </c>
      <c r="D116" s="14">
        <v>754</v>
      </c>
      <c r="E116" t="str">
        <f t="shared" si="15"/>
        <v>Less than 200</v>
      </c>
      <c r="F116" t="str">
        <f t="shared" si="14"/>
        <v>Less than 1000</v>
      </c>
    </row>
    <row r="117" spans="1:6" x14ac:dyDescent="0.25">
      <c r="A117" s="21">
        <v>43160</v>
      </c>
      <c r="B117" s="14" t="s">
        <v>6</v>
      </c>
      <c r="C117" s="14">
        <v>182</v>
      </c>
      <c r="D117" s="14">
        <v>858</v>
      </c>
      <c r="E117" t="str">
        <f t="shared" si="15"/>
        <v>Less than 200</v>
      </c>
      <c r="F117" t="str">
        <f t="shared" si="14"/>
        <v>Less than 1000</v>
      </c>
    </row>
    <row r="118" spans="1:6" x14ac:dyDescent="0.25">
      <c r="A118" s="21">
        <v>43160</v>
      </c>
      <c r="B118" s="14" t="s">
        <v>7</v>
      </c>
      <c r="C118" s="14">
        <v>184</v>
      </c>
      <c r="D118" s="14">
        <v>826</v>
      </c>
      <c r="E118" t="str">
        <f t="shared" si="15"/>
        <v>Less than 200</v>
      </c>
      <c r="F118" t="str">
        <f t="shared" si="14"/>
        <v>Less than 1000</v>
      </c>
    </row>
    <row r="119" spans="1:6" x14ac:dyDescent="0.25">
      <c r="A119" s="21">
        <v>43160</v>
      </c>
      <c r="B119" s="14" t="s">
        <v>4</v>
      </c>
      <c r="C119" s="14">
        <v>238</v>
      </c>
      <c r="D119" s="14">
        <v>1023</v>
      </c>
      <c r="E119" t="str">
        <f t="shared" si="15"/>
        <v>Less than 300</v>
      </c>
      <c r="F119" t="str">
        <f t="shared" si="14"/>
        <v>Less than 2000</v>
      </c>
    </row>
    <row r="120" spans="1:6" x14ac:dyDescent="0.25">
      <c r="A120" s="21">
        <v>43191</v>
      </c>
      <c r="B120" s="14" t="s">
        <v>5</v>
      </c>
      <c r="C120" s="14">
        <v>167</v>
      </c>
      <c r="D120" s="14">
        <v>712</v>
      </c>
      <c r="E120" t="str">
        <f t="shared" si="15"/>
        <v>Less than 200</v>
      </c>
      <c r="F120" t="str">
        <f t="shared" si="14"/>
        <v>Less than 1000</v>
      </c>
    </row>
    <row r="121" spans="1:6" x14ac:dyDescent="0.25">
      <c r="A121" s="21">
        <v>43191</v>
      </c>
      <c r="B121" s="14" t="s">
        <v>6</v>
      </c>
      <c r="C121" s="14">
        <v>163</v>
      </c>
      <c r="D121" s="14">
        <v>743</v>
      </c>
      <c r="E121" t="str">
        <f t="shared" si="15"/>
        <v>Less than 200</v>
      </c>
      <c r="F121" t="str">
        <f t="shared" si="14"/>
        <v>Less than 1000</v>
      </c>
    </row>
    <row r="122" spans="1:6" x14ac:dyDescent="0.25">
      <c r="A122" s="21">
        <v>43191</v>
      </c>
      <c r="B122" s="14" t="s">
        <v>7</v>
      </c>
      <c r="C122" s="14">
        <v>115</v>
      </c>
      <c r="D122" s="14">
        <v>450</v>
      </c>
      <c r="E122" t="str">
        <f t="shared" si="15"/>
        <v>Less than 200</v>
      </c>
      <c r="F122" t="str">
        <f t="shared" si="14"/>
        <v>Less than 1000</v>
      </c>
    </row>
    <row r="123" spans="1:6" x14ac:dyDescent="0.25">
      <c r="A123" s="21">
        <v>43191</v>
      </c>
      <c r="B123" s="14" t="s">
        <v>4</v>
      </c>
      <c r="C123" s="14">
        <v>156</v>
      </c>
      <c r="D123" s="14">
        <v>588</v>
      </c>
      <c r="E123" t="str">
        <f t="shared" si="15"/>
        <v>Less than 200</v>
      </c>
      <c r="F123" t="str">
        <f t="shared" si="14"/>
        <v>Less than 1000</v>
      </c>
    </row>
    <row r="124" spans="1:6" ht="16.5" thickBot="1" x14ac:dyDescent="0.3">
      <c r="A124" s="23">
        <v>43221</v>
      </c>
      <c r="B124" s="16" t="s">
        <v>5</v>
      </c>
      <c r="C124" s="16">
        <v>86</v>
      </c>
      <c r="D124" s="16">
        <v>380</v>
      </c>
      <c r="E124" t="str">
        <f t="shared" si="15"/>
        <v>Less than 100</v>
      </c>
      <c r="F124" t="str">
        <f t="shared" si="14"/>
        <v>Less than 1000</v>
      </c>
    </row>
    <row r="126" spans="1:6" x14ac:dyDescent="0.25">
      <c r="A126" s="1"/>
    </row>
    <row r="127" spans="1:6" x14ac:dyDescent="0.25">
      <c r="A127" s="1"/>
    </row>
    <row r="128" spans="1:6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979-56B8-4310-868A-79332729E01D}">
  <dimension ref="A2:S54"/>
  <sheetViews>
    <sheetView topLeftCell="A31" workbookViewId="0">
      <selection activeCell="D42" sqref="D42:Q54"/>
    </sheetView>
  </sheetViews>
  <sheetFormatPr defaultRowHeight="15.75" x14ac:dyDescent="0.25"/>
  <cols>
    <col min="1" max="1" width="10.125" bestFit="1" customWidth="1"/>
    <col min="2" max="2" width="17.25" bestFit="1" customWidth="1"/>
    <col min="3" max="3" width="10.75" customWidth="1"/>
    <col min="4" max="4" width="3.5" customWidth="1"/>
    <col min="5" max="5" width="9.375" customWidth="1"/>
    <col min="6" max="6" width="8.5" customWidth="1"/>
    <col min="7" max="7" width="3.75" customWidth="1"/>
    <col min="8" max="8" width="8.25" customWidth="1"/>
    <col min="9" max="9" width="8.125" customWidth="1"/>
    <col min="10" max="10" width="4" customWidth="1"/>
    <col min="11" max="11" width="9.875" customWidth="1"/>
    <col min="12" max="12" width="3.75" customWidth="1"/>
    <col min="13" max="13" width="7" customWidth="1"/>
    <col min="14" max="14" width="8.25" customWidth="1"/>
    <col min="15" max="15" width="6.875" customWidth="1"/>
    <col min="16" max="16" width="6.375" customWidth="1"/>
  </cols>
  <sheetData>
    <row r="2" spans="1:13" x14ac:dyDescent="0.25">
      <c r="A2" s="81"/>
      <c r="B2" s="81"/>
      <c r="C2" s="85" t="s">
        <v>8</v>
      </c>
      <c r="D2" s="85" t="s">
        <v>9</v>
      </c>
      <c r="E2" s="85" t="s">
        <v>10</v>
      </c>
      <c r="F2" s="85" t="s">
        <v>11</v>
      </c>
      <c r="G2" s="85" t="s">
        <v>12</v>
      </c>
      <c r="H2" s="85" t="s">
        <v>14</v>
      </c>
      <c r="I2" s="85" t="s">
        <v>13</v>
      </c>
      <c r="J2" s="85" t="s">
        <v>15</v>
      </c>
      <c r="K2" s="85" t="s">
        <v>16</v>
      </c>
      <c r="L2" s="85" t="s">
        <v>17</v>
      </c>
      <c r="M2" s="85" t="s">
        <v>18</v>
      </c>
    </row>
    <row r="3" spans="1:13" x14ac:dyDescent="0.25">
      <c r="A3" s="93" t="s">
        <v>168</v>
      </c>
      <c r="B3" s="81" t="s">
        <v>74</v>
      </c>
      <c r="C3" s="83">
        <f xml:space="preserve"> AVERAGE(Belagavi_weather!B2:B25)</f>
        <v>21.545328269009072</v>
      </c>
      <c r="D3" s="83">
        <f xml:space="preserve"> AVERAGE(Belagavi_weather!C2:C25)</f>
        <v>15.909106043124234</v>
      </c>
      <c r="E3" s="83">
        <f xml:space="preserve"> AVERAGE(Belagavi_weather!D2:D25)</f>
        <v>22.091086030915296</v>
      </c>
      <c r="F3" s="83">
        <f xml:space="preserve"> AVERAGE(Belagavi_weather!E2:E25)</f>
        <v>15.331336149483503</v>
      </c>
      <c r="G3" s="83">
        <f xml:space="preserve"> AVERAGE(Belagavi_weather!F2:F25)</f>
        <v>14.858573875307167</v>
      </c>
      <c r="H3" s="83">
        <f xml:space="preserve"> AVERAGE(Belagavi_weather!G2:G25)</f>
        <v>47.539232874239268</v>
      </c>
      <c r="I3" s="83">
        <f xml:space="preserve"> AVERAGE(Belagavi_weather!H2:H25)</f>
        <v>27.433525921778429</v>
      </c>
      <c r="J3" s="83">
        <f xml:space="preserve"> AVERAGE(Belagavi_weather!I2:I25)</f>
        <v>21.165337605065215</v>
      </c>
      <c r="K3" s="83">
        <f xml:space="preserve"> AVERAGE(Belagavi_weather!J2:J25)</f>
        <v>23.837258415813878</v>
      </c>
      <c r="L3" s="83">
        <f xml:space="preserve"> AVERAGE(Belagavi_weather!K2:K25)</f>
        <v>25.75016807741271</v>
      </c>
      <c r="M3" s="83">
        <f xml:space="preserve"> AVERAGE(Belagavi_weather!L2:L25)</f>
        <v>22.923894958755824</v>
      </c>
    </row>
    <row r="4" spans="1:13" x14ac:dyDescent="0.25">
      <c r="A4" s="94"/>
      <c r="B4" s="81" t="s">
        <v>170</v>
      </c>
      <c r="C4" s="83">
        <f xml:space="preserve"> _xlfn.STDEV.S(Belagavi_weather!B2:B25)</f>
        <v>25.034651430898567</v>
      </c>
      <c r="D4" s="83">
        <f xml:space="preserve"> _xlfn.STDEV.S(Belagavi_weather!C2:C25)</f>
        <v>15.646745121925628</v>
      </c>
      <c r="E4" s="83">
        <f xml:space="preserve"> _xlfn.STDEV.S(Belagavi_weather!D2:D25)</f>
        <v>22.995973222466834</v>
      </c>
      <c r="F4" s="83">
        <f xml:space="preserve"> _xlfn.STDEV.S(Belagavi_weather!E2:E25)</f>
        <v>13.147440453678755</v>
      </c>
      <c r="G4" s="83">
        <f xml:space="preserve"> _xlfn.STDEV.S(Belagavi_weather!F2:F25)</f>
        <v>16.105275831256133</v>
      </c>
      <c r="H4" s="83">
        <f xml:space="preserve"> _xlfn.STDEV.S(Belagavi_weather!G2:G25)</f>
        <v>47.25891067214615</v>
      </c>
      <c r="I4" s="83">
        <f xml:space="preserve"> _xlfn.STDEV.S(Belagavi_weather!H2:H25)</f>
        <v>29.441123925726743</v>
      </c>
      <c r="J4" s="83">
        <f xml:space="preserve"> _xlfn.STDEV.S(Belagavi_weather!I2:I25)</f>
        <v>19.088659144903918</v>
      </c>
      <c r="K4" s="83">
        <f xml:space="preserve"> _xlfn.STDEV.S(Belagavi_weather!J2:J25)</f>
        <v>22.188943919454971</v>
      </c>
      <c r="L4" s="83">
        <f xml:space="preserve"> _xlfn.STDEV.S(Belagavi_weather!K2:K25)</f>
        <v>30.782707449886328</v>
      </c>
      <c r="M4" s="83">
        <f xml:space="preserve"> _xlfn.STDEV.S(Belagavi_weather!L2:L25)</f>
        <v>25.577111342590833</v>
      </c>
    </row>
    <row r="5" spans="1:13" x14ac:dyDescent="0.25">
      <c r="A5" s="95"/>
      <c r="B5" s="81" t="s">
        <v>175</v>
      </c>
      <c r="C5" s="83">
        <f xml:space="preserve"> COUNT(Belagavi_weather!B2:B25)</f>
        <v>24</v>
      </c>
      <c r="D5" s="83">
        <f xml:space="preserve"> COUNT(Belagavi_weather!C2:C25)</f>
        <v>24</v>
      </c>
      <c r="E5" s="83">
        <f xml:space="preserve"> COUNT(Belagavi_weather!D2:D25)</f>
        <v>24</v>
      </c>
      <c r="F5" s="83">
        <f xml:space="preserve"> COUNT(Belagavi_weather!E2:E25)</f>
        <v>24</v>
      </c>
      <c r="G5" s="83">
        <f xml:space="preserve"> COUNT(Belagavi_weather!F2:F25)</f>
        <v>24</v>
      </c>
      <c r="H5" s="83">
        <f xml:space="preserve"> COUNT(Belagavi_weather!G2:G25)</f>
        <v>24</v>
      </c>
      <c r="I5" s="83">
        <f xml:space="preserve"> COUNT(Belagavi_weather!H2:H25)</f>
        <v>24</v>
      </c>
      <c r="J5" s="83">
        <f xml:space="preserve"> COUNT(Belagavi_weather!I2:I25)</f>
        <v>24</v>
      </c>
      <c r="K5" s="83">
        <f xml:space="preserve"> COUNT(Belagavi_weather!J2:J25)</f>
        <v>24</v>
      </c>
      <c r="L5" s="83">
        <f xml:space="preserve"> COUNT(Belagavi_weather!K2:K25)</f>
        <v>24</v>
      </c>
      <c r="M5" s="83">
        <f xml:space="preserve"> COUNT(Belagavi_weather!L2:L25)</f>
        <v>24</v>
      </c>
    </row>
    <row r="6" spans="1:13" x14ac:dyDescent="0.25">
      <c r="A6" s="93" t="s">
        <v>169</v>
      </c>
      <c r="B6" s="81" t="s">
        <v>74</v>
      </c>
      <c r="C6" s="83">
        <f xml:space="preserve"> AVERAGE(Dharwad_weather!B2:B23)</f>
        <v>14.493702301857383</v>
      </c>
      <c r="D6" s="83">
        <f xml:space="preserve"> AVERAGE(Dharwad_weather!C2:C23)</f>
        <v>13.877948700141213</v>
      </c>
      <c r="E6" s="83">
        <f xml:space="preserve"> AVERAGE(Dharwad_weather!D2:D23)</f>
        <v>29.975875060768104</v>
      </c>
      <c r="F6" s="83">
        <f xml:space="preserve"> AVERAGE(Dharwad_weather!E2:E23)</f>
        <v>15.79846787199728</v>
      </c>
      <c r="G6" s="83">
        <f xml:space="preserve"> AVERAGE(Dharwad_weather!F2:F23)</f>
        <v>13.269113981680825</v>
      </c>
      <c r="H6" s="83">
        <f xml:space="preserve"> AVERAGE(Dharwad_weather!G2:G23)</f>
        <v>43.429043104845249</v>
      </c>
      <c r="I6" s="83">
        <f xml:space="preserve"> AVERAGE(Dharwad_weather!H2:H23)</f>
        <v>21.280201750121535</v>
      </c>
      <c r="J6" s="83">
        <f xml:space="preserve"> AVERAGE(Dharwad_weather!I2:I23)</f>
        <v>29.434382981842877</v>
      </c>
      <c r="K6" s="83">
        <f xml:space="preserve"> AVERAGE(Dharwad_weather!J2:J23)</f>
        <v>21.893166770840569</v>
      </c>
      <c r="L6" s="83">
        <f xml:space="preserve"> AVERAGE(Dharwad_weather!K2:K23)</f>
        <v>15.219017910194379</v>
      </c>
      <c r="M6" s="83">
        <f xml:space="preserve"> AVERAGE(Dharwad_weather!L2:L23)</f>
        <v>16.737426788897377</v>
      </c>
    </row>
    <row r="7" spans="1:13" x14ac:dyDescent="0.25">
      <c r="A7" s="94"/>
      <c r="B7" s="81" t="s">
        <v>170</v>
      </c>
      <c r="C7" s="83">
        <f xml:space="preserve"> _xlfn.STDEV.S(Dharwad_weather!B2:B23)</f>
        <v>16.684261115151585</v>
      </c>
      <c r="D7" s="83">
        <f xml:space="preserve"> _xlfn.STDEV.S(Dharwad_weather!C2:C23)</f>
        <v>21.654901446575231</v>
      </c>
      <c r="E7" s="83">
        <f xml:space="preserve"> _xlfn.STDEV.S(Dharwad_weather!D2:D23)</f>
        <v>43.681476895422669</v>
      </c>
      <c r="F7" s="83">
        <f xml:space="preserve"> _xlfn.STDEV.S(Dharwad_weather!E2:E23)</f>
        <v>20.676583647360346</v>
      </c>
      <c r="G7" s="83">
        <f xml:space="preserve"> _xlfn.STDEV.S(Dharwad_weather!F2:F23)</f>
        <v>18.066255384757234</v>
      </c>
      <c r="H7" s="83">
        <f xml:space="preserve"> _xlfn.STDEV.S(Dharwad_weather!G2:G23)</f>
        <v>74.9328662771767</v>
      </c>
      <c r="I7" s="83">
        <f xml:space="preserve"> _xlfn.STDEV.S(Dharwad_weather!H2:H23)</f>
        <v>27.689314186174215</v>
      </c>
      <c r="J7" s="83">
        <f xml:space="preserve"> _xlfn.STDEV.S(Dharwad_weather!I2:I23)</f>
        <v>53.459397445155858</v>
      </c>
      <c r="K7" s="83">
        <f xml:space="preserve"> _xlfn.STDEV.S(Dharwad_weather!J2:J23)</f>
        <v>35.227308578643061</v>
      </c>
      <c r="L7" s="83">
        <f xml:space="preserve"> _xlfn.STDEV.S(Dharwad_weather!K2:K23)</f>
        <v>27.706813385301515</v>
      </c>
      <c r="M7" s="83">
        <f xml:space="preserve"> _xlfn.STDEV.S(Dharwad_weather!L2:L23)</f>
        <v>24.239486629047381</v>
      </c>
    </row>
    <row r="8" spans="1:13" x14ac:dyDescent="0.25">
      <c r="A8" s="95"/>
      <c r="B8" s="81" t="s">
        <v>176</v>
      </c>
      <c r="C8" s="81">
        <f xml:space="preserve"> COUNT(Dharwad_weather!B2:B23)</f>
        <v>22</v>
      </c>
      <c r="D8" s="81">
        <f xml:space="preserve"> COUNT(Dharwad_weather!C2:C23)</f>
        <v>22</v>
      </c>
      <c r="E8" s="81">
        <f xml:space="preserve"> COUNT(Dharwad_weather!D2:D23)</f>
        <v>22</v>
      </c>
      <c r="F8" s="81">
        <f xml:space="preserve"> COUNT(Dharwad_weather!E2:E23)</f>
        <v>22</v>
      </c>
      <c r="G8" s="81">
        <f xml:space="preserve"> COUNT(Dharwad_weather!F2:F23)</f>
        <v>22</v>
      </c>
      <c r="H8" s="81">
        <f xml:space="preserve"> COUNT(Dharwad_weather!G2:G23)</f>
        <v>22</v>
      </c>
      <c r="I8" s="81">
        <f xml:space="preserve"> COUNT(Dharwad_weather!H2:H23)</f>
        <v>22</v>
      </c>
      <c r="J8" s="81">
        <f xml:space="preserve"> COUNT(Dharwad_weather!I2:I23)</f>
        <v>22</v>
      </c>
      <c r="K8" s="81">
        <f xml:space="preserve"> COUNT(Dharwad_weather!J2:J23)</f>
        <v>22</v>
      </c>
      <c r="L8" s="81">
        <f xml:space="preserve"> COUNT(Dharwad_weather!K2:K23)</f>
        <v>22</v>
      </c>
      <c r="M8" s="81">
        <f xml:space="preserve"> COUNT(Dharwad_weather!L2:L23)</f>
        <v>22</v>
      </c>
    </row>
    <row r="9" spans="1:13" x14ac:dyDescent="0.25">
      <c r="A9" s="87" t="s">
        <v>174</v>
      </c>
      <c r="B9" s="84" t="s">
        <v>171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</row>
    <row r="10" spans="1:13" x14ac:dyDescent="0.25">
      <c r="A10" s="87"/>
      <c r="B10" s="84" t="s">
        <v>172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</row>
    <row r="11" spans="1:13" x14ac:dyDescent="0.25">
      <c r="A11" s="86"/>
      <c r="B11" s="81" t="s">
        <v>177</v>
      </c>
      <c r="C11" s="92">
        <f>( (C5-1)*C4^2 +(C8-1)*C7^2)/ (C8+C5-2)</f>
        <v>460.46665250593981</v>
      </c>
      <c r="D11" s="92">
        <f t="shared" ref="D11:M11" si="0">( (D5-1)*D4^2 +(D8-1)*D7^2)/ (D8+D5-2)</f>
        <v>351.78419197318601</v>
      </c>
      <c r="E11" s="92">
        <f t="shared" si="0"/>
        <v>1187.0963623042205</v>
      </c>
      <c r="F11" s="92">
        <f t="shared" si="0"/>
        <v>294.40028906731209</v>
      </c>
      <c r="G11" s="92">
        <f t="shared" si="0"/>
        <v>291.36179947709212</v>
      </c>
      <c r="H11" s="92">
        <f t="shared" si="0"/>
        <v>3847.3165929747643</v>
      </c>
      <c r="I11" s="92">
        <f t="shared" si="0"/>
        <v>819.01353218963709</v>
      </c>
      <c r="J11" s="92">
        <f t="shared" si="0"/>
        <v>1554.4708991372574</v>
      </c>
      <c r="K11" s="92">
        <f t="shared" si="0"/>
        <v>849.64229558159604</v>
      </c>
      <c r="L11" s="92">
        <f t="shared" si="0"/>
        <v>861.71010136518169</v>
      </c>
      <c r="M11" s="92">
        <f t="shared" si="0"/>
        <v>622.38512089442588</v>
      </c>
    </row>
    <row r="12" spans="1:13" x14ac:dyDescent="0.25">
      <c r="A12" s="86"/>
      <c r="B12" s="81" t="s">
        <v>124</v>
      </c>
      <c r="C12" s="83">
        <f xml:space="preserve"> C5+C8-2</f>
        <v>44</v>
      </c>
      <c r="D12" s="83">
        <f t="shared" ref="D12:M12" si="1" xml:space="preserve"> D5+D8-2</f>
        <v>44</v>
      </c>
      <c r="E12" s="83">
        <f t="shared" si="1"/>
        <v>44</v>
      </c>
      <c r="F12" s="83">
        <f t="shared" si="1"/>
        <v>44</v>
      </c>
      <c r="G12" s="83">
        <f t="shared" si="1"/>
        <v>44</v>
      </c>
      <c r="H12" s="83">
        <f t="shared" si="1"/>
        <v>44</v>
      </c>
      <c r="I12" s="83">
        <f t="shared" si="1"/>
        <v>44</v>
      </c>
      <c r="J12" s="83">
        <f t="shared" si="1"/>
        <v>44</v>
      </c>
      <c r="K12" s="83">
        <f t="shared" si="1"/>
        <v>44</v>
      </c>
      <c r="L12" s="83">
        <f t="shared" si="1"/>
        <v>44</v>
      </c>
      <c r="M12" s="83">
        <f t="shared" si="1"/>
        <v>44</v>
      </c>
    </row>
    <row r="13" spans="1:13" x14ac:dyDescent="0.25">
      <c r="A13" s="86"/>
      <c r="B13" s="81" t="s">
        <v>78</v>
      </c>
      <c r="C13" s="92">
        <f xml:space="preserve"> (C3 -C6)/ SQRT(C11*(1/C5 + 1/C8))</f>
        <v>1.1133410493635689</v>
      </c>
      <c r="D13" s="92">
        <f t="shared" ref="D13:M13" si="2" xml:space="preserve"> (D3 -D6)/ SQRT(D11*(1/D5 + 1/D8))</f>
        <v>0.36689640191186196</v>
      </c>
      <c r="E13" s="92">
        <f t="shared" si="2"/>
        <v>-0.77532740671041034</v>
      </c>
      <c r="F13" s="92">
        <f t="shared" si="2"/>
        <v>-9.2237662873891263E-2</v>
      </c>
      <c r="G13" s="92">
        <f t="shared" si="2"/>
        <v>0.31547962363178417</v>
      </c>
      <c r="H13" s="92">
        <f t="shared" si="2"/>
        <v>0.22450238369424128</v>
      </c>
      <c r="I13" s="92">
        <f t="shared" si="2"/>
        <v>0.72845428455982997</v>
      </c>
      <c r="J13" s="92">
        <f t="shared" si="2"/>
        <v>-0.71056223605613589</v>
      </c>
      <c r="K13" s="92">
        <f t="shared" si="2"/>
        <v>0.22596268022799254</v>
      </c>
      <c r="L13" s="92">
        <f t="shared" si="2"/>
        <v>1.215439256033416</v>
      </c>
      <c r="M13" s="92">
        <f t="shared" si="2"/>
        <v>0.84013915839490449</v>
      </c>
    </row>
    <row r="14" spans="1:13" x14ac:dyDescent="0.25">
      <c r="A14" s="86"/>
      <c r="B14" s="81" t="s">
        <v>178</v>
      </c>
      <c r="C14" s="92">
        <f xml:space="preserve"> _xlfn.T.INV(0.025,C12)</f>
        <v>-2.0153675744437649</v>
      </c>
      <c r="D14" s="92">
        <f t="shared" ref="D14:M14" si="3" xml:space="preserve"> _xlfn.T.INV(0.025,D12)</f>
        <v>-2.0153675744437649</v>
      </c>
      <c r="E14" s="92">
        <f t="shared" si="3"/>
        <v>-2.0153675744437649</v>
      </c>
      <c r="F14" s="92">
        <f t="shared" si="3"/>
        <v>-2.0153675744437649</v>
      </c>
      <c r="G14" s="92">
        <f t="shared" si="3"/>
        <v>-2.0153675744437649</v>
      </c>
      <c r="H14" s="92">
        <f t="shared" si="3"/>
        <v>-2.0153675744437649</v>
      </c>
      <c r="I14" s="92">
        <f t="shared" si="3"/>
        <v>-2.0153675744437649</v>
      </c>
      <c r="J14" s="92">
        <f t="shared" si="3"/>
        <v>-2.0153675744437649</v>
      </c>
      <c r="K14" s="92">
        <f t="shared" si="3"/>
        <v>-2.0153675744437649</v>
      </c>
      <c r="L14" s="92">
        <f t="shared" si="3"/>
        <v>-2.0153675744437649</v>
      </c>
      <c r="M14" s="92">
        <f t="shared" si="3"/>
        <v>-2.0153675744437649</v>
      </c>
    </row>
    <row r="15" spans="1:13" x14ac:dyDescent="0.25">
      <c r="A15" s="86"/>
      <c r="B15" s="81" t="s">
        <v>179</v>
      </c>
      <c r="C15" s="92">
        <f xml:space="preserve"> _xlfn.T.INV(0.975,C12)</f>
        <v>2.0153675744437649</v>
      </c>
      <c r="D15" s="92">
        <f t="shared" ref="D15:M15" si="4" xml:space="preserve"> _xlfn.T.INV(0.975,D12)</f>
        <v>2.0153675744437649</v>
      </c>
      <c r="E15" s="92">
        <f t="shared" si="4"/>
        <v>2.0153675744437649</v>
      </c>
      <c r="F15" s="92">
        <f t="shared" si="4"/>
        <v>2.0153675744437649</v>
      </c>
      <c r="G15" s="92">
        <f t="shared" si="4"/>
        <v>2.0153675744437649</v>
      </c>
      <c r="H15" s="92">
        <f t="shared" si="4"/>
        <v>2.0153675744437649</v>
      </c>
      <c r="I15" s="92">
        <f t="shared" si="4"/>
        <v>2.0153675744437649</v>
      </c>
      <c r="J15" s="92">
        <f t="shared" si="4"/>
        <v>2.0153675744437649</v>
      </c>
      <c r="K15" s="92">
        <f t="shared" si="4"/>
        <v>2.0153675744437649</v>
      </c>
      <c r="L15" s="92">
        <f t="shared" si="4"/>
        <v>2.0153675744437649</v>
      </c>
      <c r="M15" s="92">
        <f t="shared" si="4"/>
        <v>2.0153675744437649</v>
      </c>
    </row>
    <row r="16" spans="1:13" x14ac:dyDescent="0.25">
      <c r="A16" s="81"/>
      <c r="B16" s="81" t="s">
        <v>64</v>
      </c>
      <c r="C16" s="90">
        <f xml:space="preserve"> _xlfn.T.DIST.2T(ABS(C13),C12)</f>
        <v>0.27160735561138261</v>
      </c>
      <c r="D16" s="90">
        <f t="shared" ref="D16:M16" si="5" xml:space="preserve"> _xlfn.T.DIST.2T(ABS(D13),D12)</f>
        <v>0.71545494603310233</v>
      </c>
      <c r="E16" s="90">
        <f t="shared" si="5"/>
        <v>0.44229343831493351</v>
      </c>
      <c r="F16" s="90">
        <f t="shared" si="5"/>
        <v>0.92692790253287438</v>
      </c>
      <c r="G16" s="90">
        <f t="shared" si="5"/>
        <v>0.75388902678299596</v>
      </c>
      <c r="H16" s="90">
        <f t="shared" si="5"/>
        <v>0.82340571873669255</v>
      </c>
      <c r="I16" s="90">
        <f t="shared" si="5"/>
        <v>0.47019497184625592</v>
      </c>
      <c r="J16" s="90">
        <f t="shared" si="5"/>
        <v>0.48110512592987875</v>
      </c>
      <c r="K16" s="90">
        <f t="shared" si="5"/>
        <v>0.82227682249844647</v>
      </c>
      <c r="L16" s="90">
        <f t="shared" si="5"/>
        <v>0.23068015383836329</v>
      </c>
      <c r="M16" s="90">
        <f t="shared" si="5"/>
        <v>0.40537253739197221</v>
      </c>
    </row>
    <row r="17" spans="1:16" x14ac:dyDescent="0.25">
      <c r="A17" s="81"/>
      <c r="B17" s="81" t="s">
        <v>173</v>
      </c>
      <c r="C17" s="81" t="s">
        <v>180</v>
      </c>
      <c r="D17" s="81" t="s">
        <v>180</v>
      </c>
      <c r="E17" s="81" t="s">
        <v>180</v>
      </c>
      <c r="F17" s="81" t="s">
        <v>180</v>
      </c>
      <c r="G17" s="81" t="s">
        <v>180</v>
      </c>
      <c r="H17" s="81" t="s">
        <v>180</v>
      </c>
      <c r="I17" s="81" t="s">
        <v>180</v>
      </c>
      <c r="J17" s="81" t="s">
        <v>180</v>
      </c>
      <c r="K17" s="81" t="s">
        <v>180</v>
      </c>
      <c r="L17" s="81" t="s">
        <v>180</v>
      </c>
      <c r="M17" s="81" t="s">
        <v>180</v>
      </c>
    </row>
    <row r="23" spans="1:16" x14ac:dyDescent="0.25">
      <c r="F23" t="s">
        <v>8</v>
      </c>
      <c r="G23" t="s">
        <v>9</v>
      </c>
      <c r="H23" t="s">
        <v>10</v>
      </c>
      <c r="I23" t="s">
        <v>11</v>
      </c>
      <c r="J23" t="s">
        <v>12</v>
      </c>
      <c r="K23" t="s">
        <v>14</v>
      </c>
      <c r="L23" t="s">
        <v>13</v>
      </c>
      <c r="M23" t="s">
        <v>15</v>
      </c>
      <c r="N23" t="s">
        <v>16</v>
      </c>
      <c r="O23" t="s">
        <v>17</v>
      </c>
      <c r="P23" t="s">
        <v>18</v>
      </c>
    </row>
    <row r="24" spans="1:16" x14ac:dyDescent="0.25">
      <c r="D24" t="s">
        <v>168</v>
      </c>
      <c r="E24" t="s">
        <v>74</v>
      </c>
      <c r="F24">
        <v>21.545328269009072</v>
      </c>
      <c r="G24">
        <v>15.909106043124234</v>
      </c>
      <c r="H24">
        <v>22.091086030915296</v>
      </c>
      <c r="I24">
        <v>15.331336149483503</v>
      </c>
      <c r="J24">
        <v>14.858573875307167</v>
      </c>
      <c r="K24">
        <v>47.539232874239268</v>
      </c>
      <c r="L24">
        <v>27.433525921778429</v>
      </c>
      <c r="M24">
        <v>21.165337605065215</v>
      </c>
      <c r="N24">
        <v>23.837258415813878</v>
      </c>
      <c r="O24">
        <v>25.75016807741271</v>
      </c>
      <c r="P24">
        <v>22.923894958755824</v>
      </c>
    </row>
    <row r="25" spans="1:16" x14ac:dyDescent="0.25">
      <c r="E25" t="s">
        <v>170</v>
      </c>
      <c r="F25">
        <v>25.034651430898567</v>
      </c>
      <c r="G25">
        <v>15.646745121925628</v>
      </c>
      <c r="H25">
        <v>22.995973222466834</v>
      </c>
      <c r="I25">
        <v>13.147440453678755</v>
      </c>
      <c r="J25">
        <v>16.105275831256133</v>
      </c>
      <c r="K25">
        <v>47.25891067214615</v>
      </c>
      <c r="L25">
        <v>29.441123925726743</v>
      </c>
      <c r="M25">
        <v>19.088659144903918</v>
      </c>
      <c r="N25">
        <v>22.188943919454971</v>
      </c>
      <c r="O25">
        <v>30.782707449886328</v>
      </c>
      <c r="P25">
        <v>25.577111342590833</v>
      </c>
    </row>
    <row r="26" spans="1:16" x14ac:dyDescent="0.25">
      <c r="E26" t="s">
        <v>175</v>
      </c>
      <c r="F26">
        <v>24</v>
      </c>
      <c r="G26">
        <v>24</v>
      </c>
      <c r="H26">
        <v>24</v>
      </c>
      <c r="I26">
        <v>24</v>
      </c>
      <c r="J26">
        <v>24</v>
      </c>
      <c r="K26">
        <v>24</v>
      </c>
      <c r="L26">
        <v>24</v>
      </c>
      <c r="M26">
        <v>24</v>
      </c>
      <c r="N26">
        <v>24</v>
      </c>
      <c r="O26">
        <v>24</v>
      </c>
      <c r="P26">
        <v>24</v>
      </c>
    </row>
    <row r="27" spans="1:16" x14ac:dyDescent="0.25">
      <c r="D27" t="s">
        <v>169</v>
      </c>
      <c r="E27" t="s">
        <v>74</v>
      </c>
      <c r="F27">
        <v>14.493702301857383</v>
      </c>
      <c r="G27">
        <v>13.877948700141213</v>
      </c>
      <c r="H27">
        <v>29.975875060768104</v>
      </c>
      <c r="I27">
        <v>15.79846787199728</v>
      </c>
      <c r="J27">
        <v>13.269113981680825</v>
      </c>
      <c r="K27">
        <v>43.429043104845249</v>
      </c>
      <c r="L27">
        <v>21.280201750121535</v>
      </c>
      <c r="M27">
        <v>29.434382981842877</v>
      </c>
      <c r="N27">
        <v>21.893166770840569</v>
      </c>
      <c r="O27">
        <v>15.219017910194379</v>
      </c>
      <c r="P27">
        <v>16.737426788897377</v>
      </c>
    </row>
    <row r="28" spans="1:16" x14ac:dyDescent="0.25">
      <c r="E28" t="s">
        <v>170</v>
      </c>
      <c r="F28">
        <v>16.684261115151585</v>
      </c>
      <c r="G28">
        <v>21.654901446575231</v>
      </c>
      <c r="H28">
        <v>43.681476895422669</v>
      </c>
      <c r="I28">
        <v>20.676583647360346</v>
      </c>
      <c r="J28">
        <v>18.066255384757234</v>
      </c>
      <c r="K28">
        <v>74.9328662771767</v>
      </c>
      <c r="L28">
        <v>27.689314186174215</v>
      </c>
      <c r="M28">
        <v>53.459397445155858</v>
      </c>
      <c r="N28">
        <v>35.227308578643061</v>
      </c>
      <c r="O28">
        <v>27.706813385301515</v>
      </c>
      <c r="P28">
        <v>24.239486629047381</v>
      </c>
    </row>
    <row r="29" spans="1:16" x14ac:dyDescent="0.25">
      <c r="E29" t="s">
        <v>176</v>
      </c>
      <c r="F29">
        <v>22</v>
      </c>
      <c r="G29">
        <v>22</v>
      </c>
      <c r="H29">
        <v>22</v>
      </c>
      <c r="I29">
        <v>22</v>
      </c>
      <c r="J29">
        <v>22</v>
      </c>
      <c r="K29">
        <v>22</v>
      </c>
      <c r="L29">
        <v>22</v>
      </c>
      <c r="M29">
        <v>22</v>
      </c>
      <c r="N29">
        <v>22</v>
      </c>
      <c r="O29">
        <v>22</v>
      </c>
      <c r="P29">
        <v>22</v>
      </c>
    </row>
    <row r="30" spans="1:16" x14ac:dyDescent="0.25">
      <c r="D30" t="s">
        <v>174</v>
      </c>
      <c r="E30" t="s">
        <v>171</v>
      </c>
    </row>
    <row r="31" spans="1:16" x14ac:dyDescent="0.25">
      <c r="E31" t="s">
        <v>172</v>
      </c>
    </row>
    <row r="32" spans="1:16" x14ac:dyDescent="0.25">
      <c r="E32" t="s">
        <v>177</v>
      </c>
      <c r="F32">
        <v>460.46665250593981</v>
      </c>
      <c r="G32">
        <v>351.78419197318601</v>
      </c>
      <c r="H32">
        <v>1187.0963623042205</v>
      </c>
      <c r="I32">
        <v>294.40028906731209</v>
      </c>
      <c r="J32">
        <v>291.36179947709212</v>
      </c>
      <c r="K32">
        <v>3847.3165929747643</v>
      </c>
      <c r="L32">
        <v>819.01353218963709</v>
      </c>
      <c r="M32">
        <v>1554.4708991372574</v>
      </c>
      <c r="N32">
        <v>849.64229558159604</v>
      </c>
      <c r="O32">
        <v>861.71010136518169</v>
      </c>
      <c r="P32">
        <v>622.38512089442588</v>
      </c>
    </row>
    <row r="33" spans="4:19" x14ac:dyDescent="0.25">
      <c r="E33" t="s">
        <v>124</v>
      </c>
      <c r="F33">
        <v>44</v>
      </c>
      <c r="G33">
        <v>44</v>
      </c>
      <c r="H33">
        <v>44</v>
      </c>
      <c r="I33">
        <v>44</v>
      </c>
      <c r="J33">
        <v>44</v>
      </c>
      <c r="K33">
        <v>44</v>
      </c>
      <c r="L33">
        <v>44</v>
      </c>
      <c r="M33">
        <v>44</v>
      </c>
      <c r="N33">
        <v>44</v>
      </c>
      <c r="O33">
        <v>44</v>
      </c>
      <c r="P33">
        <v>44</v>
      </c>
    </row>
    <row r="34" spans="4:19" x14ac:dyDescent="0.25">
      <c r="E34" t="s">
        <v>78</v>
      </c>
      <c r="F34">
        <v>1.1133410493635689</v>
      </c>
      <c r="G34">
        <v>0.36689640191186196</v>
      </c>
      <c r="H34">
        <v>-0.77532740671041034</v>
      </c>
      <c r="I34">
        <v>-9.2237662873891263E-2</v>
      </c>
      <c r="J34">
        <v>0.31547962363178417</v>
      </c>
      <c r="K34">
        <v>0.22450238369424128</v>
      </c>
      <c r="L34">
        <v>0.72845428455982997</v>
      </c>
      <c r="M34">
        <v>-0.71056223605613589</v>
      </c>
      <c r="N34">
        <v>0.22596268022799254</v>
      </c>
      <c r="O34">
        <v>1.215439256033416</v>
      </c>
      <c r="P34">
        <v>0.84013915839490449</v>
      </c>
    </row>
    <row r="35" spans="4:19" x14ac:dyDescent="0.25">
      <c r="E35" t="s">
        <v>178</v>
      </c>
      <c r="F35">
        <v>-2.0153675744437649</v>
      </c>
      <c r="G35">
        <v>-2.0153675744437649</v>
      </c>
      <c r="H35">
        <v>-2.0153675744437649</v>
      </c>
      <c r="I35">
        <v>-2.0153675744437649</v>
      </c>
      <c r="J35">
        <v>-2.0153675744437649</v>
      </c>
      <c r="K35">
        <v>-2.0153675744437649</v>
      </c>
      <c r="L35">
        <v>-2.0153675744437649</v>
      </c>
      <c r="M35">
        <v>-2.0153675744437649</v>
      </c>
      <c r="N35">
        <v>-2.0153675744437649</v>
      </c>
      <c r="O35">
        <v>-2.0153675744437649</v>
      </c>
      <c r="P35">
        <v>-2.0153675744437649</v>
      </c>
    </row>
    <row r="36" spans="4:19" x14ac:dyDescent="0.25">
      <c r="E36" t="s">
        <v>179</v>
      </c>
      <c r="F36">
        <v>2.0153675744437649</v>
      </c>
      <c r="G36">
        <v>2.0153675744437649</v>
      </c>
      <c r="H36">
        <v>2.0153675744437649</v>
      </c>
      <c r="I36">
        <v>2.0153675744437649</v>
      </c>
      <c r="J36">
        <v>2.0153675744437649</v>
      </c>
      <c r="K36">
        <v>2.0153675744437649</v>
      </c>
      <c r="L36">
        <v>2.0153675744437649</v>
      </c>
      <c r="M36">
        <v>2.0153675744437649</v>
      </c>
      <c r="N36">
        <v>2.0153675744437649</v>
      </c>
      <c r="O36">
        <v>2.0153675744437649</v>
      </c>
      <c r="P36">
        <v>2.0153675744437649</v>
      </c>
    </row>
    <row r="37" spans="4:19" x14ac:dyDescent="0.25">
      <c r="E37" t="s">
        <v>64</v>
      </c>
      <c r="F37">
        <v>0.27160735561138261</v>
      </c>
      <c r="G37">
        <v>0.71545494603310233</v>
      </c>
      <c r="H37">
        <v>0.44229343831493351</v>
      </c>
      <c r="I37">
        <v>0.92692790253287438</v>
      </c>
      <c r="J37">
        <v>0.75388902678299596</v>
      </c>
      <c r="K37">
        <v>0.82340571873669255</v>
      </c>
      <c r="L37">
        <v>0.47019497184625592</v>
      </c>
      <c r="M37">
        <v>0.48110512592987875</v>
      </c>
      <c r="N37">
        <v>0.82227682249844647</v>
      </c>
      <c r="O37">
        <v>0.23068015383836329</v>
      </c>
      <c r="P37">
        <v>0.40537253739197221</v>
      </c>
    </row>
    <row r="38" spans="4:19" x14ac:dyDescent="0.25">
      <c r="E38" t="s">
        <v>173</v>
      </c>
      <c r="F38" t="s">
        <v>180</v>
      </c>
      <c r="G38" t="s">
        <v>180</v>
      </c>
      <c r="H38" t="s">
        <v>180</v>
      </c>
      <c r="I38" t="s">
        <v>180</v>
      </c>
      <c r="J38" t="s">
        <v>180</v>
      </c>
      <c r="K38" t="s">
        <v>180</v>
      </c>
      <c r="L38" t="s">
        <v>180</v>
      </c>
      <c r="M38" t="s">
        <v>180</v>
      </c>
      <c r="N38" t="s">
        <v>180</v>
      </c>
      <c r="O38" t="s">
        <v>180</v>
      </c>
      <c r="P38" t="s">
        <v>180</v>
      </c>
    </row>
    <row r="42" spans="4:19" x14ac:dyDescent="0.25">
      <c r="D42" s="88"/>
      <c r="E42" s="98" t="s">
        <v>168</v>
      </c>
      <c r="F42" s="99"/>
      <c r="G42" s="100"/>
      <c r="H42" s="101" t="s">
        <v>169</v>
      </c>
      <c r="I42" s="102"/>
      <c r="J42" s="103"/>
      <c r="K42" s="98" t="s">
        <v>185</v>
      </c>
      <c r="L42" s="99"/>
      <c r="M42" s="99"/>
      <c r="N42" s="99"/>
      <c r="O42" s="99"/>
      <c r="P42" s="99"/>
      <c r="Q42" s="100"/>
      <c r="R42" s="97"/>
      <c r="S42" s="97"/>
    </row>
    <row r="43" spans="4:19" x14ac:dyDescent="0.25">
      <c r="D43" s="89"/>
      <c r="E43" s="84" t="s">
        <v>74</v>
      </c>
      <c r="F43" s="84" t="s">
        <v>186</v>
      </c>
      <c r="G43" s="84" t="s">
        <v>175</v>
      </c>
      <c r="H43" s="96" t="s">
        <v>74</v>
      </c>
      <c r="I43" s="96" t="s">
        <v>186</v>
      </c>
      <c r="J43" s="96" t="s">
        <v>176</v>
      </c>
      <c r="K43" s="84" t="s">
        <v>177</v>
      </c>
      <c r="L43" s="84" t="s">
        <v>124</v>
      </c>
      <c r="M43" s="84" t="s">
        <v>78</v>
      </c>
      <c r="N43" s="84" t="s">
        <v>178</v>
      </c>
      <c r="O43" s="84" t="s">
        <v>179</v>
      </c>
      <c r="P43" s="84" t="s">
        <v>64</v>
      </c>
      <c r="Q43" s="84" t="s">
        <v>173</v>
      </c>
      <c r="R43" s="81"/>
      <c r="S43" s="81"/>
    </row>
    <row r="44" spans="4:19" x14ac:dyDescent="0.25">
      <c r="D44" s="81" t="s">
        <v>8</v>
      </c>
      <c r="E44" s="91">
        <v>21.545328269009072</v>
      </c>
      <c r="F44" s="91">
        <v>25.034651430898567</v>
      </c>
      <c r="G44" s="81">
        <v>24</v>
      </c>
      <c r="H44" s="91">
        <v>14.493702301857383</v>
      </c>
      <c r="I44" s="91">
        <v>16.684261115151585</v>
      </c>
      <c r="J44" s="81">
        <v>22</v>
      </c>
      <c r="K44" s="92">
        <v>460.46665250593981</v>
      </c>
      <c r="L44" s="81">
        <v>44</v>
      </c>
      <c r="M44" s="92">
        <v>1.1133410493635689</v>
      </c>
      <c r="N44" s="92">
        <v>-2.0153675744437649</v>
      </c>
      <c r="O44" s="92">
        <v>2.0153675744437649</v>
      </c>
      <c r="P44" s="92">
        <v>0.27160735561138261</v>
      </c>
      <c r="Q44" s="81" t="s">
        <v>180</v>
      </c>
      <c r="R44" s="81"/>
      <c r="S44" s="81"/>
    </row>
    <row r="45" spans="4:19" x14ac:dyDescent="0.25">
      <c r="D45" s="81" t="s">
        <v>9</v>
      </c>
      <c r="E45" s="91">
        <v>15.909106043124234</v>
      </c>
      <c r="F45" s="91">
        <v>15.646745121925628</v>
      </c>
      <c r="G45" s="81">
        <v>24</v>
      </c>
      <c r="H45" s="91">
        <v>13.877948700141213</v>
      </c>
      <c r="I45" s="91">
        <v>21.654901446575231</v>
      </c>
      <c r="J45" s="81">
        <v>22</v>
      </c>
      <c r="K45" s="92">
        <v>351.78419197318601</v>
      </c>
      <c r="L45" s="81">
        <v>44</v>
      </c>
      <c r="M45" s="92">
        <v>0.36689640191186196</v>
      </c>
      <c r="N45" s="92">
        <v>-2.0153675744437649</v>
      </c>
      <c r="O45" s="92">
        <v>2.0153675744437649</v>
      </c>
      <c r="P45" s="92">
        <v>0.71545494603310233</v>
      </c>
      <c r="Q45" s="81" t="s">
        <v>180</v>
      </c>
      <c r="R45" s="81"/>
      <c r="S45" s="81"/>
    </row>
    <row r="46" spans="4:19" x14ac:dyDescent="0.25">
      <c r="D46" s="81" t="s">
        <v>10</v>
      </c>
      <c r="E46" s="91">
        <v>22.091086030915296</v>
      </c>
      <c r="F46" s="91">
        <v>22.995973222466834</v>
      </c>
      <c r="G46" s="81">
        <v>24</v>
      </c>
      <c r="H46" s="91">
        <v>29.975875060768104</v>
      </c>
      <c r="I46" s="91">
        <v>43.681476895422669</v>
      </c>
      <c r="J46" s="81">
        <v>22</v>
      </c>
      <c r="K46" s="92">
        <v>1187.0963623042205</v>
      </c>
      <c r="L46" s="81">
        <v>44</v>
      </c>
      <c r="M46" s="92">
        <v>-0.77532740671041034</v>
      </c>
      <c r="N46" s="92">
        <v>-2.0153675744437649</v>
      </c>
      <c r="O46" s="92">
        <v>2.0153675744437649</v>
      </c>
      <c r="P46" s="92">
        <v>0.44229343831493351</v>
      </c>
      <c r="Q46" s="81" t="s">
        <v>180</v>
      </c>
      <c r="R46" s="81"/>
      <c r="S46" s="81"/>
    </row>
    <row r="47" spans="4:19" x14ac:dyDescent="0.25">
      <c r="D47" s="81" t="s">
        <v>11</v>
      </c>
      <c r="E47" s="91">
        <v>15.331336149483503</v>
      </c>
      <c r="F47" s="91">
        <v>13.147440453678755</v>
      </c>
      <c r="G47" s="81">
        <v>24</v>
      </c>
      <c r="H47" s="91">
        <v>15.79846787199728</v>
      </c>
      <c r="I47" s="91">
        <v>20.676583647360346</v>
      </c>
      <c r="J47" s="81">
        <v>22</v>
      </c>
      <c r="K47" s="92">
        <v>294.40028906731209</v>
      </c>
      <c r="L47" s="81">
        <v>44</v>
      </c>
      <c r="M47" s="92">
        <v>-9.2237662873891263E-2</v>
      </c>
      <c r="N47" s="92">
        <v>-2.0153675744437649</v>
      </c>
      <c r="O47" s="92">
        <v>2.0153675744437649</v>
      </c>
      <c r="P47" s="92">
        <v>0.92692790253287438</v>
      </c>
      <c r="Q47" s="81" t="s">
        <v>180</v>
      </c>
      <c r="R47" s="81"/>
      <c r="S47" s="81"/>
    </row>
    <row r="48" spans="4:19" x14ac:dyDescent="0.25">
      <c r="D48" s="81" t="s">
        <v>12</v>
      </c>
      <c r="E48" s="91">
        <v>14.858573875307167</v>
      </c>
      <c r="F48" s="91">
        <v>16.105275831256133</v>
      </c>
      <c r="G48" s="81">
        <v>24</v>
      </c>
      <c r="H48" s="91">
        <v>13.269113981680825</v>
      </c>
      <c r="I48" s="91">
        <v>18.066255384757234</v>
      </c>
      <c r="J48" s="81">
        <v>22</v>
      </c>
      <c r="K48" s="92">
        <v>291.36179947709212</v>
      </c>
      <c r="L48" s="81">
        <v>44</v>
      </c>
      <c r="M48" s="92">
        <v>0.31547962363178417</v>
      </c>
      <c r="N48" s="92">
        <v>-2.0153675744437649</v>
      </c>
      <c r="O48" s="92">
        <v>2.0153675744437649</v>
      </c>
      <c r="P48" s="92">
        <v>0.75388902678299596</v>
      </c>
      <c r="Q48" s="81" t="s">
        <v>180</v>
      </c>
      <c r="R48" s="81"/>
      <c r="S48" s="81"/>
    </row>
    <row r="49" spans="4:19" x14ac:dyDescent="0.25">
      <c r="D49" s="81" t="s">
        <v>14</v>
      </c>
      <c r="E49" s="91">
        <v>47.539232874239268</v>
      </c>
      <c r="F49" s="91">
        <v>47.25891067214615</v>
      </c>
      <c r="G49" s="81">
        <v>24</v>
      </c>
      <c r="H49" s="91">
        <v>43.429043104845249</v>
      </c>
      <c r="I49" s="91">
        <v>74.9328662771767</v>
      </c>
      <c r="J49" s="81">
        <v>22</v>
      </c>
      <c r="K49" s="92">
        <v>3847.3165929747643</v>
      </c>
      <c r="L49" s="81">
        <v>44</v>
      </c>
      <c r="M49" s="92">
        <v>0.22450238369424128</v>
      </c>
      <c r="N49" s="92">
        <v>-2.0153675744437649</v>
      </c>
      <c r="O49" s="92">
        <v>2.0153675744437649</v>
      </c>
      <c r="P49" s="92">
        <v>0.82340571873669255</v>
      </c>
      <c r="Q49" s="81" t="s">
        <v>180</v>
      </c>
      <c r="R49" s="81"/>
      <c r="S49" s="81"/>
    </row>
    <row r="50" spans="4:19" x14ac:dyDescent="0.25">
      <c r="D50" s="81" t="s">
        <v>13</v>
      </c>
      <c r="E50" s="91">
        <v>27.433525921778429</v>
      </c>
      <c r="F50" s="91">
        <v>29.441123925726743</v>
      </c>
      <c r="G50" s="81">
        <v>24</v>
      </c>
      <c r="H50" s="91">
        <v>21.280201750121535</v>
      </c>
      <c r="I50" s="91">
        <v>27.689314186174215</v>
      </c>
      <c r="J50" s="81">
        <v>22</v>
      </c>
      <c r="K50" s="92">
        <v>819.01353218963709</v>
      </c>
      <c r="L50" s="81">
        <v>44</v>
      </c>
      <c r="M50" s="92">
        <v>0.72845428455982997</v>
      </c>
      <c r="N50" s="92">
        <v>-2.0153675744437649</v>
      </c>
      <c r="O50" s="92">
        <v>2.0153675744437649</v>
      </c>
      <c r="P50" s="92">
        <v>0.47019497184625592</v>
      </c>
      <c r="Q50" s="81" t="s">
        <v>180</v>
      </c>
      <c r="R50" s="81"/>
      <c r="S50" s="81"/>
    </row>
    <row r="51" spans="4:19" x14ac:dyDescent="0.25">
      <c r="D51" s="81" t="s">
        <v>15</v>
      </c>
      <c r="E51" s="91">
        <v>21.165337605065215</v>
      </c>
      <c r="F51" s="91">
        <v>19.088659144903918</v>
      </c>
      <c r="G51" s="81">
        <v>24</v>
      </c>
      <c r="H51" s="91">
        <v>29.434382981842877</v>
      </c>
      <c r="I51" s="91">
        <v>53.459397445155858</v>
      </c>
      <c r="J51" s="81">
        <v>22</v>
      </c>
      <c r="K51" s="92">
        <v>1554.4708991372574</v>
      </c>
      <c r="L51" s="81">
        <v>44</v>
      </c>
      <c r="M51" s="92">
        <v>-0.71056223605613589</v>
      </c>
      <c r="N51" s="92">
        <v>-2.0153675744437649</v>
      </c>
      <c r="O51" s="92">
        <v>2.0153675744437649</v>
      </c>
      <c r="P51" s="92">
        <v>0.48110512592987875</v>
      </c>
      <c r="Q51" s="81" t="s">
        <v>180</v>
      </c>
      <c r="R51" s="81"/>
      <c r="S51" s="81"/>
    </row>
    <row r="52" spans="4:19" x14ac:dyDescent="0.25">
      <c r="D52" s="81" t="s">
        <v>16</v>
      </c>
      <c r="E52" s="91">
        <v>23.837258415813878</v>
      </c>
      <c r="F52" s="91">
        <v>22.188943919454971</v>
      </c>
      <c r="G52" s="81">
        <v>24</v>
      </c>
      <c r="H52" s="91">
        <v>21.893166770840569</v>
      </c>
      <c r="I52" s="91">
        <v>35.227308578643061</v>
      </c>
      <c r="J52" s="81">
        <v>22</v>
      </c>
      <c r="K52" s="92">
        <v>849.64229558159604</v>
      </c>
      <c r="L52" s="81">
        <v>44</v>
      </c>
      <c r="M52" s="92">
        <v>0.22596268022799254</v>
      </c>
      <c r="N52" s="92">
        <v>-2.0153675744437649</v>
      </c>
      <c r="O52" s="92">
        <v>2.0153675744437649</v>
      </c>
      <c r="P52" s="92">
        <v>0.82227682249844647</v>
      </c>
      <c r="Q52" s="81" t="s">
        <v>180</v>
      </c>
      <c r="R52" s="81"/>
      <c r="S52" s="81"/>
    </row>
    <row r="53" spans="4:19" x14ac:dyDescent="0.25">
      <c r="D53" s="81" t="s">
        <v>17</v>
      </c>
      <c r="E53" s="91">
        <v>25.75016807741271</v>
      </c>
      <c r="F53" s="91">
        <v>30.782707449886328</v>
      </c>
      <c r="G53" s="81">
        <v>24</v>
      </c>
      <c r="H53" s="91">
        <v>15.219017910194379</v>
      </c>
      <c r="I53" s="91">
        <v>27.706813385301515</v>
      </c>
      <c r="J53" s="81">
        <v>22</v>
      </c>
      <c r="K53" s="92">
        <v>861.71010136518169</v>
      </c>
      <c r="L53" s="81">
        <v>44</v>
      </c>
      <c r="M53" s="92">
        <v>1.215439256033416</v>
      </c>
      <c r="N53" s="92">
        <v>-2.0153675744437649</v>
      </c>
      <c r="O53" s="92">
        <v>2.0153675744437649</v>
      </c>
      <c r="P53" s="92">
        <v>0.23068015383836329</v>
      </c>
      <c r="Q53" s="81" t="s">
        <v>180</v>
      </c>
      <c r="R53" s="81"/>
      <c r="S53" s="81"/>
    </row>
    <row r="54" spans="4:19" x14ac:dyDescent="0.25">
      <c r="D54" s="81" t="s">
        <v>18</v>
      </c>
      <c r="E54" s="91">
        <v>22.923894958755824</v>
      </c>
      <c r="F54" s="91">
        <v>25.577111342590833</v>
      </c>
      <c r="G54" s="81">
        <v>24</v>
      </c>
      <c r="H54" s="91">
        <v>16.737426788897377</v>
      </c>
      <c r="I54" s="91">
        <v>24.239486629047381</v>
      </c>
      <c r="J54" s="81">
        <v>22</v>
      </c>
      <c r="K54" s="92">
        <v>622.38512089442588</v>
      </c>
      <c r="L54" s="81">
        <v>44</v>
      </c>
      <c r="M54" s="92">
        <v>0.84013915839490449</v>
      </c>
      <c r="N54" s="92">
        <v>-2.0153675744437649</v>
      </c>
      <c r="O54" s="92">
        <v>2.0153675744437649</v>
      </c>
      <c r="P54" s="92">
        <v>0.40537253739197221</v>
      </c>
      <c r="Q54" s="81" t="s">
        <v>180</v>
      </c>
      <c r="R54" s="81"/>
      <c r="S54" s="81"/>
    </row>
  </sheetData>
  <mergeCells count="4">
    <mergeCell ref="E42:G42"/>
    <mergeCell ref="H42:J42"/>
    <mergeCell ref="D42:D43"/>
    <mergeCell ref="K42:Q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498C-5CFD-442D-A78C-B06BB12ACE58}">
  <dimension ref="A1:AF94"/>
  <sheetViews>
    <sheetView topLeftCell="A19" workbookViewId="0">
      <selection activeCell="B38" sqref="B38"/>
    </sheetView>
  </sheetViews>
  <sheetFormatPr defaultRowHeight="15.75" x14ac:dyDescent="0.25"/>
  <cols>
    <col min="1" max="1" width="8.875" customWidth="1"/>
    <col min="2" max="12" width="6.625" customWidth="1"/>
    <col min="13" max="13" width="7.625" customWidth="1"/>
    <col min="14" max="47" width="2.875" bestFit="1" customWidth="1"/>
    <col min="48" max="48" width="3.875" bestFit="1" customWidth="1"/>
    <col min="49" max="49" width="6.75" bestFit="1" customWidth="1"/>
    <col min="50" max="50" width="10.875" bestFit="1" customWidth="1"/>
  </cols>
  <sheetData>
    <row r="1" spans="1:32" x14ac:dyDescent="0.25">
      <c r="A1" s="58" t="s">
        <v>86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</row>
    <row r="2" spans="1:32" x14ac:dyDescent="0.25">
      <c r="A2" s="59" t="s">
        <v>5</v>
      </c>
      <c r="B2" s="52">
        <v>653</v>
      </c>
      <c r="C2" s="52">
        <v>480</v>
      </c>
      <c r="D2" s="52">
        <v>639</v>
      </c>
      <c r="E2" s="52">
        <v>490</v>
      </c>
      <c r="F2" s="52">
        <v>428</v>
      </c>
      <c r="G2" s="52">
        <v>1044</v>
      </c>
      <c r="H2" s="52">
        <v>607</v>
      </c>
      <c r="I2" s="52">
        <v>641</v>
      </c>
      <c r="J2" s="52">
        <v>573</v>
      </c>
      <c r="K2" s="52">
        <v>493</v>
      </c>
      <c r="L2" s="52">
        <v>461</v>
      </c>
    </row>
    <row r="3" spans="1:32" x14ac:dyDescent="0.25">
      <c r="A3" s="59" t="s">
        <v>6</v>
      </c>
      <c r="B3" s="52">
        <v>598</v>
      </c>
      <c r="C3" s="52">
        <v>444</v>
      </c>
      <c r="D3" s="52">
        <v>607</v>
      </c>
      <c r="E3" s="52">
        <v>450</v>
      </c>
      <c r="F3" s="52">
        <v>392</v>
      </c>
      <c r="G3" s="52">
        <v>940</v>
      </c>
      <c r="H3" s="52">
        <v>601</v>
      </c>
      <c r="I3" s="52">
        <v>543</v>
      </c>
      <c r="J3" s="52">
        <v>531</v>
      </c>
      <c r="K3" s="52">
        <v>486</v>
      </c>
      <c r="L3" s="52">
        <v>385</v>
      </c>
    </row>
    <row r="4" spans="1:32" x14ac:dyDescent="0.25">
      <c r="A4" s="59" t="s">
        <v>7</v>
      </c>
      <c r="B4" s="52">
        <v>516</v>
      </c>
      <c r="C4" s="52">
        <v>390</v>
      </c>
      <c r="D4" s="52">
        <v>587</v>
      </c>
      <c r="E4" s="52">
        <v>407</v>
      </c>
      <c r="F4" s="52">
        <v>342</v>
      </c>
      <c r="G4" s="52">
        <v>878</v>
      </c>
      <c r="H4" s="52">
        <v>530</v>
      </c>
      <c r="I4" s="52">
        <v>476</v>
      </c>
      <c r="J4" s="52">
        <v>528</v>
      </c>
      <c r="K4" s="52">
        <v>414</v>
      </c>
      <c r="L4" s="52">
        <v>373</v>
      </c>
    </row>
    <row r="5" spans="1:32" x14ac:dyDescent="0.25">
      <c r="A5" s="59" t="s">
        <v>4</v>
      </c>
      <c r="B5" s="52">
        <v>892</v>
      </c>
      <c r="C5" s="52">
        <v>638</v>
      </c>
      <c r="D5" s="52">
        <v>931</v>
      </c>
      <c r="E5" s="52">
        <v>685</v>
      </c>
      <c r="F5" s="52">
        <v>589</v>
      </c>
      <c r="G5" s="52">
        <v>1433</v>
      </c>
      <c r="H5" s="52">
        <v>848</v>
      </c>
      <c r="I5" s="52">
        <v>800</v>
      </c>
      <c r="J5" s="52">
        <v>807</v>
      </c>
      <c r="K5" s="52">
        <v>643</v>
      </c>
      <c r="L5" s="52">
        <v>637</v>
      </c>
    </row>
    <row r="6" spans="1:32" x14ac:dyDescent="0.25">
      <c r="A6" s="59" t="s">
        <v>88</v>
      </c>
      <c r="B6" s="52">
        <v>2659</v>
      </c>
      <c r="C6" s="52">
        <v>1952</v>
      </c>
      <c r="D6" s="52">
        <v>2764</v>
      </c>
      <c r="E6" s="52">
        <v>2032</v>
      </c>
      <c r="F6" s="52">
        <v>1751</v>
      </c>
      <c r="G6" s="52">
        <v>4295</v>
      </c>
      <c r="H6" s="52">
        <v>2586</v>
      </c>
      <c r="I6" s="52">
        <v>2460</v>
      </c>
      <c r="J6" s="52">
        <v>2439</v>
      </c>
      <c r="K6" s="52">
        <v>2036</v>
      </c>
      <c r="L6" s="52">
        <v>1856</v>
      </c>
    </row>
    <row r="9" spans="1:32" ht="16.5" thickBot="1" x14ac:dyDescent="0.3"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</row>
    <row r="10" spans="1:32" ht="16.5" thickBot="1" x14ac:dyDescent="0.3">
      <c r="A10" s="81"/>
      <c r="B10" s="80" t="s">
        <v>8</v>
      </c>
      <c r="C10" s="80" t="s">
        <v>9</v>
      </c>
      <c r="D10" s="80" t="s">
        <v>10</v>
      </c>
      <c r="E10" s="80" t="s">
        <v>11</v>
      </c>
      <c r="F10" s="80" t="s">
        <v>12</v>
      </c>
      <c r="G10" s="80" t="s">
        <v>14</v>
      </c>
      <c r="H10" s="80" t="s">
        <v>13</v>
      </c>
      <c r="I10" s="80" t="s">
        <v>15</v>
      </c>
      <c r="J10" s="80" t="s">
        <v>16</v>
      </c>
      <c r="K10" s="80" t="s">
        <v>17</v>
      </c>
      <c r="L10" s="80" t="s">
        <v>18</v>
      </c>
      <c r="M10" s="104"/>
      <c r="N10" s="60"/>
      <c r="O10" s="60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</row>
    <row r="11" spans="1:32" ht="16.5" thickBot="1" x14ac:dyDescent="0.3">
      <c r="A11" s="80" t="s">
        <v>5</v>
      </c>
      <c r="B11" s="81">
        <v>653</v>
      </c>
      <c r="C11" s="81">
        <v>480</v>
      </c>
      <c r="D11" s="81">
        <v>639</v>
      </c>
      <c r="E11" s="81">
        <v>490</v>
      </c>
      <c r="F11" s="81">
        <v>428</v>
      </c>
      <c r="G11" s="81">
        <v>1044</v>
      </c>
      <c r="H11" s="81">
        <v>607</v>
      </c>
      <c r="I11" s="81">
        <v>641</v>
      </c>
      <c r="J11" s="81">
        <v>573</v>
      </c>
      <c r="K11" s="81">
        <v>493</v>
      </c>
      <c r="L11" s="81">
        <v>461</v>
      </c>
      <c r="M11" s="81">
        <f xml:space="preserve"> SUM(B11:L11)</f>
        <v>6509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</row>
    <row r="12" spans="1:32" ht="16.5" thickBot="1" x14ac:dyDescent="0.3">
      <c r="A12" s="80" t="s">
        <v>6</v>
      </c>
      <c r="B12" s="81">
        <v>598</v>
      </c>
      <c r="C12" s="81">
        <v>444</v>
      </c>
      <c r="D12" s="81">
        <v>607</v>
      </c>
      <c r="E12" s="81">
        <v>450</v>
      </c>
      <c r="F12" s="81">
        <v>392</v>
      </c>
      <c r="G12" s="81">
        <v>940</v>
      </c>
      <c r="H12" s="81">
        <v>601</v>
      </c>
      <c r="I12" s="81">
        <v>543</v>
      </c>
      <c r="J12" s="81">
        <v>531</v>
      </c>
      <c r="K12" s="81">
        <v>486</v>
      </c>
      <c r="L12" s="81">
        <v>385</v>
      </c>
      <c r="M12" s="81">
        <f xml:space="preserve"> SUM(B12:L12)</f>
        <v>5977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</row>
    <row r="13" spans="1:32" x14ac:dyDescent="0.25">
      <c r="A13" s="80" t="s">
        <v>7</v>
      </c>
      <c r="B13" s="81">
        <v>516</v>
      </c>
      <c r="C13" s="81">
        <v>390</v>
      </c>
      <c r="D13" s="81">
        <v>587</v>
      </c>
      <c r="E13" s="81">
        <v>407</v>
      </c>
      <c r="F13" s="81">
        <v>342</v>
      </c>
      <c r="G13" s="81">
        <v>878</v>
      </c>
      <c r="H13" s="81">
        <v>530</v>
      </c>
      <c r="I13" s="81">
        <v>476</v>
      </c>
      <c r="J13" s="81">
        <v>528</v>
      </c>
      <c r="K13" s="81">
        <v>414</v>
      </c>
      <c r="L13" s="81">
        <v>373</v>
      </c>
      <c r="M13" s="81">
        <f xml:space="preserve"> SUM(B13:L13)</f>
        <v>5441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32" x14ac:dyDescent="0.25">
      <c r="A14" s="80" t="s">
        <v>4</v>
      </c>
      <c r="B14" s="81">
        <v>892</v>
      </c>
      <c r="C14" s="81">
        <v>638</v>
      </c>
      <c r="D14" s="81">
        <v>931</v>
      </c>
      <c r="E14" s="81">
        <v>685</v>
      </c>
      <c r="F14" s="81">
        <v>589</v>
      </c>
      <c r="G14" s="81">
        <v>1433</v>
      </c>
      <c r="H14" s="81">
        <v>848</v>
      </c>
      <c r="I14" s="81">
        <v>800</v>
      </c>
      <c r="J14" s="81">
        <v>807</v>
      </c>
      <c r="K14" s="81">
        <v>643</v>
      </c>
      <c r="L14" s="81">
        <v>637</v>
      </c>
      <c r="M14" s="81">
        <f xml:space="preserve"> SUM(B14:L14)</f>
        <v>8903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32" x14ac:dyDescent="0.25">
      <c r="A15" s="81"/>
      <c r="B15" s="81">
        <v>2659</v>
      </c>
      <c r="C15" s="81">
        <v>1952</v>
      </c>
      <c r="D15" s="81">
        <v>2764</v>
      </c>
      <c r="E15" s="81">
        <v>2032</v>
      </c>
      <c r="F15" s="81">
        <v>1751</v>
      </c>
      <c r="G15" s="81">
        <v>4295</v>
      </c>
      <c r="H15" s="81">
        <v>2586</v>
      </c>
      <c r="I15" s="81">
        <v>2460</v>
      </c>
      <c r="J15" s="81">
        <v>2439</v>
      </c>
      <c r="K15" s="81">
        <v>2036</v>
      </c>
      <c r="L15" s="81">
        <v>1856</v>
      </c>
      <c r="M15" s="105">
        <f>SUM(M11:M14)</f>
        <v>26830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32" x14ac:dyDescent="0.25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t="s">
        <v>100</v>
      </c>
      <c r="B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81"/>
      <c r="B20" s="80" t="s">
        <v>8</v>
      </c>
      <c r="C20" s="80" t="s">
        <v>9</v>
      </c>
      <c r="D20" s="80" t="s">
        <v>10</v>
      </c>
      <c r="E20" s="80" t="s">
        <v>11</v>
      </c>
      <c r="F20" s="80" t="s">
        <v>12</v>
      </c>
      <c r="G20" s="80" t="s">
        <v>14</v>
      </c>
      <c r="H20" s="80" t="s">
        <v>13</v>
      </c>
      <c r="I20" s="80" t="s">
        <v>15</v>
      </c>
      <c r="J20" s="80" t="s">
        <v>16</v>
      </c>
      <c r="K20" s="80" t="s">
        <v>17</v>
      </c>
      <c r="L20" s="80" t="s">
        <v>18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80" t="s">
        <v>5</v>
      </c>
      <c r="B21" s="81">
        <f>B$15/$M$15*$M11/$M$15*$M$15</f>
        <v>645.07756243011556</v>
      </c>
      <c r="C21" s="81">
        <f>C$15/$M$15*$M11/$M$15*$M$15</f>
        <v>473.55825568393584</v>
      </c>
      <c r="D21" s="81">
        <f t="shared" ref="D21:L21" si="0">D$15/$M$15*$M11/$M$15*$M$15</f>
        <v>670.55072679836007</v>
      </c>
      <c r="E21" s="81">
        <f t="shared" si="0"/>
        <v>492.96638091688408</v>
      </c>
      <c r="F21" s="81">
        <f t="shared" si="0"/>
        <v>424.79534103615362</v>
      </c>
      <c r="G21" s="81">
        <f t="shared" si="0"/>
        <v>1041.973723443906</v>
      </c>
      <c r="H21" s="81">
        <f t="shared" si="0"/>
        <v>627.36764815505035</v>
      </c>
      <c r="I21" s="81">
        <f t="shared" si="0"/>
        <v>596.79985091315689</v>
      </c>
      <c r="J21" s="81">
        <f t="shared" si="0"/>
        <v>591.70521803950805</v>
      </c>
      <c r="K21" s="81">
        <f t="shared" si="0"/>
        <v>493.93678717853157</v>
      </c>
      <c r="L21" s="81">
        <f t="shared" si="0"/>
        <v>450.26850540439813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80" t="s">
        <v>6</v>
      </c>
      <c r="B22" s="81">
        <f t="shared" ref="B22:L22" si="1">B$15/$M$15*$M12/$M$15*$M$15</f>
        <v>592.35344763324633</v>
      </c>
      <c r="C22" s="81">
        <f t="shared" si="1"/>
        <v>434.85292582929554</v>
      </c>
      <c r="D22" s="81">
        <f t="shared" si="1"/>
        <v>615.74461423779348</v>
      </c>
      <c r="E22" s="81">
        <f t="shared" si="1"/>
        <v>452.67476705180769</v>
      </c>
      <c r="F22" s="81">
        <f t="shared" si="1"/>
        <v>390.07554975773394</v>
      </c>
      <c r="G22" s="81">
        <f>G$15/$M$15*$M12/$M$15*$M$15</f>
        <v>956.81010063361896</v>
      </c>
      <c r="H22" s="81">
        <f t="shared" si="1"/>
        <v>576.09101751770402</v>
      </c>
      <c r="I22" s="81">
        <f t="shared" si="1"/>
        <v>548.02161759224748</v>
      </c>
      <c r="J22" s="81">
        <f t="shared" si="1"/>
        <v>543.3433842713381</v>
      </c>
      <c r="K22" s="81">
        <f t="shared" si="1"/>
        <v>453.56585911293331</v>
      </c>
      <c r="L22" s="81">
        <f t="shared" si="1"/>
        <v>413.46671636228109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80" t="s">
        <v>7</v>
      </c>
      <c r="B23" s="81">
        <f t="shared" ref="B23:L23" si="2">B$15/$M$15*$M13/$M$15*$M$15</f>
        <v>539.23291092061129</v>
      </c>
      <c r="C23" s="81">
        <f t="shared" si="2"/>
        <v>395.85657845695113</v>
      </c>
      <c r="D23" s="81">
        <f t="shared" si="2"/>
        <v>560.52642564293706</v>
      </c>
      <c r="E23" s="81">
        <f t="shared" si="2"/>
        <v>412.08020872158028</v>
      </c>
      <c r="F23" s="81">
        <f t="shared" si="2"/>
        <v>355.09470741707048</v>
      </c>
      <c r="G23" s="81">
        <f t="shared" si="2"/>
        <v>871.00614983227729</v>
      </c>
      <c r="H23" s="81">
        <f t="shared" si="2"/>
        <v>524.4288483041372</v>
      </c>
      <c r="I23" s="81">
        <f t="shared" si="2"/>
        <v>498.87663063734624</v>
      </c>
      <c r="J23" s="81">
        <f t="shared" si="2"/>
        <v>494.6179276928811</v>
      </c>
      <c r="K23" s="81">
        <f t="shared" si="2"/>
        <v>412.89139023481181</v>
      </c>
      <c r="L23" s="81">
        <f t="shared" si="2"/>
        <v>376.38822213939625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80" t="s">
        <v>4</v>
      </c>
      <c r="B24" s="81">
        <f t="shared" ref="B24:L24" si="3">B$15/$M$15*$M14/$M$15*$M$15</f>
        <v>882.33607901602682</v>
      </c>
      <c r="C24" s="81">
        <f t="shared" si="3"/>
        <v>647.73224002981726</v>
      </c>
      <c r="D24" s="81">
        <f t="shared" si="3"/>
        <v>917.1782333209095</v>
      </c>
      <c r="E24" s="81">
        <f t="shared" si="3"/>
        <v>674.27864330972784</v>
      </c>
      <c r="F24" s="81">
        <f t="shared" si="3"/>
        <v>581.03440178904214</v>
      </c>
      <c r="G24" s="81">
        <f t="shared" si="3"/>
        <v>1425.2100260901975</v>
      </c>
      <c r="H24" s="81">
        <f t="shared" si="3"/>
        <v>858.11248602310854</v>
      </c>
      <c r="I24" s="81">
        <f t="shared" si="3"/>
        <v>816.30190085724939</v>
      </c>
      <c r="J24" s="81">
        <f t="shared" si="3"/>
        <v>809.33346999627281</v>
      </c>
      <c r="K24" s="81">
        <f t="shared" si="3"/>
        <v>675.60596347372348</v>
      </c>
      <c r="L24" s="81">
        <f t="shared" si="3"/>
        <v>615.87655609392482</v>
      </c>
      <c r="P24" s="14"/>
      <c r="Q24" s="14"/>
      <c r="R24" s="14"/>
      <c r="S24" s="14"/>
      <c r="T24" s="14"/>
      <c r="U24" s="22"/>
      <c r="V24" s="14"/>
      <c r="W24" s="14"/>
      <c r="X24" s="14"/>
      <c r="Y24" s="14"/>
      <c r="Z24" s="14"/>
    </row>
    <row r="25" spans="1:26" x14ac:dyDescent="0.25">
      <c r="B25" s="14"/>
      <c r="P25" s="14"/>
      <c r="Q25" s="14"/>
      <c r="R25" s="14"/>
      <c r="S25" s="14"/>
      <c r="T25" s="14"/>
      <c r="U25" s="22"/>
      <c r="V25" s="14"/>
      <c r="W25" s="14"/>
      <c r="X25" s="14"/>
      <c r="Y25" s="14"/>
      <c r="Z25" s="14"/>
    </row>
    <row r="26" spans="1:26" x14ac:dyDescent="0.25">
      <c r="A26" t="s">
        <v>101</v>
      </c>
      <c r="B26" s="14"/>
      <c r="P26" s="14"/>
      <c r="Q26" s="14"/>
      <c r="R26" s="14"/>
      <c r="S26" s="14"/>
      <c r="T26" s="14"/>
      <c r="U26" s="22"/>
      <c r="V26" s="14"/>
      <c r="W26" s="14"/>
      <c r="X26" s="14"/>
      <c r="Y26" s="14"/>
      <c r="Z26" s="14"/>
    </row>
    <row r="27" spans="1:26" x14ac:dyDescent="0.25">
      <c r="A27" t="s">
        <v>86</v>
      </c>
      <c r="B27" s="80" t="s">
        <v>8</v>
      </c>
      <c r="C27" s="80" t="s">
        <v>9</v>
      </c>
      <c r="D27" s="80" t="s">
        <v>10</v>
      </c>
      <c r="E27" s="80" t="s">
        <v>11</v>
      </c>
      <c r="F27" s="80" t="s">
        <v>12</v>
      </c>
      <c r="G27" s="80" t="s">
        <v>14</v>
      </c>
      <c r="H27" s="80" t="s">
        <v>13</v>
      </c>
      <c r="I27" s="80" t="s">
        <v>15</v>
      </c>
      <c r="J27" s="80" t="s">
        <v>16</v>
      </c>
      <c r="K27" s="80" t="s">
        <v>17</v>
      </c>
      <c r="L27" s="80" t="s">
        <v>18</v>
      </c>
      <c r="P27" s="14"/>
      <c r="Q27" s="14"/>
      <c r="R27" s="14"/>
      <c r="S27" s="14"/>
      <c r="T27" s="14"/>
      <c r="U27" s="22"/>
      <c r="V27" s="14"/>
      <c r="W27" s="14"/>
      <c r="X27" s="14"/>
      <c r="Y27" s="14"/>
      <c r="Z27" s="14"/>
    </row>
    <row r="28" spans="1:26" x14ac:dyDescent="0.25">
      <c r="A28" s="80" t="s">
        <v>5</v>
      </c>
      <c r="B28">
        <f xml:space="preserve"> (B11-B21)^2/B21</f>
        <v>9.7298403640439859E-2</v>
      </c>
      <c r="C28">
        <f t="shared" ref="C28:L28" si="4" xml:space="preserve"> (C11-C21)^2/C21</f>
        <v>8.7626114285800527E-2</v>
      </c>
      <c r="D28">
        <f t="shared" si="4"/>
        <v>1.4845235740145515</v>
      </c>
      <c r="E28">
        <f t="shared" si="4"/>
        <v>1.7849930714722777E-2</v>
      </c>
      <c r="F28">
        <f t="shared" si="4"/>
        <v>2.4175969184386446E-2</v>
      </c>
      <c r="G28">
        <f t="shared" si="4"/>
        <v>3.9404032840729816E-3</v>
      </c>
      <c r="H28">
        <f t="shared" si="4"/>
        <v>0.66124080925734985</v>
      </c>
      <c r="I28">
        <f t="shared" si="4"/>
        <v>3.2735483702113779</v>
      </c>
      <c r="J28">
        <f t="shared" si="4"/>
        <v>0.59131670845291706</v>
      </c>
      <c r="K28">
        <f t="shared" si="4"/>
        <v>1.776685277632405E-3</v>
      </c>
      <c r="L28">
        <f t="shared" si="4"/>
        <v>0.25576955721564287</v>
      </c>
      <c r="P28" s="14"/>
      <c r="Q28" s="14"/>
      <c r="R28" s="14"/>
      <c r="S28" s="14"/>
      <c r="T28" s="14"/>
      <c r="U28" s="22"/>
      <c r="V28" s="14"/>
      <c r="W28" s="14"/>
      <c r="X28" s="14"/>
      <c r="Y28" s="14"/>
      <c r="Z28" s="14"/>
    </row>
    <row r="29" spans="1:26" x14ac:dyDescent="0.25">
      <c r="A29" s="80" t="s">
        <v>6</v>
      </c>
      <c r="B29">
        <f t="shared" ref="B29:L29" si="5" xml:space="preserve"> (B12-B22)^2/B22</f>
        <v>5.382521830147604E-2</v>
      </c>
      <c r="C29">
        <f t="shared" si="5"/>
        <v>0.19240750358251804</v>
      </c>
      <c r="D29">
        <f t="shared" si="5"/>
        <v>0.12418830209741689</v>
      </c>
      <c r="E29">
        <f t="shared" si="5"/>
        <v>1.5804677667437129E-2</v>
      </c>
      <c r="F29">
        <f t="shared" si="5"/>
        <v>9.4943370258865466E-3</v>
      </c>
      <c r="G29">
        <f t="shared" si="5"/>
        <v>0.29533497098877476</v>
      </c>
      <c r="H29">
        <f t="shared" si="5"/>
        <v>1.0770128147055524</v>
      </c>
      <c r="I29">
        <f t="shared" si="5"/>
        <v>4.6013957174827529E-2</v>
      </c>
      <c r="J29">
        <f t="shared" si="5"/>
        <v>0.28041039917002225</v>
      </c>
      <c r="K29">
        <f t="shared" si="5"/>
        <v>2.319340122158887</v>
      </c>
      <c r="L29">
        <f t="shared" si="5"/>
        <v>1.9599012650404652</v>
      </c>
      <c r="P29" s="14"/>
      <c r="Q29" s="14"/>
      <c r="R29" s="14"/>
      <c r="S29" s="14"/>
      <c r="T29" s="14"/>
      <c r="U29" s="22"/>
      <c r="V29" s="14"/>
      <c r="W29" s="14"/>
      <c r="X29" s="14"/>
      <c r="Y29" s="14"/>
      <c r="Z29" s="14"/>
    </row>
    <row r="30" spans="1:26" x14ac:dyDescent="0.25">
      <c r="A30" s="80" t="s">
        <v>7</v>
      </c>
      <c r="B30">
        <f t="shared" ref="B30:L30" si="6" xml:space="preserve"> (B13-B23)^2/B23</f>
        <v>1.0009925932071435</v>
      </c>
      <c r="C30">
        <f t="shared" si="6"/>
        <v>8.664630850931801E-2</v>
      </c>
      <c r="D30">
        <f t="shared" si="6"/>
        <v>1.2503427263666453</v>
      </c>
      <c r="E30">
        <f t="shared" si="6"/>
        <v>6.2629847560229948E-2</v>
      </c>
      <c r="F30">
        <f t="shared" si="6"/>
        <v>0.48288909622435428</v>
      </c>
      <c r="G30">
        <f t="shared" si="6"/>
        <v>5.6157973371340694E-2</v>
      </c>
      <c r="H30">
        <f t="shared" si="6"/>
        <v>5.9183874645116548E-2</v>
      </c>
      <c r="I30">
        <f t="shared" si="6"/>
        <v>1.0490373715220305</v>
      </c>
      <c r="J30">
        <f t="shared" si="6"/>
        <v>2.2529768718970624</v>
      </c>
      <c r="K30">
        <f t="shared" si="6"/>
        <v>2.9766075063267228E-3</v>
      </c>
      <c r="L30">
        <f t="shared" si="6"/>
        <v>3.0500553924461608E-2</v>
      </c>
      <c r="P30" s="14"/>
      <c r="Q30" s="14"/>
      <c r="R30" s="14"/>
      <c r="S30" s="14"/>
      <c r="T30" s="14"/>
      <c r="U30" s="22"/>
      <c r="V30" s="14"/>
      <c r="W30" s="14"/>
      <c r="X30" s="14"/>
      <c r="Y30" s="14"/>
      <c r="Z30" s="14"/>
    </row>
    <row r="31" spans="1:26" ht="16.5" thickBot="1" x14ac:dyDescent="0.3">
      <c r="A31" s="80" t="s">
        <v>4</v>
      </c>
      <c r="B31">
        <f t="shared" ref="B31:L31" si="7" xml:space="preserve"> (B14-B24)^2/B24</f>
        <v>0.10584557404546628</v>
      </c>
      <c r="C31">
        <f t="shared" si="7"/>
        <v>0.14622785488277901</v>
      </c>
      <c r="D31">
        <f t="shared" si="7"/>
        <v>0.20829237676029047</v>
      </c>
      <c r="E31">
        <f t="shared" si="7"/>
        <v>0.17047475909338985</v>
      </c>
      <c r="F31">
        <f t="shared" si="7"/>
        <v>0.10920309479618796</v>
      </c>
      <c r="G31">
        <f t="shared" si="7"/>
        <v>4.2578772534935069E-2</v>
      </c>
      <c r="H31">
        <f t="shared" si="7"/>
        <v>0.11917129191476629</v>
      </c>
      <c r="I31">
        <f t="shared" si="7"/>
        <v>0.32555598765665716</v>
      </c>
      <c r="J31">
        <f t="shared" si="7"/>
        <v>6.727859930876834E-3</v>
      </c>
      <c r="K31">
        <f t="shared" si="7"/>
        <v>1.5736226610307873</v>
      </c>
      <c r="L31">
        <f t="shared" si="7"/>
        <v>0.72449564452175153</v>
      </c>
      <c r="P31" s="16"/>
      <c r="Q31" s="16"/>
      <c r="R31" s="16"/>
      <c r="S31" s="16"/>
      <c r="T31" s="16"/>
      <c r="U31" s="24"/>
      <c r="V31" s="16"/>
      <c r="W31" s="16"/>
      <c r="X31" s="16"/>
      <c r="Y31" s="16"/>
      <c r="Z31" s="16"/>
    </row>
    <row r="32" spans="1:26" ht="16.5" thickBot="1" x14ac:dyDescent="0.3">
      <c r="B32" s="16"/>
    </row>
    <row r="33" spans="1:2" x14ac:dyDescent="0.25">
      <c r="B33" s="14"/>
    </row>
    <row r="34" spans="1:2" x14ac:dyDescent="0.25">
      <c r="A34" t="s">
        <v>102</v>
      </c>
      <c r="B34" s="14">
        <f xml:space="preserve"> SUM(B28:L31)</f>
        <v>22.739329795354074</v>
      </c>
    </row>
    <row r="35" spans="1:2" x14ac:dyDescent="0.25">
      <c r="A35" t="s">
        <v>61</v>
      </c>
      <c r="B35" s="14">
        <f xml:space="preserve"> (COUNTA(A28:A31)-1)*(COUNTA(B27:L27)-1)</f>
        <v>30</v>
      </c>
    </row>
    <row r="36" spans="1:2" x14ac:dyDescent="0.25">
      <c r="B36" s="14"/>
    </row>
    <row r="37" spans="1:2" x14ac:dyDescent="0.25">
      <c r="A37" t="s">
        <v>103</v>
      </c>
      <c r="B37" s="14">
        <f xml:space="preserve"> CHIINV(0.05,B35)</f>
        <v>43.772971825742189</v>
      </c>
    </row>
    <row r="38" spans="1:2" x14ac:dyDescent="0.25">
      <c r="A38" t="s">
        <v>104</v>
      </c>
      <c r="B38" s="14">
        <f xml:space="preserve"> CHIDIST(B34,B35)</f>
        <v>0.82582241467734407</v>
      </c>
    </row>
    <row r="39" spans="1:2" x14ac:dyDescent="0.25">
      <c r="B39" s="14"/>
    </row>
    <row r="40" spans="1:2" x14ac:dyDescent="0.25">
      <c r="A40" t="s">
        <v>85</v>
      </c>
      <c r="B40" s="14" t="s">
        <v>105</v>
      </c>
    </row>
    <row r="41" spans="1:2" x14ac:dyDescent="0.25">
      <c r="B41" s="14"/>
    </row>
    <row r="42" spans="1:2" x14ac:dyDescent="0.25">
      <c r="B42" s="14"/>
    </row>
    <row r="43" spans="1:2" x14ac:dyDescent="0.25">
      <c r="B43" s="14"/>
    </row>
    <row r="44" spans="1:2" x14ac:dyDescent="0.25">
      <c r="B44" s="14"/>
    </row>
    <row r="45" spans="1:2" x14ac:dyDescent="0.25">
      <c r="B45" s="14"/>
    </row>
    <row r="46" spans="1:2" x14ac:dyDescent="0.25">
      <c r="B46" s="14"/>
    </row>
    <row r="47" spans="1:2" x14ac:dyDescent="0.25">
      <c r="B47" s="14"/>
    </row>
    <row r="48" spans="1: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ht="16.5" thickBot="1" x14ac:dyDescent="0.3">
      <c r="B63" s="16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ht="16.5" thickBot="1" x14ac:dyDescent="0.3">
      <c r="B94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98A6-33D7-4125-BACE-55F2325DDB1E}">
  <dimension ref="A1:L44"/>
  <sheetViews>
    <sheetView tabSelected="1" topLeftCell="A22" workbookViewId="0">
      <selection activeCell="A38" sqref="A38:A44"/>
    </sheetView>
  </sheetViews>
  <sheetFormatPr defaultRowHeight="15.75" x14ac:dyDescent="0.25"/>
  <cols>
    <col min="1" max="1" width="7.875" customWidth="1"/>
    <col min="2" max="11" width="6.625" customWidth="1"/>
  </cols>
  <sheetData>
    <row r="1" spans="1:12" x14ac:dyDescent="0.25">
      <c r="A1" s="58" t="s">
        <v>86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</row>
    <row r="2" spans="1:12" x14ac:dyDescent="0.25">
      <c r="A2" s="59" t="s">
        <v>5</v>
      </c>
      <c r="B2" s="52">
        <v>1230</v>
      </c>
      <c r="C2" s="52">
        <v>1029</v>
      </c>
      <c r="D2" s="52">
        <v>755</v>
      </c>
      <c r="E2" s="52">
        <v>658</v>
      </c>
      <c r="F2" s="52">
        <v>710</v>
      </c>
      <c r="G2" s="52">
        <v>799</v>
      </c>
      <c r="H2" s="52">
        <v>686</v>
      </c>
      <c r="I2" s="52">
        <v>517</v>
      </c>
      <c r="J2" s="52">
        <v>639</v>
      </c>
      <c r="K2" s="52">
        <v>775</v>
      </c>
    </row>
    <row r="3" spans="1:12" x14ac:dyDescent="0.25">
      <c r="A3" s="59" t="s">
        <v>6</v>
      </c>
      <c r="B3" s="52">
        <v>1117</v>
      </c>
      <c r="C3" s="52">
        <v>939</v>
      </c>
      <c r="D3" s="52">
        <v>661</v>
      </c>
      <c r="E3" s="52">
        <v>576</v>
      </c>
      <c r="F3" s="52">
        <v>614</v>
      </c>
      <c r="G3" s="52">
        <v>700</v>
      </c>
      <c r="H3" s="52">
        <v>636</v>
      </c>
      <c r="I3" s="52">
        <v>500</v>
      </c>
      <c r="J3" s="52">
        <v>606</v>
      </c>
      <c r="K3" s="52">
        <v>699</v>
      </c>
    </row>
    <row r="4" spans="1:12" x14ac:dyDescent="0.25">
      <c r="A4" s="59" t="s">
        <v>7</v>
      </c>
      <c r="B4" s="52">
        <v>1059</v>
      </c>
      <c r="C4" s="52">
        <v>909</v>
      </c>
      <c r="D4" s="52">
        <v>643</v>
      </c>
      <c r="E4" s="52">
        <v>574</v>
      </c>
      <c r="F4" s="52">
        <v>624</v>
      </c>
      <c r="G4" s="52">
        <v>633</v>
      </c>
      <c r="H4" s="52">
        <v>558</v>
      </c>
      <c r="I4" s="52">
        <v>453</v>
      </c>
      <c r="J4" s="52">
        <v>577</v>
      </c>
      <c r="K4" s="52">
        <v>694</v>
      </c>
    </row>
    <row r="5" spans="1:12" x14ac:dyDescent="0.25">
      <c r="A5" s="59" t="s">
        <v>4</v>
      </c>
      <c r="B5" s="52">
        <v>1966</v>
      </c>
      <c r="C5" s="52">
        <v>1508</v>
      </c>
      <c r="D5" s="52">
        <v>1073</v>
      </c>
      <c r="E5" s="52">
        <v>917</v>
      </c>
      <c r="F5" s="52">
        <v>1129</v>
      </c>
      <c r="G5" s="52">
        <v>1148</v>
      </c>
      <c r="H5" s="52">
        <v>1048</v>
      </c>
      <c r="I5" s="52">
        <v>802</v>
      </c>
      <c r="J5" s="52">
        <v>1010</v>
      </c>
      <c r="K5" s="52">
        <v>1171</v>
      </c>
    </row>
    <row r="6" spans="1:12" x14ac:dyDescent="0.25">
      <c r="A6" s="59" t="s">
        <v>87</v>
      </c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2" x14ac:dyDescent="0.25">
      <c r="A7" s="59" t="s">
        <v>88</v>
      </c>
      <c r="B7" s="52">
        <v>5372</v>
      </c>
      <c r="C7" s="52">
        <v>4385</v>
      </c>
      <c r="D7" s="52">
        <v>3132</v>
      </c>
      <c r="E7" s="52">
        <v>2725</v>
      </c>
      <c r="F7" s="52">
        <v>3077</v>
      </c>
      <c r="G7" s="52">
        <v>3280</v>
      </c>
      <c r="H7" s="52">
        <v>2928</v>
      </c>
      <c r="I7" s="52">
        <v>2272</v>
      </c>
      <c r="J7" s="52">
        <v>2832</v>
      </c>
      <c r="K7" s="52">
        <v>3339</v>
      </c>
    </row>
    <row r="10" spans="1:12" x14ac:dyDescent="0.25">
      <c r="A10" s="81"/>
      <c r="B10" s="80" t="s">
        <v>19</v>
      </c>
      <c r="C10" s="80" t="s">
        <v>20</v>
      </c>
      <c r="D10" s="80" t="s">
        <v>21</v>
      </c>
      <c r="E10" s="80" t="s">
        <v>22</v>
      </c>
      <c r="F10" s="80" t="s">
        <v>23</v>
      </c>
      <c r="G10" s="80" t="s">
        <v>24</v>
      </c>
      <c r="H10" s="80" t="s">
        <v>25</v>
      </c>
      <c r="I10" s="80" t="s">
        <v>26</v>
      </c>
      <c r="J10" s="80" t="s">
        <v>27</v>
      </c>
      <c r="K10" s="80" t="s">
        <v>28</v>
      </c>
      <c r="L10" s="81"/>
    </row>
    <row r="11" spans="1:12" x14ac:dyDescent="0.25">
      <c r="A11" s="80" t="s">
        <v>5</v>
      </c>
      <c r="B11" s="81">
        <v>1230</v>
      </c>
      <c r="C11" s="81">
        <v>1029</v>
      </c>
      <c r="D11" s="81">
        <v>755</v>
      </c>
      <c r="E11" s="81">
        <v>658</v>
      </c>
      <c r="F11" s="81">
        <v>710</v>
      </c>
      <c r="G11" s="81">
        <v>799</v>
      </c>
      <c r="H11" s="81">
        <v>686</v>
      </c>
      <c r="I11" s="81">
        <v>517</v>
      </c>
      <c r="J11" s="81">
        <v>639</v>
      </c>
      <c r="K11" s="81">
        <v>775</v>
      </c>
      <c r="L11" s="81">
        <f xml:space="preserve"> SUM(B11:K11)</f>
        <v>7798</v>
      </c>
    </row>
    <row r="12" spans="1:12" x14ac:dyDescent="0.25">
      <c r="A12" s="80" t="s">
        <v>6</v>
      </c>
      <c r="B12" s="81">
        <v>1117</v>
      </c>
      <c r="C12" s="81">
        <v>939</v>
      </c>
      <c r="D12" s="81">
        <v>661</v>
      </c>
      <c r="E12" s="81">
        <v>576</v>
      </c>
      <c r="F12" s="81">
        <v>614</v>
      </c>
      <c r="G12" s="81">
        <v>700</v>
      </c>
      <c r="H12" s="81">
        <v>636</v>
      </c>
      <c r="I12" s="81">
        <v>500</v>
      </c>
      <c r="J12" s="81">
        <v>606</v>
      </c>
      <c r="K12" s="81">
        <v>699</v>
      </c>
      <c r="L12" s="81">
        <f t="shared" ref="L12:L14" si="0" xml:space="preserve"> SUM(B12:K12)</f>
        <v>7048</v>
      </c>
    </row>
    <row r="13" spans="1:12" x14ac:dyDescent="0.25">
      <c r="A13" s="80" t="s">
        <v>7</v>
      </c>
      <c r="B13" s="81">
        <v>1059</v>
      </c>
      <c r="C13" s="81">
        <v>909</v>
      </c>
      <c r="D13" s="81">
        <v>643</v>
      </c>
      <c r="E13" s="81">
        <v>574</v>
      </c>
      <c r="F13" s="81">
        <v>624</v>
      </c>
      <c r="G13" s="81">
        <v>633</v>
      </c>
      <c r="H13" s="81">
        <v>558</v>
      </c>
      <c r="I13" s="81">
        <v>453</v>
      </c>
      <c r="J13" s="81">
        <v>577</v>
      </c>
      <c r="K13" s="81">
        <v>694</v>
      </c>
      <c r="L13" s="81">
        <f t="shared" si="0"/>
        <v>6724</v>
      </c>
    </row>
    <row r="14" spans="1:12" x14ac:dyDescent="0.25">
      <c r="A14" s="80" t="s">
        <v>4</v>
      </c>
      <c r="B14" s="81">
        <v>1966</v>
      </c>
      <c r="C14" s="81">
        <v>1508</v>
      </c>
      <c r="D14" s="81">
        <v>1073</v>
      </c>
      <c r="E14" s="81">
        <v>917</v>
      </c>
      <c r="F14" s="81">
        <v>1129</v>
      </c>
      <c r="G14" s="81">
        <v>1148</v>
      </c>
      <c r="H14" s="81">
        <v>1048</v>
      </c>
      <c r="I14" s="81">
        <v>802</v>
      </c>
      <c r="J14" s="81">
        <v>1010</v>
      </c>
      <c r="K14" s="81">
        <v>1171</v>
      </c>
      <c r="L14" s="81">
        <f t="shared" si="0"/>
        <v>11772</v>
      </c>
    </row>
    <row r="15" spans="1:12" x14ac:dyDescent="0.25">
      <c r="A15" s="81"/>
      <c r="B15" s="81">
        <v>5372</v>
      </c>
      <c r="C15" s="81">
        <v>4385</v>
      </c>
      <c r="D15" s="81">
        <v>3132</v>
      </c>
      <c r="E15" s="81">
        <v>2725</v>
      </c>
      <c r="F15" s="81">
        <v>3077</v>
      </c>
      <c r="G15" s="81">
        <v>3280</v>
      </c>
      <c r="H15" s="81">
        <v>2928</v>
      </c>
      <c r="I15" s="81">
        <v>2272</v>
      </c>
      <c r="J15" s="81">
        <v>2832</v>
      </c>
      <c r="K15" s="81">
        <v>3339</v>
      </c>
      <c r="L15" s="81">
        <f xml:space="preserve"> SUM(L11:L14)</f>
        <v>33342</v>
      </c>
    </row>
    <row r="18" spans="1:11" x14ac:dyDescent="0.25">
      <c r="A18" t="s">
        <v>116</v>
      </c>
    </row>
    <row r="19" spans="1:11" x14ac:dyDescent="0.25">
      <c r="A19" s="81"/>
      <c r="B19" s="80" t="s">
        <v>19</v>
      </c>
      <c r="C19" s="80" t="s">
        <v>20</v>
      </c>
      <c r="D19" s="80" t="s">
        <v>21</v>
      </c>
      <c r="E19" s="80" t="s">
        <v>22</v>
      </c>
      <c r="F19" s="80" t="s">
        <v>23</v>
      </c>
      <c r="G19" s="80" t="s">
        <v>24</v>
      </c>
      <c r="H19" s="80" t="s">
        <v>25</v>
      </c>
      <c r="I19" s="80" t="s">
        <v>26</v>
      </c>
      <c r="J19" s="80" t="s">
        <v>27</v>
      </c>
      <c r="K19" s="80" t="s">
        <v>28</v>
      </c>
    </row>
    <row r="20" spans="1:11" x14ac:dyDescent="0.25">
      <c r="A20" s="80" t="s">
        <v>5</v>
      </c>
      <c r="B20">
        <f xml:space="preserve"> $L11/$L$15*B$15/$L$15*$L$15</f>
        <v>1256.3990162557734</v>
      </c>
      <c r="C20">
        <f t="shared" ref="C20:K20" si="1" xml:space="preserve"> $L11/$L$15*C$15/$L$15*$L$15</f>
        <v>1025.5602543338732</v>
      </c>
      <c r="D20">
        <f t="shared" si="1"/>
        <v>732.50962749685084</v>
      </c>
      <c r="E20">
        <f t="shared" si="1"/>
        <v>637.32079659288581</v>
      </c>
      <c r="F20">
        <f t="shared" si="1"/>
        <v>719.64627196928802</v>
      </c>
      <c r="G20">
        <f t="shared" si="1"/>
        <v>767.12374782556537</v>
      </c>
      <c r="H20">
        <f t="shared" si="1"/>
        <v>684.79827244916316</v>
      </c>
      <c r="I20">
        <f t="shared" si="1"/>
        <v>531.37352288405009</v>
      </c>
      <c r="J20">
        <f t="shared" si="1"/>
        <v>662.34587007378082</v>
      </c>
      <c r="K20">
        <f t="shared" si="1"/>
        <v>780.92262011876915</v>
      </c>
    </row>
    <row r="21" spans="1:11" x14ac:dyDescent="0.25">
      <c r="A21" s="80" t="s">
        <v>6</v>
      </c>
      <c r="B21">
        <f t="shared" ref="B21:K21" si="2" xml:space="preserve"> $L12/$L$15*B$15/$L$15*$L$15</f>
        <v>1135.5604342870854</v>
      </c>
      <c r="C21">
        <f t="shared" si="2"/>
        <v>926.92339991602182</v>
      </c>
      <c r="D21">
        <f t="shared" si="2"/>
        <v>662.05794493431699</v>
      </c>
      <c r="E21">
        <f t="shared" si="2"/>
        <v>576.02423369923827</v>
      </c>
      <c r="F21">
        <f t="shared" si="2"/>
        <v>650.4317677403875</v>
      </c>
      <c r="G21">
        <f t="shared" si="2"/>
        <v>693.34293083798218</v>
      </c>
      <c r="H21">
        <f t="shared" si="2"/>
        <v>618.93539679683283</v>
      </c>
      <c r="I21">
        <f t="shared" si="2"/>
        <v>480.26681062923643</v>
      </c>
      <c r="J21">
        <f t="shared" si="2"/>
        <v>598.64243296742848</v>
      </c>
      <c r="K21">
        <f t="shared" si="2"/>
        <v>705.81464819147027</v>
      </c>
    </row>
    <row r="22" spans="1:11" x14ac:dyDescent="0.25">
      <c r="A22" s="80" t="s">
        <v>7</v>
      </c>
      <c r="B22">
        <f t="shared" ref="B22:K22" si="3" xml:space="preserve"> $L13/$L$15*B$15/$L$15*$L$15</f>
        <v>1083.3581668766121</v>
      </c>
      <c r="C22">
        <f t="shared" si="3"/>
        <v>884.31227880750998</v>
      </c>
      <c r="D22">
        <f t="shared" si="3"/>
        <v>631.62281806730243</v>
      </c>
      <c r="E22">
        <f t="shared" si="3"/>
        <v>549.54411852918236</v>
      </c>
      <c r="F22">
        <f t="shared" si="3"/>
        <v>620.53110191350243</v>
      </c>
      <c r="G22">
        <f t="shared" si="3"/>
        <v>661.46961789934619</v>
      </c>
      <c r="H22">
        <f t="shared" si="3"/>
        <v>590.48263451502612</v>
      </c>
      <c r="I22">
        <f t="shared" si="3"/>
        <v>458.18871093515685</v>
      </c>
      <c r="J22">
        <f t="shared" si="3"/>
        <v>571.12254813748427</v>
      </c>
      <c r="K22">
        <f t="shared" si="3"/>
        <v>673.36800431887707</v>
      </c>
    </row>
    <row r="23" spans="1:11" x14ac:dyDescent="0.25">
      <c r="A23" s="80" t="s">
        <v>4</v>
      </c>
      <c r="B23">
        <f t="shared" ref="B23:J23" si="4" xml:space="preserve"> $L14/$L$15*B$15/$L$15*$L$15</f>
        <v>1896.6823825805291</v>
      </c>
      <c r="C23">
        <f t="shared" si="4"/>
        <v>1548.2040669425949</v>
      </c>
      <c r="D23">
        <f t="shared" si="4"/>
        <v>1105.8096095015296</v>
      </c>
      <c r="E23">
        <f t="shared" si="4"/>
        <v>962.11085117869357</v>
      </c>
      <c r="F23">
        <f t="shared" si="4"/>
        <v>1086.3908583768221</v>
      </c>
      <c r="G23">
        <f t="shared" si="4"/>
        <v>1158.0637034371064</v>
      </c>
      <c r="H23">
        <f t="shared" si="4"/>
        <v>1033.7836962389779</v>
      </c>
      <c r="I23">
        <f t="shared" si="4"/>
        <v>802.17095555155663</v>
      </c>
      <c r="J23">
        <f t="shared" si="4"/>
        <v>999.88914882130643</v>
      </c>
      <c r="K23">
        <f xml:space="preserve"> $L14/$L$15*K$15/$L$15*$L$15</f>
        <v>1178.8947273708836</v>
      </c>
    </row>
    <row r="24" spans="1:11" x14ac:dyDescent="0.25">
      <c r="A24" t="s">
        <v>88</v>
      </c>
    </row>
    <row r="26" spans="1:11" x14ac:dyDescent="0.25">
      <c r="A26" t="s">
        <v>101</v>
      </c>
    </row>
    <row r="27" spans="1:11" x14ac:dyDescent="0.25">
      <c r="A27" s="81"/>
      <c r="B27" s="80" t="s">
        <v>19</v>
      </c>
      <c r="C27" s="80" t="s">
        <v>20</v>
      </c>
      <c r="D27" s="80" t="s">
        <v>21</v>
      </c>
      <c r="E27" s="80" t="s">
        <v>22</v>
      </c>
      <c r="F27" s="80" t="s">
        <v>23</v>
      </c>
      <c r="G27" s="80" t="s">
        <v>24</v>
      </c>
      <c r="H27" s="80" t="s">
        <v>25</v>
      </c>
      <c r="I27" s="80" t="s">
        <v>26</v>
      </c>
      <c r="J27" s="80" t="s">
        <v>27</v>
      </c>
      <c r="K27" s="80" t="s">
        <v>28</v>
      </c>
    </row>
    <row r="28" spans="1:11" x14ac:dyDescent="0.25">
      <c r="A28" s="80" t="s">
        <v>5</v>
      </c>
      <c r="B28" s="81">
        <f xml:space="preserve"> (B11-B20)^2/B20</f>
        <v>0.55468688709217695</v>
      </c>
      <c r="C28" s="81">
        <f t="shared" ref="C28:K28" si="5" xml:space="preserve"> (C11-C20)^2/C20</f>
        <v>1.1536962550604169E-2</v>
      </c>
      <c r="D28" s="81">
        <f t="shared" si="5"/>
        <v>0.69052588026576123</v>
      </c>
      <c r="E28" s="81">
        <f t="shared" si="5"/>
        <v>0.67097991441501392</v>
      </c>
      <c r="F28" s="81">
        <f t="shared" si="5"/>
        <v>0.1293004167878784</v>
      </c>
      <c r="G28" s="81">
        <f t="shared" si="5"/>
        <v>1.3245522063008746</v>
      </c>
      <c r="H28" s="81">
        <f t="shared" si="5"/>
        <v>2.1088679170806579E-3</v>
      </c>
      <c r="I28" s="81">
        <f t="shared" si="5"/>
        <v>0.38880025293129439</v>
      </c>
      <c r="J28" s="81">
        <f t="shared" si="5"/>
        <v>0.82287770502915958</v>
      </c>
      <c r="K28" s="81">
        <f t="shared" si="5"/>
        <v>4.4917931902029147E-2</v>
      </c>
    </row>
    <row r="29" spans="1:11" x14ac:dyDescent="0.25">
      <c r="A29" s="80" t="s">
        <v>6</v>
      </c>
      <c r="B29" s="81">
        <f t="shared" ref="B29:K29" si="6" xml:space="preserve"> (B12-B21)^2/B21</f>
        <v>0.30336537847189871</v>
      </c>
      <c r="C29" s="81">
        <f t="shared" si="6"/>
        <v>0.15734231070394281</v>
      </c>
      <c r="D29" s="81">
        <f t="shared" si="6"/>
        <v>1.6905581945067163E-3</v>
      </c>
      <c r="E29" s="81">
        <f t="shared" si="6"/>
        <v>1.0195268608740077E-6</v>
      </c>
      <c r="F29" s="81">
        <f t="shared" si="6"/>
        <v>2.040604051829316</v>
      </c>
      <c r="G29" s="81">
        <f t="shared" si="6"/>
        <v>6.3917244781492355E-2</v>
      </c>
      <c r="H29" s="81">
        <f t="shared" si="6"/>
        <v>0.47048639323035929</v>
      </c>
      <c r="I29" s="81">
        <f t="shared" si="6"/>
        <v>0.81079673657280926</v>
      </c>
      <c r="J29" s="81">
        <f t="shared" si="6"/>
        <v>9.042759025691835E-2</v>
      </c>
      <c r="K29" s="81">
        <f t="shared" si="6"/>
        <v>6.5795503242249406E-2</v>
      </c>
    </row>
    <row r="30" spans="1:11" x14ac:dyDescent="0.25">
      <c r="A30" s="80" t="s">
        <v>7</v>
      </c>
      <c r="B30" s="81">
        <f t="shared" ref="B30:K30" si="7" xml:space="preserve"> (B13-B22)^2/B22</f>
        <v>0.54766771666979086</v>
      </c>
      <c r="C30" s="81">
        <f t="shared" si="7"/>
        <v>0.68921759008028904</v>
      </c>
      <c r="D30" s="81">
        <f t="shared" si="7"/>
        <v>0.20493285712155429</v>
      </c>
      <c r="E30" s="81">
        <f t="shared" si="7"/>
        <v>1.0883387126686563</v>
      </c>
      <c r="F30" s="81">
        <f t="shared" si="7"/>
        <v>1.9391862708251301E-2</v>
      </c>
      <c r="G30" s="81">
        <f t="shared" si="7"/>
        <v>1.2253308714446611</v>
      </c>
      <c r="H30" s="81">
        <f t="shared" si="7"/>
        <v>1.7868798900468197</v>
      </c>
      <c r="I30" s="81">
        <f t="shared" si="7"/>
        <v>5.8759023358884929E-2</v>
      </c>
      <c r="J30" s="81">
        <f t="shared" si="7"/>
        <v>6.0485162963437797E-2</v>
      </c>
      <c r="K30" s="81">
        <f t="shared" si="7"/>
        <v>0.63216434855180992</v>
      </c>
    </row>
    <row r="31" spans="1:11" x14ac:dyDescent="0.25">
      <c r="A31" s="80" t="s">
        <v>4</v>
      </c>
      <c r="B31" s="81">
        <f t="shared" ref="B31:K31" si="8" xml:space="preserve"> (B14-B23)^2/B23</f>
        <v>2.5333351165390146</v>
      </c>
      <c r="C31" s="81">
        <f t="shared" si="8"/>
        <v>1.0440270977434281</v>
      </c>
      <c r="D31" s="81">
        <f t="shared" si="8"/>
        <v>0.97346818692243764</v>
      </c>
      <c r="E31" s="81">
        <f t="shared" si="8"/>
        <v>2.1151293445793167</v>
      </c>
      <c r="F31" s="81">
        <f t="shared" si="8"/>
        <v>1.6711655256162909</v>
      </c>
      <c r="G31" s="81">
        <f t="shared" si="8"/>
        <v>8.7454711316342457E-2</v>
      </c>
      <c r="H31" s="81">
        <f t="shared" si="8"/>
        <v>0.19549862641568663</v>
      </c>
      <c r="I31" s="81">
        <f t="shared" si="8"/>
        <v>3.6433381694724623E-5</v>
      </c>
      <c r="J31" s="81">
        <f t="shared" si="8"/>
        <v>0.10224064505370366</v>
      </c>
      <c r="K31" s="81">
        <f t="shared" si="8"/>
        <v>5.2868775144645275E-2</v>
      </c>
    </row>
    <row r="34" spans="1:2" ht="2.25" customHeight="1" x14ac:dyDescent="0.25"/>
    <row r="35" spans="1:2" hidden="1" x14ac:dyDescent="0.25"/>
    <row r="36" spans="1:2" hidden="1" x14ac:dyDescent="0.25"/>
    <row r="38" spans="1:2" x14ac:dyDescent="0.25">
      <c r="A38" t="s">
        <v>102</v>
      </c>
      <c r="B38">
        <f xml:space="preserve"> SUM(B28:K31)</f>
        <v>23.733106310328949</v>
      </c>
    </row>
    <row r="39" spans="1:2" x14ac:dyDescent="0.25">
      <c r="A39" t="s">
        <v>61</v>
      </c>
      <c r="B39">
        <f xml:space="preserve"> 3*9</f>
        <v>27</v>
      </c>
    </row>
    <row r="41" spans="1:2" x14ac:dyDescent="0.25">
      <c r="A41" t="s">
        <v>103</v>
      </c>
      <c r="B41" s="14">
        <f xml:space="preserve"> CHIINV(0.05,B39)</f>
        <v>40.113272069413625</v>
      </c>
    </row>
    <row r="42" spans="1:2" x14ac:dyDescent="0.25">
      <c r="A42" t="s">
        <v>104</v>
      </c>
      <c r="B42" s="14">
        <f xml:space="preserve"> CHIDIST(B38,B39)</f>
        <v>0.64507612004254833</v>
      </c>
    </row>
    <row r="44" spans="1:2" x14ac:dyDescent="0.25">
      <c r="A44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CC71-1797-40A7-93A7-ECC7446DAAD6}">
  <dimension ref="A1:L124"/>
  <sheetViews>
    <sheetView workbookViewId="0">
      <selection activeCell="K11" sqref="K11"/>
    </sheetView>
  </sheetViews>
  <sheetFormatPr defaultRowHeight="15.75" x14ac:dyDescent="0.25"/>
  <cols>
    <col min="7" max="7" width="18.25" bestFit="1" customWidth="1"/>
    <col min="8" max="8" width="11.875" bestFit="1" customWidth="1"/>
    <col min="10" max="10" width="24.125" bestFit="1" customWidth="1"/>
    <col min="11" max="11" width="15.25" bestFit="1" customWidth="1"/>
    <col min="12" max="12" width="15.5" bestFit="1" customWidth="1"/>
  </cols>
  <sheetData>
    <row r="1" spans="1:12" x14ac:dyDescent="0.25">
      <c r="A1" t="s">
        <v>117</v>
      </c>
      <c r="C1" t="s">
        <v>118</v>
      </c>
      <c r="D1" t="s">
        <v>123</v>
      </c>
      <c r="E1" s="56" t="s">
        <v>46</v>
      </c>
      <c r="F1" s="56" t="s">
        <v>47</v>
      </c>
      <c r="G1" t="s">
        <v>48</v>
      </c>
      <c r="H1" t="s">
        <v>49</v>
      </c>
    </row>
    <row r="2" spans="1:12" x14ac:dyDescent="0.25">
      <c r="A2" s="14">
        <v>4</v>
      </c>
      <c r="C2">
        <f xml:space="preserve"> MIN(A:A)</f>
        <v>1</v>
      </c>
      <c r="D2">
        <f xml:space="preserve"> MAX(A:A)</f>
        <v>3462</v>
      </c>
      <c r="E2" s="53">
        <v>100</v>
      </c>
      <c r="F2" s="54">
        <v>9</v>
      </c>
      <c r="G2">
        <f xml:space="preserve"> _xlfn.NORM.DIST(E2,$D$5,$D$6,TRUE)*$D$7</f>
        <v>19.612694386951027</v>
      </c>
      <c r="H2">
        <f xml:space="preserve"> (G2-F2)^2/G2</f>
        <v>5.7426725736244491</v>
      </c>
    </row>
    <row r="3" spans="1:12" x14ac:dyDescent="0.25">
      <c r="A3" s="14">
        <v>1</v>
      </c>
      <c r="E3" s="53">
        <v>200</v>
      </c>
      <c r="F3" s="54">
        <v>8</v>
      </c>
      <c r="G3">
        <f xml:space="preserve"> _xlfn.NORM.DIST(E3,$D$5,$D$6,TRUE)*$D$7- _xlfn.NORM.DIST(E2,$D$5,$D$6,TRUE)*$D$7</f>
        <v>6.798388318876345</v>
      </c>
      <c r="H3">
        <f t="shared" ref="H3:H37" si="0" xml:space="preserve"> (G3-F3)^2/G3</f>
        <v>0.21238425410384074</v>
      </c>
    </row>
    <row r="4" spans="1:12" x14ac:dyDescent="0.25">
      <c r="A4" s="14">
        <v>25</v>
      </c>
      <c r="E4" s="53">
        <v>300</v>
      </c>
      <c r="F4" s="54">
        <v>19</v>
      </c>
      <c r="G4">
        <f t="shared" ref="G4:G37" si="1" xml:space="preserve"> _xlfn.NORM.DIST(E4,$D$5,$D$6,TRUE)*$D$7- _xlfn.NORM.DIST(E3,$D$5,$D$6,TRUE)*$D$7</f>
        <v>7.9990872641046131</v>
      </c>
      <c r="H4">
        <f t="shared" si="0"/>
        <v>15.129236252472843</v>
      </c>
      <c r="J4" s="70" t="s">
        <v>119</v>
      </c>
      <c r="K4" s="70"/>
      <c r="L4" s="70"/>
    </row>
    <row r="5" spans="1:12" x14ac:dyDescent="0.25">
      <c r="A5" s="14">
        <v>70</v>
      </c>
      <c r="C5" s="65" t="s">
        <v>43</v>
      </c>
      <c r="D5" s="65">
        <f xml:space="preserve"> AVERAGE(A:A)</f>
        <v>582.4959349593496</v>
      </c>
      <c r="E5" s="53">
        <v>400</v>
      </c>
      <c r="F5" s="54">
        <v>18</v>
      </c>
      <c r="G5">
        <f t="shared" si="1"/>
        <v>9.0200332979748197</v>
      </c>
      <c r="H5">
        <f t="shared" si="0"/>
        <v>8.9400780801536808</v>
      </c>
      <c r="K5" t="s">
        <v>120</v>
      </c>
      <c r="L5" t="s">
        <v>121</v>
      </c>
    </row>
    <row r="6" spans="1:12" x14ac:dyDescent="0.25">
      <c r="A6" s="14">
        <v>100</v>
      </c>
      <c r="C6" s="65" t="s">
        <v>44</v>
      </c>
      <c r="D6" s="65">
        <f xml:space="preserve"> _xlfn.STDEV.S(A:A)</f>
        <v>484.08889195189022</v>
      </c>
      <c r="E6" s="53">
        <v>500</v>
      </c>
      <c r="F6" s="54">
        <v>17</v>
      </c>
      <c r="G6">
        <f t="shared" si="1"/>
        <v>9.7478563292734961</v>
      </c>
      <c r="H6">
        <f t="shared" si="0"/>
        <v>5.3954003879720975</v>
      </c>
      <c r="J6" s="64" t="s">
        <v>122</v>
      </c>
      <c r="K6" s="66">
        <f xml:space="preserve"> SUM(H2:H35)+SUM(H37)</f>
        <v>57.100162231224104</v>
      </c>
      <c r="L6" s="66">
        <f xml:space="preserve"> SUM(H2:H37)</f>
        <v>3867316.3756485786</v>
      </c>
    </row>
    <row r="7" spans="1:12" x14ac:dyDescent="0.25">
      <c r="A7" s="14">
        <v>291</v>
      </c>
      <c r="C7" s="65" t="s">
        <v>45</v>
      </c>
      <c r="D7" s="65">
        <f xml:space="preserve"> COUNT(A:A)</f>
        <v>123</v>
      </c>
      <c r="E7" s="53">
        <v>600</v>
      </c>
      <c r="F7" s="54">
        <v>14</v>
      </c>
      <c r="G7">
        <f t="shared" si="1"/>
        <v>10.095861707726527</v>
      </c>
      <c r="H7">
        <f t="shared" si="0"/>
        <v>1.5097567940665084</v>
      </c>
      <c r="J7" s="64" t="s">
        <v>124</v>
      </c>
      <c r="K7">
        <f>COUNT(E2:E37)-2</f>
        <v>34</v>
      </c>
      <c r="L7">
        <f xml:space="preserve"> COUNT(E2:E37)-1</f>
        <v>35</v>
      </c>
    </row>
    <row r="8" spans="1:12" x14ac:dyDescent="0.25">
      <c r="A8" s="14">
        <v>225</v>
      </c>
      <c r="E8" s="53">
        <v>700</v>
      </c>
      <c r="F8" s="54">
        <v>3</v>
      </c>
      <c r="G8">
        <f t="shared" si="1"/>
        <v>10.020997892316039</v>
      </c>
      <c r="H8">
        <f t="shared" si="0"/>
        <v>4.9191120418960006</v>
      </c>
      <c r="J8" s="64" t="s">
        <v>125</v>
      </c>
      <c r="K8">
        <f xml:space="preserve"> CHIINV(0.05,K7)</f>
        <v>48.602367367294192</v>
      </c>
      <c r="L8">
        <f xml:space="preserve"> CHIINV(0.05,L7)</f>
        <v>49.801849568201867</v>
      </c>
    </row>
    <row r="9" spans="1:12" x14ac:dyDescent="0.25">
      <c r="A9" s="14">
        <v>141</v>
      </c>
      <c r="E9" s="53">
        <v>800</v>
      </c>
      <c r="F9" s="54">
        <v>8</v>
      </c>
      <c r="G9">
        <f t="shared" si="1"/>
        <v>9.5326105578749036</v>
      </c>
      <c r="H9">
        <f t="shared" si="0"/>
        <v>0.24640628166323209</v>
      </c>
    </row>
    <row r="10" spans="1:12" x14ac:dyDescent="0.25">
      <c r="A10" s="14">
        <v>148</v>
      </c>
      <c r="E10" s="53">
        <v>900</v>
      </c>
      <c r="F10" s="54">
        <v>3</v>
      </c>
      <c r="G10">
        <f t="shared" si="1"/>
        <v>8.6905251191158897</v>
      </c>
      <c r="H10">
        <f t="shared" si="0"/>
        <v>3.7261357268343329</v>
      </c>
      <c r="K10" t="s">
        <v>127</v>
      </c>
      <c r="L10" t="s">
        <v>126</v>
      </c>
    </row>
    <row r="11" spans="1:12" x14ac:dyDescent="0.25">
      <c r="A11" s="14">
        <v>215</v>
      </c>
      <c r="E11" s="53">
        <v>1000</v>
      </c>
      <c r="F11" s="54">
        <v>3</v>
      </c>
      <c r="G11">
        <f t="shared" si="1"/>
        <v>7.5930008729240228</v>
      </c>
      <c r="H11">
        <f t="shared" si="0"/>
        <v>2.778302988730859</v>
      </c>
    </row>
    <row r="12" spans="1:12" x14ac:dyDescent="0.25">
      <c r="A12" s="14">
        <v>94</v>
      </c>
      <c r="E12" s="53">
        <v>1100</v>
      </c>
      <c r="F12" s="54">
        <v>4</v>
      </c>
      <c r="G12">
        <f t="shared" si="1"/>
        <v>6.3579060310294437</v>
      </c>
      <c r="H12">
        <f t="shared" si="0"/>
        <v>0.87445785200836301</v>
      </c>
    </row>
    <row r="13" spans="1:12" x14ac:dyDescent="0.25">
      <c r="A13" s="14">
        <v>266</v>
      </c>
      <c r="E13" s="53">
        <v>1200</v>
      </c>
      <c r="F13" s="54">
        <v>5</v>
      </c>
      <c r="G13">
        <f t="shared" si="1"/>
        <v>5.102087876246884</v>
      </c>
      <c r="H13">
        <f t="shared" si="0"/>
        <v>2.0426803162523171E-3</v>
      </c>
    </row>
    <row r="14" spans="1:12" x14ac:dyDescent="0.25">
      <c r="A14" s="14">
        <v>35</v>
      </c>
      <c r="E14" s="53">
        <v>1300</v>
      </c>
      <c r="F14" s="54">
        <v>4</v>
      </c>
      <c r="G14">
        <f t="shared" si="1"/>
        <v>3.9238724084631542</v>
      </c>
      <c r="H14">
        <f t="shared" si="0"/>
        <v>1.4769619370653025E-3</v>
      </c>
    </row>
    <row r="15" spans="1:12" x14ac:dyDescent="0.25">
      <c r="A15" s="14">
        <v>133</v>
      </c>
      <c r="E15" s="53">
        <v>1400</v>
      </c>
      <c r="F15" s="54">
        <v>1</v>
      </c>
      <c r="G15">
        <f t="shared" si="1"/>
        <v>2.8921103480044792</v>
      </c>
      <c r="H15">
        <f t="shared" si="0"/>
        <v>1.2378786208817529</v>
      </c>
    </row>
    <row r="16" spans="1:12" x14ac:dyDescent="0.25">
      <c r="A16" s="14">
        <v>271</v>
      </c>
      <c r="E16" s="53">
        <v>1500</v>
      </c>
      <c r="F16" s="54">
        <v>1</v>
      </c>
      <c r="G16">
        <f t="shared" si="1"/>
        <v>2.0429032350897813</v>
      </c>
      <c r="H16">
        <f t="shared" si="0"/>
        <v>0.53240268020473902</v>
      </c>
    </row>
    <row r="17" spans="1:8" x14ac:dyDescent="0.25">
      <c r="A17" s="14">
        <v>169</v>
      </c>
      <c r="E17" s="53">
        <v>1600</v>
      </c>
      <c r="F17" s="54">
        <v>2</v>
      </c>
      <c r="G17">
        <f t="shared" si="1"/>
        <v>1.3829726475463957</v>
      </c>
      <c r="H17">
        <f t="shared" si="0"/>
        <v>0.27529304672175881</v>
      </c>
    </row>
    <row r="18" spans="1:8" x14ac:dyDescent="0.25">
      <c r="A18" s="14">
        <v>1085</v>
      </c>
      <c r="E18" s="53">
        <v>1700</v>
      </c>
      <c r="F18" s="54">
        <v>1</v>
      </c>
      <c r="G18">
        <f t="shared" si="1"/>
        <v>0.89724724743253148</v>
      </c>
      <c r="H18">
        <f t="shared" si="0"/>
        <v>1.1767244971108509E-2</v>
      </c>
    </row>
    <row r="19" spans="1:8" x14ac:dyDescent="0.25">
      <c r="A19" s="14">
        <v>405</v>
      </c>
      <c r="E19" s="53">
        <v>1800</v>
      </c>
      <c r="F19" s="54">
        <v>0</v>
      </c>
      <c r="G19">
        <f t="shared" si="1"/>
        <v>0.55788323203935875</v>
      </c>
      <c r="H19">
        <f t="shared" si="0"/>
        <v>0.55788323203935875</v>
      </c>
    </row>
    <row r="20" spans="1:8" x14ac:dyDescent="0.25">
      <c r="A20" s="14">
        <v>581</v>
      </c>
      <c r="E20" s="53">
        <v>1900</v>
      </c>
      <c r="F20" s="54">
        <v>1</v>
      </c>
      <c r="G20">
        <f t="shared" si="1"/>
        <v>0.33243518268567129</v>
      </c>
      <c r="H20">
        <f t="shared" si="0"/>
        <v>1.3405403775727414</v>
      </c>
    </row>
    <row r="21" spans="1:8" x14ac:dyDescent="0.25">
      <c r="A21" s="14">
        <v>469</v>
      </c>
      <c r="E21" s="53">
        <v>2000</v>
      </c>
      <c r="F21" s="54">
        <v>1</v>
      </c>
      <c r="G21">
        <f t="shared" si="1"/>
        <v>0.18984668074648425</v>
      </c>
      <c r="H21">
        <f t="shared" si="0"/>
        <v>3.4572550761314473</v>
      </c>
    </row>
    <row r="22" spans="1:8" x14ac:dyDescent="0.25">
      <c r="A22" s="14">
        <v>560</v>
      </c>
      <c r="E22" s="53">
        <v>2100</v>
      </c>
      <c r="F22" s="54">
        <v>0</v>
      </c>
      <c r="G22">
        <f t="shared" si="1"/>
        <v>0.10390375404530516</v>
      </c>
      <c r="H22">
        <f t="shared" si="0"/>
        <v>0.10390375404530516</v>
      </c>
    </row>
    <row r="23" spans="1:8" x14ac:dyDescent="0.25">
      <c r="A23" s="14">
        <v>511</v>
      </c>
      <c r="E23" s="53">
        <v>2200</v>
      </c>
      <c r="F23" s="54">
        <v>0</v>
      </c>
      <c r="G23">
        <f t="shared" si="1"/>
        <v>5.449937317789022E-2</v>
      </c>
      <c r="H23">
        <f t="shared" si="0"/>
        <v>5.449937317789022E-2</v>
      </c>
    </row>
    <row r="24" spans="1:8" x14ac:dyDescent="0.25">
      <c r="A24" s="14">
        <v>460</v>
      </c>
      <c r="E24" s="53">
        <v>2300</v>
      </c>
      <c r="F24" s="54">
        <v>0</v>
      </c>
      <c r="G24">
        <f t="shared" si="1"/>
        <v>2.7395777986669145E-2</v>
      </c>
      <c r="H24">
        <f t="shared" si="0"/>
        <v>2.7395777986669145E-2</v>
      </c>
    </row>
    <row r="25" spans="1:8" x14ac:dyDescent="0.25">
      <c r="A25" s="14">
        <v>289</v>
      </c>
      <c r="E25" s="53">
        <v>2400</v>
      </c>
      <c r="F25" s="54">
        <v>0</v>
      </c>
      <c r="G25">
        <f t="shared" si="1"/>
        <v>1.3197979366239565E-2</v>
      </c>
      <c r="H25">
        <f t="shared" si="0"/>
        <v>1.3197979366239565E-2</v>
      </c>
    </row>
    <row r="26" spans="1:8" x14ac:dyDescent="0.25">
      <c r="A26" s="14">
        <v>644</v>
      </c>
      <c r="E26" s="53">
        <v>2500</v>
      </c>
      <c r="F26" s="54">
        <v>0</v>
      </c>
      <c r="G26">
        <f t="shared" si="1"/>
        <v>6.0934426987131474E-3</v>
      </c>
      <c r="H26">
        <f t="shared" si="0"/>
        <v>6.0934426987131474E-3</v>
      </c>
    </row>
    <row r="27" spans="1:8" x14ac:dyDescent="0.25">
      <c r="A27" s="14">
        <v>347</v>
      </c>
      <c r="E27" s="53">
        <v>2600</v>
      </c>
      <c r="F27" s="54">
        <v>0</v>
      </c>
      <c r="G27">
        <f t="shared" si="1"/>
        <v>2.6961825290641173E-3</v>
      </c>
      <c r="H27">
        <f t="shared" si="0"/>
        <v>2.6961825290641173E-3</v>
      </c>
    </row>
    <row r="28" spans="1:8" x14ac:dyDescent="0.25">
      <c r="A28" s="14">
        <v>550</v>
      </c>
      <c r="E28" s="53">
        <v>2700</v>
      </c>
      <c r="F28" s="54">
        <v>0</v>
      </c>
      <c r="G28">
        <f t="shared" si="1"/>
        <v>1.1433176388635502E-3</v>
      </c>
      <c r="H28">
        <f t="shared" si="0"/>
        <v>1.1433176388635502E-3</v>
      </c>
    </row>
    <row r="29" spans="1:8" x14ac:dyDescent="0.25">
      <c r="A29" s="14">
        <v>325</v>
      </c>
      <c r="E29" s="53">
        <v>2800</v>
      </c>
      <c r="F29" s="54">
        <v>0</v>
      </c>
      <c r="G29">
        <f t="shared" si="1"/>
        <v>4.6463866264900844E-4</v>
      </c>
      <c r="H29">
        <f t="shared" si="0"/>
        <v>4.6463866264900844E-4</v>
      </c>
    </row>
    <row r="30" spans="1:8" x14ac:dyDescent="0.25">
      <c r="A30" s="14">
        <v>750</v>
      </c>
      <c r="E30" s="53">
        <v>2900</v>
      </c>
      <c r="F30" s="54">
        <v>0</v>
      </c>
      <c r="G30">
        <f t="shared" si="1"/>
        <v>1.8096491183428043E-4</v>
      </c>
      <c r="H30">
        <f t="shared" si="0"/>
        <v>1.8096491183428043E-4</v>
      </c>
    </row>
    <row r="31" spans="1:8" x14ac:dyDescent="0.25">
      <c r="A31" s="14">
        <v>285</v>
      </c>
      <c r="E31" s="53">
        <v>3000</v>
      </c>
      <c r="F31" s="54">
        <v>0</v>
      </c>
      <c r="G31">
        <f t="shared" si="1"/>
        <v>6.7546639812121612E-5</v>
      </c>
      <c r="H31">
        <f t="shared" si="0"/>
        <v>6.7546639812121612E-5</v>
      </c>
    </row>
    <row r="32" spans="1:8" x14ac:dyDescent="0.25">
      <c r="A32" s="14">
        <v>405</v>
      </c>
      <c r="E32" s="53">
        <v>3100</v>
      </c>
      <c r="F32" s="54">
        <v>0</v>
      </c>
      <c r="G32">
        <f t="shared" si="1"/>
        <v>2.4162574703723294E-5</v>
      </c>
      <c r="H32">
        <f t="shared" si="0"/>
        <v>2.4162574703723294E-5</v>
      </c>
    </row>
    <row r="33" spans="1:8" x14ac:dyDescent="0.25">
      <c r="A33" s="14">
        <v>368</v>
      </c>
      <c r="E33" s="53">
        <v>3200</v>
      </c>
      <c r="F33" s="54">
        <v>0</v>
      </c>
      <c r="G33">
        <f t="shared" si="1"/>
        <v>8.2834735621872824E-6</v>
      </c>
      <c r="H33">
        <f t="shared" si="0"/>
        <v>8.2834735621872824E-6</v>
      </c>
    </row>
    <row r="34" spans="1:8" x14ac:dyDescent="0.25">
      <c r="A34" s="14">
        <v>206</v>
      </c>
      <c r="E34" s="53">
        <v>3300</v>
      </c>
      <c r="F34" s="54">
        <v>0</v>
      </c>
      <c r="G34">
        <f t="shared" si="1"/>
        <v>2.7215186548801285E-6</v>
      </c>
      <c r="H34">
        <f t="shared" si="0"/>
        <v>2.721518654880128E-6</v>
      </c>
    </row>
    <row r="35" spans="1:8" x14ac:dyDescent="0.25">
      <c r="A35" s="14">
        <v>491</v>
      </c>
      <c r="E35" s="53">
        <v>3400</v>
      </c>
      <c r="F35" s="54">
        <v>0</v>
      </c>
      <c r="G35">
        <f t="shared" si="1"/>
        <v>8.5691827678147092E-7</v>
      </c>
      <c r="H35">
        <f t="shared" si="0"/>
        <v>8.5691827678147092E-7</v>
      </c>
    </row>
    <row r="36" spans="1:8" x14ac:dyDescent="0.25">
      <c r="A36" s="14">
        <v>243</v>
      </c>
      <c r="E36" s="61">
        <v>3500</v>
      </c>
      <c r="F36" s="62">
        <v>1</v>
      </c>
      <c r="G36" s="63">
        <f t="shared" si="1"/>
        <v>2.5858092556063639E-7</v>
      </c>
      <c r="H36" s="63">
        <f xml:space="preserve"> (G36-F36)^2/G36</f>
        <v>3867259.2754863473</v>
      </c>
    </row>
    <row r="37" spans="1:8" x14ac:dyDescent="0.25">
      <c r="A37" s="14">
        <v>525</v>
      </c>
      <c r="E37" s="53">
        <v>3600</v>
      </c>
      <c r="F37" s="54">
        <v>0</v>
      </c>
      <c r="G37">
        <f t="shared" si="1"/>
        <v>7.4779435976779496E-8</v>
      </c>
      <c r="H37">
        <f t="shared" si="0"/>
        <v>7.4779435976779496E-8</v>
      </c>
    </row>
    <row r="38" spans="1:8" ht="16.5" thickBot="1" x14ac:dyDescent="0.3">
      <c r="A38" s="14">
        <v>353</v>
      </c>
      <c r="E38" s="55"/>
      <c r="F38" s="55"/>
      <c r="G38">
        <f xml:space="preserve"> SUM(G2:G37)</f>
        <v>122.99999997192447</v>
      </c>
      <c r="H38">
        <f xml:space="preserve"> SUM(H2:H37)</f>
        <v>3867316.3756485786</v>
      </c>
    </row>
    <row r="39" spans="1:8" x14ac:dyDescent="0.25">
      <c r="A39" s="14">
        <v>451</v>
      </c>
    </row>
    <row r="40" spans="1:8" x14ac:dyDescent="0.25">
      <c r="A40" s="14">
        <v>296</v>
      </c>
      <c r="H40">
        <f xml:space="preserve"> CHIINV(0.05,122)</f>
        <v>148.77926230440488</v>
      </c>
    </row>
    <row r="41" spans="1:8" x14ac:dyDescent="0.25">
      <c r="A41" s="14">
        <v>435</v>
      </c>
    </row>
    <row r="42" spans="1:8" x14ac:dyDescent="0.25">
      <c r="A42" s="14">
        <v>304</v>
      </c>
    </row>
    <row r="43" spans="1:8" x14ac:dyDescent="0.25">
      <c r="A43" s="14">
        <v>61</v>
      </c>
    </row>
    <row r="44" spans="1:8" x14ac:dyDescent="0.25">
      <c r="A44" s="14">
        <v>154</v>
      </c>
    </row>
    <row r="45" spans="1:8" x14ac:dyDescent="0.25">
      <c r="A45" s="14">
        <v>214</v>
      </c>
    </row>
    <row r="46" spans="1:8" x14ac:dyDescent="0.25">
      <c r="A46" s="14">
        <v>378</v>
      </c>
    </row>
    <row r="47" spans="1:8" x14ac:dyDescent="0.25">
      <c r="A47" s="14">
        <v>333</v>
      </c>
    </row>
    <row r="48" spans="1:8" x14ac:dyDescent="0.25">
      <c r="A48" s="14">
        <v>154</v>
      </c>
    </row>
    <row r="49" spans="1:1" x14ac:dyDescent="0.25">
      <c r="A49" s="14">
        <v>310</v>
      </c>
    </row>
    <row r="50" spans="1:1" x14ac:dyDescent="0.25">
      <c r="A50" s="14">
        <v>447</v>
      </c>
    </row>
    <row r="51" spans="1:1" x14ac:dyDescent="0.25">
      <c r="A51" s="14">
        <v>510</v>
      </c>
    </row>
    <row r="52" spans="1:1" x14ac:dyDescent="0.25">
      <c r="A52" s="14">
        <v>481</v>
      </c>
    </row>
    <row r="53" spans="1:1" x14ac:dyDescent="0.25">
      <c r="A53" s="14">
        <v>192</v>
      </c>
    </row>
    <row r="54" spans="1:1" x14ac:dyDescent="0.25">
      <c r="A54" s="14">
        <v>948</v>
      </c>
    </row>
    <row r="55" spans="1:1" x14ac:dyDescent="0.25">
      <c r="A55" s="14">
        <v>421</v>
      </c>
    </row>
    <row r="56" spans="1:1" x14ac:dyDescent="0.25">
      <c r="A56" s="14">
        <v>387</v>
      </c>
    </row>
    <row r="57" spans="1:1" x14ac:dyDescent="0.25">
      <c r="A57" s="14">
        <v>264</v>
      </c>
    </row>
    <row r="58" spans="1:1" x14ac:dyDescent="0.25">
      <c r="A58" s="14">
        <v>788</v>
      </c>
    </row>
    <row r="59" spans="1:1" x14ac:dyDescent="0.25">
      <c r="A59" s="14">
        <v>691</v>
      </c>
    </row>
    <row r="60" spans="1:1" x14ac:dyDescent="0.25">
      <c r="A60" s="14">
        <v>256</v>
      </c>
    </row>
    <row r="61" spans="1:1" x14ac:dyDescent="0.25">
      <c r="A61" s="14">
        <v>261</v>
      </c>
    </row>
    <row r="62" spans="1:1" x14ac:dyDescent="0.25">
      <c r="A62" s="14">
        <v>377</v>
      </c>
    </row>
    <row r="63" spans="1:1" x14ac:dyDescent="0.25">
      <c r="A63" s="14">
        <v>295</v>
      </c>
    </row>
    <row r="64" spans="1:1" x14ac:dyDescent="0.25">
      <c r="A64" s="14">
        <v>749</v>
      </c>
    </row>
    <row r="65" spans="1:1" x14ac:dyDescent="0.25">
      <c r="A65" s="14">
        <v>354</v>
      </c>
    </row>
    <row r="66" spans="1:1" x14ac:dyDescent="0.25">
      <c r="A66" s="14">
        <v>3462</v>
      </c>
    </row>
    <row r="67" spans="1:1" x14ac:dyDescent="0.25">
      <c r="A67" s="14">
        <v>1157</v>
      </c>
    </row>
    <row r="68" spans="1:1" x14ac:dyDescent="0.25">
      <c r="A68" s="14">
        <v>585</v>
      </c>
    </row>
    <row r="69" spans="1:1" x14ac:dyDescent="0.25">
      <c r="A69" s="14">
        <v>328</v>
      </c>
    </row>
    <row r="70" spans="1:1" x14ac:dyDescent="0.25">
      <c r="A70" s="14">
        <v>934</v>
      </c>
    </row>
    <row r="71" spans="1:1" x14ac:dyDescent="0.25">
      <c r="A71" s="14">
        <v>536</v>
      </c>
    </row>
    <row r="72" spans="1:1" x14ac:dyDescent="0.25">
      <c r="A72" s="14">
        <v>318</v>
      </c>
    </row>
    <row r="73" spans="1:1" x14ac:dyDescent="0.25">
      <c r="A73" s="14">
        <v>558</v>
      </c>
    </row>
    <row r="74" spans="1:1" x14ac:dyDescent="0.25">
      <c r="A74" s="14">
        <v>573</v>
      </c>
    </row>
    <row r="75" spans="1:1" x14ac:dyDescent="0.25">
      <c r="A75" s="14">
        <v>495</v>
      </c>
    </row>
    <row r="76" spans="1:1" x14ac:dyDescent="0.25">
      <c r="A76" s="14">
        <v>578</v>
      </c>
    </row>
    <row r="77" spans="1:1" x14ac:dyDescent="0.25">
      <c r="A77" s="14">
        <v>436</v>
      </c>
    </row>
    <row r="78" spans="1:1" x14ac:dyDescent="0.25">
      <c r="A78" s="14">
        <v>261</v>
      </c>
    </row>
    <row r="79" spans="1:1" x14ac:dyDescent="0.25">
      <c r="A79" s="14">
        <v>213</v>
      </c>
    </row>
    <row r="80" spans="1:1" x14ac:dyDescent="0.25">
      <c r="A80" s="14">
        <v>574</v>
      </c>
    </row>
    <row r="81" spans="1:1" x14ac:dyDescent="0.25">
      <c r="A81" s="14">
        <v>456</v>
      </c>
    </row>
    <row r="82" spans="1:1" x14ac:dyDescent="0.25">
      <c r="A82" s="14">
        <v>472</v>
      </c>
    </row>
    <row r="83" spans="1:1" x14ac:dyDescent="0.25">
      <c r="A83" s="14">
        <v>1062</v>
      </c>
    </row>
    <row r="84" spans="1:1" x14ac:dyDescent="0.25">
      <c r="A84" s="14">
        <v>425</v>
      </c>
    </row>
    <row r="85" spans="1:1" x14ac:dyDescent="0.25">
      <c r="A85" s="14">
        <v>741</v>
      </c>
    </row>
    <row r="86" spans="1:1" x14ac:dyDescent="0.25">
      <c r="A86" s="14">
        <v>495</v>
      </c>
    </row>
    <row r="87" spans="1:1" x14ac:dyDescent="0.25">
      <c r="A87" s="14">
        <v>391</v>
      </c>
    </row>
    <row r="88" spans="1:1" x14ac:dyDescent="0.25">
      <c r="A88" s="14">
        <v>288</v>
      </c>
    </row>
    <row r="89" spans="1:1" x14ac:dyDescent="0.25">
      <c r="A89" s="14">
        <v>355</v>
      </c>
    </row>
    <row r="90" spans="1:1" x14ac:dyDescent="0.25">
      <c r="A90" s="14">
        <v>391</v>
      </c>
    </row>
    <row r="91" spans="1:1" x14ac:dyDescent="0.25">
      <c r="A91" s="14">
        <v>244</v>
      </c>
    </row>
    <row r="92" spans="1:1" x14ac:dyDescent="0.25">
      <c r="A92" s="14">
        <v>374</v>
      </c>
    </row>
    <row r="93" spans="1:1" x14ac:dyDescent="0.25">
      <c r="A93" s="14">
        <v>114</v>
      </c>
    </row>
    <row r="94" spans="1:1" x14ac:dyDescent="0.25">
      <c r="A94" s="14">
        <v>80</v>
      </c>
    </row>
    <row r="95" spans="1:1" x14ac:dyDescent="0.25">
      <c r="A95" s="14">
        <v>1923</v>
      </c>
    </row>
    <row r="96" spans="1:1" x14ac:dyDescent="0.25">
      <c r="A96" s="14">
        <v>1575</v>
      </c>
    </row>
    <row r="97" spans="1:1" x14ac:dyDescent="0.25">
      <c r="A97" s="14">
        <v>1316</v>
      </c>
    </row>
    <row r="98" spans="1:1" x14ac:dyDescent="0.25">
      <c r="A98" s="14">
        <v>1201</v>
      </c>
    </row>
    <row r="99" spans="1:1" x14ac:dyDescent="0.25">
      <c r="A99" s="14">
        <v>1501</v>
      </c>
    </row>
    <row r="100" spans="1:1" x14ac:dyDescent="0.25">
      <c r="A100" s="14">
        <v>1195</v>
      </c>
    </row>
    <row r="101" spans="1:1" x14ac:dyDescent="0.25">
      <c r="A101" s="14">
        <v>1124</v>
      </c>
    </row>
    <row r="102" spans="1:1" x14ac:dyDescent="0.25">
      <c r="A102" s="14">
        <v>1192</v>
      </c>
    </row>
    <row r="103" spans="1:1" x14ac:dyDescent="0.25">
      <c r="A103" s="14">
        <v>1691</v>
      </c>
    </row>
    <row r="104" spans="1:1" x14ac:dyDescent="0.25">
      <c r="A104" s="14">
        <v>1219</v>
      </c>
    </row>
    <row r="105" spans="1:1" x14ac:dyDescent="0.25">
      <c r="A105" s="14">
        <v>1482</v>
      </c>
    </row>
    <row r="106" spans="1:1" x14ac:dyDescent="0.25">
      <c r="A106" s="14">
        <v>1265</v>
      </c>
    </row>
    <row r="107" spans="1:1" x14ac:dyDescent="0.25">
      <c r="A107" s="14">
        <v>1817</v>
      </c>
    </row>
    <row r="108" spans="1:1" x14ac:dyDescent="0.25">
      <c r="A108" s="14">
        <v>1145</v>
      </c>
    </row>
    <row r="109" spans="1:1" x14ac:dyDescent="0.25">
      <c r="A109" s="14">
        <v>998</v>
      </c>
    </row>
    <row r="110" spans="1:1" x14ac:dyDescent="0.25">
      <c r="A110" s="14">
        <v>1051</v>
      </c>
    </row>
    <row r="111" spans="1:1" x14ac:dyDescent="0.25">
      <c r="A111" s="14">
        <v>1299</v>
      </c>
    </row>
    <row r="112" spans="1:1" x14ac:dyDescent="0.25">
      <c r="A112" s="14">
        <v>591</v>
      </c>
    </row>
    <row r="113" spans="1:1" x14ac:dyDescent="0.25">
      <c r="A113" s="14">
        <v>672</v>
      </c>
    </row>
    <row r="114" spans="1:1" x14ac:dyDescent="0.25">
      <c r="A114" s="14">
        <v>776</v>
      </c>
    </row>
    <row r="115" spans="1:1" x14ac:dyDescent="0.25">
      <c r="A115" s="14">
        <v>833</v>
      </c>
    </row>
    <row r="116" spans="1:1" x14ac:dyDescent="0.25">
      <c r="A116" s="14">
        <v>754</v>
      </c>
    </row>
    <row r="117" spans="1:1" x14ac:dyDescent="0.25">
      <c r="A117" s="14">
        <v>858</v>
      </c>
    </row>
    <row r="118" spans="1:1" x14ac:dyDescent="0.25">
      <c r="A118" s="14">
        <v>826</v>
      </c>
    </row>
    <row r="119" spans="1:1" x14ac:dyDescent="0.25">
      <c r="A119" s="14">
        <v>1023</v>
      </c>
    </row>
    <row r="120" spans="1:1" x14ac:dyDescent="0.25">
      <c r="A120" s="14">
        <v>712</v>
      </c>
    </row>
    <row r="121" spans="1:1" x14ac:dyDescent="0.25">
      <c r="A121" s="14">
        <v>743</v>
      </c>
    </row>
    <row r="122" spans="1:1" x14ac:dyDescent="0.25">
      <c r="A122" s="14">
        <v>450</v>
      </c>
    </row>
    <row r="123" spans="1:1" x14ac:dyDescent="0.25">
      <c r="A123" s="14">
        <v>588</v>
      </c>
    </row>
    <row r="124" spans="1:1" ht="16.5" thickBot="1" x14ac:dyDescent="0.3">
      <c r="A124" s="16">
        <v>380</v>
      </c>
    </row>
  </sheetData>
  <sortState ref="E2:E37">
    <sortCondition ref="E2"/>
  </sortState>
  <mergeCells count="1">
    <mergeCell ref="J4:L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3CCA-0847-4E39-99AB-5D0ADC9ABA09}">
  <dimension ref="A1:M60"/>
  <sheetViews>
    <sheetView topLeftCell="A6" workbookViewId="0">
      <selection activeCell="C63" sqref="C63"/>
    </sheetView>
  </sheetViews>
  <sheetFormatPr defaultRowHeight="15.75" x14ac:dyDescent="0.25"/>
  <cols>
    <col min="1" max="1" width="11.125" bestFit="1" customWidth="1"/>
    <col min="2" max="2" width="11.375" bestFit="1" customWidth="1"/>
    <col min="3" max="3" width="12.125" bestFit="1" customWidth="1"/>
    <col min="4" max="4" width="17.25" bestFit="1" customWidth="1"/>
    <col min="6" max="6" width="11.875" bestFit="1" customWidth="1"/>
    <col min="11" max="11" width="9.875" bestFit="1" customWidth="1"/>
  </cols>
  <sheetData>
    <row r="1" spans="1:13" x14ac:dyDescent="0.25">
      <c r="A1">
        <v>703000</v>
      </c>
    </row>
    <row r="2" spans="1:13" x14ac:dyDescent="0.25">
      <c r="A2">
        <f xml:space="preserve"> 544961</f>
        <v>544961</v>
      </c>
      <c r="B2" s="67">
        <f>A2/A1</f>
        <v>0.77519345661450922</v>
      </c>
      <c r="C2">
        <v>5</v>
      </c>
      <c r="D2">
        <v>3</v>
      </c>
    </row>
    <row r="4" spans="1:13" x14ac:dyDescent="0.25">
      <c r="A4" t="s">
        <v>128</v>
      </c>
      <c r="B4">
        <f xml:space="preserve"> A1*B2</f>
        <v>544961</v>
      </c>
      <c r="D4">
        <f>-1* PMT(C2/12/100,D2*12,B4)</f>
        <v>16332.970057055603</v>
      </c>
      <c r="E4">
        <f>B4/D2/12</f>
        <v>15137.805555555555</v>
      </c>
      <c r="F4">
        <f xml:space="preserve"> A1/1.29</f>
        <v>544961.24031007756</v>
      </c>
    </row>
    <row r="5" spans="1:13" x14ac:dyDescent="0.25">
      <c r="A5" t="s">
        <v>129</v>
      </c>
      <c r="B5">
        <v>111980</v>
      </c>
      <c r="D5">
        <f>-1* PMT(10/12/100,36,B5)</f>
        <v>3613.2796219659217</v>
      </c>
      <c r="K5">
        <f>24451*36</f>
        <v>880236</v>
      </c>
      <c r="M5">
        <f>A1* 1.3</f>
        <v>913900</v>
      </c>
    </row>
    <row r="6" spans="1:13" x14ac:dyDescent="0.25">
      <c r="A6" t="s">
        <v>130</v>
      </c>
      <c r="B6">
        <v>29808</v>
      </c>
      <c r="D6">
        <f>-1* PMT(10/12/100,36,B6)</f>
        <v>961.8203158739077</v>
      </c>
      <c r="K6">
        <f xml:space="preserve"> (A1-A2)*1.3</f>
        <v>205450.7</v>
      </c>
    </row>
    <row r="7" spans="1:13" x14ac:dyDescent="0.25">
      <c r="D7">
        <v>746</v>
      </c>
    </row>
    <row r="8" spans="1:13" x14ac:dyDescent="0.25">
      <c r="A8" s="68">
        <f>-1* PMT(10.5/12/100,36,B4)</f>
        <v>17712.564114757693</v>
      </c>
      <c r="K8">
        <f xml:space="preserve"> K5+K6</f>
        <v>1085686.7</v>
      </c>
    </row>
    <row r="13" spans="1:13" x14ac:dyDescent="0.25">
      <c r="A13">
        <f xml:space="preserve"> 4536/14351</f>
        <v>0.31607553480593686</v>
      </c>
    </row>
    <row r="14" spans="1:13" x14ac:dyDescent="0.25">
      <c r="E14">
        <f>14351*0.28</f>
        <v>4018.28</v>
      </c>
    </row>
    <row r="15" spans="1:13" x14ac:dyDescent="0.25">
      <c r="E15">
        <f xml:space="preserve"> (19964-14351)*0.18</f>
        <v>1010.3399999999999</v>
      </c>
    </row>
    <row r="19" spans="1:4" x14ac:dyDescent="0.25">
      <c r="A19">
        <v>544961</v>
      </c>
      <c r="C19" s="68">
        <f xml:space="preserve"> PMT(10.5/12/100,36,-A19,A20,1)</f>
        <v>14350.95442237251</v>
      </c>
    </row>
    <row r="20" spans="1:4" x14ac:dyDescent="0.25">
      <c r="A20">
        <f xml:space="preserve"> 0.25*A19</f>
        <v>136240.25</v>
      </c>
    </row>
    <row r="21" spans="1:4" x14ac:dyDescent="0.25">
      <c r="B21" s="69">
        <v>0.105</v>
      </c>
    </row>
    <row r="24" spans="1:4" x14ac:dyDescent="0.25">
      <c r="A24" t="s">
        <v>131</v>
      </c>
      <c r="B24" t="s">
        <v>132</v>
      </c>
      <c r="C24" t="s">
        <v>133</v>
      </c>
      <c r="D24" t="s">
        <v>134</v>
      </c>
    </row>
    <row r="25" spans="1:4" x14ac:dyDescent="0.25">
      <c r="A25">
        <v>1</v>
      </c>
      <c r="B25" s="68">
        <f>A19-C19</f>
        <v>530610.04557762749</v>
      </c>
      <c r="C25" s="68">
        <f xml:space="preserve"> B25*$B$21/12</f>
        <v>4642.8378988042405</v>
      </c>
      <c r="D25" s="68">
        <f>B25+C25</f>
        <v>535252.88347643171</v>
      </c>
    </row>
    <row r="26" spans="1:4" x14ac:dyDescent="0.25">
      <c r="A26">
        <v>2</v>
      </c>
      <c r="B26" s="68">
        <f xml:space="preserve"> B25+C25-$C$19</f>
        <v>520901.9290540592</v>
      </c>
      <c r="C26" s="68">
        <f xml:space="preserve"> B26*$B$21/12</f>
        <v>4557.8918792230179</v>
      </c>
      <c r="D26" s="68">
        <f>B26+C26</f>
        <v>525459.82093328226</v>
      </c>
    </row>
    <row r="27" spans="1:4" x14ac:dyDescent="0.25">
      <c r="A27">
        <v>3</v>
      </c>
      <c r="B27" s="68">
        <f t="shared" ref="B27:B60" si="0" xml:space="preserve"> B26+C26-$C$19</f>
        <v>511108.86651090975</v>
      </c>
      <c r="C27" s="68">
        <f t="shared" ref="C27:C60" si="1" xml:space="preserve"> B27*$B$21/12</f>
        <v>4472.2025819704604</v>
      </c>
      <c r="D27" s="68">
        <f t="shared" ref="D27:D60" si="2">B27+C27</f>
        <v>515581.06909288024</v>
      </c>
    </row>
    <row r="28" spans="1:4" x14ac:dyDescent="0.25">
      <c r="A28">
        <v>4</v>
      </c>
      <c r="B28" s="68">
        <f t="shared" si="0"/>
        <v>501230.11467050773</v>
      </c>
      <c r="C28" s="68">
        <f t="shared" si="1"/>
        <v>4385.7635033669421</v>
      </c>
      <c r="D28" s="68">
        <f t="shared" si="2"/>
        <v>505615.87817387469</v>
      </c>
    </row>
    <row r="29" spans="1:4" x14ac:dyDescent="0.25">
      <c r="A29">
        <v>5</v>
      </c>
      <c r="B29" s="68">
        <f t="shared" si="0"/>
        <v>491264.92375150218</v>
      </c>
      <c r="C29" s="68">
        <f t="shared" si="1"/>
        <v>4298.5680828256436</v>
      </c>
      <c r="D29" s="68">
        <f t="shared" si="2"/>
        <v>495563.49183432781</v>
      </c>
    </row>
    <row r="30" spans="1:4" x14ac:dyDescent="0.25">
      <c r="A30">
        <v>6</v>
      </c>
      <c r="B30" s="68">
        <f t="shared" si="0"/>
        <v>481212.5374119553</v>
      </c>
      <c r="C30" s="68">
        <f t="shared" si="1"/>
        <v>4210.609702354609</v>
      </c>
      <c r="D30" s="68">
        <f t="shared" si="2"/>
        <v>485423.14711430989</v>
      </c>
    </row>
    <row r="31" spans="1:4" x14ac:dyDescent="0.25">
      <c r="A31">
        <v>7</v>
      </c>
      <c r="B31" s="68">
        <f t="shared" si="0"/>
        <v>471072.19269193738</v>
      </c>
      <c r="C31" s="68">
        <f t="shared" si="1"/>
        <v>4121.8816860544521</v>
      </c>
      <c r="D31" s="68">
        <f t="shared" si="2"/>
        <v>475194.07437799184</v>
      </c>
    </row>
    <row r="32" spans="1:4" x14ac:dyDescent="0.25">
      <c r="A32">
        <v>8</v>
      </c>
      <c r="B32" s="68">
        <f t="shared" si="0"/>
        <v>460843.11995561933</v>
      </c>
      <c r="C32" s="68">
        <f t="shared" si="1"/>
        <v>4032.3772996116691</v>
      </c>
      <c r="D32" s="68">
        <f t="shared" si="2"/>
        <v>464875.49725523102</v>
      </c>
    </row>
    <row r="33" spans="1:4" x14ac:dyDescent="0.25">
      <c r="A33">
        <v>9</v>
      </c>
      <c r="B33" s="68">
        <f t="shared" si="0"/>
        <v>450524.54283285851</v>
      </c>
      <c r="C33" s="68">
        <f t="shared" si="1"/>
        <v>3942.0897497875121</v>
      </c>
      <c r="D33" s="68">
        <f t="shared" si="2"/>
        <v>454466.63258264604</v>
      </c>
    </row>
    <row r="34" spans="1:4" x14ac:dyDescent="0.25">
      <c r="A34">
        <v>10</v>
      </c>
      <c r="B34" s="68">
        <f t="shared" si="0"/>
        <v>440115.67816027353</v>
      </c>
      <c r="C34" s="68">
        <f t="shared" si="1"/>
        <v>3851.0121839023936</v>
      </c>
      <c r="D34" s="68">
        <f t="shared" si="2"/>
        <v>443966.69034417591</v>
      </c>
    </row>
    <row r="35" spans="1:4" x14ac:dyDescent="0.25">
      <c r="A35">
        <v>11</v>
      </c>
      <c r="B35" s="68">
        <f t="shared" si="0"/>
        <v>429615.7359218034</v>
      </c>
      <c r="C35" s="68">
        <f t="shared" si="1"/>
        <v>3759.1376893157794</v>
      </c>
      <c r="D35" s="68">
        <f t="shared" si="2"/>
        <v>433374.87361111917</v>
      </c>
    </row>
    <row r="36" spans="1:4" x14ac:dyDescent="0.25">
      <c r="A36">
        <v>12</v>
      </c>
      <c r="B36" s="68">
        <f t="shared" si="0"/>
        <v>419023.91918874666</v>
      </c>
      <c r="C36" s="68">
        <f t="shared" si="1"/>
        <v>3666.459292901533</v>
      </c>
      <c r="D36" s="68">
        <f t="shared" si="2"/>
        <v>422690.37848164816</v>
      </c>
    </row>
    <row r="37" spans="1:4" x14ac:dyDescent="0.25">
      <c r="A37">
        <v>13</v>
      </c>
      <c r="B37" s="68">
        <f t="shared" si="0"/>
        <v>408339.42405927565</v>
      </c>
      <c r="C37" s="68">
        <f t="shared" si="1"/>
        <v>3572.969960518662</v>
      </c>
      <c r="D37" s="68">
        <f t="shared" si="2"/>
        <v>411912.3940197943</v>
      </c>
    </row>
    <row r="38" spans="1:4" x14ac:dyDescent="0.25">
      <c r="A38">
        <v>14</v>
      </c>
      <c r="B38" s="68">
        <f t="shared" si="0"/>
        <v>397561.43959742179</v>
      </c>
      <c r="C38" s="68">
        <f t="shared" si="1"/>
        <v>3478.6625964774407</v>
      </c>
      <c r="D38" s="68">
        <f t="shared" si="2"/>
        <v>401040.10219389922</v>
      </c>
    </row>
    <row r="39" spans="1:4" x14ac:dyDescent="0.25">
      <c r="A39">
        <v>15</v>
      </c>
      <c r="B39" s="68">
        <f t="shared" si="0"/>
        <v>386689.14777152671</v>
      </c>
      <c r="C39" s="68">
        <f t="shared" si="1"/>
        <v>3383.5300430008588</v>
      </c>
      <c r="D39" s="68">
        <f t="shared" si="2"/>
        <v>390072.67781452759</v>
      </c>
    </row>
    <row r="40" spans="1:4" x14ac:dyDescent="0.25">
      <c r="A40">
        <v>16</v>
      </c>
      <c r="B40" s="68">
        <f t="shared" si="0"/>
        <v>375721.72339215508</v>
      </c>
      <c r="C40" s="68">
        <f t="shared" si="1"/>
        <v>3287.565079681357</v>
      </c>
      <c r="D40" s="68">
        <f t="shared" si="2"/>
        <v>379009.28847183642</v>
      </c>
    </row>
    <row r="41" spans="1:4" x14ac:dyDescent="0.25">
      <c r="A41">
        <v>17</v>
      </c>
      <c r="B41" s="68">
        <f t="shared" si="0"/>
        <v>364658.33404946391</v>
      </c>
      <c r="C41" s="68">
        <f t="shared" si="1"/>
        <v>3190.7604229328094</v>
      </c>
      <c r="D41" s="68">
        <f t="shared" si="2"/>
        <v>367849.09447239671</v>
      </c>
    </row>
    <row r="42" spans="1:4" x14ac:dyDescent="0.25">
      <c r="A42">
        <v>18</v>
      </c>
      <c r="B42" s="68">
        <f t="shared" si="0"/>
        <v>353498.1400500242</v>
      </c>
      <c r="C42" s="68">
        <f t="shared" si="1"/>
        <v>3093.1087254377112</v>
      </c>
      <c r="D42" s="68">
        <f t="shared" si="2"/>
        <v>356591.24877546192</v>
      </c>
    </row>
    <row r="43" spans="1:4" x14ac:dyDescent="0.25">
      <c r="A43">
        <v>19</v>
      </c>
      <c r="B43" s="68">
        <f t="shared" si="0"/>
        <v>342240.29435308941</v>
      </c>
      <c r="C43" s="68">
        <f t="shared" si="1"/>
        <v>2994.6025755895321</v>
      </c>
      <c r="D43" s="68">
        <f t="shared" si="2"/>
        <v>345234.89692867897</v>
      </c>
    </row>
    <row r="44" spans="1:4" x14ac:dyDescent="0.25">
      <c r="A44">
        <v>20</v>
      </c>
      <c r="B44" s="68">
        <f t="shared" si="0"/>
        <v>330883.94250630646</v>
      </c>
      <c r="C44" s="68">
        <f t="shared" si="1"/>
        <v>2895.2344969301812</v>
      </c>
      <c r="D44" s="68">
        <f t="shared" si="2"/>
        <v>333779.17700323666</v>
      </c>
    </row>
    <row r="45" spans="1:4" x14ac:dyDescent="0.25">
      <c r="A45">
        <v>21</v>
      </c>
      <c r="B45" s="68">
        <f t="shared" si="0"/>
        <v>319428.22258086415</v>
      </c>
      <c r="C45" s="68">
        <f t="shared" si="1"/>
        <v>2794.9969475825615</v>
      </c>
      <c r="D45" s="68">
        <f t="shared" si="2"/>
        <v>322223.21952844673</v>
      </c>
    </row>
    <row r="46" spans="1:4" x14ac:dyDescent="0.25">
      <c r="A46">
        <v>22</v>
      </c>
      <c r="B46" s="68">
        <f t="shared" si="0"/>
        <v>307872.26510607422</v>
      </c>
      <c r="C46" s="68">
        <f t="shared" si="1"/>
        <v>2693.8823196781491</v>
      </c>
      <c r="D46" s="68">
        <f t="shared" si="2"/>
        <v>310566.14742575237</v>
      </c>
    </row>
    <row r="47" spans="1:4" x14ac:dyDescent="0.25">
      <c r="A47">
        <v>23</v>
      </c>
      <c r="B47" s="68">
        <f t="shared" si="0"/>
        <v>296215.19300337986</v>
      </c>
      <c r="C47" s="68">
        <f t="shared" si="1"/>
        <v>2591.8829387795736</v>
      </c>
      <c r="D47" s="68">
        <f t="shared" si="2"/>
        <v>298807.07594215946</v>
      </c>
    </row>
    <row r="48" spans="1:4" x14ac:dyDescent="0.25">
      <c r="A48">
        <v>24</v>
      </c>
      <c r="B48" s="68">
        <f t="shared" si="0"/>
        <v>284456.12151978695</v>
      </c>
      <c r="C48" s="68">
        <f t="shared" si="1"/>
        <v>2488.9910632981359</v>
      </c>
      <c r="D48" s="68">
        <f t="shared" si="2"/>
        <v>286945.11258308508</v>
      </c>
    </row>
    <row r="49" spans="1:4" x14ac:dyDescent="0.25">
      <c r="A49">
        <v>25</v>
      </c>
      <c r="B49" s="68">
        <f t="shared" si="0"/>
        <v>272594.15816071257</v>
      </c>
      <c r="C49" s="68">
        <f t="shared" si="1"/>
        <v>2385.1988839062346</v>
      </c>
      <c r="D49" s="68">
        <f t="shared" si="2"/>
        <v>274979.35704461881</v>
      </c>
    </row>
    <row r="50" spans="1:4" x14ac:dyDescent="0.25">
      <c r="A50">
        <v>26</v>
      </c>
      <c r="B50" s="68">
        <f t="shared" si="0"/>
        <v>260628.4026222463</v>
      </c>
      <c r="C50" s="68">
        <f t="shared" si="1"/>
        <v>2280.4985229446552</v>
      </c>
      <c r="D50" s="68">
        <f t="shared" si="2"/>
        <v>262908.90114519093</v>
      </c>
    </row>
    <row r="51" spans="1:4" x14ac:dyDescent="0.25">
      <c r="A51">
        <v>27</v>
      </c>
      <c r="B51" s="68">
        <f t="shared" si="0"/>
        <v>248557.94672281842</v>
      </c>
      <c r="C51" s="68">
        <f t="shared" si="1"/>
        <v>2174.882033824661</v>
      </c>
      <c r="D51" s="68">
        <f t="shared" si="2"/>
        <v>250732.82875664308</v>
      </c>
    </row>
    <row r="52" spans="1:4" x14ac:dyDescent="0.25">
      <c r="A52">
        <v>28</v>
      </c>
      <c r="B52" s="68">
        <f t="shared" si="0"/>
        <v>236381.87433427057</v>
      </c>
      <c r="C52" s="68">
        <f t="shared" si="1"/>
        <v>2068.3414004248675</v>
      </c>
      <c r="D52" s="68">
        <f t="shared" si="2"/>
        <v>238450.21573469543</v>
      </c>
    </row>
    <row r="53" spans="1:4" x14ac:dyDescent="0.25">
      <c r="A53">
        <v>29</v>
      </c>
      <c r="B53" s="68">
        <f t="shared" si="0"/>
        <v>224099.26131232292</v>
      </c>
      <c r="C53" s="68">
        <f t="shared" si="1"/>
        <v>1960.8685364828254</v>
      </c>
      <c r="D53" s="68">
        <f t="shared" si="2"/>
        <v>226060.12984880575</v>
      </c>
    </row>
    <row r="54" spans="1:4" x14ac:dyDescent="0.25">
      <c r="A54">
        <v>30</v>
      </c>
      <c r="B54" s="68">
        <f t="shared" si="0"/>
        <v>211709.17542643324</v>
      </c>
      <c r="C54" s="68">
        <f t="shared" si="1"/>
        <v>1852.4552849812908</v>
      </c>
      <c r="D54" s="68">
        <f t="shared" si="2"/>
        <v>213561.63071141453</v>
      </c>
    </row>
    <row r="55" spans="1:4" x14ac:dyDescent="0.25">
      <c r="A55">
        <v>31</v>
      </c>
      <c r="B55" s="68">
        <f t="shared" si="0"/>
        <v>199210.67628904202</v>
      </c>
      <c r="C55" s="68">
        <f t="shared" si="1"/>
        <v>1743.0934175291177</v>
      </c>
      <c r="D55" s="68">
        <f t="shared" si="2"/>
        <v>200953.76970657113</v>
      </c>
    </row>
    <row r="56" spans="1:4" x14ac:dyDescent="0.25">
      <c r="A56">
        <v>32</v>
      </c>
      <c r="B56" s="68">
        <f t="shared" si="0"/>
        <v>186602.81528419862</v>
      </c>
      <c r="C56" s="68">
        <f t="shared" si="1"/>
        <v>1632.7746337367378</v>
      </c>
      <c r="D56" s="68">
        <f t="shared" si="2"/>
        <v>188235.58991793534</v>
      </c>
    </row>
    <row r="57" spans="1:4" x14ac:dyDescent="0.25">
      <c r="A57">
        <v>33</v>
      </c>
      <c r="B57" s="68">
        <f t="shared" si="0"/>
        <v>173884.63549556283</v>
      </c>
      <c r="C57" s="68">
        <f t="shared" si="1"/>
        <v>1521.4905605861748</v>
      </c>
      <c r="D57" s="68">
        <f t="shared" si="2"/>
        <v>175406.12605614902</v>
      </c>
    </row>
    <row r="58" spans="1:4" x14ac:dyDescent="0.25">
      <c r="A58">
        <v>34</v>
      </c>
      <c r="B58" s="68">
        <f t="shared" si="0"/>
        <v>161055.17163377651</v>
      </c>
      <c r="C58" s="68">
        <f t="shared" si="1"/>
        <v>1409.2327517955443</v>
      </c>
      <c r="D58" s="68">
        <f t="shared" si="2"/>
        <v>162464.40438557207</v>
      </c>
    </row>
    <row r="59" spans="1:4" x14ac:dyDescent="0.25">
      <c r="A59">
        <v>35</v>
      </c>
      <c r="B59" s="68">
        <f t="shared" si="0"/>
        <v>148113.44996319956</v>
      </c>
      <c r="C59" s="68">
        <f t="shared" si="1"/>
        <v>1295.992687177996</v>
      </c>
      <c r="D59" s="68">
        <f t="shared" si="2"/>
        <v>149409.44265037755</v>
      </c>
    </row>
    <row r="60" spans="1:4" x14ac:dyDescent="0.25">
      <c r="A60">
        <v>36</v>
      </c>
      <c r="B60" s="68">
        <f t="shared" si="0"/>
        <v>135058.48822800504</v>
      </c>
      <c r="C60" s="68">
        <f t="shared" si="1"/>
        <v>1181.761771995044</v>
      </c>
      <c r="D60" s="68">
        <f t="shared" si="2"/>
        <v>136240.25000000009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workbookViewId="0">
      <selection activeCell="A26" sqref="A26"/>
    </sheetView>
  </sheetViews>
  <sheetFormatPr defaultColWidth="8.875" defaultRowHeight="15" x14ac:dyDescent="0.25"/>
  <cols>
    <col min="1" max="12" width="8.875" style="30"/>
    <col min="13" max="13" width="14.5" style="30" bestFit="1" customWidth="1"/>
    <col min="14" max="14" width="19.5" style="30" bestFit="1" customWidth="1"/>
    <col min="15" max="16384" width="8.875" style="30"/>
  </cols>
  <sheetData>
    <row r="1" spans="1:14" ht="16.5" thickBot="1" x14ac:dyDescent="0.3">
      <c r="A1" s="25" t="s">
        <v>30</v>
      </c>
      <c r="B1" s="26" t="s">
        <v>8</v>
      </c>
      <c r="C1" s="27" t="s">
        <v>9</v>
      </c>
      <c r="D1" s="26" t="s">
        <v>10</v>
      </c>
      <c r="E1" s="27" t="s">
        <v>11</v>
      </c>
      <c r="F1" s="26" t="s">
        <v>12</v>
      </c>
      <c r="G1" s="27" t="s">
        <v>14</v>
      </c>
      <c r="H1" s="26" t="s">
        <v>13</v>
      </c>
      <c r="I1" s="27" t="s">
        <v>15</v>
      </c>
      <c r="J1" s="26" t="s">
        <v>16</v>
      </c>
      <c r="K1" s="27" t="s">
        <v>17</v>
      </c>
      <c r="L1" s="26" t="s">
        <v>18</v>
      </c>
      <c r="M1" s="28" t="s">
        <v>31</v>
      </c>
      <c r="N1" s="29" t="s">
        <v>32</v>
      </c>
    </row>
    <row r="2" spans="1:14" x14ac:dyDescent="0.25">
      <c r="A2" s="2">
        <v>42156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8">
        <v>26.92</v>
      </c>
      <c r="N2" s="9">
        <v>68.69</v>
      </c>
    </row>
    <row r="3" spans="1:14" x14ac:dyDescent="0.25">
      <c r="A3" s="4">
        <v>42186</v>
      </c>
      <c r="B3" s="5">
        <v>1.2658227848101267</v>
      </c>
      <c r="C3" s="5">
        <v>2.5316455696202533</v>
      </c>
      <c r="D3" s="5">
        <v>2.5316455696202533</v>
      </c>
      <c r="E3" s="5">
        <v>5.0632911392405067</v>
      </c>
      <c r="F3" s="5">
        <v>0</v>
      </c>
      <c r="G3" s="5">
        <v>2.5316455696202533</v>
      </c>
      <c r="H3" s="5">
        <v>11.39240506329114</v>
      </c>
      <c r="I3" s="5">
        <v>15.18987341772152</v>
      </c>
      <c r="J3" s="5">
        <v>5.0632911392405067</v>
      </c>
      <c r="K3" s="5">
        <v>2.5316455696202533</v>
      </c>
      <c r="L3" s="5">
        <v>6.3291139240506329</v>
      </c>
      <c r="M3" s="10">
        <v>26.63</v>
      </c>
      <c r="N3" s="11">
        <v>68.53</v>
      </c>
    </row>
    <row r="4" spans="1:14" x14ac:dyDescent="0.25">
      <c r="A4" s="4">
        <v>42217</v>
      </c>
      <c r="B4" s="5">
        <v>81.818181818181827</v>
      </c>
      <c r="C4" s="5">
        <v>36.363636363636367</v>
      </c>
      <c r="D4" s="5">
        <v>45.454545454545453</v>
      </c>
      <c r="E4" s="5">
        <v>27.27272727272727</v>
      </c>
      <c r="F4" s="5">
        <v>45.454545454545453</v>
      </c>
      <c r="G4" s="5">
        <v>36.363636363636367</v>
      </c>
      <c r="H4" s="5">
        <v>36.363636363636367</v>
      </c>
      <c r="I4" s="5">
        <v>72.727272727272734</v>
      </c>
      <c r="J4" s="5">
        <v>54.54545454545454</v>
      </c>
      <c r="K4" s="5">
        <v>36.363636363636367</v>
      </c>
      <c r="L4" s="5">
        <v>81.818181818181827</v>
      </c>
      <c r="M4" s="10">
        <v>23.68</v>
      </c>
      <c r="N4" s="11">
        <v>84.58</v>
      </c>
    </row>
    <row r="5" spans="1:14" x14ac:dyDescent="0.25">
      <c r="A5" s="4">
        <v>42248</v>
      </c>
      <c r="B5" s="5">
        <v>9.1954022988505741</v>
      </c>
      <c r="C5" s="5">
        <v>4.5977011494252871</v>
      </c>
      <c r="D5" s="5">
        <v>12.643678160919542</v>
      </c>
      <c r="E5" s="5">
        <v>6.8965517241379306</v>
      </c>
      <c r="F5" s="5">
        <v>3.4482758620689653</v>
      </c>
      <c r="G5" s="5">
        <v>10.344827586206897</v>
      </c>
      <c r="H5" s="5">
        <v>6.8965517241379306</v>
      </c>
      <c r="I5" s="5">
        <v>24.137931034482758</v>
      </c>
      <c r="J5" s="5">
        <v>9.1954022988505741</v>
      </c>
      <c r="K5" s="5">
        <v>5.7471264367816088</v>
      </c>
      <c r="L5" s="5">
        <v>6.8965517241379306</v>
      </c>
      <c r="M5" s="10">
        <v>23.8</v>
      </c>
      <c r="N5" s="11">
        <v>68.36</v>
      </c>
    </row>
    <row r="6" spans="1:14" x14ac:dyDescent="0.25">
      <c r="A6" s="4">
        <v>42278</v>
      </c>
      <c r="B6" s="5">
        <v>5.3571428571428568</v>
      </c>
      <c r="C6" s="5">
        <v>5.3571428571428568</v>
      </c>
      <c r="D6" s="5">
        <v>5.3571428571428568</v>
      </c>
      <c r="E6" s="5">
        <v>5.3571428571428568</v>
      </c>
      <c r="F6" s="5">
        <v>5.3571428571428568</v>
      </c>
      <c r="G6" s="5">
        <v>21.428571428571427</v>
      </c>
      <c r="H6" s="5">
        <v>5.3571428571428568</v>
      </c>
      <c r="I6" s="5">
        <v>8.9285714285714288</v>
      </c>
      <c r="J6" s="5">
        <v>5.3571428571428568</v>
      </c>
      <c r="K6" s="5">
        <v>1.7857142857142856</v>
      </c>
      <c r="L6" s="5">
        <v>3.5714285714285712</v>
      </c>
      <c r="M6" s="10">
        <v>26.95</v>
      </c>
      <c r="N6" s="11">
        <v>65.069999999999993</v>
      </c>
    </row>
    <row r="7" spans="1:14" x14ac:dyDescent="0.25">
      <c r="A7" s="4">
        <v>42309</v>
      </c>
      <c r="B7" s="5">
        <v>3.7037037037037033</v>
      </c>
      <c r="C7" s="5">
        <v>7.4074074074074066</v>
      </c>
      <c r="D7" s="5">
        <v>7.4074074074074066</v>
      </c>
      <c r="E7" s="5">
        <v>11.111111111111111</v>
      </c>
      <c r="F7" s="5">
        <v>11.111111111111111</v>
      </c>
      <c r="G7" s="5">
        <v>25.925925925925924</v>
      </c>
      <c r="H7" s="5">
        <v>25.925925925925924</v>
      </c>
      <c r="I7" s="5">
        <v>14.814814814814813</v>
      </c>
      <c r="J7" s="5">
        <v>11.111111111111111</v>
      </c>
      <c r="K7" s="5">
        <v>7.4074074074074066</v>
      </c>
      <c r="L7" s="5">
        <v>14.814814814814813</v>
      </c>
      <c r="M7" s="10">
        <v>25.84</v>
      </c>
      <c r="N7" s="11">
        <v>62.27</v>
      </c>
    </row>
    <row r="8" spans="1:14" x14ac:dyDescent="0.25">
      <c r="A8" s="4">
        <v>42339</v>
      </c>
      <c r="B8" s="5">
        <v>4.1666666666666661</v>
      </c>
      <c r="C8" s="5">
        <v>12.5</v>
      </c>
      <c r="D8" s="5">
        <v>25</v>
      </c>
      <c r="E8" s="5">
        <v>20.833333333333336</v>
      </c>
      <c r="F8" s="5">
        <v>12.5</v>
      </c>
      <c r="G8" s="5">
        <v>33.333333333333329</v>
      </c>
      <c r="H8" s="5">
        <v>12.5</v>
      </c>
      <c r="I8" s="5">
        <v>4.1666666666666661</v>
      </c>
      <c r="J8" s="5">
        <v>8.3333333333333321</v>
      </c>
      <c r="K8" s="5">
        <v>12.5</v>
      </c>
      <c r="L8" s="5">
        <v>20.833333333333336</v>
      </c>
      <c r="M8" s="10">
        <v>23.62</v>
      </c>
      <c r="N8" s="11">
        <v>86.37</v>
      </c>
    </row>
    <row r="9" spans="1:14" x14ac:dyDescent="0.25">
      <c r="A9" s="4">
        <v>42370</v>
      </c>
      <c r="B9" s="5">
        <v>33.333333333333329</v>
      </c>
      <c r="C9" s="5">
        <v>25.925925925925924</v>
      </c>
      <c r="D9" s="5">
        <v>62.962962962962962</v>
      </c>
      <c r="E9" s="5">
        <v>14.814814814814813</v>
      </c>
      <c r="F9" s="5">
        <v>25.925925925925924</v>
      </c>
      <c r="G9" s="5">
        <v>40.74074074074074</v>
      </c>
      <c r="H9" s="5">
        <v>18.518518518518519</v>
      </c>
      <c r="I9" s="5">
        <v>29.629629629629626</v>
      </c>
      <c r="J9" s="5">
        <v>48.148148148148145</v>
      </c>
      <c r="K9" s="5">
        <v>37.037037037037038</v>
      </c>
      <c r="L9" s="5">
        <v>48.148148148148145</v>
      </c>
      <c r="M9" s="10">
        <v>22.76</v>
      </c>
      <c r="N9" s="11">
        <v>86.82</v>
      </c>
    </row>
    <row r="10" spans="1:14" x14ac:dyDescent="0.25">
      <c r="A10" s="4">
        <v>42401</v>
      </c>
      <c r="B10" s="5">
        <v>31.578947368421051</v>
      </c>
      <c r="C10" s="5">
        <v>26.315789473684209</v>
      </c>
      <c r="D10" s="5">
        <v>31.578947368421051</v>
      </c>
      <c r="E10" s="5">
        <v>10.526315789473683</v>
      </c>
      <c r="F10" s="5">
        <v>15.789473684210526</v>
      </c>
      <c r="G10" s="5">
        <v>52.631578947368418</v>
      </c>
      <c r="H10" s="5">
        <v>21.052631578947366</v>
      </c>
      <c r="I10" s="5">
        <v>5.2631578947368416</v>
      </c>
      <c r="J10" s="5">
        <v>31.578947368421051</v>
      </c>
      <c r="K10" s="5">
        <v>15.789473684210526</v>
      </c>
      <c r="L10" s="5">
        <v>15.789473684210526</v>
      </c>
      <c r="M10" s="10">
        <v>23.75</v>
      </c>
      <c r="N10" s="11">
        <v>85.08</v>
      </c>
    </row>
    <row r="11" spans="1:14" x14ac:dyDescent="0.25">
      <c r="A11" s="4">
        <v>42430</v>
      </c>
      <c r="B11" s="5">
        <v>27.777777777777779</v>
      </c>
      <c r="C11" s="5">
        <v>16.666666666666664</v>
      </c>
      <c r="D11" s="5">
        <v>33.333333333333329</v>
      </c>
      <c r="E11" s="5">
        <v>22.222222222222221</v>
      </c>
      <c r="F11" s="5">
        <v>11.111111111111111</v>
      </c>
      <c r="G11" s="5">
        <v>83.333333333333343</v>
      </c>
      <c r="H11" s="5">
        <v>55.555555555555557</v>
      </c>
      <c r="I11" s="5">
        <v>55.555555555555557</v>
      </c>
      <c r="J11" s="5">
        <v>33.333333333333329</v>
      </c>
      <c r="K11" s="5">
        <v>55.555555555555557</v>
      </c>
      <c r="L11" s="5">
        <v>50</v>
      </c>
      <c r="M11" s="10">
        <v>29.04</v>
      </c>
      <c r="N11" s="11">
        <v>83.65</v>
      </c>
    </row>
    <row r="12" spans="1:14" x14ac:dyDescent="0.25">
      <c r="A12" s="4">
        <v>42461</v>
      </c>
      <c r="B12" s="5">
        <v>14.285714285714285</v>
      </c>
      <c r="C12" s="5">
        <v>7.1428571428571423</v>
      </c>
      <c r="D12" s="5">
        <v>14.285714285714285</v>
      </c>
      <c r="E12" s="5">
        <v>28.571428571428569</v>
      </c>
      <c r="F12" s="5">
        <v>0</v>
      </c>
      <c r="G12" s="5">
        <v>121.42857142857142</v>
      </c>
      <c r="H12" s="5">
        <v>85.714285714285708</v>
      </c>
      <c r="I12" s="5">
        <v>21.428571428571427</v>
      </c>
      <c r="J12" s="5">
        <v>64.285714285714292</v>
      </c>
      <c r="K12" s="5">
        <v>35.714285714285715</v>
      </c>
      <c r="L12" s="5">
        <v>21.428571428571427</v>
      </c>
      <c r="M12" s="10">
        <v>31.26</v>
      </c>
      <c r="N12" s="11">
        <v>82.45</v>
      </c>
    </row>
    <row r="13" spans="1:14" x14ac:dyDescent="0.25">
      <c r="A13" s="4">
        <v>42491</v>
      </c>
      <c r="B13" s="5">
        <v>36.84210526315789</v>
      </c>
      <c r="C13" s="5">
        <v>5.2631578947368416</v>
      </c>
      <c r="D13" s="5">
        <v>5.2631578947368416</v>
      </c>
      <c r="E13" s="5">
        <v>5.2631578947368416</v>
      </c>
      <c r="F13" s="5">
        <v>10.526315789473683</v>
      </c>
      <c r="G13" s="5">
        <v>57.894736842105267</v>
      </c>
      <c r="H13" s="5">
        <v>26.315789473684209</v>
      </c>
      <c r="I13" s="5">
        <v>15.789473684210526</v>
      </c>
      <c r="J13" s="5">
        <v>10.526315789473683</v>
      </c>
      <c r="K13" s="5">
        <v>21.052631578947366</v>
      </c>
      <c r="L13" s="5">
        <v>10.526315789473683</v>
      </c>
      <c r="M13" s="10">
        <v>30.66</v>
      </c>
      <c r="N13" s="11">
        <v>76.87</v>
      </c>
    </row>
    <row r="14" spans="1:14" x14ac:dyDescent="0.25">
      <c r="A14" s="4">
        <v>42522</v>
      </c>
      <c r="B14" s="5">
        <v>13.636363636363635</v>
      </c>
      <c r="C14" s="5">
        <v>13.636363636363635</v>
      </c>
      <c r="D14" s="5">
        <v>18.181818181818183</v>
      </c>
      <c r="E14" s="5">
        <v>22.727272727272727</v>
      </c>
      <c r="F14" s="5">
        <v>9.0909090909090917</v>
      </c>
      <c r="G14" s="5">
        <v>45.454545454545453</v>
      </c>
      <c r="H14" s="5">
        <v>4.5454545454545459</v>
      </c>
      <c r="I14" s="5">
        <v>18.181818181818183</v>
      </c>
      <c r="J14" s="5">
        <v>36.363636363636367</v>
      </c>
      <c r="K14" s="5">
        <v>13.636363636363635</v>
      </c>
      <c r="L14" s="5">
        <v>18.181818181818183</v>
      </c>
      <c r="M14" s="10">
        <v>23.54</v>
      </c>
      <c r="N14" s="11">
        <v>80.11</v>
      </c>
    </row>
    <row r="15" spans="1:14" x14ac:dyDescent="0.25">
      <c r="A15" s="4">
        <v>42552</v>
      </c>
      <c r="B15" s="5">
        <v>14.285714285714285</v>
      </c>
      <c r="C15" s="5">
        <v>7.1428571428571423</v>
      </c>
      <c r="D15" s="5">
        <v>14.285714285714285</v>
      </c>
      <c r="E15" s="5">
        <v>21.428571428571427</v>
      </c>
      <c r="F15" s="5">
        <v>28.571428571428569</v>
      </c>
      <c r="G15" s="5">
        <v>14.285714285714285</v>
      </c>
      <c r="H15" s="5">
        <v>21.428571428571427</v>
      </c>
      <c r="I15" s="5">
        <v>7.1428571428571423</v>
      </c>
      <c r="J15" s="5">
        <v>28.571428571428569</v>
      </c>
      <c r="K15" s="5">
        <v>14.285714285714285</v>
      </c>
      <c r="L15" s="5">
        <v>7.1428571428571423</v>
      </c>
      <c r="M15" s="10">
        <v>22.69</v>
      </c>
      <c r="N15" s="11">
        <v>86.31</v>
      </c>
    </row>
    <row r="16" spans="1:14" x14ac:dyDescent="0.25">
      <c r="A16" s="4">
        <v>42583</v>
      </c>
      <c r="B16" s="5">
        <v>61.53846153846154</v>
      </c>
      <c r="C16" s="5">
        <v>46.153846153846153</v>
      </c>
      <c r="D16" s="5">
        <v>23.076923076923077</v>
      </c>
      <c r="E16" s="5">
        <v>53.846153846153847</v>
      </c>
      <c r="F16" s="5">
        <v>46.153846153846153</v>
      </c>
      <c r="G16" s="5">
        <v>92.307692307692307</v>
      </c>
      <c r="H16" s="5">
        <v>38.461538461538467</v>
      </c>
      <c r="I16" s="5">
        <v>46.153846153846153</v>
      </c>
      <c r="J16" s="5">
        <v>23.076923076923077</v>
      </c>
      <c r="K16" s="5">
        <v>61.53846153846154</v>
      </c>
      <c r="L16" s="5">
        <v>53.846153846153847</v>
      </c>
      <c r="M16" s="10">
        <v>22.9</v>
      </c>
      <c r="N16" s="11">
        <v>85.51</v>
      </c>
    </row>
    <row r="17" spans="1:14" x14ac:dyDescent="0.25">
      <c r="A17" s="4">
        <v>42614</v>
      </c>
      <c r="B17" s="5">
        <v>0</v>
      </c>
      <c r="C17" s="5">
        <v>0</v>
      </c>
      <c r="D17" s="5">
        <v>1.3071895424836601</v>
      </c>
      <c r="E17" s="5">
        <v>0</v>
      </c>
      <c r="F17" s="5">
        <v>0.65359477124183007</v>
      </c>
      <c r="G17" s="5">
        <v>0</v>
      </c>
      <c r="H17" s="5">
        <v>0</v>
      </c>
      <c r="I17" s="5">
        <v>1.3071895424836601</v>
      </c>
      <c r="J17" s="5">
        <v>0</v>
      </c>
      <c r="K17" s="5">
        <v>0</v>
      </c>
      <c r="L17" s="5">
        <v>1.9607843137254901</v>
      </c>
      <c r="M17" s="10">
        <v>25.93</v>
      </c>
      <c r="N17" s="11">
        <v>72.53</v>
      </c>
    </row>
    <row r="18" spans="1:14" x14ac:dyDescent="0.25">
      <c r="A18" s="4">
        <v>42644</v>
      </c>
      <c r="B18" s="5">
        <v>18.867924528301888</v>
      </c>
      <c r="C18" s="5">
        <v>13.20754716981132</v>
      </c>
      <c r="D18" s="5">
        <v>16.981132075471699</v>
      </c>
      <c r="E18" s="5">
        <v>13.20754716981132</v>
      </c>
      <c r="F18" s="5">
        <v>13.20754716981132</v>
      </c>
      <c r="G18" s="5">
        <v>32.075471698113205</v>
      </c>
      <c r="H18" s="5">
        <v>18.867924528301888</v>
      </c>
      <c r="I18" s="5">
        <v>22.641509433962266</v>
      </c>
      <c r="J18" s="5">
        <v>15.09433962264151</v>
      </c>
      <c r="K18" s="5">
        <v>9.433962264150944</v>
      </c>
      <c r="L18" s="5">
        <v>15.09433962264151</v>
      </c>
      <c r="M18" s="10">
        <v>23.75</v>
      </c>
      <c r="N18" s="11">
        <v>64.73</v>
      </c>
    </row>
    <row r="19" spans="1:14" x14ac:dyDescent="0.25">
      <c r="A19" s="4">
        <v>42675</v>
      </c>
      <c r="B19" s="5">
        <v>9.5238095238095237</v>
      </c>
      <c r="C19" s="5">
        <v>14.285714285714285</v>
      </c>
      <c r="D19" s="5">
        <v>9.5238095238095237</v>
      </c>
      <c r="E19" s="5">
        <v>9.5238095238095237</v>
      </c>
      <c r="F19" s="5">
        <v>0</v>
      </c>
      <c r="G19" s="5">
        <v>38.095238095238095</v>
      </c>
      <c r="H19" s="5">
        <v>9.5238095238095237</v>
      </c>
      <c r="I19" s="5">
        <v>9.5238095238095237</v>
      </c>
      <c r="J19" s="5">
        <v>0</v>
      </c>
      <c r="K19" s="5">
        <v>23.809523809523807</v>
      </c>
      <c r="L19" s="5">
        <v>4.7619047619047619</v>
      </c>
      <c r="M19" s="10">
        <v>23.56</v>
      </c>
      <c r="N19" s="11">
        <v>75.84</v>
      </c>
    </row>
    <row r="20" spans="1:14" x14ac:dyDescent="0.25">
      <c r="A20" s="4">
        <v>42705</v>
      </c>
      <c r="B20" s="5">
        <v>3.125</v>
      </c>
      <c r="C20" s="5">
        <v>3.125</v>
      </c>
      <c r="D20" s="5">
        <v>6.25</v>
      </c>
      <c r="E20" s="5">
        <v>3.125</v>
      </c>
      <c r="F20" s="5">
        <v>6.25</v>
      </c>
      <c r="G20" s="5">
        <v>3.125</v>
      </c>
      <c r="H20" s="5">
        <v>3.125</v>
      </c>
      <c r="I20" s="5">
        <v>3.125</v>
      </c>
      <c r="J20" s="5">
        <v>9.375</v>
      </c>
      <c r="K20" s="5">
        <v>3.125</v>
      </c>
      <c r="L20" s="5">
        <v>3.125</v>
      </c>
      <c r="M20" s="10">
        <v>24.16</v>
      </c>
      <c r="N20" s="11">
        <v>58.35</v>
      </c>
    </row>
    <row r="21" spans="1:14" x14ac:dyDescent="0.25">
      <c r="A21" s="4">
        <v>42736</v>
      </c>
      <c r="B21" s="5">
        <v>1.3986013986013985</v>
      </c>
      <c r="C21" s="5">
        <v>0</v>
      </c>
      <c r="D21" s="5">
        <v>0</v>
      </c>
      <c r="E21" s="5">
        <v>0</v>
      </c>
      <c r="F21" s="5">
        <v>0</v>
      </c>
      <c r="G21" s="5">
        <v>1.3986013986013985</v>
      </c>
      <c r="H21" s="5">
        <v>1.3986013986013985</v>
      </c>
      <c r="I21" s="5">
        <v>1.3986013986013985</v>
      </c>
      <c r="J21" s="5">
        <v>0</v>
      </c>
      <c r="K21" s="5">
        <v>2.0979020979020979</v>
      </c>
      <c r="L21" s="5">
        <v>0.69930069930069927</v>
      </c>
      <c r="M21" s="10">
        <v>25.9</v>
      </c>
      <c r="N21" s="11">
        <v>56.57</v>
      </c>
    </row>
    <row r="22" spans="1:14" x14ac:dyDescent="0.25">
      <c r="A22" s="4">
        <v>42767</v>
      </c>
      <c r="B22" s="5">
        <v>7.4074074074074066</v>
      </c>
      <c r="C22" s="5">
        <v>5.5555555555555554</v>
      </c>
      <c r="D22" s="5">
        <v>5.5555555555555554</v>
      </c>
      <c r="E22" s="5">
        <v>3.7037037037037033</v>
      </c>
      <c r="F22" s="5">
        <v>3.7037037037037033</v>
      </c>
      <c r="G22" s="5">
        <v>27.777777777777779</v>
      </c>
      <c r="H22" s="5">
        <v>11.111111111111111</v>
      </c>
      <c r="I22" s="5">
        <v>14.814814814814813</v>
      </c>
      <c r="J22" s="5">
        <v>9.2592592592592595</v>
      </c>
      <c r="K22" s="5">
        <v>5.5555555555555554</v>
      </c>
      <c r="L22" s="5">
        <v>1.8518518518518516</v>
      </c>
      <c r="M22" s="10">
        <v>23.54</v>
      </c>
      <c r="N22" s="11">
        <v>54.45</v>
      </c>
    </row>
    <row r="23" spans="1:14" x14ac:dyDescent="0.25">
      <c r="A23" s="4">
        <v>42795</v>
      </c>
      <c r="B23" s="5">
        <v>88.888888888888886</v>
      </c>
      <c r="C23" s="5">
        <v>35.185185185185183</v>
      </c>
      <c r="D23" s="5">
        <v>46.296296296296298</v>
      </c>
      <c r="E23" s="5">
        <v>35.185185185185183</v>
      </c>
      <c r="F23" s="5">
        <v>46.296296296296298</v>
      </c>
      <c r="G23" s="5">
        <v>105.55555555555556</v>
      </c>
      <c r="H23" s="5">
        <v>59.259259259259252</v>
      </c>
      <c r="I23" s="5">
        <v>42.592592592592595</v>
      </c>
      <c r="J23" s="5">
        <v>48.148148148148145</v>
      </c>
      <c r="K23" s="5">
        <v>37.037037037037038</v>
      </c>
      <c r="L23" s="5">
        <v>44.444444444444443</v>
      </c>
      <c r="M23" s="10">
        <v>22.32</v>
      </c>
      <c r="N23" s="11">
        <v>83.44</v>
      </c>
    </row>
    <row r="24" spans="1:14" x14ac:dyDescent="0.25">
      <c r="A24" s="4">
        <v>42826</v>
      </c>
      <c r="B24" s="5">
        <v>40</v>
      </c>
      <c r="C24" s="5">
        <v>48</v>
      </c>
      <c r="D24" s="5">
        <v>52</v>
      </c>
      <c r="E24" s="5">
        <v>20</v>
      </c>
      <c r="F24" s="5">
        <v>16</v>
      </c>
      <c r="G24" s="5">
        <v>104</v>
      </c>
      <c r="H24" s="5">
        <v>76</v>
      </c>
      <c r="I24" s="5">
        <v>28.000000000000004</v>
      </c>
      <c r="J24" s="5">
        <v>48</v>
      </c>
      <c r="K24" s="5">
        <v>115.99999999999999</v>
      </c>
      <c r="L24" s="5">
        <v>28.000000000000004</v>
      </c>
      <c r="M24" s="10">
        <v>30.65</v>
      </c>
      <c r="N24" s="11">
        <v>86.77</v>
      </c>
    </row>
    <row r="25" spans="1:14" ht="15.75" thickBot="1" x14ac:dyDescent="0.3">
      <c r="A25" s="6">
        <v>42856</v>
      </c>
      <c r="B25" s="7">
        <v>9.0909090909090917</v>
      </c>
      <c r="C25" s="7">
        <v>45.454545454545453</v>
      </c>
      <c r="D25" s="7">
        <v>90.909090909090907</v>
      </c>
      <c r="E25" s="7">
        <v>27.27272727272727</v>
      </c>
      <c r="F25" s="7">
        <v>45.454545454545453</v>
      </c>
      <c r="G25" s="7">
        <v>190.90909090909091</v>
      </c>
      <c r="H25" s="7">
        <v>109.09090909090908</v>
      </c>
      <c r="I25" s="7">
        <v>45.454545454545453</v>
      </c>
      <c r="J25" s="7">
        <v>72.727272727272734</v>
      </c>
      <c r="K25" s="7">
        <v>100</v>
      </c>
      <c r="L25" s="7">
        <v>90.909090909090907</v>
      </c>
      <c r="M25" s="12">
        <v>23.95</v>
      </c>
      <c r="N25" s="13">
        <v>84.26</v>
      </c>
    </row>
    <row r="26" spans="1:14" x14ac:dyDescent="0.25">
      <c r="A26" s="31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4" x14ac:dyDescent="0.25">
      <c r="A27" s="31"/>
      <c r="C27" s="32"/>
      <c r="D27" s="32"/>
      <c r="E27" s="32"/>
      <c r="F27" s="32"/>
      <c r="G27" s="32"/>
      <c r="H27" s="32"/>
      <c r="I27" s="32"/>
      <c r="J27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>
      <selection activeCell="C2" sqref="C2"/>
    </sheetView>
  </sheetViews>
  <sheetFormatPr defaultColWidth="8.875" defaultRowHeight="15" x14ac:dyDescent="0.25"/>
  <cols>
    <col min="1" max="12" width="8.875" style="30"/>
    <col min="13" max="13" width="16.875" style="30" bestFit="1" customWidth="1"/>
    <col min="14" max="14" width="21.625" style="30" bestFit="1" customWidth="1"/>
    <col min="15" max="16384" width="8.875" style="30"/>
  </cols>
  <sheetData>
    <row r="1" spans="1:14" s="34" customFormat="1" ht="16.5" thickBot="1" x14ac:dyDescent="0.3">
      <c r="A1" s="25" t="s">
        <v>30</v>
      </c>
      <c r="B1" s="27" t="s">
        <v>8</v>
      </c>
      <c r="C1" s="27" t="s">
        <v>9</v>
      </c>
      <c r="D1" s="27" t="s">
        <v>10</v>
      </c>
      <c r="E1" s="27" t="s">
        <v>11</v>
      </c>
      <c r="F1" s="27" t="s">
        <v>12</v>
      </c>
      <c r="G1" s="27" t="s">
        <v>14</v>
      </c>
      <c r="H1" s="27" t="s">
        <v>13</v>
      </c>
      <c r="I1" s="27" t="s">
        <v>15</v>
      </c>
      <c r="J1" s="27" t="s">
        <v>16</v>
      </c>
      <c r="K1" s="27" t="s">
        <v>17</v>
      </c>
      <c r="L1" s="27" t="s">
        <v>18</v>
      </c>
      <c r="M1" s="27" t="s">
        <v>31</v>
      </c>
      <c r="N1" s="33" t="s">
        <v>32</v>
      </c>
    </row>
    <row r="2" spans="1:14" x14ac:dyDescent="0.25">
      <c r="A2" s="35">
        <v>42217</v>
      </c>
      <c r="B2" s="3">
        <v>0</v>
      </c>
      <c r="C2" s="3">
        <v>1</v>
      </c>
      <c r="D2" s="3">
        <v>50</v>
      </c>
      <c r="E2" s="3">
        <v>50</v>
      </c>
      <c r="F2" s="3">
        <v>0</v>
      </c>
      <c r="G2" s="3">
        <v>0</v>
      </c>
      <c r="H2" s="3">
        <v>50</v>
      </c>
      <c r="I2" s="3">
        <v>0</v>
      </c>
      <c r="J2" s="3">
        <v>0</v>
      </c>
      <c r="K2" s="3">
        <v>0</v>
      </c>
      <c r="L2" s="3">
        <v>0</v>
      </c>
      <c r="M2" s="36">
        <v>25.65</v>
      </c>
      <c r="N2" s="37">
        <v>83.94</v>
      </c>
    </row>
    <row r="3" spans="1:14" x14ac:dyDescent="0.25">
      <c r="A3" s="38">
        <v>42248</v>
      </c>
      <c r="B3" s="5">
        <v>0</v>
      </c>
      <c r="C3" s="5">
        <v>0</v>
      </c>
      <c r="D3" s="5">
        <v>3.0303030303030303</v>
      </c>
      <c r="E3" s="5">
        <v>0</v>
      </c>
      <c r="F3" s="5">
        <v>0</v>
      </c>
      <c r="G3" s="5">
        <v>0</v>
      </c>
      <c r="H3" s="5">
        <v>0</v>
      </c>
      <c r="I3" s="5">
        <v>12.121212121212121</v>
      </c>
      <c r="J3" s="5">
        <v>3.0303030303030303</v>
      </c>
      <c r="K3" s="5">
        <v>0</v>
      </c>
      <c r="L3" s="5">
        <v>0</v>
      </c>
      <c r="M3" s="39">
        <v>23.57</v>
      </c>
      <c r="N3" s="40">
        <v>73.11</v>
      </c>
    </row>
    <row r="4" spans="1:14" x14ac:dyDescent="0.25">
      <c r="A4" s="38">
        <v>42278</v>
      </c>
      <c r="B4" s="5">
        <v>28.571428571428569</v>
      </c>
      <c r="C4" s="5">
        <v>14.285714285714285</v>
      </c>
      <c r="D4" s="5">
        <v>100</v>
      </c>
      <c r="E4" s="5">
        <v>28.571428571428569</v>
      </c>
      <c r="F4" s="5">
        <v>14.285714285714285</v>
      </c>
      <c r="G4" s="5">
        <v>42.857142857142854</v>
      </c>
      <c r="H4" s="5">
        <v>14.285714285714285</v>
      </c>
      <c r="I4" s="5">
        <v>85.714285714285708</v>
      </c>
      <c r="J4" s="5">
        <v>42.857142857142854</v>
      </c>
      <c r="K4" s="5">
        <v>42.857142857142854</v>
      </c>
      <c r="L4" s="5">
        <v>28.571428571428569</v>
      </c>
      <c r="M4" s="39">
        <v>23.53</v>
      </c>
      <c r="N4" s="40">
        <v>83.77</v>
      </c>
    </row>
    <row r="5" spans="1:14" x14ac:dyDescent="0.25">
      <c r="A5" s="38">
        <v>42309</v>
      </c>
      <c r="B5" s="5">
        <v>16.666666666666664</v>
      </c>
      <c r="C5" s="5">
        <v>11.111111111111111</v>
      </c>
      <c r="D5" s="5">
        <v>23.333333333333332</v>
      </c>
      <c r="E5" s="5">
        <v>7.7777777777777777</v>
      </c>
      <c r="F5" s="5">
        <v>11.111111111111111</v>
      </c>
      <c r="G5" s="5">
        <v>26.666666666666668</v>
      </c>
      <c r="H5" s="5">
        <v>20</v>
      </c>
      <c r="I5" s="5">
        <v>28.888888888888886</v>
      </c>
      <c r="J5" s="5">
        <v>7.7777777777777777</v>
      </c>
      <c r="K5" s="5">
        <v>28.888888888888886</v>
      </c>
      <c r="L5" s="5">
        <v>11.111111111111111</v>
      </c>
      <c r="M5" s="39">
        <v>23.79</v>
      </c>
      <c r="N5" s="40">
        <v>64.069999999999993</v>
      </c>
    </row>
    <row r="6" spans="1:14" x14ac:dyDescent="0.25">
      <c r="A6" s="38">
        <v>42339</v>
      </c>
      <c r="B6" s="5">
        <v>2.9411764705882351</v>
      </c>
      <c r="C6" s="5">
        <v>8.8235294117647065</v>
      </c>
      <c r="D6" s="5">
        <v>11.76470588235294</v>
      </c>
      <c r="E6" s="5">
        <v>11.76470588235294</v>
      </c>
      <c r="F6" s="5">
        <v>17.647058823529413</v>
      </c>
      <c r="G6" s="5">
        <v>11.76470588235294</v>
      </c>
      <c r="H6" s="5">
        <v>8.8235294117647065</v>
      </c>
      <c r="I6" s="5">
        <v>29.411764705882355</v>
      </c>
      <c r="J6" s="5">
        <v>5.8823529411764701</v>
      </c>
      <c r="K6" s="5">
        <v>20.588235294117645</v>
      </c>
      <c r="L6" s="5">
        <v>38.235294117647058</v>
      </c>
      <c r="M6" s="39">
        <v>24.2</v>
      </c>
      <c r="N6" s="40">
        <v>64.069999999999993</v>
      </c>
    </row>
    <row r="7" spans="1:14" x14ac:dyDescent="0.25">
      <c r="A7" s="38">
        <v>42370</v>
      </c>
      <c r="B7" s="5">
        <v>46.666666666666664</v>
      </c>
      <c r="C7" s="5">
        <v>26.666666666666668</v>
      </c>
      <c r="D7" s="5">
        <v>33.333333333333329</v>
      </c>
      <c r="E7" s="5">
        <v>13.333333333333334</v>
      </c>
      <c r="F7" s="5">
        <v>13.333333333333334</v>
      </c>
      <c r="G7" s="5">
        <v>26.666666666666668</v>
      </c>
      <c r="H7" s="5">
        <v>33.333333333333329</v>
      </c>
      <c r="I7" s="5">
        <v>20</v>
      </c>
      <c r="J7" s="5">
        <v>40</v>
      </c>
      <c r="K7" s="5">
        <v>13.333333333333334</v>
      </c>
      <c r="L7" s="5">
        <v>20</v>
      </c>
      <c r="M7" s="39">
        <v>22.64</v>
      </c>
      <c r="N7" s="40">
        <v>85.57</v>
      </c>
    </row>
    <row r="8" spans="1:14" x14ac:dyDescent="0.25">
      <c r="A8" s="38">
        <v>42401</v>
      </c>
      <c r="B8" s="5">
        <v>20</v>
      </c>
      <c r="C8" s="5">
        <v>15</v>
      </c>
      <c r="D8" s="5">
        <v>20</v>
      </c>
      <c r="E8" s="5">
        <v>15</v>
      </c>
      <c r="F8" s="5">
        <v>10</v>
      </c>
      <c r="G8" s="5">
        <v>20</v>
      </c>
      <c r="H8" s="5">
        <v>5</v>
      </c>
      <c r="I8" s="5">
        <v>25</v>
      </c>
      <c r="J8" s="5">
        <v>15</v>
      </c>
      <c r="K8" s="5">
        <v>5</v>
      </c>
      <c r="L8" s="5">
        <v>15</v>
      </c>
      <c r="M8" s="39">
        <v>23.11</v>
      </c>
      <c r="N8" s="40">
        <v>58.19</v>
      </c>
    </row>
    <row r="9" spans="1:14" x14ac:dyDescent="0.25">
      <c r="A9" s="38">
        <v>42430</v>
      </c>
      <c r="B9" s="5">
        <v>10.714285714285714</v>
      </c>
      <c r="C9" s="5">
        <v>7.1428571428571423</v>
      </c>
      <c r="D9" s="5">
        <v>17.857142857142858</v>
      </c>
      <c r="E9" s="5">
        <v>10.714285714285714</v>
      </c>
      <c r="F9" s="5">
        <v>0</v>
      </c>
      <c r="G9" s="5">
        <v>7.1428571428571423</v>
      </c>
      <c r="H9" s="5">
        <v>3.5714285714285712</v>
      </c>
      <c r="I9" s="5">
        <v>0</v>
      </c>
      <c r="J9" s="5">
        <v>0</v>
      </c>
      <c r="K9" s="5">
        <v>10.714285714285714</v>
      </c>
      <c r="L9" s="5">
        <v>0</v>
      </c>
      <c r="M9" s="39">
        <v>29.11</v>
      </c>
      <c r="N9" s="40">
        <v>77.72</v>
      </c>
    </row>
    <row r="10" spans="1:14" x14ac:dyDescent="0.25">
      <c r="A10" s="38">
        <v>42461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9.5238095238095237</v>
      </c>
      <c r="J10" s="5">
        <v>0</v>
      </c>
      <c r="K10" s="5">
        <v>0</v>
      </c>
      <c r="L10" s="5">
        <v>0</v>
      </c>
      <c r="M10" s="39">
        <v>31</v>
      </c>
      <c r="N10" s="40">
        <v>58.07</v>
      </c>
    </row>
    <row r="11" spans="1:14" x14ac:dyDescent="0.25">
      <c r="A11" s="38">
        <v>42491</v>
      </c>
      <c r="B11" s="5">
        <v>0</v>
      </c>
      <c r="C11" s="5">
        <v>0</v>
      </c>
      <c r="D11" s="5">
        <v>12.5</v>
      </c>
      <c r="E11" s="5">
        <v>12.5</v>
      </c>
      <c r="F11" s="5">
        <v>12.5</v>
      </c>
      <c r="G11" s="5">
        <v>25</v>
      </c>
      <c r="H11" s="5">
        <v>12.5</v>
      </c>
      <c r="I11" s="5">
        <v>12.5</v>
      </c>
      <c r="J11" s="5">
        <v>12.5</v>
      </c>
      <c r="K11" s="5">
        <v>0</v>
      </c>
      <c r="L11" s="5">
        <v>37.5</v>
      </c>
      <c r="M11" s="39">
        <v>30.11</v>
      </c>
      <c r="N11" s="40">
        <v>62.92</v>
      </c>
    </row>
    <row r="12" spans="1:14" x14ac:dyDescent="0.25">
      <c r="A12" s="38">
        <v>42522</v>
      </c>
      <c r="B12" s="5">
        <v>10</v>
      </c>
      <c r="C12" s="5">
        <v>0</v>
      </c>
      <c r="D12" s="5">
        <v>0</v>
      </c>
      <c r="E12" s="5">
        <v>10</v>
      </c>
      <c r="F12" s="5">
        <v>10</v>
      </c>
      <c r="G12" s="5">
        <v>10</v>
      </c>
      <c r="H12" s="5">
        <v>20</v>
      </c>
      <c r="I12" s="5">
        <v>10</v>
      </c>
      <c r="J12" s="5">
        <v>0</v>
      </c>
      <c r="K12" s="5">
        <v>10</v>
      </c>
      <c r="L12" s="5">
        <v>0</v>
      </c>
      <c r="M12" s="39">
        <v>26.52</v>
      </c>
      <c r="N12" s="40">
        <v>82.98</v>
      </c>
    </row>
    <row r="13" spans="1:14" x14ac:dyDescent="0.25">
      <c r="A13" s="38">
        <v>42552</v>
      </c>
      <c r="B13" s="5">
        <v>7.1428571428571423</v>
      </c>
      <c r="C13" s="5">
        <v>0</v>
      </c>
      <c r="D13" s="5">
        <v>0</v>
      </c>
      <c r="E13" s="5">
        <v>7.1428571428571423</v>
      </c>
      <c r="F13" s="5">
        <v>7.1428571428571423</v>
      </c>
      <c r="G13" s="5">
        <v>7.1428571428571423</v>
      </c>
      <c r="H13" s="5">
        <v>14.285714285714285</v>
      </c>
      <c r="I13" s="5">
        <v>0</v>
      </c>
      <c r="J13" s="5">
        <v>0</v>
      </c>
      <c r="K13" s="5">
        <v>0</v>
      </c>
      <c r="L13" s="5">
        <v>7.1428571428571423</v>
      </c>
      <c r="M13" s="39">
        <v>24.96</v>
      </c>
      <c r="N13" s="40">
        <v>83.34</v>
      </c>
    </row>
    <row r="14" spans="1:14" x14ac:dyDescent="0.25">
      <c r="A14" s="38">
        <v>42583</v>
      </c>
      <c r="B14" s="5">
        <v>9.0909090909090917</v>
      </c>
      <c r="C14" s="5">
        <v>18.181818181818183</v>
      </c>
      <c r="D14" s="5">
        <v>9.0909090909090917</v>
      </c>
      <c r="E14" s="5">
        <v>0</v>
      </c>
      <c r="F14" s="5">
        <v>9.0909090909090917</v>
      </c>
      <c r="G14" s="5">
        <v>9.0909090909090917</v>
      </c>
      <c r="H14" s="5">
        <v>9.0909090909090917</v>
      </c>
      <c r="I14" s="5">
        <v>9.0909090909090917</v>
      </c>
      <c r="J14" s="5">
        <v>27.27272727272727</v>
      </c>
      <c r="K14" s="5">
        <v>0</v>
      </c>
      <c r="L14" s="5">
        <v>0</v>
      </c>
      <c r="M14" s="39">
        <v>23.2</v>
      </c>
      <c r="N14" s="40">
        <v>81.91</v>
      </c>
    </row>
    <row r="15" spans="1:14" x14ac:dyDescent="0.25">
      <c r="A15" s="38">
        <v>42614</v>
      </c>
      <c r="B15" s="5">
        <v>31.25</v>
      </c>
      <c r="C15" s="5">
        <v>12.5</v>
      </c>
      <c r="D15" s="5">
        <v>31.25</v>
      </c>
      <c r="E15" s="5">
        <v>12.5</v>
      </c>
      <c r="F15" s="5">
        <v>50</v>
      </c>
      <c r="G15" s="5">
        <v>106.25</v>
      </c>
      <c r="H15" s="5">
        <v>31.25</v>
      </c>
      <c r="I15" s="5">
        <v>43.75</v>
      </c>
      <c r="J15" s="5">
        <v>18.75</v>
      </c>
      <c r="K15" s="5">
        <v>37.5</v>
      </c>
      <c r="L15" s="5">
        <v>56.25</v>
      </c>
      <c r="M15" s="39">
        <v>23.87</v>
      </c>
      <c r="N15" s="40">
        <v>87.17</v>
      </c>
    </row>
    <row r="16" spans="1:14" x14ac:dyDescent="0.25">
      <c r="A16" s="38">
        <v>42644</v>
      </c>
      <c r="B16" s="5">
        <v>66.666666666666657</v>
      </c>
      <c r="C16" s="5">
        <v>91.666666666666657</v>
      </c>
      <c r="D16" s="5">
        <v>191.66666666666669</v>
      </c>
      <c r="E16" s="5">
        <v>91.666666666666657</v>
      </c>
      <c r="F16" s="5">
        <v>75</v>
      </c>
      <c r="G16" s="5">
        <v>308.33333333333337</v>
      </c>
      <c r="H16" s="5">
        <v>116.66666666666667</v>
      </c>
      <c r="I16" s="5">
        <v>241.66666666666666</v>
      </c>
      <c r="J16" s="5">
        <v>125</v>
      </c>
      <c r="K16" s="5">
        <v>125</v>
      </c>
      <c r="L16" s="5">
        <v>100</v>
      </c>
      <c r="M16" s="39">
        <v>23.7</v>
      </c>
      <c r="N16" s="40">
        <v>87.18</v>
      </c>
    </row>
    <row r="17" spans="1:14" x14ac:dyDescent="0.25">
      <c r="A17" s="38">
        <v>42675</v>
      </c>
      <c r="B17" s="5">
        <v>9.5238095238095237</v>
      </c>
      <c r="C17" s="5">
        <v>5.3571428571428568</v>
      </c>
      <c r="D17" s="5">
        <v>6.5476190476190483</v>
      </c>
      <c r="E17" s="5">
        <v>6.5476190476190483</v>
      </c>
      <c r="F17" s="5">
        <v>4.1666666666666661</v>
      </c>
      <c r="G17" s="5">
        <v>10.119047619047619</v>
      </c>
      <c r="H17" s="5">
        <v>7.7380952380952381</v>
      </c>
      <c r="I17" s="5">
        <v>4.7619047619047619</v>
      </c>
      <c r="J17" s="5">
        <v>11.904761904761903</v>
      </c>
      <c r="K17" s="5">
        <v>10.714285714285714</v>
      </c>
      <c r="L17" s="5">
        <v>5.3571428571428568</v>
      </c>
      <c r="M17" s="39">
        <v>23.66</v>
      </c>
      <c r="N17" s="40">
        <v>60.25</v>
      </c>
    </row>
    <row r="18" spans="1:14" x14ac:dyDescent="0.25">
      <c r="A18" s="38">
        <v>42705</v>
      </c>
      <c r="B18" s="5">
        <v>8</v>
      </c>
      <c r="C18" s="5">
        <v>6</v>
      </c>
      <c r="D18" s="5">
        <v>6</v>
      </c>
      <c r="E18" s="5">
        <v>6</v>
      </c>
      <c r="F18" s="5">
        <v>8</v>
      </c>
      <c r="G18" s="5">
        <v>10</v>
      </c>
      <c r="H18" s="5">
        <v>4</v>
      </c>
      <c r="I18" s="5">
        <v>6</v>
      </c>
      <c r="J18" s="5">
        <v>6</v>
      </c>
      <c r="K18" s="5">
        <v>8</v>
      </c>
      <c r="L18" s="5">
        <v>6</v>
      </c>
      <c r="M18" s="39">
        <v>22.88</v>
      </c>
      <c r="N18" s="40">
        <v>60.04</v>
      </c>
    </row>
    <row r="19" spans="1:14" x14ac:dyDescent="0.25">
      <c r="A19" s="38">
        <v>42736</v>
      </c>
      <c r="B19" s="5">
        <v>4.1666666666666661</v>
      </c>
      <c r="C19" s="5">
        <v>4.1666666666666661</v>
      </c>
      <c r="D19" s="5">
        <v>8.3333333333333321</v>
      </c>
      <c r="E19" s="5">
        <v>8.3333333333333321</v>
      </c>
      <c r="F19" s="5">
        <v>4.1666666666666661</v>
      </c>
      <c r="G19" s="5">
        <v>12.5</v>
      </c>
      <c r="H19" s="5">
        <v>0</v>
      </c>
      <c r="I19" s="5">
        <v>8.3333333333333321</v>
      </c>
      <c r="J19" s="5">
        <v>4.1666666666666661</v>
      </c>
      <c r="K19" s="5">
        <v>0</v>
      </c>
      <c r="L19" s="5">
        <v>4.1666666666666661</v>
      </c>
      <c r="M19" s="41">
        <v>22.33</v>
      </c>
      <c r="N19" s="40">
        <v>55.33</v>
      </c>
    </row>
    <row r="20" spans="1:14" x14ac:dyDescent="0.25">
      <c r="A20" s="38">
        <v>42767</v>
      </c>
      <c r="B20" s="5">
        <v>22.222222222222221</v>
      </c>
      <c r="C20" s="5">
        <v>55.555555555555557</v>
      </c>
      <c r="D20" s="5">
        <v>66.666666666666657</v>
      </c>
      <c r="E20" s="5">
        <v>33.333333333333329</v>
      </c>
      <c r="F20" s="5">
        <v>33.333333333333329</v>
      </c>
      <c r="G20" s="5">
        <v>200</v>
      </c>
      <c r="H20" s="5">
        <v>66.666666666666657</v>
      </c>
      <c r="I20" s="5">
        <v>88.888888888888886</v>
      </c>
      <c r="J20" s="5">
        <v>122.22222222222223</v>
      </c>
      <c r="K20" s="5">
        <v>22.222222222222221</v>
      </c>
      <c r="L20" s="5">
        <v>22.222222222222221</v>
      </c>
      <c r="M20" s="41">
        <v>23.7</v>
      </c>
      <c r="N20" s="40">
        <v>83.99</v>
      </c>
    </row>
    <row r="21" spans="1:14" x14ac:dyDescent="0.25">
      <c r="A21" s="38">
        <v>42795</v>
      </c>
      <c r="B21" s="5">
        <v>8.5714285714285712</v>
      </c>
      <c r="C21" s="5">
        <v>2.8571428571428572</v>
      </c>
      <c r="D21" s="5">
        <v>22.857142857142858</v>
      </c>
      <c r="E21" s="5">
        <v>5.7142857142857144</v>
      </c>
      <c r="F21" s="5">
        <v>8.5714285714285712</v>
      </c>
      <c r="G21" s="5">
        <v>31.428571428571427</v>
      </c>
      <c r="H21" s="5">
        <v>5.7142857142857144</v>
      </c>
      <c r="I21" s="5">
        <v>0</v>
      </c>
      <c r="J21" s="5">
        <v>14.285714285714285</v>
      </c>
      <c r="K21" s="5">
        <v>0</v>
      </c>
      <c r="L21" s="5">
        <v>0</v>
      </c>
      <c r="M21" s="41">
        <v>23.29</v>
      </c>
      <c r="N21" s="40">
        <v>56.27</v>
      </c>
    </row>
    <row r="22" spans="1:14" x14ac:dyDescent="0.25">
      <c r="A22" s="38">
        <v>42826</v>
      </c>
      <c r="B22" s="5">
        <v>16.666666666666664</v>
      </c>
      <c r="C22" s="5">
        <v>25</v>
      </c>
      <c r="D22" s="5">
        <v>41.666666666666671</v>
      </c>
      <c r="E22" s="5">
        <v>16.666666666666664</v>
      </c>
      <c r="F22" s="5">
        <v>0</v>
      </c>
      <c r="G22" s="5">
        <v>83.333333333333343</v>
      </c>
      <c r="H22" s="5">
        <v>41.666666666666671</v>
      </c>
      <c r="I22" s="5">
        <v>8.3333333333333321</v>
      </c>
      <c r="J22" s="5">
        <v>25</v>
      </c>
      <c r="K22" s="5">
        <v>0</v>
      </c>
      <c r="L22" s="5">
        <v>16.666666666666664</v>
      </c>
      <c r="M22" s="41">
        <v>23.3</v>
      </c>
      <c r="N22" s="40">
        <v>80.16</v>
      </c>
    </row>
    <row r="23" spans="1:14" ht="15.75" thickBot="1" x14ac:dyDescent="0.3">
      <c r="A23" s="42">
        <v>42856</v>
      </c>
      <c r="B23" s="7">
        <v>0</v>
      </c>
      <c r="C23" s="7">
        <v>0</v>
      </c>
      <c r="D23" s="7">
        <v>3.5714285714285712</v>
      </c>
      <c r="E23" s="7">
        <v>0</v>
      </c>
      <c r="F23" s="7">
        <v>3.5714285714285712</v>
      </c>
      <c r="G23" s="7">
        <v>7.1428571428571423</v>
      </c>
      <c r="H23" s="7">
        <v>3.5714285714285712</v>
      </c>
      <c r="I23" s="7">
        <v>3.5714285714285712</v>
      </c>
      <c r="J23" s="7">
        <v>0</v>
      </c>
      <c r="K23" s="7">
        <v>0</v>
      </c>
      <c r="L23" s="7">
        <v>0</v>
      </c>
      <c r="M23" s="43">
        <v>29.68</v>
      </c>
      <c r="N23" s="44">
        <v>63.34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C9" sqref="C9"/>
    </sheetView>
  </sheetViews>
  <sheetFormatPr defaultColWidth="8.875" defaultRowHeight="15" x14ac:dyDescent="0.25"/>
  <cols>
    <col min="1" max="1" width="19" style="30" customWidth="1"/>
    <col min="2" max="3" width="21.5" style="30" bestFit="1" customWidth="1"/>
    <col min="4" max="4" width="21.5" style="30" customWidth="1"/>
    <col min="5" max="5" width="25.5" style="30" bestFit="1" customWidth="1"/>
    <col min="6" max="6" width="22.625" style="30" bestFit="1" customWidth="1"/>
    <col min="7" max="7" width="14.5" style="30" bestFit="1" customWidth="1"/>
    <col min="8" max="16384" width="8.875" style="30"/>
  </cols>
  <sheetData>
    <row r="1" spans="1:6" x14ac:dyDescent="0.25">
      <c r="A1" s="71" t="s">
        <v>33</v>
      </c>
      <c r="B1" s="72"/>
      <c r="C1" s="72"/>
      <c r="D1" s="72"/>
      <c r="E1" s="73"/>
    </row>
    <row r="2" spans="1:6" x14ac:dyDescent="0.25">
      <c r="B2" s="45" t="s">
        <v>34</v>
      </c>
      <c r="C2" s="45" t="s">
        <v>35</v>
      </c>
      <c r="D2" s="45"/>
      <c r="E2" s="45" t="s">
        <v>36</v>
      </c>
    </row>
    <row r="3" spans="1:6" x14ac:dyDescent="0.25">
      <c r="A3" s="46" t="s">
        <v>8</v>
      </c>
      <c r="B3" s="47" t="s">
        <v>37</v>
      </c>
      <c r="C3" s="47">
        <v>80</v>
      </c>
      <c r="D3" s="47"/>
      <c r="E3" s="48">
        <v>20</v>
      </c>
      <c r="F3" s="30">
        <v>24</v>
      </c>
    </row>
    <row r="4" spans="1:6" x14ac:dyDescent="0.25">
      <c r="A4" s="46" t="s">
        <v>9</v>
      </c>
      <c r="B4" s="47" t="s">
        <v>38</v>
      </c>
      <c r="C4" s="49">
        <v>0.83</v>
      </c>
      <c r="D4" s="49"/>
      <c r="E4" s="50">
        <v>21.5</v>
      </c>
      <c r="F4" s="30">
        <v>24.5</v>
      </c>
    </row>
    <row r="5" spans="1:6" x14ac:dyDescent="0.25">
      <c r="A5" s="46" t="s">
        <v>10</v>
      </c>
      <c r="B5" s="47" t="s">
        <v>39</v>
      </c>
      <c r="C5" s="51"/>
      <c r="D5" s="51"/>
      <c r="E5" s="48">
        <v>22</v>
      </c>
      <c r="F5" s="30">
        <v>24</v>
      </c>
    </row>
    <row r="6" spans="1:6" x14ac:dyDescent="0.25">
      <c r="A6" s="46" t="s">
        <v>11</v>
      </c>
      <c r="B6" s="47" t="s">
        <v>40</v>
      </c>
      <c r="C6" s="47">
        <v>85</v>
      </c>
      <c r="D6" s="47"/>
      <c r="E6" s="48">
        <v>22</v>
      </c>
      <c r="F6" s="30">
        <v>26</v>
      </c>
    </row>
    <row r="7" spans="1:6" x14ac:dyDescent="0.25">
      <c r="A7" s="46" t="s">
        <v>12</v>
      </c>
      <c r="B7" s="47" t="s">
        <v>41</v>
      </c>
      <c r="C7" s="47">
        <v>77</v>
      </c>
      <c r="D7" s="47">
        <v>85</v>
      </c>
      <c r="E7" s="48">
        <v>22</v>
      </c>
      <c r="F7" s="30">
        <v>24.5</v>
      </c>
    </row>
    <row r="8" spans="1:6" x14ac:dyDescent="0.25">
      <c r="A8" s="46" t="s">
        <v>13</v>
      </c>
      <c r="B8" s="47" t="s">
        <v>42</v>
      </c>
      <c r="C8" s="47">
        <v>80</v>
      </c>
      <c r="D8" s="47"/>
      <c r="E8" s="48">
        <v>25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D1048576"/>
    </sheetView>
  </sheetViews>
  <sheetFormatPr defaultColWidth="11" defaultRowHeight="15.75" x14ac:dyDescent="0.25"/>
  <cols>
    <col min="5" max="5" width="12.875" bestFit="1" customWidth="1"/>
    <col min="6" max="6" width="12.625" bestFit="1" customWidth="1"/>
    <col min="9" max="9" width="12" bestFit="1" customWidth="1"/>
    <col min="16" max="16" width="12" bestFit="1" customWidth="1"/>
    <col min="26" max="26" width="12.875" bestFit="1" customWidth="1"/>
  </cols>
  <sheetData>
    <row r="1" spans="1:26" ht="16.5" thickBot="1" x14ac:dyDescent="0.3">
      <c r="A1" s="18" t="s">
        <v>0</v>
      </c>
      <c r="B1" s="19" t="s">
        <v>1</v>
      </c>
      <c r="C1" s="19" t="s">
        <v>2</v>
      </c>
      <c r="D1" s="19" t="s">
        <v>3</v>
      </c>
      <c r="E1" s="19" t="s">
        <v>8</v>
      </c>
      <c r="F1" s="19" t="s">
        <v>9</v>
      </c>
      <c r="G1" s="19" t="s">
        <v>10</v>
      </c>
      <c r="H1" s="19" t="s">
        <v>11</v>
      </c>
      <c r="I1" s="19" t="s">
        <v>12</v>
      </c>
      <c r="J1" s="19" t="s">
        <v>14</v>
      </c>
      <c r="K1" s="19" t="s">
        <v>13</v>
      </c>
      <c r="L1" s="19" t="s">
        <v>15</v>
      </c>
      <c r="M1" s="19" t="s">
        <v>16</v>
      </c>
      <c r="N1" s="19" t="s">
        <v>17</v>
      </c>
      <c r="O1" s="19" t="s">
        <v>18</v>
      </c>
      <c r="P1" s="19" t="s">
        <v>19</v>
      </c>
      <c r="Q1" s="19" t="s">
        <v>20</v>
      </c>
      <c r="R1" s="19" t="s">
        <v>21</v>
      </c>
      <c r="S1" s="19" t="s">
        <v>22</v>
      </c>
      <c r="T1" s="19" t="s">
        <v>23</v>
      </c>
      <c r="U1" s="19" t="s">
        <v>24</v>
      </c>
      <c r="V1" s="19" t="s">
        <v>25</v>
      </c>
      <c r="W1" s="19" t="s">
        <v>26</v>
      </c>
      <c r="X1" s="19" t="s">
        <v>27</v>
      </c>
      <c r="Y1" s="19" t="s">
        <v>28</v>
      </c>
      <c r="Z1" s="20" t="s">
        <v>29</v>
      </c>
    </row>
    <row r="2" spans="1:26" x14ac:dyDescent="0.25">
      <c r="A2" s="21">
        <v>42156</v>
      </c>
      <c r="B2" s="14" t="s">
        <v>4</v>
      </c>
      <c r="C2" s="14">
        <v>2</v>
      </c>
      <c r="D2" s="14">
        <v>4</v>
      </c>
      <c r="E2" s="14">
        <v>0</v>
      </c>
      <c r="F2" s="14">
        <v>0</v>
      </c>
      <c r="G2" s="14">
        <v>1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2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5">
        <v>1</v>
      </c>
    </row>
    <row r="3" spans="1:26" x14ac:dyDescent="0.25">
      <c r="A3" s="21">
        <v>42186</v>
      </c>
      <c r="B3" s="14" t="s">
        <v>5</v>
      </c>
      <c r="C3" s="14">
        <v>1</v>
      </c>
      <c r="D3" s="14">
        <v>1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1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5">
        <v>0</v>
      </c>
    </row>
    <row r="4" spans="1:26" x14ac:dyDescent="0.25">
      <c r="A4" s="21">
        <v>42186</v>
      </c>
      <c r="B4" s="14" t="s">
        <v>6</v>
      </c>
      <c r="C4" s="14">
        <v>1</v>
      </c>
      <c r="D4" s="14">
        <v>25</v>
      </c>
      <c r="E4" s="14">
        <v>0</v>
      </c>
      <c r="F4" s="14">
        <v>1</v>
      </c>
      <c r="G4" s="14">
        <v>2</v>
      </c>
      <c r="H4" s="14">
        <v>2</v>
      </c>
      <c r="I4" s="14">
        <v>0</v>
      </c>
      <c r="J4" s="14">
        <v>0</v>
      </c>
      <c r="K4" s="14">
        <v>2</v>
      </c>
      <c r="L4" s="14">
        <v>3</v>
      </c>
      <c r="M4" s="14">
        <v>2</v>
      </c>
      <c r="N4" s="14">
        <v>1</v>
      </c>
      <c r="O4" s="14">
        <v>1</v>
      </c>
      <c r="P4" s="14">
        <v>0</v>
      </c>
      <c r="Q4" s="14">
        <v>0</v>
      </c>
      <c r="R4" s="14">
        <v>1</v>
      </c>
      <c r="S4" s="14">
        <v>1</v>
      </c>
      <c r="T4" s="14">
        <v>1</v>
      </c>
      <c r="U4" s="14">
        <v>1</v>
      </c>
      <c r="V4" s="14">
        <v>0</v>
      </c>
      <c r="W4" s="14">
        <v>0</v>
      </c>
      <c r="X4" s="14">
        <v>0</v>
      </c>
      <c r="Y4" s="14">
        <v>1</v>
      </c>
      <c r="Z4" s="15">
        <v>6</v>
      </c>
    </row>
    <row r="5" spans="1:26" x14ac:dyDescent="0.25">
      <c r="A5" s="21">
        <v>42186</v>
      </c>
      <c r="B5" s="14" t="s">
        <v>7</v>
      </c>
      <c r="C5" s="14">
        <v>4</v>
      </c>
      <c r="D5" s="14">
        <v>70</v>
      </c>
      <c r="E5" s="14">
        <v>4</v>
      </c>
      <c r="F5" s="14">
        <v>2</v>
      </c>
      <c r="G5" s="14">
        <v>3</v>
      </c>
      <c r="H5" s="14">
        <v>4</v>
      </c>
      <c r="I5" s="14">
        <v>2</v>
      </c>
      <c r="J5" s="14">
        <v>4</v>
      </c>
      <c r="K5" s="14">
        <v>1</v>
      </c>
      <c r="L5" s="14">
        <v>7</v>
      </c>
      <c r="M5" s="14">
        <v>3</v>
      </c>
      <c r="N5" s="14">
        <v>0</v>
      </c>
      <c r="O5" s="14">
        <v>3</v>
      </c>
      <c r="P5" s="14">
        <v>5</v>
      </c>
      <c r="Q5" s="14">
        <v>4</v>
      </c>
      <c r="R5" s="14">
        <v>2</v>
      </c>
      <c r="S5" s="14">
        <v>2</v>
      </c>
      <c r="T5" s="14">
        <v>1</v>
      </c>
      <c r="U5" s="14">
        <v>3</v>
      </c>
      <c r="V5" s="14">
        <v>3</v>
      </c>
      <c r="W5" s="14">
        <v>2</v>
      </c>
      <c r="X5" s="14">
        <v>4</v>
      </c>
      <c r="Y5" s="14">
        <v>4</v>
      </c>
      <c r="Z5" s="15">
        <v>7</v>
      </c>
    </row>
    <row r="6" spans="1:26" x14ac:dyDescent="0.25">
      <c r="A6" s="21">
        <v>42186</v>
      </c>
      <c r="B6" s="14" t="s">
        <v>4</v>
      </c>
      <c r="C6" s="14">
        <v>6</v>
      </c>
      <c r="D6" s="14">
        <v>100</v>
      </c>
      <c r="E6" s="14">
        <v>1</v>
      </c>
      <c r="F6" s="14">
        <v>1</v>
      </c>
      <c r="G6" s="14">
        <v>0</v>
      </c>
      <c r="H6" s="14">
        <v>2</v>
      </c>
      <c r="I6" s="14">
        <v>0</v>
      </c>
      <c r="J6" s="14">
        <v>2</v>
      </c>
      <c r="K6" s="14">
        <v>7</v>
      </c>
      <c r="L6" s="14">
        <v>9</v>
      </c>
      <c r="M6" s="14">
        <v>2</v>
      </c>
      <c r="N6" s="14">
        <v>1</v>
      </c>
      <c r="O6" s="14">
        <v>4</v>
      </c>
      <c r="P6" s="14">
        <v>11</v>
      </c>
      <c r="Q6" s="14">
        <v>8</v>
      </c>
      <c r="R6" s="14">
        <v>5</v>
      </c>
      <c r="S6" s="14">
        <v>5</v>
      </c>
      <c r="T6" s="14">
        <v>9</v>
      </c>
      <c r="U6" s="14">
        <v>3</v>
      </c>
      <c r="V6" s="14">
        <v>7</v>
      </c>
      <c r="W6" s="14">
        <v>6</v>
      </c>
      <c r="X6" s="14">
        <v>7</v>
      </c>
      <c r="Y6" s="14">
        <v>7</v>
      </c>
      <c r="Z6" s="15">
        <v>3</v>
      </c>
    </row>
    <row r="7" spans="1:26" x14ac:dyDescent="0.25">
      <c r="A7" s="21">
        <v>42217</v>
      </c>
      <c r="B7" s="14" t="s">
        <v>5</v>
      </c>
      <c r="C7" s="14">
        <v>12</v>
      </c>
      <c r="D7" s="14">
        <v>291</v>
      </c>
      <c r="E7" s="14">
        <v>12</v>
      </c>
      <c r="F7" s="14">
        <v>6</v>
      </c>
      <c r="G7" s="14">
        <v>11</v>
      </c>
      <c r="H7" s="14">
        <v>4</v>
      </c>
      <c r="I7" s="14">
        <v>5</v>
      </c>
      <c r="J7" s="14">
        <v>15</v>
      </c>
      <c r="K7" s="14">
        <v>7</v>
      </c>
      <c r="L7" s="14">
        <v>7</v>
      </c>
      <c r="M7" s="14">
        <v>6</v>
      </c>
      <c r="N7" s="14">
        <v>10</v>
      </c>
      <c r="O7" s="14">
        <v>12</v>
      </c>
      <c r="P7" s="14">
        <v>26</v>
      </c>
      <c r="Q7" s="14">
        <v>20</v>
      </c>
      <c r="R7" s="14">
        <v>12</v>
      </c>
      <c r="S7" s="14">
        <v>13</v>
      </c>
      <c r="T7" s="14">
        <v>16</v>
      </c>
      <c r="U7" s="14">
        <v>22</v>
      </c>
      <c r="V7" s="14">
        <v>21</v>
      </c>
      <c r="W7" s="14">
        <v>14</v>
      </c>
      <c r="X7" s="14">
        <v>16</v>
      </c>
      <c r="Y7" s="14">
        <v>23</v>
      </c>
      <c r="Z7" s="15">
        <v>13</v>
      </c>
    </row>
    <row r="8" spans="1:26" x14ac:dyDescent="0.25">
      <c r="A8" s="21">
        <v>42217</v>
      </c>
      <c r="B8" s="14" t="s">
        <v>6</v>
      </c>
      <c r="C8" s="14">
        <v>13</v>
      </c>
      <c r="D8" s="14">
        <v>225</v>
      </c>
      <c r="E8" s="14">
        <v>7</v>
      </c>
      <c r="F8" s="14">
        <v>5</v>
      </c>
      <c r="G8" s="14">
        <v>6</v>
      </c>
      <c r="H8" s="14">
        <v>2</v>
      </c>
      <c r="I8" s="14">
        <v>5</v>
      </c>
      <c r="J8" s="14">
        <v>6</v>
      </c>
      <c r="K8" s="14">
        <v>4</v>
      </c>
      <c r="L8" s="14">
        <v>5</v>
      </c>
      <c r="M8" s="14">
        <v>6</v>
      </c>
      <c r="N8" s="14">
        <v>1</v>
      </c>
      <c r="O8" s="14">
        <v>6</v>
      </c>
      <c r="P8" s="14">
        <v>28</v>
      </c>
      <c r="Q8" s="14">
        <v>19</v>
      </c>
      <c r="R8" s="14">
        <v>13</v>
      </c>
      <c r="S8" s="14">
        <v>8</v>
      </c>
      <c r="T8" s="14">
        <v>9</v>
      </c>
      <c r="U8" s="14">
        <v>14</v>
      </c>
      <c r="V8" s="14">
        <v>13</v>
      </c>
      <c r="W8" s="14">
        <v>9</v>
      </c>
      <c r="X8" s="14">
        <v>20</v>
      </c>
      <c r="Y8" s="14">
        <v>17</v>
      </c>
      <c r="Z8" s="15">
        <v>22</v>
      </c>
    </row>
    <row r="9" spans="1:26" x14ac:dyDescent="0.25">
      <c r="A9" s="21">
        <v>42217</v>
      </c>
      <c r="B9" s="14" t="s">
        <v>7</v>
      </c>
      <c r="C9" s="14">
        <v>10</v>
      </c>
      <c r="D9" s="14">
        <v>141</v>
      </c>
      <c r="E9" s="14">
        <v>4</v>
      </c>
      <c r="F9" s="14">
        <v>4</v>
      </c>
      <c r="G9" s="14">
        <v>8</v>
      </c>
      <c r="H9" s="14">
        <v>4</v>
      </c>
      <c r="I9" s="14">
        <v>3</v>
      </c>
      <c r="J9" s="14">
        <v>5</v>
      </c>
      <c r="K9" s="14">
        <v>8</v>
      </c>
      <c r="L9" s="14">
        <v>7</v>
      </c>
      <c r="M9" s="14">
        <v>6</v>
      </c>
      <c r="N9" s="14">
        <v>4</v>
      </c>
      <c r="O9" s="14">
        <v>3</v>
      </c>
      <c r="P9" s="14">
        <v>18</v>
      </c>
      <c r="Q9" s="14">
        <v>11</v>
      </c>
      <c r="R9" s="14">
        <v>8</v>
      </c>
      <c r="S9" s="14">
        <v>7</v>
      </c>
      <c r="T9" s="14">
        <v>4</v>
      </c>
      <c r="U9" s="14">
        <v>4</v>
      </c>
      <c r="V9" s="14">
        <v>5</v>
      </c>
      <c r="W9" s="14">
        <v>5</v>
      </c>
      <c r="X9" s="14">
        <v>10</v>
      </c>
      <c r="Y9" s="14">
        <v>5</v>
      </c>
      <c r="Z9" s="15">
        <v>8</v>
      </c>
    </row>
    <row r="10" spans="1:26" x14ac:dyDescent="0.25">
      <c r="A10" s="21">
        <v>42217</v>
      </c>
      <c r="B10" s="14" t="s">
        <v>4</v>
      </c>
      <c r="C10" s="14">
        <v>7</v>
      </c>
      <c r="D10" s="14">
        <v>148</v>
      </c>
      <c r="E10" s="14">
        <v>1</v>
      </c>
      <c r="F10" s="14">
        <v>0</v>
      </c>
      <c r="G10" s="14">
        <v>1</v>
      </c>
      <c r="H10" s="14">
        <v>5</v>
      </c>
      <c r="I10" s="14">
        <v>4</v>
      </c>
      <c r="J10" s="14">
        <v>5</v>
      </c>
      <c r="K10" s="14">
        <v>3</v>
      </c>
      <c r="L10" s="14">
        <v>3</v>
      </c>
      <c r="M10" s="14">
        <v>3</v>
      </c>
      <c r="N10" s="14">
        <v>2</v>
      </c>
      <c r="O10" s="14">
        <v>5</v>
      </c>
      <c r="P10" s="14">
        <v>18</v>
      </c>
      <c r="Q10" s="14">
        <v>16</v>
      </c>
      <c r="R10" s="14">
        <v>7</v>
      </c>
      <c r="S10" s="14">
        <v>6</v>
      </c>
      <c r="T10" s="14">
        <v>15</v>
      </c>
      <c r="U10" s="14">
        <v>10</v>
      </c>
      <c r="V10" s="14">
        <v>4</v>
      </c>
      <c r="W10" s="14">
        <v>10</v>
      </c>
      <c r="X10" s="14">
        <v>9</v>
      </c>
      <c r="Y10" s="14">
        <v>14</v>
      </c>
      <c r="Z10" s="15">
        <v>7</v>
      </c>
    </row>
    <row r="11" spans="1:26" x14ac:dyDescent="0.25">
      <c r="A11" s="21">
        <v>42248</v>
      </c>
      <c r="B11" s="14" t="s">
        <v>5</v>
      </c>
      <c r="C11" s="14">
        <v>12</v>
      </c>
      <c r="D11" s="14">
        <v>215</v>
      </c>
      <c r="E11" s="14">
        <v>5</v>
      </c>
      <c r="F11" s="14">
        <v>3</v>
      </c>
      <c r="G11" s="14">
        <v>6</v>
      </c>
      <c r="H11" s="14">
        <v>3</v>
      </c>
      <c r="I11" s="14">
        <v>6</v>
      </c>
      <c r="J11" s="14">
        <v>12</v>
      </c>
      <c r="K11" s="14">
        <v>7</v>
      </c>
      <c r="L11" s="14">
        <v>33</v>
      </c>
      <c r="M11" s="14">
        <v>11</v>
      </c>
      <c r="N11" s="14">
        <v>3</v>
      </c>
      <c r="O11" s="14">
        <v>8</v>
      </c>
      <c r="P11" s="14">
        <v>20</v>
      </c>
      <c r="Q11" s="14">
        <v>15</v>
      </c>
      <c r="R11" s="14">
        <v>10</v>
      </c>
      <c r="S11" s="14">
        <v>6</v>
      </c>
      <c r="T11" s="14">
        <v>6</v>
      </c>
      <c r="U11" s="14">
        <v>10</v>
      </c>
      <c r="V11" s="14">
        <v>9</v>
      </c>
      <c r="W11" s="14">
        <v>7</v>
      </c>
      <c r="X11" s="14">
        <v>8</v>
      </c>
      <c r="Y11" s="14">
        <v>10</v>
      </c>
      <c r="Z11" s="15">
        <v>17</v>
      </c>
    </row>
    <row r="12" spans="1:26" x14ac:dyDescent="0.25">
      <c r="A12" s="21">
        <v>42248</v>
      </c>
      <c r="B12" s="14" t="s">
        <v>6</v>
      </c>
      <c r="C12" s="14">
        <v>11</v>
      </c>
      <c r="D12" s="14">
        <v>94</v>
      </c>
      <c r="E12" s="14">
        <v>5</v>
      </c>
      <c r="F12" s="14">
        <v>0</v>
      </c>
      <c r="G12" s="14">
        <v>3</v>
      </c>
      <c r="H12" s="14">
        <v>3</v>
      </c>
      <c r="I12" s="14">
        <v>1</v>
      </c>
      <c r="J12" s="14">
        <v>5</v>
      </c>
      <c r="K12" s="14">
        <v>4</v>
      </c>
      <c r="L12" s="14">
        <v>4</v>
      </c>
      <c r="M12" s="14">
        <v>3</v>
      </c>
      <c r="N12" s="14">
        <v>3</v>
      </c>
      <c r="O12" s="14">
        <v>2</v>
      </c>
      <c r="P12" s="14">
        <v>13</v>
      </c>
      <c r="Q12" s="14">
        <v>9</v>
      </c>
      <c r="R12" s="14">
        <v>3</v>
      </c>
      <c r="S12" s="14">
        <v>2</v>
      </c>
      <c r="T12" s="14">
        <v>1</v>
      </c>
      <c r="U12" s="14">
        <v>3</v>
      </c>
      <c r="V12" s="14">
        <v>10</v>
      </c>
      <c r="W12" s="14">
        <v>2</v>
      </c>
      <c r="X12" s="14">
        <v>4</v>
      </c>
      <c r="Y12" s="14">
        <v>7</v>
      </c>
      <c r="Z12" s="15">
        <v>7</v>
      </c>
    </row>
    <row r="13" spans="1:26" x14ac:dyDescent="0.25">
      <c r="A13" s="21">
        <v>42248</v>
      </c>
      <c r="B13" s="14" t="s">
        <v>7</v>
      </c>
      <c r="C13" s="14">
        <v>12</v>
      </c>
      <c r="D13" s="14">
        <v>266</v>
      </c>
      <c r="E13" s="14">
        <v>17</v>
      </c>
      <c r="F13" s="14">
        <v>8</v>
      </c>
      <c r="G13" s="14">
        <v>13</v>
      </c>
      <c r="H13" s="14">
        <v>15</v>
      </c>
      <c r="I13" s="14">
        <v>13</v>
      </c>
      <c r="J13" s="14">
        <v>22</v>
      </c>
      <c r="K13" s="14">
        <v>11</v>
      </c>
      <c r="L13" s="14">
        <v>9</v>
      </c>
      <c r="M13" s="14">
        <v>16</v>
      </c>
      <c r="N13" s="14">
        <v>14</v>
      </c>
      <c r="O13" s="14">
        <v>9</v>
      </c>
      <c r="P13" s="14">
        <v>14</v>
      </c>
      <c r="Q13" s="14">
        <v>15</v>
      </c>
      <c r="R13" s="14">
        <v>7</v>
      </c>
      <c r="S13" s="14">
        <v>7</v>
      </c>
      <c r="T13" s="14">
        <v>13</v>
      </c>
      <c r="U13" s="14">
        <v>11</v>
      </c>
      <c r="V13" s="14">
        <v>12</v>
      </c>
      <c r="W13" s="14">
        <v>7</v>
      </c>
      <c r="X13" s="14">
        <v>6</v>
      </c>
      <c r="Y13" s="14">
        <v>9</v>
      </c>
      <c r="Z13" s="15">
        <v>18</v>
      </c>
    </row>
    <row r="14" spans="1:26" x14ac:dyDescent="0.25">
      <c r="A14" s="21">
        <v>42248</v>
      </c>
      <c r="B14" s="14" t="s">
        <v>4</v>
      </c>
      <c r="C14" s="14">
        <v>12</v>
      </c>
      <c r="D14" s="14">
        <v>35</v>
      </c>
      <c r="E14" s="14">
        <v>2</v>
      </c>
      <c r="F14" s="14">
        <v>0</v>
      </c>
      <c r="G14" s="14">
        <v>0</v>
      </c>
      <c r="H14" s="14">
        <v>2</v>
      </c>
      <c r="I14" s="14">
        <v>0</v>
      </c>
      <c r="J14" s="14">
        <v>2</v>
      </c>
      <c r="K14" s="14">
        <v>0</v>
      </c>
      <c r="L14" s="14">
        <v>1</v>
      </c>
      <c r="M14" s="14">
        <v>0</v>
      </c>
      <c r="N14" s="14">
        <v>0</v>
      </c>
      <c r="O14" s="14">
        <v>2</v>
      </c>
      <c r="P14" s="14">
        <v>4</v>
      </c>
      <c r="Q14" s="14">
        <v>7</v>
      </c>
      <c r="R14" s="14">
        <v>0</v>
      </c>
      <c r="S14" s="14">
        <v>2</v>
      </c>
      <c r="T14" s="14">
        <v>2</v>
      </c>
      <c r="U14" s="14">
        <v>1</v>
      </c>
      <c r="V14" s="14">
        <v>1</v>
      </c>
      <c r="W14" s="14">
        <v>1</v>
      </c>
      <c r="X14" s="14">
        <v>3</v>
      </c>
      <c r="Y14" s="14">
        <v>3</v>
      </c>
      <c r="Z14" s="15">
        <v>2</v>
      </c>
    </row>
    <row r="15" spans="1:26" x14ac:dyDescent="0.25">
      <c r="A15" s="21">
        <v>42278</v>
      </c>
      <c r="B15" s="14" t="s">
        <v>5</v>
      </c>
      <c r="C15" s="14">
        <v>7</v>
      </c>
      <c r="D15" s="14">
        <v>133</v>
      </c>
      <c r="E15" s="14">
        <v>5</v>
      </c>
      <c r="F15" s="14">
        <v>5</v>
      </c>
      <c r="G15" s="14">
        <v>4</v>
      </c>
      <c r="H15" s="14">
        <v>2</v>
      </c>
      <c r="I15" s="14">
        <v>7</v>
      </c>
      <c r="J15" s="14">
        <v>3</v>
      </c>
      <c r="K15" s="14">
        <v>2</v>
      </c>
      <c r="L15" s="14">
        <v>5</v>
      </c>
      <c r="M15" s="14">
        <v>4</v>
      </c>
      <c r="N15" s="14">
        <v>3</v>
      </c>
      <c r="O15" s="14">
        <v>5</v>
      </c>
      <c r="P15" s="14">
        <v>10</v>
      </c>
      <c r="Q15" s="14">
        <v>11</v>
      </c>
      <c r="R15" s="14">
        <v>8</v>
      </c>
      <c r="S15" s="14">
        <v>7</v>
      </c>
      <c r="T15" s="14">
        <v>9</v>
      </c>
      <c r="U15" s="14">
        <v>5</v>
      </c>
      <c r="V15" s="14">
        <v>9</v>
      </c>
      <c r="W15" s="14">
        <v>5</v>
      </c>
      <c r="X15" s="14">
        <v>7</v>
      </c>
      <c r="Y15" s="14">
        <v>6</v>
      </c>
      <c r="Z15" s="15">
        <v>11</v>
      </c>
    </row>
    <row r="16" spans="1:26" x14ac:dyDescent="0.25">
      <c r="A16" s="21">
        <v>42278</v>
      </c>
      <c r="B16" s="14" t="s">
        <v>6</v>
      </c>
      <c r="C16" s="14">
        <v>17</v>
      </c>
      <c r="D16" s="14">
        <v>271</v>
      </c>
      <c r="E16" s="14">
        <v>5</v>
      </c>
      <c r="F16" s="14">
        <v>2</v>
      </c>
      <c r="G16" s="14">
        <v>16</v>
      </c>
      <c r="H16" s="14">
        <v>10</v>
      </c>
      <c r="I16" s="14">
        <v>9</v>
      </c>
      <c r="J16" s="14">
        <v>14</v>
      </c>
      <c r="K16" s="14">
        <v>10</v>
      </c>
      <c r="L16" s="14">
        <v>23</v>
      </c>
      <c r="M16" s="14">
        <v>10</v>
      </c>
      <c r="N16" s="14">
        <v>9</v>
      </c>
      <c r="O16" s="14">
        <v>7</v>
      </c>
      <c r="P16" s="14">
        <v>15</v>
      </c>
      <c r="Q16" s="14">
        <v>17</v>
      </c>
      <c r="R16" s="14">
        <v>12</v>
      </c>
      <c r="S16" s="14">
        <v>14</v>
      </c>
      <c r="T16" s="14">
        <v>12</v>
      </c>
      <c r="U16" s="14">
        <v>10</v>
      </c>
      <c r="V16" s="14">
        <v>9</v>
      </c>
      <c r="W16" s="14">
        <v>8</v>
      </c>
      <c r="X16" s="14">
        <v>13</v>
      </c>
      <c r="Y16" s="14">
        <v>10</v>
      </c>
      <c r="Z16" s="15">
        <v>36</v>
      </c>
    </row>
    <row r="17" spans="1:26" x14ac:dyDescent="0.25">
      <c r="A17" s="21">
        <v>42278</v>
      </c>
      <c r="B17" s="14" t="s">
        <v>7</v>
      </c>
      <c r="C17" s="14">
        <v>15</v>
      </c>
      <c r="D17" s="14">
        <v>169</v>
      </c>
      <c r="E17" s="14">
        <v>6</v>
      </c>
      <c r="F17" s="14">
        <v>4</v>
      </c>
      <c r="G17" s="14">
        <v>7</v>
      </c>
      <c r="H17" s="14">
        <v>4</v>
      </c>
      <c r="I17" s="14">
        <v>3</v>
      </c>
      <c r="J17" s="14">
        <v>8</v>
      </c>
      <c r="K17" s="14">
        <v>2</v>
      </c>
      <c r="L17" s="14">
        <v>5</v>
      </c>
      <c r="M17" s="14">
        <v>8</v>
      </c>
      <c r="N17" s="14">
        <v>1</v>
      </c>
      <c r="O17" s="14">
        <v>4</v>
      </c>
      <c r="P17" s="14">
        <v>19</v>
      </c>
      <c r="Q17" s="14">
        <v>11</v>
      </c>
      <c r="R17" s="14">
        <v>6</v>
      </c>
      <c r="S17" s="14">
        <v>6</v>
      </c>
      <c r="T17" s="14">
        <v>10</v>
      </c>
      <c r="U17" s="14">
        <v>13</v>
      </c>
      <c r="V17" s="14">
        <v>10</v>
      </c>
      <c r="W17" s="14">
        <v>6</v>
      </c>
      <c r="X17" s="14">
        <v>11</v>
      </c>
      <c r="Y17" s="14">
        <v>11</v>
      </c>
      <c r="Z17" s="15">
        <v>14</v>
      </c>
    </row>
    <row r="18" spans="1:26" x14ac:dyDescent="0.25">
      <c r="A18" s="21">
        <v>42278</v>
      </c>
      <c r="B18" s="14" t="s">
        <v>4</v>
      </c>
      <c r="C18" s="14">
        <v>68</v>
      </c>
      <c r="D18" s="14">
        <v>1085</v>
      </c>
      <c r="E18" s="14">
        <v>42</v>
      </c>
      <c r="F18" s="14">
        <v>26</v>
      </c>
      <c r="G18" s="14">
        <v>45</v>
      </c>
      <c r="H18" s="14">
        <v>25</v>
      </c>
      <c r="I18" s="14">
        <v>61</v>
      </c>
      <c r="J18" s="14">
        <v>49</v>
      </c>
      <c r="K18" s="14">
        <v>28</v>
      </c>
      <c r="L18" s="14">
        <v>44</v>
      </c>
      <c r="M18" s="14">
        <v>31</v>
      </c>
      <c r="N18" s="14">
        <v>18</v>
      </c>
      <c r="O18" s="14">
        <v>27</v>
      </c>
      <c r="P18" s="14">
        <v>122</v>
      </c>
      <c r="Q18" s="14">
        <v>72</v>
      </c>
      <c r="R18" s="14">
        <v>56</v>
      </c>
      <c r="S18" s="14">
        <v>48</v>
      </c>
      <c r="T18" s="14">
        <v>42</v>
      </c>
      <c r="U18" s="14">
        <v>58</v>
      </c>
      <c r="V18" s="14">
        <v>48</v>
      </c>
      <c r="W18" s="14">
        <v>40</v>
      </c>
      <c r="X18" s="14">
        <v>54</v>
      </c>
      <c r="Y18" s="14">
        <v>59</v>
      </c>
      <c r="Z18" s="15">
        <v>90</v>
      </c>
    </row>
    <row r="19" spans="1:26" x14ac:dyDescent="0.25">
      <c r="A19" s="21">
        <v>42309</v>
      </c>
      <c r="B19" s="14" t="s">
        <v>5</v>
      </c>
      <c r="C19" s="14">
        <v>27</v>
      </c>
      <c r="D19" s="14">
        <v>405</v>
      </c>
      <c r="E19" s="14">
        <v>22</v>
      </c>
      <c r="F19" s="14">
        <v>14</v>
      </c>
      <c r="G19" s="14">
        <v>19</v>
      </c>
      <c r="H19" s="14">
        <v>10</v>
      </c>
      <c r="I19" s="14">
        <v>18</v>
      </c>
      <c r="J19" s="14">
        <v>25</v>
      </c>
      <c r="K19" s="14">
        <v>15</v>
      </c>
      <c r="L19" s="14">
        <v>39</v>
      </c>
      <c r="M19" s="14">
        <v>17</v>
      </c>
      <c r="N19" s="14">
        <v>17</v>
      </c>
      <c r="O19" s="14">
        <v>14</v>
      </c>
      <c r="P19" s="14">
        <v>35</v>
      </c>
      <c r="Q19" s="14">
        <v>18</v>
      </c>
      <c r="R19" s="14">
        <v>17</v>
      </c>
      <c r="S19" s="14">
        <v>9</v>
      </c>
      <c r="T19" s="14">
        <v>13</v>
      </c>
      <c r="U19" s="14">
        <v>19</v>
      </c>
      <c r="V19" s="14">
        <v>9</v>
      </c>
      <c r="W19" s="14">
        <v>6</v>
      </c>
      <c r="X19" s="14">
        <v>12</v>
      </c>
      <c r="Y19" s="14">
        <v>17</v>
      </c>
      <c r="Z19" s="15">
        <v>40</v>
      </c>
    </row>
    <row r="20" spans="1:26" x14ac:dyDescent="0.25">
      <c r="A20" s="21">
        <v>42309</v>
      </c>
      <c r="B20" s="14" t="s">
        <v>6</v>
      </c>
      <c r="C20" s="14">
        <v>46</v>
      </c>
      <c r="D20" s="14">
        <v>581</v>
      </c>
      <c r="E20" s="14">
        <v>25</v>
      </c>
      <c r="F20" s="14">
        <v>11</v>
      </c>
      <c r="G20" s="14">
        <v>18</v>
      </c>
      <c r="H20" s="14">
        <v>11</v>
      </c>
      <c r="I20" s="14">
        <v>14</v>
      </c>
      <c r="J20" s="14">
        <v>35</v>
      </c>
      <c r="K20" s="14">
        <v>23</v>
      </c>
      <c r="L20" s="14">
        <v>26</v>
      </c>
      <c r="M20" s="14">
        <v>21</v>
      </c>
      <c r="N20" s="14">
        <v>19</v>
      </c>
      <c r="O20" s="14">
        <v>17</v>
      </c>
      <c r="P20" s="14">
        <v>70</v>
      </c>
      <c r="Q20" s="14">
        <v>50</v>
      </c>
      <c r="R20" s="14">
        <v>18</v>
      </c>
      <c r="S20" s="14">
        <v>18</v>
      </c>
      <c r="T20" s="14">
        <v>19</v>
      </c>
      <c r="U20" s="14">
        <v>21</v>
      </c>
      <c r="V20" s="14">
        <v>24</v>
      </c>
      <c r="W20" s="14">
        <v>18</v>
      </c>
      <c r="X20" s="14">
        <v>26</v>
      </c>
      <c r="Y20" s="14">
        <v>27</v>
      </c>
      <c r="Z20" s="15">
        <v>70</v>
      </c>
    </row>
    <row r="21" spans="1:26" x14ac:dyDescent="0.25">
      <c r="A21" s="21">
        <v>42309</v>
      </c>
      <c r="B21" s="14" t="s">
        <v>7</v>
      </c>
      <c r="C21" s="14">
        <v>30</v>
      </c>
      <c r="D21" s="14">
        <v>469</v>
      </c>
      <c r="E21" s="14">
        <v>10</v>
      </c>
      <c r="F21" s="14">
        <v>14</v>
      </c>
      <c r="G21" s="14">
        <v>19</v>
      </c>
      <c r="H21" s="14">
        <v>5</v>
      </c>
      <c r="I21" s="14">
        <v>13</v>
      </c>
      <c r="J21" s="14">
        <v>11</v>
      </c>
      <c r="K21" s="14">
        <v>20</v>
      </c>
      <c r="L21" s="14">
        <v>17</v>
      </c>
      <c r="M21" s="14">
        <v>9</v>
      </c>
      <c r="N21" s="14">
        <v>19</v>
      </c>
      <c r="O21" s="14">
        <v>12</v>
      </c>
      <c r="P21" s="14">
        <v>52</v>
      </c>
      <c r="Q21" s="14">
        <v>35</v>
      </c>
      <c r="R21" s="14">
        <v>23</v>
      </c>
      <c r="S21" s="14">
        <v>31</v>
      </c>
      <c r="T21" s="14">
        <v>27</v>
      </c>
      <c r="U21" s="14">
        <v>26</v>
      </c>
      <c r="V21" s="14">
        <v>18</v>
      </c>
      <c r="W21" s="14">
        <v>16</v>
      </c>
      <c r="X21" s="14">
        <v>23</v>
      </c>
      <c r="Y21" s="14">
        <v>31</v>
      </c>
      <c r="Z21" s="15">
        <v>38</v>
      </c>
    </row>
    <row r="22" spans="1:26" x14ac:dyDescent="0.25">
      <c r="A22" s="21">
        <v>42309</v>
      </c>
      <c r="B22" s="14" t="s">
        <v>4</v>
      </c>
      <c r="C22" s="14">
        <v>53</v>
      </c>
      <c r="D22" s="14">
        <v>560</v>
      </c>
      <c r="E22" s="14">
        <v>17</v>
      </c>
      <c r="F22" s="14">
        <v>11</v>
      </c>
      <c r="G22" s="14">
        <v>24</v>
      </c>
      <c r="H22" s="14">
        <v>29</v>
      </c>
      <c r="I22" s="14">
        <v>21</v>
      </c>
      <c r="J22" s="14">
        <v>33</v>
      </c>
      <c r="K22" s="14">
        <v>21</v>
      </c>
      <c r="L22" s="14">
        <v>26</v>
      </c>
      <c r="M22" s="14">
        <v>17</v>
      </c>
      <c r="N22" s="14">
        <v>19</v>
      </c>
      <c r="O22" s="14">
        <v>21</v>
      </c>
      <c r="P22" s="14">
        <v>40</v>
      </c>
      <c r="Q22" s="14">
        <v>38</v>
      </c>
      <c r="R22" s="14">
        <v>24</v>
      </c>
      <c r="S22" s="14">
        <v>30</v>
      </c>
      <c r="T22" s="14">
        <v>24</v>
      </c>
      <c r="U22" s="14">
        <v>30</v>
      </c>
      <c r="V22" s="14">
        <v>20</v>
      </c>
      <c r="W22" s="14">
        <v>15</v>
      </c>
      <c r="X22" s="14">
        <v>24</v>
      </c>
      <c r="Y22" s="14">
        <v>27</v>
      </c>
      <c r="Z22" s="15">
        <v>49</v>
      </c>
    </row>
    <row r="23" spans="1:26" x14ac:dyDescent="0.25">
      <c r="A23" s="21">
        <v>42339</v>
      </c>
      <c r="B23" s="14" t="s">
        <v>5</v>
      </c>
      <c r="C23" s="14">
        <v>52</v>
      </c>
      <c r="D23" s="14">
        <v>511</v>
      </c>
      <c r="E23" s="14">
        <v>23</v>
      </c>
      <c r="F23" s="14">
        <v>25</v>
      </c>
      <c r="G23" s="14">
        <v>27</v>
      </c>
      <c r="H23" s="14">
        <v>22</v>
      </c>
      <c r="I23" s="14">
        <v>18</v>
      </c>
      <c r="J23" s="14">
        <v>27</v>
      </c>
      <c r="K23" s="14">
        <v>26</v>
      </c>
      <c r="L23" s="14">
        <v>29</v>
      </c>
      <c r="M23" s="14">
        <v>15</v>
      </c>
      <c r="N23" s="14">
        <v>16</v>
      </c>
      <c r="O23" s="14">
        <v>10</v>
      </c>
      <c r="P23" s="14">
        <v>47</v>
      </c>
      <c r="Q23" s="14">
        <v>32</v>
      </c>
      <c r="R23" s="14">
        <v>18</v>
      </c>
      <c r="S23" s="14">
        <v>17</v>
      </c>
      <c r="T23" s="14">
        <v>23</v>
      </c>
      <c r="U23" s="14">
        <v>22</v>
      </c>
      <c r="V23" s="14">
        <v>12</v>
      </c>
      <c r="W23" s="14">
        <v>15</v>
      </c>
      <c r="X23" s="14">
        <v>12</v>
      </c>
      <c r="Y23" s="14">
        <v>23</v>
      </c>
      <c r="Z23" s="15">
        <v>52</v>
      </c>
    </row>
    <row r="24" spans="1:26" x14ac:dyDescent="0.25">
      <c r="A24" s="21">
        <v>42339</v>
      </c>
      <c r="B24" s="14" t="s">
        <v>6</v>
      </c>
      <c r="C24" s="14">
        <v>49</v>
      </c>
      <c r="D24" s="14">
        <v>460</v>
      </c>
      <c r="E24" s="14">
        <v>6</v>
      </c>
      <c r="F24" s="14">
        <v>9</v>
      </c>
      <c r="G24" s="14">
        <v>14</v>
      </c>
      <c r="H24" s="14">
        <v>5</v>
      </c>
      <c r="I24" s="14">
        <v>8</v>
      </c>
      <c r="J24" s="14">
        <v>20</v>
      </c>
      <c r="K24" s="14">
        <v>14</v>
      </c>
      <c r="L24" s="14">
        <v>19</v>
      </c>
      <c r="M24" s="14">
        <v>12</v>
      </c>
      <c r="N24" s="14">
        <v>13</v>
      </c>
      <c r="O24" s="14">
        <v>22</v>
      </c>
      <c r="P24" s="14">
        <v>45</v>
      </c>
      <c r="Q24" s="14">
        <v>36</v>
      </c>
      <c r="R24" s="14">
        <v>27</v>
      </c>
      <c r="S24" s="14">
        <v>22</v>
      </c>
      <c r="T24" s="14">
        <v>19</v>
      </c>
      <c r="U24" s="14">
        <v>27</v>
      </c>
      <c r="V24" s="14">
        <v>28</v>
      </c>
      <c r="W24" s="14">
        <v>23</v>
      </c>
      <c r="X24" s="14">
        <v>19</v>
      </c>
      <c r="Y24" s="14">
        <v>33</v>
      </c>
      <c r="Z24" s="15">
        <v>39</v>
      </c>
    </row>
    <row r="25" spans="1:26" x14ac:dyDescent="0.25">
      <c r="A25" s="21">
        <v>42339</v>
      </c>
      <c r="B25" s="14" t="s">
        <v>7</v>
      </c>
      <c r="C25" s="14">
        <v>41</v>
      </c>
      <c r="D25" s="14">
        <v>289</v>
      </c>
      <c r="E25" s="14">
        <v>6</v>
      </c>
      <c r="F25" s="14">
        <v>7</v>
      </c>
      <c r="G25" s="14">
        <v>12</v>
      </c>
      <c r="H25" s="14">
        <v>14</v>
      </c>
      <c r="I25" s="14">
        <v>7</v>
      </c>
      <c r="J25" s="14">
        <v>18</v>
      </c>
      <c r="K25" s="14">
        <v>12</v>
      </c>
      <c r="L25" s="14">
        <v>14</v>
      </c>
      <c r="M25" s="14">
        <v>9</v>
      </c>
      <c r="N25" s="14">
        <v>10</v>
      </c>
      <c r="O25" s="14">
        <v>8</v>
      </c>
      <c r="P25" s="14">
        <v>37</v>
      </c>
      <c r="Q25" s="14">
        <v>19</v>
      </c>
      <c r="R25" s="14">
        <v>12</v>
      </c>
      <c r="S25" s="14">
        <v>12</v>
      </c>
      <c r="T25" s="14">
        <v>11</v>
      </c>
      <c r="U25" s="14">
        <v>5</v>
      </c>
      <c r="V25" s="14">
        <v>7</v>
      </c>
      <c r="W25" s="14">
        <v>12</v>
      </c>
      <c r="X25" s="14">
        <v>15</v>
      </c>
      <c r="Y25" s="14">
        <v>12</v>
      </c>
      <c r="Z25" s="15">
        <v>30</v>
      </c>
    </row>
    <row r="26" spans="1:26" x14ac:dyDescent="0.25">
      <c r="A26" s="21">
        <v>42339</v>
      </c>
      <c r="B26" s="14" t="s">
        <v>4</v>
      </c>
      <c r="C26" s="14">
        <v>88</v>
      </c>
      <c r="D26" s="14">
        <v>644</v>
      </c>
      <c r="E26" s="14">
        <v>15</v>
      </c>
      <c r="F26" s="14">
        <v>19</v>
      </c>
      <c r="G26" s="14">
        <v>30</v>
      </c>
      <c r="H26" s="14">
        <v>17</v>
      </c>
      <c r="I26" s="14">
        <v>16</v>
      </c>
      <c r="J26" s="14">
        <v>26</v>
      </c>
      <c r="K26" s="14">
        <v>13</v>
      </c>
      <c r="L26" s="14">
        <v>19</v>
      </c>
      <c r="M26" s="14">
        <v>26</v>
      </c>
      <c r="N26" s="14">
        <v>21</v>
      </c>
      <c r="O26" s="14">
        <v>24</v>
      </c>
      <c r="P26" s="14">
        <v>57</v>
      </c>
      <c r="Q26" s="14">
        <v>49</v>
      </c>
      <c r="R26" s="14">
        <v>33</v>
      </c>
      <c r="S26" s="14">
        <v>29</v>
      </c>
      <c r="T26" s="14">
        <v>43</v>
      </c>
      <c r="U26" s="14">
        <v>33</v>
      </c>
      <c r="V26" s="14">
        <v>36</v>
      </c>
      <c r="W26" s="14">
        <v>22</v>
      </c>
      <c r="X26" s="14">
        <v>25</v>
      </c>
      <c r="Y26" s="14">
        <v>41</v>
      </c>
      <c r="Z26" s="15">
        <v>50</v>
      </c>
    </row>
    <row r="27" spans="1:26" x14ac:dyDescent="0.25">
      <c r="A27" s="21">
        <v>42370</v>
      </c>
      <c r="B27" s="14" t="s">
        <v>5</v>
      </c>
      <c r="C27" s="14">
        <v>45</v>
      </c>
      <c r="D27" s="14">
        <v>347</v>
      </c>
      <c r="E27" s="14">
        <v>10</v>
      </c>
      <c r="F27" s="14">
        <v>7</v>
      </c>
      <c r="G27" s="14">
        <v>14</v>
      </c>
      <c r="H27" s="14">
        <v>12</v>
      </c>
      <c r="I27" s="14">
        <v>5</v>
      </c>
      <c r="J27" s="14">
        <v>14</v>
      </c>
      <c r="K27" s="14">
        <v>5</v>
      </c>
      <c r="L27" s="14">
        <v>11</v>
      </c>
      <c r="M27" s="14">
        <v>16</v>
      </c>
      <c r="N27" s="14">
        <v>9</v>
      </c>
      <c r="O27" s="14">
        <v>12</v>
      </c>
      <c r="P27" s="14">
        <v>23</v>
      </c>
      <c r="Q27" s="14">
        <v>21</v>
      </c>
      <c r="R27" s="14">
        <v>15</v>
      </c>
      <c r="S27" s="14">
        <v>22</v>
      </c>
      <c r="T27" s="14">
        <v>19</v>
      </c>
      <c r="U27" s="14">
        <v>20</v>
      </c>
      <c r="V27" s="14">
        <v>17</v>
      </c>
      <c r="W27" s="14">
        <v>13</v>
      </c>
      <c r="X27" s="14">
        <v>17</v>
      </c>
      <c r="Y27" s="14">
        <v>18</v>
      </c>
      <c r="Z27" s="15">
        <v>47</v>
      </c>
    </row>
    <row r="28" spans="1:26" x14ac:dyDescent="0.25">
      <c r="A28" s="21">
        <v>42370</v>
      </c>
      <c r="B28" s="14" t="s">
        <v>6</v>
      </c>
      <c r="C28" s="14">
        <v>64</v>
      </c>
      <c r="D28" s="14">
        <v>550</v>
      </c>
      <c r="E28" s="14">
        <v>18</v>
      </c>
      <c r="F28" s="14">
        <v>13</v>
      </c>
      <c r="G28" s="14">
        <v>23</v>
      </c>
      <c r="H28" s="14">
        <v>8</v>
      </c>
      <c r="I28" s="14">
        <v>5</v>
      </c>
      <c r="J28" s="14">
        <v>19</v>
      </c>
      <c r="K28" s="14">
        <v>12</v>
      </c>
      <c r="L28" s="14">
        <v>12</v>
      </c>
      <c r="M28" s="14">
        <v>15</v>
      </c>
      <c r="N28" s="14">
        <v>11</v>
      </c>
      <c r="O28" s="14">
        <v>15</v>
      </c>
      <c r="P28" s="14">
        <v>44</v>
      </c>
      <c r="Q28" s="14">
        <v>33</v>
      </c>
      <c r="R28" s="14">
        <v>33</v>
      </c>
      <c r="S28" s="14">
        <v>30</v>
      </c>
      <c r="T28" s="14">
        <v>29</v>
      </c>
      <c r="U28" s="14">
        <v>31</v>
      </c>
      <c r="V28" s="14">
        <v>32</v>
      </c>
      <c r="W28" s="14">
        <v>22</v>
      </c>
      <c r="X28" s="14">
        <v>31</v>
      </c>
      <c r="Y28" s="14">
        <v>51</v>
      </c>
      <c r="Z28" s="15">
        <v>63</v>
      </c>
    </row>
    <row r="29" spans="1:26" x14ac:dyDescent="0.25">
      <c r="A29" s="21">
        <v>42370</v>
      </c>
      <c r="B29" s="14" t="s">
        <v>7</v>
      </c>
      <c r="C29" s="14">
        <v>55</v>
      </c>
      <c r="D29" s="14">
        <v>325</v>
      </c>
      <c r="E29" s="14">
        <v>16</v>
      </c>
      <c r="F29" s="14">
        <v>8</v>
      </c>
      <c r="G29" s="14">
        <v>7</v>
      </c>
      <c r="H29" s="14">
        <v>4</v>
      </c>
      <c r="I29" s="14">
        <v>7</v>
      </c>
      <c r="J29" s="14">
        <v>20</v>
      </c>
      <c r="K29" s="14">
        <v>14</v>
      </c>
      <c r="L29" s="14">
        <v>10</v>
      </c>
      <c r="M29" s="14">
        <v>17</v>
      </c>
      <c r="N29" s="14">
        <v>16</v>
      </c>
      <c r="O29" s="14">
        <v>10</v>
      </c>
      <c r="P29" s="14">
        <v>24</v>
      </c>
      <c r="Q29" s="14">
        <v>36</v>
      </c>
      <c r="R29" s="14">
        <v>18</v>
      </c>
      <c r="S29" s="14">
        <v>13</v>
      </c>
      <c r="T29" s="14">
        <v>11</v>
      </c>
      <c r="U29" s="14">
        <v>15</v>
      </c>
      <c r="V29" s="14">
        <v>11</v>
      </c>
      <c r="W29" s="14">
        <v>7</v>
      </c>
      <c r="X29" s="14">
        <v>11</v>
      </c>
      <c r="Y29" s="14">
        <v>18</v>
      </c>
      <c r="Z29" s="15">
        <v>32</v>
      </c>
    </row>
    <row r="30" spans="1:26" x14ac:dyDescent="0.25">
      <c r="A30" s="21">
        <v>42370</v>
      </c>
      <c r="B30" s="14" t="s">
        <v>4</v>
      </c>
      <c r="C30" s="14">
        <v>86</v>
      </c>
      <c r="D30" s="14">
        <v>750</v>
      </c>
      <c r="E30" s="14">
        <v>22</v>
      </c>
      <c r="F30" s="14">
        <v>21</v>
      </c>
      <c r="G30" s="14">
        <v>33</v>
      </c>
      <c r="H30" s="14">
        <v>24</v>
      </c>
      <c r="I30" s="14">
        <v>16</v>
      </c>
      <c r="J30" s="14">
        <v>35</v>
      </c>
      <c r="K30" s="14">
        <v>34</v>
      </c>
      <c r="L30" s="14">
        <v>20</v>
      </c>
      <c r="M30" s="14">
        <v>22</v>
      </c>
      <c r="N30" s="14">
        <v>14</v>
      </c>
      <c r="O30" s="14">
        <v>33</v>
      </c>
      <c r="P30" s="14">
        <v>64</v>
      </c>
      <c r="Q30" s="14">
        <v>57</v>
      </c>
      <c r="R30" s="14">
        <v>34</v>
      </c>
      <c r="S30" s="14">
        <v>33</v>
      </c>
      <c r="T30" s="14">
        <v>49</v>
      </c>
      <c r="U30" s="14">
        <v>31</v>
      </c>
      <c r="V30" s="14">
        <v>34</v>
      </c>
      <c r="W30" s="14">
        <v>19</v>
      </c>
      <c r="X30" s="14">
        <v>31</v>
      </c>
      <c r="Y30" s="14">
        <v>41</v>
      </c>
      <c r="Z30" s="15">
        <v>83</v>
      </c>
    </row>
    <row r="31" spans="1:26" x14ac:dyDescent="0.25">
      <c r="A31" s="21">
        <v>42401</v>
      </c>
      <c r="B31" s="14" t="s">
        <v>5</v>
      </c>
      <c r="C31" s="14">
        <v>47</v>
      </c>
      <c r="D31" s="14">
        <v>285</v>
      </c>
      <c r="E31" s="14">
        <v>9</v>
      </c>
      <c r="F31" s="14">
        <v>5</v>
      </c>
      <c r="G31" s="14">
        <v>5</v>
      </c>
      <c r="H31" s="14">
        <v>5</v>
      </c>
      <c r="I31" s="14">
        <v>6</v>
      </c>
      <c r="J31" s="14">
        <v>11</v>
      </c>
      <c r="K31" s="14">
        <v>9</v>
      </c>
      <c r="L31" s="14">
        <v>11</v>
      </c>
      <c r="M31" s="14">
        <v>9</v>
      </c>
      <c r="N31" s="14">
        <v>3</v>
      </c>
      <c r="O31" s="14">
        <v>1</v>
      </c>
      <c r="P31" s="14">
        <v>30</v>
      </c>
      <c r="Q31" s="14">
        <v>17</v>
      </c>
      <c r="R31" s="14">
        <v>18</v>
      </c>
      <c r="S31" s="14">
        <v>14</v>
      </c>
      <c r="T31" s="14">
        <v>19</v>
      </c>
      <c r="U31" s="14">
        <v>27</v>
      </c>
      <c r="V31" s="14">
        <v>17</v>
      </c>
      <c r="W31" s="14">
        <v>12</v>
      </c>
      <c r="X31" s="14">
        <v>15</v>
      </c>
      <c r="Y31" s="14">
        <v>20</v>
      </c>
      <c r="Z31" s="15">
        <v>22</v>
      </c>
    </row>
    <row r="32" spans="1:26" x14ac:dyDescent="0.25">
      <c r="A32" s="21">
        <v>42401</v>
      </c>
      <c r="B32" s="14" t="s">
        <v>6</v>
      </c>
      <c r="C32" s="14">
        <v>64</v>
      </c>
      <c r="D32" s="14">
        <v>405</v>
      </c>
      <c r="E32" s="14">
        <v>12</v>
      </c>
      <c r="F32" s="14">
        <v>8</v>
      </c>
      <c r="G32" s="14">
        <v>19</v>
      </c>
      <c r="H32" s="14">
        <v>6</v>
      </c>
      <c r="I32" s="14">
        <v>11</v>
      </c>
      <c r="J32" s="14">
        <v>41</v>
      </c>
      <c r="K32" s="14">
        <v>14</v>
      </c>
      <c r="L32" s="14">
        <v>7</v>
      </c>
      <c r="M32" s="14">
        <v>22</v>
      </c>
      <c r="N32" s="14">
        <v>17</v>
      </c>
      <c r="O32" s="14">
        <v>20</v>
      </c>
      <c r="P32" s="14">
        <v>21</v>
      </c>
      <c r="Q32" s="14">
        <v>22</v>
      </c>
      <c r="R32" s="14">
        <v>20</v>
      </c>
      <c r="S32" s="14">
        <v>11</v>
      </c>
      <c r="T32" s="14">
        <v>15</v>
      </c>
      <c r="U32" s="14">
        <v>17</v>
      </c>
      <c r="V32" s="14">
        <v>13</v>
      </c>
      <c r="W32" s="14">
        <v>14</v>
      </c>
      <c r="X32" s="14">
        <v>19</v>
      </c>
      <c r="Y32" s="14">
        <v>16</v>
      </c>
      <c r="Z32" s="15">
        <v>60</v>
      </c>
    </row>
    <row r="33" spans="1:26" x14ac:dyDescent="0.25">
      <c r="A33" s="21">
        <v>42401</v>
      </c>
      <c r="B33" s="14" t="s">
        <v>7</v>
      </c>
      <c r="C33" s="14">
        <v>57</v>
      </c>
      <c r="D33" s="14">
        <v>368</v>
      </c>
      <c r="E33" s="14">
        <v>14</v>
      </c>
      <c r="F33" s="14">
        <v>9</v>
      </c>
      <c r="G33" s="14">
        <v>7</v>
      </c>
      <c r="H33" s="14">
        <v>8</v>
      </c>
      <c r="I33" s="14">
        <v>12</v>
      </c>
      <c r="J33" s="14">
        <v>16</v>
      </c>
      <c r="K33" s="14">
        <v>9</v>
      </c>
      <c r="L33" s="14">
        <v>11</v>
      </c>
      <c r="M33" s="14">
        <v>11</v>
      </c>
      <c r="N33" s="14">
        <v>11</v>
      </c>
      <c r="O33" s="14">
        <v>7</v>
      </c>
      <c r="P33" s="14">
        <v>24</v>
      </c>
      <c r="Q33" s="14">
        <v>33</v>
      </c>
      <c r="R33" s="14">
        <v>25</v>
      </c>
      <c r="S33" s="14">
        <v>19</v>
      </c>
      <c r="T33" s="14">
        <v>18</v>
      </c>
      <c r="U33" s="14">
        <v>20</v>
      </c>
      <c r="V33" s="14">
        <v>23</v>
      </c>
      <c r="W33" s="14">
        <v>15</v>
      </c>
      <c r="X33" s="14">
        <v>23</v>
      </c>
      <c r="Y33" s="14">
        <v>22</v>
      </c>
      <c r="Z33" s="15">
        <v>31</v>
      </c>
    </row>
    <row r="34" spans="1:26" x14ac:dyDescent="0.25">
      <c r="A34" s="21">
        <v>42401</v>
      </c>
      <c r="B34" s="14" t="s">
        <v>4</v>
      </c>
      <c r="C34" s="14">
        <v>58</v>
      </c>
      <c r="D34" s="14">
        <v>206</v>
      </c>
      <c r="E34" s="14">
        <v>6</v>
      </c>
      <c r="F34" s="14">
        <v>4</v>
      </c>
      <c r="G34" s="14">
        <v>5</v>
      </c>
      <c r="H34" s="14">
        <v>5</v>
      </c>
      <c r="I34" s="14">
        <v>4</v>
      </c>
      <c r="J34" s="14">
        <v>6</v>
      </c>
      <c r="K34" s="14">
        <v>6</v>
      </c>
      <c r="L34" s="14">
        <v>4</v>
      </c>
      <c r="M34" s="14">
        <v>6</v>
      </c>
      <c r="N34" s="14">
        <v>4</v>
      </c>
      <c r="O34" s="14">
        <v>4</v>
      </c>
      <c r="P34" s="14">
        <v>20</v>
      </c>
      <c r="Q34" s="14">
        <v>8</v>
      </c>
      <c r="R34" s="14">
        <v>12</v>
      </c>
      <c r="S34" s="14">
        <v>9</v>
      </c>
      <c r="T34" s="14">
        <v>18</v>
      </c>
      <c r="U34" s="14">
        <v>16</v>
      </c>
      <c r="V34" s="14">
        <v>17</v>
      </c>
      <c r="W34" s="14">
        <v>11</v>
      </c>
      <c r="X34" s="14">
        <v>10</v>
      </c>
      <c r="Y34" s="14">
        <v>12</v>
      </c>
      <c r="Z34" s="15">
        <v>19</v>
      </c>
    </row>
    <row r="35" spans="1:26" x14ac:dyDescent="0.25">
      <c r="A35" s="21">
        <v>42430</v>
      </c>
      <c r="B35" s="14" t="s">
        <v>5</v>
      </c>
      <c r="C35" s="14">
        <v>86</v>
      </c>
      <c r="D35" s="14">
        <v>491</v>
      </c>
      <c r="E35" s="14">
        <v>23</v>
      </c>
      <c r="F35" s="14">
        <v>14</v>
      </c>
      <c r="G35" s="14">
        <v>18</v>
      </c>
      <c r="H35" s="14">
        <v>9</v>
      </c>
      <c r="I35" s="14">
        <v>7</v>
      </c>
      <c r="J35" s="14">
        <v>22</v>
      </c>
      <c r="K35" s="14">
        <v>27</v>
      </c>
      <c r="L35" s="14">
        <v>21</v>
      </c>
      <c r="M35" s="14">
        <v>17</v>
      </c>
      <c r="N35" s="14">
        <v>15</v>
      </c>
      <c r="O35" s="14">
        <v>30</v>
      </c>
      <c r="P35" s="14">
        <v>45</v>
      </c>
      <c r="Q35" s="14">
        <v>22</v>
      </c>
      <c r="R35" s="14">
        <v>24</v>
      </c>
      <c r="S35" s="14">
        <v>19</v>
      </c>
      <c r="T35" s="14">
        <v>21</v>
      </c>
      <c r="U35" s="14">
        <v>24</v>
      </c>
      <c r="V35" s="14">
        <v>18</v>
      </c>
      <c r="W35" s="14">
        <v>20</v>
      </c>
      <c r="X35" s="14">
        <v>18</v>
      </c>
      <c r="Y35" s="14">
        <v>25</v>
      </c>
      <c r="Z35" s="15">
        <v>52</v>
      </c>
    </row>
    <row r="36" spans="1:26" x14ac:dyDescent="0.25">
      <c r="A36" s="21">
        <v>42430</v>
      </c>
      <c r="B36" s="14" t="s">
        <v>6</v>
      </c>
      <c r="C36" s="14">
        <v>49</v>
      </c>
      <c r="D36" s="14">
        <v>243</v>
      </c>
      <c r="E36" s="14">
        <v>9</v>
      </c>
      <c r="F36" s="14">
        <v>7</v>
      </c>
      <c r="G36" s="14">
        <v>11</v>
      </c>
      <c r="H36" s="14">
        <v>5</v>
      </c>
      <c r="I36" s="14">
        <v>5</v>
      </c>
      <c r="J36" s="14">
        <v>18</v>
      </c>
      <c r="K36" s="14">
        <v>6</v>
      </c>
      <c r="L36" s="14">
        <v>4</v>
      </c>
      <c r="M36" s="14">
        <v>5</v>
      </c>
      <c r="N36" s="14">
        <v>16</v>
      </c>
      <c r="O36" s="14">
        <v>4</v>
      </c>
      <c r="P36" s="14">
        <v>20</v>
      </c>
      <c r="Q36" s="14">
        <v>12</v>
      </c>
      <c r="R36" s="14">
        <v>9</v>
      </c>
      <c r="S36" s="14">
        <v>7</v>
      </c>
      <c r="T36" s="14">
        <v>13</v>
      </c>
      <c r="U36" s="14">
        <v>17</v>
      </c>
      <c r="V36" s="14">
        <v>11</v>
      </c>
      <c r="W36" s="14">
        <v>10</v>
      </c>
      <c r="X36" s="14">
        <v>10</v>
      </c>
      <c r="Y36" s="14">
        <v>13</v>
      </c>
      <c r="Z36" s="15">
        <v>31</v>
      </c>
    </row>
    <row r="37" spans="1:26" x14ac:dyDescent="0.25">
      <c r="A37" s="21">
        <v>42430</v>
      </c>
      <c r="B37" s="14" t="s">
        <v>7</v>
      </c>
      <c r="C37" s="14">
        <v>49</v>
      </c>
      <c r="D37" s="14">
        <v>525</v>
      </c>
      <c r="E37" s="14">
        <v>18</v>
      </c>
      <c r="F37" s="14">
        <v>15</v>
      </c>
      <c r="G37" s="14">
        <v>16</v>
      </c>
      <c r="H37" s="14">
        <v>8</v>
      </c>
      <c r="I37" s="14">
        <v>8</v>
      </c>
      <c r="J37" s="14">
        <v>32</v>
      </c>
      <c r="K37" s="14">
        <v>19</v>
      </c>
      <c r="L37" s="14">
        <v>16</v>
      </c>
      <c r="M37" s="14">
        <v>19</v>
      </c>
      <c r="N37" s="14">
        <v>25</v>
      </c>
      <c r="O37" s="14">
        <v>18</v>
      </c>
      <c r="P37" s="14">
        <v>39</v>
      </c>
      <c r="Q37" s="14">
        <v>38</v>
      </c>
      <c r="R37" s="14">
        <v>27</v>
      </c>
      <c r="S37" s="14">
        <v>27</v>
      </c>
      <c r="T37" s="14">
        <v>29</v>
      </c>
      <c r="U37" s="14">
        <v>36</v>
      </c>
      <c r="V37" s="14">
        <v>14</v>
      </c>
      <c r="W37" s="14">
        <v>18</v>
      </c>
      <c r="X37" s="14">
        <v>23</v>
      </c>
      <c r="Y37" s="14">
        <v>40</v>
      </c>
      <c r="Z37" s="15">
        <v>40</v>
      </c>
    </row>
    <row r="38" spans="1:26" x14ac:dyDescent="0.25">
      <c r="A38" s="21">
        <v>42430</v>
      </c>
      <c r="B38" s="14" t="s">
        <v>4</v>
      </c>
      <c r="C38" s="14">
        <v>78</v>
      </c>
      <c r="D38" s="14">
        <v>353</v>
      </c>
      <c r="E38" s="14">
        <v>13</v>
      </c>
      <c r="F38" s="14">
        <v>10</v>
      </c>
      <c r="G38" s="14">
        <v>15</v>
      </c>
      <c r="H38" s="14">
        <v>14</v>
      </c>
      <c r="I38" s="14">
        <v>7</v>
      </c>
      <c r="J38" s="14">
        <v>16</v>
      </c>
      <c r="K38" s="14">
        <v>13</v>
      </c>
      <c r="L38" s="14">
        <v>12</v>
      </c>
      <c r="M38" s="14">
        <v>13</v>
      </c>
      <c r="N38" s="14">
        <v>14</v>
      </c>
      <c r="O38" s="14">
        <v>14</v>
      </c>
      <c r="P38" s="14">
        <v>34</v>
      </c>
      <c r="Q38" s="14">
        <v>17</v>
      </c>
      <c r="R38" s="14">
        <v>19</v>
      </c>
      <c r="S38" s="14">
        <v>14</v>
      </c>
      <c r="T38" s="14">
        <v>20</v>
      </c>
      <c r="U38" s="14">
        <v>15</v>
      </c>
      <c r="V38" s="14">
        <v>14</v>
      </c>
      <c r="W38" s="14">
        <v>10</v>
      </c>
      <c r="X38" s="14">
        <v>20</v>
      </c>
      <c r="Y38" s="14">
        <v>14</v>
      </c>
      <c r="Z38" s="15">
        <v>35</v>
      </c>
    </row>
    <row r="39" spans="1:26" x14ac:dyDescent="0.25">
      <c r="A39" s="21">
        <v>42461</v>
      </c>
      <c r="B39" s="14" t="s">
        <v>5</v>
      </c>
      <c r="C39" s="14">
        <v>62</v>
      </c>
      <c r="D39" s="14">
        <v>451</v>
      </c>
      <c r="E39" s="14">
        <v>13</v>
      </c>
      <c r="F39" s="14">
        <v>12</v>
      </c>
      <c r="G39" s="14">
        <v>37</v>
      </c>
      <c r="H39" s="14">
        <v>11</v>
      </c>
      <c r="I39" s="14">
        <v>11</v>
      </c>
      <c r="J39" s="14">
        <v>37</v>
      </c>
      <c r="K39" s="14">
        <v>22</v>
      </c>
      <c r="L39" s="14">
        <v>12</v>
      </c>
      <c r="M39" s="14">
        <v>19</v>
      </c>
      <c r="N39" s="14">
        <v>13</v>
      </c>
      <c r="O39" s="14">
        <v>13</v>
      </c>
      <c r="P39" s="14">
        <v>33</v>
      </c>
      <c r="Q39" s="14">
        <v>22</v>
      </c>
      <c r="R39" s="14">
        <v>21</v>
      </c>
      <c r="S39" s="14">
        <v>17</v>
      </c>
      <c r="T39" s="14">
        <v>12</v>
      </c>
      <c r="U39" s="14">
        <v>24</v>
      </c>
      <c r="V39" s="14">
        <v>19</v>
      </c>
      <c r="W39" s="14">
        <v>18</v>
      </c>
      <c r="X39" s="14">
        <v>23</v>
      </c>
      <c r="Y39" s="14">
        <v>25</v>
      </c>
      <c r="Z39" s="15">
        <v>37</v>
      </c>
    </row>
    <row r="40" spans="1:26" x14ac:dyDescent="0.25">
      <c r="A40" s="21">
        <v>42461</v>
      </c>
      <c r="B40" s="14" t="s">
        <v>6</v>
      </c>
      <c r="C40" s="14">
        <v>68</v>
      </c>
      <c r="D40" s="14">
        <v>296</v>
      </c>
      <c r="E40" s="14">
        <v>18</v>
      </c>
      <c r="F40" s="14">
        <v>10</v>
      </c>
      <c r="G40" s="14">
        <v>12</v>
      </c>
      <c r="H40" s="14">
        <v>9</v>
      </c>
      <c r="I40" s="14">
        <v>11</v>
      </c>
      <c r="J40" s="14">
        <v>20</v>
      </c>
      <c r="K40" s="14">
        <v>11</v>
      </c>
      <c r="L40" s="14">
        <v>12</v>
      </c>
      <c r="M40" s="14">
        <v>13</v>
      </c>
      <c r="N40" s="14">
        <v>10</v>
      </c>
      <c r="O40" s="14">
        <v>9</v>
      </c>
      <c r="P40" s="14">
        <v>27</v>
      </c>
      <c r="Q40" s="14">
        <v>19</v>
      </c>
      <c r="R40" s="14">
        <v>13</v>
      </c>
      <c r="S40" s="14">
        <v>7</v>
      </c>
      <c r="T40" s="14">
        <v>10</v>
      </c>
      <c r="U40" s="14">
        <v>14</v>
      </c>
      <c r="V40" s="14">
        <v>9</v>
      </c>
      <c r="W40" s="14">
        <v>9</v>
      </c>
      <c r="X40" s="14">
        <v>15</v>
      </c>
      <c r="Y40" s="14">
        <v>9</v>
      </c>
      <c r="Z40" s="15">
        <v>29</v>
      </c>
    </row>
    <row r="41" spans="1:26" x14ac:dyDescent="0.25">
      <c r="A41" s="21">
        <v>42461</v>
      </c>
      <c r="B41" s="14" t="s">
        <v>7</v>
      </c>
      <c r="C41" s="14">
        <v>58</v>
      </c>
      <c r="D41" s="14">
        <v>435</v>
      </c>
      <c r="E41" s="14">
        <v>10</v>
      </c>
      <c r="F41" s="14">
        <v>5</v>
      </c>
      <c r="G41" s="14">
        <v>6</v>
      </c>
      <c r="H41" s="14">
        <v>6</v>
      </c>
      <c r="I41" s="14">
        <v>8</v>
      </c>
      <c r="J41" s="14">
        <v>24</v>
      </c>
      <c r="K41" s="14">
        <v>21</v>
      </c>
      <c r="L41" s="14">
        <v>15</v>
      </c>
      <c r="M41" s="14">
        <v>8</v>
      </c>
      <c r="N41" s="14">
        <v>8</v>
      </c>
      <c r="O41" s="14">
        <v>9</v>
      </c>
      <c r="P41" s="14">
        <v>35</v>
      </c>
      <c r="Q41" s="14">
        <v>36</v>
      </c>
      <c r="R41" s="14">
        <v>27</v>
      </c>
      <c r="S41" s="14">
        <v>25</v>
      </c>
      <c r="T41" s="14">
        <v>24</v>
      </c>
      <c r="U41" s="14">
        <v>25</v>
      </c>
      <c r="V41" s="14">
        <v>23</v>
      </c>
      <c r="W41" s="14">
        <v>16</v>
      </c>
      <c r="X41" s="14">
        <v>20</v>
      </c>
      <c r="Y41" s="14">
        <v>24</v>
      </c>
      <c r="Z41" s="15">
        <v>60</v>
      </c>
    </row>
    <row r="42" spans="1:26" x14ac:dyDescent="0.25">
      <c r="A42" s="21">
        <v>42461</v>
      </c>
      <c r="B42" s="14" t="s">
        <v>4</v>
      </c>
      <c r="C42" s="14">
        <v>75</v>
      </c>
      <c r="D42" s="14">
        <v>304</v>
      </c>
      <c r="E42" s="14">
        <v>13</v>
      </c>
      <c r="F42" s="14">
        <v>8</v>
      </c>
      <c r="G42" s="14">
        <v>9</v>
      </c>
      <c r="H42" s="14">
        <v>5</v>
      </c>
      <c r="I42" s="14">
        <v>4</v>
      </c>
      <c r="J42" s="14">
        <v>15</v>
      </c>
      <c r="K42" s="14">
        <v>8</v>
      </c>
      <c r="L42" s="14">
        <v>15</v>
      </c>
      <c r="M42" s="14">
        <v>7</v>
      </c>
      <c r="N42" s="14">
        <v>10</v>
      </c>
      <c r="O42" s="14">
        <v>7</v>
      </c>
      <c r="P42" s="14">
        <v>19</v>
      </c>
      <c r="Q42" s="14">
        <v>27</v>
      </c>
      <c r="R42" s="14">
        <v>15</v>
      </c>
      <c r="S42" s="14">
        <v>10</v>
      </c>
      <c r="T42" s="14">
        <v>16</v>
      </c>
      <c r="U42" s="14">
        <v>16</v>
      </c>
      <c r="V42" s="14">
        <v>17</v>
      </c>
      <c r="W42" s="14">
        <v>11</v>
      </c>
      <c r="X42" s="14">
        <v>14</v>
      </c>
      <c r="Y42" s="14">
        <v>23</v>
      </c>
      <c r="Z42" s="15">
        <v>35</v>
      </c>
    </row>
    <row r="43" spans="1:26" x14ac:dyDescent="0.25">
      <c r="A43" s="21">
        <v>42491</v>
      </c>
      <c r="B43" s="14" t="s">
        <v>5</v>
      </c>
      <c r="C43" s="14">
        <v>20</v>
      </c>
      <c r="D43" s="14">
        <v>61</v>
      </c>
      <c r="E43" s="14">
        <v>4</v>
      </c>
      <c r="F43" s="14">
        <v>0</v>
      </c>
      <c r="G43" s="14">
        <v>0</v>
      </c>
      <c r="H43" s="14">
        <v>0</v>
      </c>
      <c r="I43" s="14">
        <v>0</v>
      </c>
      <c r="J43" s="14">
        <v>8</v>
      </c>
      <c r="K43" s="14">
        <v>5</v>
      </c>
      <c r="L43" s="14">
        <v>0</v>
      </c>
      <c r="M43" s="14">
        <v>2</v>
      </c>
      <c r="N43" s="14">
        <v>6</v>
      </c>
      <c r="O43" s="14">
        <v>1</v>
      </c>
      <c r="P43" s="14">
        <v>4</v>
      </c>
      <c r="Q43" s="14">
        <v>5</v>
      </c>
      <c r="R43" s="14">
        <v>3</v>
      </c>
      <c r="S43" s="14">
        <v>2</v>
      </c>
      <c r="T43" s="14">
        <v>6</v>
      </c>
      <c r="U43" s="14">
        <v>2</v>
      </c>
      <c r="V43" s="14">
        <v>0</v>
      </c>
      <c r="W43" s="14">
        <v>1</v>
      </c>
      <c r="X43" s="14">
        <v>1</v>
      </c>
      <c r="Y43" s="14">
        <v>1</v>
      </c>
      <c r="Z43" s="15">
        <v>10</v>
      </c>
    </row>
    <row r="44" spans="1:26" x14ac:dyDescent="0.25">
      <c r="A44" s="21">
        <v>42491</v>
      </c>
      <c r="B44" s="14" t="s">
        <v>6</v>
      </c>
      <c r="C44" s="14">
        <v>47</v>
      </c>
      <c r="D44" s="14">
        <v>154</v>
      </c>
      <c r="E44" s="14">
        <v>7</v>
      </c>
      <c r="F44" s="14">
        <v>1</v>
      </c>
      <c r="G44" s="14">
        <v>1</v>
      </c>
      <c r="H44" s="14">
        <v>1</v>
      </c>
      <c r="I44" s="14">
        <v>1</v>
      </c>
      <c r="J44" s="14">
        <v>6</v>
      </c>
      <c r="K44" s="14">
        <v>4</v>
      </c>
      <c r="L44" s="14">
        <v>4</v>
      </c>
      <c r="M44" s="14">
        <v>2</v>
      </c>
      <c r="N44" s="14">
        <v>3</v>
      </c>
      <c r="O44" s="14">
        <v>2</v>
      </c>
      <c r="P44" s="14">
        <v>12</v>
      </c>
      <c r="Q44" s="14">
        <v>16</v>
      </c>
      <c r="R44" s="14">
        <v>9</v>
      </c>
      <c r="S44" s="14">
        <v>9</v>
      </c>
      <c r="T44" s="14">
        <v>18</v>
      </c>
      <c r="U44" s="14">
        <v>13</v>
      </c>
      <c r="V44" s="14">
        <v>9</v>
      </c>
      <c r="W44" s="14">
        <v>7</v>
      </c>
      <c r="X44" s="14">
        <v>11</v>
      </c>
      <c r="Y44" s="14">
        <v>9</v>
      </c>
      <c r="Z44" s="15">
        <v>9</v>
      </c>
    </row>
    <row r="45" spans="1:26" x14ac:dyDescent="0.25">
      <c r="A45" s="21">
        <v>42491</v>
      </c>
      <c r="B45" s="14" t="s">
        <v>7</v>
      </c>
      <c r="C45" s="14">
        <v>50</v>
      </c>
      <c r="D45" s="14">
        <v>214</v>
      </c>
      <c r="E45" s="14">
        <v>18</v>
      </c>
      <c r="F45" s="14">
        <v>6</v>
      </c>
      <c r="G45" s="14">
        <v>9</v>
      </c>
      <c r="H45" s="14">
        <v>8</v>
      </c>
      <c r="I45" s="14">
        <v>5</v>
      </c>
      <c r="J45" s="14">
        <v>14</v>
      </c>
      <c r="K45" s="14">
        <v>11</v>
      </c>
      <c r="L45" s="14">
        <v>3</v>
      </c>
      <c r="M45" s="14">
        <v>8</v>
      </c>
      <c r="N45" s="14">
        <v>6</v>
      </c>
      <c r="O45" s="14">
        <v>7</v>
      </c>
      <c r="P45" s="14">
        <v>23</v>
      </c>
      <c r="Q45" s="14">
        <v>15</v>
      </c>
      <c r="R45" s="14">
        <v>9</v>
      </c>
      <c r="S45" s="14">
        <v>5</v>
      </c>
      <c r="T45" s="14">
        <v>14</v>
      </c>
      <c r="U45" s="14">
        <v>9</v>
      </c>
      <c r="V45" s="14">
        <v>3</v>
      </c>
      <c r="W45" s="14">
        <v>6</v>
      </c>
      <c r="X45" s="14">
        <v>8</v>
      </c>
      <c r="Y45" s="14">
        <v>10</v>
      </c>
      <c r="Z45" s="15">
        <v>17</v>
      </c>
    </row>
    <row r="46" spans="1:26" x14ac:dyDescent="0.25">
      <c r="A46" s="21">
        <v>42491</v>
      </c>
      <c r="B46" s="14" t="s">
        <v>4</v>
      </c>
      <c r="C46" s="14">
        <v>80</v>
      </c>
      <c r="D46" s="14">
        <v>378</v>
      </c>
      <c r="E46" s="14">
        <v>18</v>
      </c>
      <c r="F46" s="14">
        <v>10</v>
      </c>
      <c r="G46" s="14">
        <v>13</v>
      </c>
      <c r="H46" s="14">
        <v>5</v>
      </c>
      <c r="I46" s="14">
        <v>9</v>
      </c>
      <c r="J46" s="14">
        <v>29</v>
      </c>
      <c r="K46" s="14">
        <v>18</v>
      </c>
      <c r="L46" s="14">
        <v>17</v>
      </c>
      <c r="M46" s="14">
        <v>20</v>
      </c>
      <c r="N46" s="14">
        <v>12</v>
      </c>
      <c r="O46" s="14">
        <v>16</v>
      </c>
      <c r="P46" s="14">
        <v>29</v>
      </c>
      <c r="Q46" s="14">
        <v>21</v>
      </c>
      <c r="R46" s="14">
        <v>13</v>
      </c>
      <c r="S46" s="14">
        <v>12</v>
      </c>
      <c r="T46" s="14">
        <v>21</v>
      </c>
      <c r="U46" s="14">
        <v>15</v>
      </c>
      <c r="V46" s="14">
        <v>16</v>
      </c>
      <c r="W46" s="14">
        <v>11</v>
      </c>
      <c r="X46" s="14">
        <v>17</v>
      </c>
      <c r="Y46" s="14">
        <v>19</v>
      </c>
      <c r="Z46" s="15">
        <v>37</v>
      </c>
    </row>
    <row r="47" spans="1:26" x14ac:dyDescent="0.25">
      <c r="A47" s="21">
        <v>42522</v>
      </c>
      <c r="B47" s="14" t="s">
        <v>5</v>
      </c>
      <c r="C47" s="14">
        <v>45</v>
      </c>
      <c r="D47" s="14">
        <v>333</v>
      </c>
      <c r="E47" s="14">
        <v>8</v>
      </c>
      <c r="F47" s="14">
        <v>7</v>
      </c>
      <c r="G47" s="14">
        <v>8</v>
      </c>
      <c r="H47" s="14">
        <v>10</v>
      </c>
      <c r="I47" s="14">
        <v>7</v>
      </c>
      <c r="J47" s="14">
        <v>13</v>
      </c>
      <c r="K47" s="14">
        <v>2</v>
      </c>
      <c r="L47" s="14">
        <v>8</v>
      </c>
      <c r="M47" s="14">
        <v>7</v>
      </c>
      <c r="N47" s="14">
        <v>7</v>
      </c>
      <c r="O47" s="14">
        <v>10</v>
      </c>
      <c r="P47" s="14">
        <v>20</v>
      </c>
      <c r="Q47" s="14">
        <v>22</v>
      </c>
      <c r="R47" s="14">
        <v>19</v>
      </c>
      <c r="S47" s="14">
        <v>11</v>
      </c>
      <c r="T47" s="14">
        <v>20</v>
      </c>
      <c r="U47" s="14">
        <v>46</v>
      </c>
      <c r="V47" s="14">
        <v>23</v>
      </c>
      <c r="W47" s="14">
        <v>10</v>
      </c>
      <c r="X47" s="14">
        <v>17</v>
      </c>
      <c r="Y47" s="14">
        <v>25</v>
      </c>
      <c r="Z47" s="15">
        <v>33</v>
      </c>
    </row>
    <row r="48" spans="1:26" x14ac:dyDescent="0.25">
      <c r="A48" s="21">
        <v>42522</v>
      </c>
      <c r="B48" s="14" t="s">
        <v>6</v>
      </c>
      <c r="C48" s="14">
        <v>20</v>
      </c>
      <c r="D48" s="14">
        <v>154</v>
      </c>
      <c r="E48" s="14">
        <v>5</v>
      </c>
      <c r="F48" s="14">
        <v>4</v>
      </c>
      <c r="G48" s="14">
        <v>2</v>
      </c>
      <c r="H48" s="14">
        <v>2</v>
      </c>
      <c r="I48" s="14">
        <v>4</v>
      </c>
      <c r="J48" s="14">
        <v>5</v>
      </c>
      <c r="K48" s="14">
        <v>1</v>
      </c>
      <c r="L48" s="14">
        <v>5</v>
      </c>
      <c r="M48" s="14">
        <v>3</v>
      </c>
      <c r="N48" s="14">
        <v>2</v>
      </c>
      <c r="O48" s="14">
        <v>3</v>
      </c>
      <c r="P48" s="14">
        <v>16</v>
      </c>
      <c r="Q48" s="14">
        <v>9</v>
      </c>
      <c r="R48" s="14">
        <v>9</v>
      </c>
      <c r="S48" s="14">
        <v>6</v>
      </c>
      <c r="T48" s="14">
        <v>6</v>
      </c>
      <c r="U48" s="14">
        <v>11</v>
      </c>
      <c r="V48" s="14">
        <v>10</v>
      </c>
      <c r="W48" s="14">
        <v>9</v>
      </c>
      <c r="X48" s="14">
        <v>10</v>
      </c>
      <c r="Y48" s="14">
        <v>11</v>
      </c>
      <c r="Z48" s="15">
        <v>21</v>
      </c>
    </row>
    <row r="49" spans="1:26" x14ac:dyDescent="0.25">
      <c r="A49" s="21">
        <v>42522</v>
      </c>
      <c r="B49" s="14" t="s">
        <v>7</v>
      </c>
      <c r="C49" s="14">
        <v>53</v>
      </c>
      <c r="D49" s="14">
        <v>310</v>
      </c>
      <c r="E49" s="14">
        <v>7</v>
      </c>
      <c r="F49" s="14">
        <v>8</v>
      </c>
      <c r="G49" s="14">
        <v>19</v>
      </c>
      <c r="H49" s="14">
        <v>12</v>
      </c>
      <c r="I49" s="14">
        <v>4</v>
      </c>
      <c r="J49" s="14">
        <v>10</v>
      </c>
      <c r="K49" s="14">
        <v>10</v>
      </c>
      <c r="L49" s="14">
        <v>7</v>
      </c>
      <c r="M49" s="14">
        <v>8</v>
      </c>
      <c r="N49" s="14">
        <v>7</v>
      </c>
      <c r="O49" s="14">
        <v>9</v>
      </c>
      <c r="P49" s="14">
        <v>25</v>
      </c>
      <c r="Q49" s="14">
        <v>18</v>
      </c>
      <c r="R49" s="14">
        <v>13</v>
      </c>
      <c r="S49" s="14">
        <v>15</v>
      </c>
      <c r="T49" s="14">
        <v>22</v>
      </c>
      <c r="U49" s="14">
        <v>19</v>
      </c>
      <c r="V49" s="14">
        <v>18</v>
      </c>
      <c r="W49" s="14">
        <v>17</v>
      </c>
      <c r="X49" s="14">
        <v>11</v>
      </c>
      <c r="Y49" s="14">
        <v>16</v>
      </c>
      <c r="Z49" s="15">
        <v>35</v>
      </c>
    </row>
    <row r="50" spans="1:26" x14ac:dyDescent="0.25">
      <c r="A50" s="21">
        <v>42522</v>
      </c>
      <c r="B50" s="14" t="s">
        <v>4</v>
      </c>
      <c r="C50" s="14">
        <v>66</v>
      </c>
      <c r="D50" s="14">
        <v>447</v>
      </c>
      <c r="E50" s="14">
        <v>13</v>
      </c>
      <c r="F50" s="14">
        <v>13</v>
      </c>
      <c r="G50" s="14">
        <v>19</v>
      </c>
      <c r="H50" s="14">
        <v>6</v>
      </c>
      <c r="I50" s="14">
        <v>4</v>
      </c>
      <c r="J50" s="14">
        <v>23</v>
      </c>
      <c r="K50" s="14">
        <v>10</v>
      </c>
      <c r="L50" s="14">
        <v>10</v>
      </c>
      <c r="M50" s="14">
        <v>29</v>
      </c>
      <c r="N50" s="14">
        <v>9</v>
      </c>
      <c r="O50" s="14">
        <v>14</v>
      </c>
      <c r="P50" s="14">
        <v>47</v>
      </c>
      <c r="Q50" s="14">
        <v>33</v>
      </c>
      <c r="R50" s="14">
        <v>24</v>
      </c>
      <c r="S50" s="14">
        <v>15</v>
      </c>
      <c r="T50" s="14">
        <v>31</v>
      </c>
      <c r="U50" s="14">
        <v>25</v>
      </c>
      <c r="V50" s="14">
        <v>17</v>
      </c>
      <c r="W50" s="14">
        <v>21</v>
      </c>
      <c r="X50" s="14">
        <v>19</v>
      </c>
      <c r="Y50" s="14">
        <v>21</v>
      </c>
      <c r="Z50" s="15">
        <v>44</v>
      </c>
    </row>
    <row r="51" spans="1:26" x14ac:dyDescent="0.25">
      <c r="A51" s="21">
        <v>42552</v>
      </c>
      <c r="B51" s="14" t="s">
        <v>5</v>
      </c>
      <c r="C51" s="14">
        <v>58</v>
      </c>
      <c r="D51" s="14">
        <v>510</v>
      </c>
      <c r="E51" s="14">
        <v>21</v>
      </c>
      <c r="F51" s="14">
        <v>16</v>
      </c>
      <c r="G51" s="14">
        <v>13</v>
      </c>
      <c r="H51" s="14">
        <v>9</v>
      </c>
      <c r="I51" s="14">
        <v>9</v>
      </c>
      <c r="J51" s="14">
        <v>16</v>
      </c>
      <c r="K51" s="14">
        <v>14</v>
      </c>
      <c r="L51" s="14">
        <v>15</v>
      </c>
      <c r="M51" s="14">
        <v>12</v>
      </c>
      <c r="N51" s="14">
        <v>9</v>
      </c>
      <c r="O51" s="14">
        <v>13</v>
      </c>
      <c r="P51" s="14">
        <v>52</v>
      </c>
      <c r="Q51" s="14">
        <v>37</v>
      </c>
      <c r="R51" s="14">
        <v>24</v>
      </c>
      <c r="S51" s="14">
        <v>27</v>
      </c>
      <c r="T51" s="14">
        <v>47</v>
      </c>
      <c r="U51" s="14">
        <v>40</v>
      </c>
      <c r="V51" s="14">
        <v>28</v>
      </c>
      <c r="W51" s="14">
        <v>20</v>
      </c>
      <c r="X51" s="14">
        <v>22</v>
      </c>
      <c r="Y51" s="14">
        <v>32</v>
      </c>
      <c r="Z51" s="15">
        <v>34</v>
      </c>
    </row>
    <row r="52" spans="1:26" x14ac:dyDescent="0.25">
      <c r="A52" s="21">
        <v>42552</v>
      </c>
      <c r="B52" s="14" t="s">
        <v>6</v>
      </c>
      <c r="C52" s="14">
        <v>48</v>
      </c>
      <c r="D52" s="14">
        <v>481</v>
      </c>
      <c r="E52" s="14">
        <v>18</v>
      </c>
      <c r="F52" s="14">
        <v>13</v>
      </c>
      <c r="G52" s="14">
        <v>17</v>
      </c>
      <c r="H52" s="14">
        <v>13</v>
      </c>
      <c r="I52" s="14">
        <v>22</v>
      </c>
      <c r="J52" s="14">
        <v>29</v>
      </c>
      <c r="K52" s="14">
        <v>18</v>
      </c>
      <c r="L52" s="14">
        <v>16</v>
      </c>
      <c r="M52" s="14">
        <v>16</v>
      </c>
      <c r="N52" s="14">
        <v>23</v>
      </c>
      <c r="O52" s="14">
        <v>15</v>
      </c>
      <c r="P52" s="14">
        <v>44</v>
      </c>
      <c r="Q52" s="14">
        <v>33</v>
      </c>
      <c r="R52" s="14">
        <v>23</v>
      </c>
      <c r="S52" s="14">
        <v>20</v>
      </c>
      <c r="T52" s="14">
        <v>19</v>
      </c>
      <c r="U52" s="14">
        <v>22</v>
      </c>
      <c r="V52" s="14">
        <v>16</v>
      </c>
      <c r="W52" s="14">
        <v>18</v>
      </c>
      <c r="X52" s="14">
        <v>14</v>
      </c>
      <c r="Y52" s="14">
        <v>25</v>
      </c>
      <c r="Z52" s="15">
        <v>47</v>
      </c>
    </row>
    <row r="53" spans="1:26" x14ac:dyDescent="0.25">
      <c r="A53" s="21">
        <v>42552</v>
      </c>
      <c r="B53" s="14" t="s">
        <v>7</v>
      </c>
      <c r="C53" s="14">
        <v>25</v>
      </c>
      <c r="D53" s="14">
        <v>192</v>
      </c>
      <c r="E53" s="14">
        <v>6</v>
      </c>
      <c r="F53" s="14">
        <v>4</v>
      </c>
      <c r="G53" s="14">
        <v>8</v>
      </c>
      <c r="H53" s="14">
        <v>7</v>
      </c>
      <c r="I53" s="14">
        <v>1</v>
      </c>
      <c r="J53" s="14">
        <v>6</v>
      </c>
      <c r="K53" s="14">
        <v>5</v>
      </c>
      <c r="L53" s="14">
        <v>5</v>
      </c>
      <c r="M53" s="14">
        <v>2</v>
      </c>
      <c r="N53" s="14">
        <v>4</v>
      </c>
      <c r="O53" s="14">
        <v>6</v>
      </c>
      <c r="P53" s="14">
        <v>17</v>
      </c>
      <c r="Q53" s="14">
        <v>14</v>
      </c>
      <c r="R53" s="14">
        <v>9</v>
      </c>
      <c r="S53" s="14">
        <v>13</v>
      </c>
      <c r="T53" s="14">
        <v>12</v>
      </c>
      <c r="U53" s="14">
        <v>9</v>
      </c>
      <c r="V53" s="14">
        <v>6</v>
      </c>
      <c r="W53" s="14">
        <v>7</v>
      </c>
      <c r="X53" s="14">
        <v>13</v>
      </c>
      <c r="Y53" s="14">
        <v>11</v>
      </c>
      <c r="Z53" s="15">
        <v>27</v>
      </c>
    </row>
    <row r="54" spans="1:26" x14ac:dyDescent="0.25">
      <c r="A54" s="21">
        <v>42552</v>
      </c>
      <c r="B54" s="14" t="s">
        <v>4</v>
      </c>
      <c r="C54" s="14">
        <v>89</v>
      </c>
      <c r="D54" s="14">
        <v>948</v>
      </c>
      <c r="E54" s="14">
        <v>41</v>
      </c>
      <c r="F54" s="14">
        <v>23</v>
      </c>
      <c r="G54" s="14">
        <v>30</v>
      </c>
      <c r="H54" s="14">
        <v>22</v>
      </c>
      <c r="I54" s="14">
        <v>20</v>
      </c>
      <c r="J54" s="14">
        <v>38</v>
      </c>
      <c r="K54" s="14">
        <v>25</v>
      </c>
      <c r="L54" s="14">
        <v>34</v>
      </c>
      <c r="M54" s="14">
        <v>33</v>
      </c>
      <c r="N54" s="14">
        <v>26</v>
      </c>
      <c r="O54" s="14">
        <v>36</v>
      </c>
      <c r="P54" s="14">
        <v>91</v>
      </c>
      <c r="Q54" s="14">
        <v>65</v>
      </c>
      <c r="R54" s="14">
        <v>44</v>
      </c>
      <c r="S54" s="14">
        <v>36</v>
      </c>
      <c r="T54" s="14">
        <v>61</v>
      </c>
      <c r="U54" s="14">
        <v>54</v>
      </c>
      <c r="V54" s="14">
        <v>53</v>
      </c>
      <c r="W54" s="14">
        <v>40</v>
      </c>
      <c r="X54" s="14">
        <v>48</v>
      </c>
      <c r="Y54" s="14">
        <v>58</v>
      </c>
      <c r="Z54" s="15">
        <v>70</v>
      </c>
    </row>
    <row r="55" spans="1:26" x14ac:dyDescent="0.25">
      <c r="A55" s="21">
        <v>42583</v>
      </c>
      <c r="B55" s="14" t="s">
        <v>5</v>
      </c>
      <c r="C55" s="14">
        <v>62</v>
      </c>
      <c r="D55" s="14">
        <v>421</v>
      </c>
      <c r="E55" s="14">
        <v>9</v>
      </c>
      <c r="F55" s="14">
        <v>8</v>
      </c>
      <c r="G55" s="14">
        <v>13</v>
      </c>
      <c r="H55" s="14">
        <v>7</v>
      </c>
      <c r="I55" s="14">
        <v>6</v>
      </c>
      <c r="J55" s="14">
        <v>19</v>
      </c>
      <c r="K55" s="14">
        <v>12</v>
      </c>
      <c r="L55" s="14">
        <v>10</v>
      </c>
      <c r="M55" s="14">
        <v>10</v>
      </c>
      <c r="N55" s="14">
        <v>9</v>
      </c>
      <c r="O55" s="14">
        <v>7</v>
      </c>
      <c r="P55" s="14">
        <v>38</v>
      </c>
      <c r="Q55" s="14">
        <v>39</v>
      </c>
      <c r="R55" s="14">
        <v>19</v>
      </c>
      <c r="S55" s="14">
        <v>24</v>
      </c>
      <c r="T55" s="14">
        <v>28</v>
      </c>
      <c r="U55" s="14">
        <v>33</v>
      </c>
      <c r="V55" s="14">
        <v>18</v>
      </c>
      <c r="W55" s="14">
        <v>23</v>
      </c>
      <c r="X55" s="14">
        <v>16</v>
      </c>
      <c r="Y55" s="14">
        <v>28</v>
      </c>
      <c r="Z55" s="15">
        <v>45</v>
      </c>
    </row>
    <row r="56" spans="1:26" x14ac:dyDescent="0.25">
      <c r="A56" s="21">
        <v>42583</v>
      </c>
      <c r="B56" s="14" t="s">
        <v>6</v>
      </c>
      <c r="C56" s="14">
        <v>59</v>
      </c>
      <c r="D56" s="14">
        <v>387</v>
      </c>
      <c r="E56" s="14">
        <v>19</v>
      </c>
      <c r="F56" s="14">
        <v>8</v>
      </c>
      <c r="G56" s="14">
        <v>12</v>
      </c>
      <c r="H56" s="14">
        <v>8</v>
      </c>
      <c r="I56" s="14">
        <v>10</v>
      </c>
      <c r="J56" s="14">
        <v>17</v>
      </c>
      <c r="K56" s="14">
        <v>8</v>
      </c>
      <c r="L56" s="14">
        <v>16</v>
      </c>
      <c r="M56" s="14">
        <v>5</v>
      </c>
      <c r="N56" s="14">
        <v>10</v>
      </c>
      <c r="O56" s="14">
        <v>11</v>
      </c>
      <c r="P56" s="14">
        <v>37</v>
      </c>
      <c r="Q56" s="14">
        <v>43</v>
      </c>
      <c r="R56" s="14">
        <v>20</v>
      </c>
      <c r="S56" s="14">
        <v>15</v>
      </c>
      <c r="T56" s="14">
        <v>17</v>
      </c>
      <c r="U56" s="14">
        <v>25</v>
      </c>
      <c r="V56" s="14">
        <v>18</v>
      </c>
      <c r="W56" s="14">
        <v>9</v>
      </c>
      <c r="X56" s="14">
        <v>16</v>
      </c>
      <c r="Y56" s="14">
        <v>19</v>
      </c>
      <c r="Z56" s="15">
        <v>44</v>
      </c>
    </row>
    <row r="57" spans="1:26" x14ac:dyDescent="0.25">
      <c r="A57" s="21">
        <v>42583</v>
      </c>
      <c r="B57" s="14" t="s">
        <v>7</v>
      </c>
      <c r="C57" s="14">
        <v>28</v>
      </c>
      <c r="D57" s="14">
        <v>264</v>
      </c>
      <c r="E57" s="14">
        <v>16</v>
      </c>
      <c r="F57" s="14">
        <v>8</v>
      </c>
      <c r="G57" s="14">
        <v>8</v>
      </c>
      <c r="H57" s="14">
        <v>7</v>
      </c>
      <c r="I57" s="14">
        <v>8</v>
      </c>
      <c r="J57" s="14">
        <v>7</v>
      </c>
      <c r="K57" s="14">
        <v>5</v>
      </c>
      <c r="L57" s="14">
        <v>13</v>
      </c>
      <c r="M57" s="14">
        <v>5</v>
      </c>
      <c r="N57" s="14">
        <v>5</v>
      </c>
      <c r="O57" s="14">
        <v>6</v>
      </c>
      <c r="P57" s="14">
        <v>31</v>
      </c>
      <c r="Q57" s="14">
        <v>16</v>
      </c>
      <c r="R57" s="14">
        <v>17</v>
      </c>
      <c r="S57" s="14">
        <v>12</v>
      </c>
      <c r="T57" s="14">
        <v>7</v>
      </c>
      <c r="U57" s="14">
        <v>18</v>
      </c>
      <c r="V57" s="14">
        <v>9</v>
      </c>
      <c r="W57" s="14">
        <v>7</v>
      </c>
      <c r="X57" s="14">
        <v>10</v>
      </c>
      <c r="Y57" s="14">
        <v>14</v>
      </c>
      <c r="Z57" s="15">
        <v>35</v>
      </c>
    </row>
    <row r="58" spans="1:26" x14ac:dyDescent="0.25">
      <c r="A58" s="21">
        <v>42583</v>
      </c>
      <c r="B58" s="14" t="s">
        <v>4</v>
      </c>
      <c r="C58" s="14">
        <v>52</v>
      </c>
      <c r="D58" s="14">
        <v>788</v>
      </c>
      <c r="E58" s="14">
        <v>32</v>
      </c>
      <c r="F58" s="14">
        <v>24</v>
      </c>
      <c r="G58" s="14">
        <v>25</v>
      </c>
      <c r="H58" s="14">
        <v>19</v>
      </c>
      <c r="I58" s="14">
        <v>17</v>
      </c>
      <c r="J58" s="14">
        <v>41</v>
      </c>
      <c r="K58" s="14">
        <v>18</v>
      </c>
      <c r="L58" s="14">
        <v>17</v>
      </c>
      <c r="M58" s="14">
        <v>20</v>
      </c>
      <c r="N58" s="14">
        <v>20</v>
      </c>
      <c r="O58" s="14">
        <v>25</v>
      </c>
      <c r="P58" s="14">
        <v>55</v>
      </c>
      <c r="Q58" s="14">
        <v>58</v>
      </c>
      <c r="R58" s="14">
        <v>35</v>
      </c>
      <c r="S58" s="14">
        <v>34</v>
      </c>
      <c r="T58" s="14">
        <v>40</v>
      </c>
      <c r="U58" s="14">
        <v>45</v>
      </c>
      <c r="V58" s="14">
        <v>55</v>
      </c>
      <c r="W58" s="14">
        <v>24</v>
      </c>
      <c r="X58" s="14">
        <v>31</v>
      </c>
      <c r="Y58" s="14">
        <v>48</v>
      </c>
      <c r="Z58" s="15">
        <v>105</v>
      </c>
    </row>
    <row r="59" spans="1:26" x14ac:dyDescent="0.25">
      <c r="A59" s="21">
        <v>42614</v>
      </c>
      <c r="B59" s="14" t="s">
        <v>5</v>
      </c>
      <c r="C59" s="14">
        <v>63</v>
      </c>
      <c r="D59" s="14">
        <v>691</v>
      </c>
      <c r="E59" s="14">
        <v>33</v>
      </c>
      <c r="F59" s="14">
        <v>19</v>
      </c>
      <c r="G59" s="14">
        <v>36</v>
      </c>
      <c r="H59" s="14">
        <v>31</v>
      </c>
      <c r="I59" s="14">
        <v>24</v>
      </c>
      <c r="J59" s="14">
        <v>69</v>
      </c>
      <c r="K59" s="14">
        <v>31</v>
      </c>
      <c r="L59" s="14">
        <v>34</v>
      </c>
      <c r="M59" s="14">
        <v>22</v>
      </c>
      <c r="N59" s="14">
        <v>31</v>
      </c>
      <c r="O59" s="14">
        <v>28</v>
      </c>
      <c r="P59" s="14">
        <v>36</v>
      </c>
      <c r="Q59" s="14">
        <v>32</v>
      </c>
      <c r="R59" s="14">
        <v>24</v>
      </c>
      <c r="S59" s="14">
        <v>19</v>
      </c>
      <c r="T59" s="14">
        <v>27</v>
      </c>
      <c r="U59" s="14">
        <v>24</v>
      </c>
      <c r="V59" s="14">
        <v>29</v>
      </c>
      <c r="W59" s="14">
        <v>9</v>
      </c>
      <c r="X59" s="14">
        <v>18</v>
      </c>
      <c r="Y59" s="14">
        <v>28</v>
      </c>
      <c r="Z59" s="15">
        <v>87</v>
      </c>
    </row>
    <row r="60" spans="1:26" x14ac:dyDescent="0.25">
      <c r="A60" s="21">
        <v>42614</v>
      </c>
      <c r="B60" s="14" t="s">
        <v>6</v>
      </c>
      <c r="C60" s="14">
        <v>39</v>
      </c>
      <c r="D60" s="14">
        <v>256</v>
      </c>
      <c r="E60" s="14">
        <v>20</v>
      </c>
      <c r="F60" s="14">
        <v>14</v>
      </c>
      <c r="G60" s="14">
        <v>20</v>
      </c>
      <c r="H60" s="14">
        <v>13</v>
      </c>
      <c r="I60" s="14">
        <v>10</v>
      </c>
      <c r="J60" s="14">
        <v>17</v>
      </c>
      <c r="K60" s="14">
        <v>8</v>
      </c>
      <c r="L60" s="14">
        <v>18</v>
      </c>
      <c r="M60" s="14">
        <v>31</v>
      </c>
      <c r="N60" s="14">
        <v>11</v>
      </c>
      <c r="O60" s="14">
        <v>8</v>
      </c>
      <c r="P60" s="14">
        <v>10</v>
      </c>
      <c r="Q60" s="14">
        <v>6</v>
      </c>
      <c r="R60" s="14">
        <v>4</v>
      </c>
      <c r="S60" s="14">
        <v>2</v>
      </c>
      <c r="T60" s="14">
        <v>5</v>
      </c>
      <c r="U60" s="14">
        <v>4</v>
      </c>
      <c r="V60" s="14">
        <v>2</v>
      </c>
      <c r="W60" s="14">
        <v>6</v>
      </c>
      <c r="X60" s="14">
        <v>7</v>
      </c>
      <c r="Y60" s="14">
        <v>4</v>
      </c>
      <c r="Z60" s="15">
        <v>36</v>
      </c>
    </row>
    <row r="61" spans="1:26" x14ac:dyDescent="0.25">
      <c r="A61" s="21">
        <v>42614</v>
      </c>
      <c r="B61" s="14" t="s">
        <v>7</v>
      </c>
      <c r="C61" s="14">
        <v>33</v>
      </c>
      <c r="D61" s="14">
        <v>261</v>
      </c>
      <c r="E61" s="14">
        <v>13</v>
      </c>
      <c r="F61" s="14">
        <v>7</v>
      </c>
      <c r="G61" s="14">
        <v>9</v>
      </c>
      <c r="H61" s="14">
        <v>7</v>
      </c>
      <c r="I61" s="14">
        <v>6</v>
      </c>
      <c r="J61" s="14">
        <v>18</v>
      </c>
      <c r="K61" s="14">
        <v>12</v>
      </c>
      <c r="L61" s="14">
        <v>15</v>
      </c>
      <c r="M61" s="14">
        <v>14</v>
      </c>
      <c r="N61" s="14">
        <v>8</v>
      </c>
      <c r="O61" s="14">
        <v>17</v>
      </c>
      <c r="P61" s="14">
        <v>11</v>
      </c>
      <c r="Q61" s="14">
        <v>14</v>
      </c>
      <c r="R61" s="14">
        <v>14</v>
      </c>
      <c r="S61" s="14">
        <v>7</v>
      </c>
      <c r="T61" s="14">
        <v>8</v>
      </c>
      <c r="U61" s="14">
        <v>16</v>
      </c>
      <c r="V61" s="14">
        <v>7</v>
      </c>
      <c r="W61" s="14">
        <v>8</v>
      </c>
      <c r="X61" s="14">
        <v>5</v>
      </c>
      <c r="Y61" s="14">
        <v>17</v>
      </c>
      <c r="Z61" s="15">
        <v>28</v>
      </c>
    </row>
    <row r="62" spans="1:26" x14ac:dyDescent="0.25">
      <c r="A62" s="21">
        <v>42614</v>
      </c>
      <c r="B62" s="14" t="s">
        <v>4</v>
      </c>
      <c r="C62" s="14">
        <v>49</v>
      </c>
      <c r="D62" s="14">
        <v>377</v>
      </c>
      <c r="E62" s="14">
        <v>15</v>
      </c>
      <c r="F62" s="14">
        <v>10</v>
      </c>
      <c r="G62" s="14">
        <v>7</v>
      </c>
      <c r="H62" s="14">
        <v>10</v>
      </c>
      <c r="I62" s="14">
        <v>10</v>
      </c>
      <c r="J62" s="14">
        <v>22</v>
      </c>
      <c r="K62" s="14">
        <v>13</v>
      </c>
      <c r="L62" s="14">
        <v>15</v>
      </c>
      <c r="M62" s="14">
        <v>15</v>
      </c>
      <c r="N62" s="14">
        <v>7</v>
      </c>
      <c r="O62" s="14">
        <v>13</v>
      </c>
      <c r="P62" s="14">
        <v>46</v>
      </c>
      <c r="Q62" s="14">
        <v>20</v>
      </c>
      <c r="R62" s="14">
        <v>12</v>
      </c>
      <c r="S62" s="14">
        <v>17</v>
      </c>
      <c r="T62" s="14">
        <v>17</v>
      </c>
      <c r="U62" s="14">
        <v>17</v>
      </c>
      <c r="V62" s="14">
        <v>22</v>
      </c>
      <c r="W62" s="14">
        <v>10</v>
      </c>
      <c r="X62" s="14">
        <v>16</v>
      </c>
      <c r="Y62" s="14">
        <v>23</v>
      </c>
      <c r="Z62" s="15">
        <v>40</v>
      </c>
    </row>
    <row r="63" spans="1:26" x14ac:dyDescent="0.25">
      <c r="A63" s="21">
        <v>42644</v>
      </c>
      <c r="B63" s="14" t="s">
        <v>5</v>
      </c>
      <c r="C63" s="14">
        <v>33</v>
      </c>
      <c r="D63" s="14">
        <v>295</v>
      </c>
      <c r="E63" s="14">
        <v>4</v>
      </c>
      <c r="F63" s="14">
        <v>12</v>
      </c>
      <c r="G63" s="14">
        <v>19</v>
      </c>
      <c r="H63" s="14">
        <v>17</v>
      </c>
      <c r="I63" s="14">
        <v>14</v>
      </c>
      <c r="J63" s="14">
        <v>22</v>
      </c>
      <c r="K63" s="14">
        <v>14</v>
      </c>
      <c r="L63" s="14">
        <v>26</v>
      </c>
      <c r="M63" s="14">
        <v>8</v>
      </c>
      <c r="N63" s="14">
        <v>7</v>
      </c>
      <c r="O63" s="14">
        <v>8</v>
      </c>
      <c r="P63" s="14">
        <v>15</v>
      </c>
      <c r="Q63" s="14">
        <v>17</v>
      </c>
      <c r="R63" s="14">
        <v>9</v>
      </c>
      <c r="S63" s="14">
        <v>11</v>
      </c>
      <c r="T63" s="14">
        <v>12</v>
      </c>
      <c r="U63" s="14">
        <v>14</v>
      </c>
      <c r="V63" s="14">
        <v>9</v>
      </c>
      <c r="W63" s="14">
        <v>5</v>
      </c>
      <c r="X63" s="14">
        <v>8</v>
      </c>
      <c r="Y63" s="14">
        <v>13</v>
      </c>
      <c r="Z63" s="15">
        <v>31</v>
      </c>
    </row>
    <row r="64" spans="1:26" x14ac:dyDescent="0.25">
      <c r="A64" s="21">
        <v>42644</v>
      </c>
      <c r="B64" s="14" t="s">
        <v>6</v>
      </c>
      <c r="C64" s="14">
        <v>83</v>
      </c>
      <c r="D64" s="14">
        <v>749</v>
      </c>
      <c r="E64" s="14">
        <v>46</v>
      </c>
      <c r="F64" s="14">
        <v>30</v>
      </c>
      <c r="G64" s="14">
        <v>27</v>
      </c>
      <c r="H64" s="14">
        <v>27</v>
      </c>
      <c r="I64" s="14">
        <v>21</v>
      </c>
      <c r="J64" s="14">
        <v>46</v>
      </c>
      <c r="K64" s="14">
        <v>30</v>
      </c>
      <c r="L64" s="14">
        <v>17</v>
      </c>
      <c r="M64" s="14">
        <v>22</v>
      </c>
      <c r="N64" s="14">
        <v>24</v>
      </c>
      <c r="O64" s="14">
        <v>18</v>
      </c>
      <c r="P64" s="14">
        <v>42</v>
      </c>
      <c r="Q64" s="14">
        <v>53</v>
      </c>
      <c r="R64" s="14">
        <v>34</v>
      </c>
      <c r="S64" s="14">
        <v>27</v>
      </c>
      <c r="T64" s="14">
        <v>41</v>
      </c>
      <c r="U64" s="14">
        <v>34</v>
      </c>
      <c r="V64" s="14">
        <v>40</v>
      </c>
      <c r="W64" s="14">
        <v>23</v>
      </c>
      <c r="X64" s="14">
        <v>23</v>
      </c>
      <c r="Y64" s="14">
        <v>37</v>
      </c>
      <c r="Z64" s="15">
        <v>87</v>
      </c>
    </row>
    <row r="65" spans="1:26" x14ac:dyDescent="0.25">
      <c r="A65" s="21">
        <v>42644</v>
      </c>
      <c r="B65" s="14" t="s">
        <v>7</v>
      </c>
      <c r="C65" s="14">
        <v>50</v>
      </c>
      <c r="D65" s="14">
        <v>354</v>
      </c>
      <c r="E65" s="14">
        <v>14</v>
      </c>
      <c r="F65" s="14">
        <v>10</v>
      </c>
      <c r="G65" s="14">
        <v>26</v>
      </c>
      <c r="H65" s="14">
        <v>20</v>
      </c>
      <c r="I65" s="14">
        <v>10</v>
      </c>
      <c r="J65" s="14">
        <v>26</v>
      </c>
      <c r="K65" s="14">
        <v>11</v>
      </c>
      <c r="L65" s="14">
        <v>16</v>
      </c>
      <c r="M65" s="14">
        <v>21</v>
      </c>
      <c r="N65" s="14">
        <v>10</v>
      </c>
      <c r="O65" s="14">
        <v>14</v>
      </c>
      <c r="P65" s="14">
        <v>29</v>
      </c>
      <c r="Q65" s="14">
        <v>21</v>
      </c>
      <c r="R65" s="14">
        <v>14</v>
      </c>
      <c r="S65" s="14">
        <v>12</v>
      </c>
      <c r="T65" s="14">
        <v>9</v>
      </c>
      <c r="U65" s="14">
        <v>11</v>
      </c>
      <c r="V65" s="14">
        <v>9</v>
      </c>
      <c r="W65" s="14">
        <v>8</v>
      </c>
      <c r="X65" s="14">
        <v>11</v>
      </c>
      <c r="Y65" s="14">
        <v>14</v>
      </c>
      <c r="Z65" s="15">
        <v>38</v>
      </c>
    </row>
    <row r="66" spans="1:26" x14ac:dyDescent="0.25">
      <c r="A66" s="21">
        <v>42644</v>
      </c>
      <c r="B66" s="14" t="s">
        <v>4</v>
      </c>
      <c r="C66" s="14">
        <v>259</v>
      </c>
      <c r="D66" s="14">
        <v>3462</v>
      </c>
      <c r="E66" s="14">
        <v>106</v>
      </c>
      <c r="F66" s="14">
        <v>80</v>
      </c>
      <c r="G66" s="14">
        <v>138</v>
      </c>
      <c r="H66" s="14">
        <v>94</v>
      </c>
      <c r="I66" s="14">
        <v>79</v>
      </c>
      <c r="J66" s="14">
        <v>182</v>
      </c>
      <c r="K66" s="14">
        <v>117</v>
      </c>
      <c r="L66" s="14">
        <v>122</v>
      </c>
      <c r="M66" s="14">
        <v>99</v>
      </c>
      <c r="N66" s="14">
        <v>111</v>
      </c>
      <c r="O66" s="14">
        <v>94</v>
      </c>
      <c r="P66" s="14">
        <v>322</v>
      </c>
      <c r="Q66" s="14">
        <v>255</v>
      </c>
      <c r="R66" s="14">
        <v>173</v>
      </c>
      <c r="S66" s="14">
        <v>154</v>
      </c>
      <c r="T66" s="14">
        <v>172</v>
      </c>
      <c r="U66" s="14">
        <v>174</v>
      </c>
      <c r="V66" s="14">
        <v>150</v>
      </c>
      <c r="W66" s="14">
        <v>138</v>
      </c>
      <c r="X66" s="14">
        <v>167</v>
      </c>
      <c r="Y66" s="14">
        <v>210</v>
      </c>
      <c r="Z66" s="15">
        <v>325</v>
      </c>
    </row>
    <row r="67" spans="1:26" x14ac:dyDescent="0.25">
      <c r="A67" s="21">
        <v>42675</v>
      </c>
      <c r="B67" s="14" t="s">
        <v>5</v>
      </c>
      <c r="C67" s="14">
        <v>94</v>
      </c>
      <c r="D67" s="14">
        <v>1157</v>
      </c>
      <c r="E67" s="14">
        <v>42</v>
      </c>
      <c r="F67" s="14">
        <v>34</v>
      </c>
      <c r="G67" s="14">
        <v>53</v>
      </c>
      <c r="H67" s="14">
        <v>37</v>
      </c>
      <c r="I67" s="14">
        <v>49</v>
      </c>
      <c r="J67" s="14">
        <v>64</v>
      </c>
      <c r="K67" s="14">
        <v>37</v>
      </c>
      <c r="L67" s="14">
        <v>43</v>
      </c>
      <c r="M67" s="14">
        <v>47</v>
      </c>
      <c r="N67" s="14">
        <v>29</v>
      </c>
      <c r="O67" s="14">
        <v>34</v>
      </c>
      <c r="P67" s="14">
        <v>107</v>
      </c>
      <c r="Q67" s="14">
        <v>86</v>
      </c>
      <c r="R67" s="14">
        <v>60</v>
      </c>
      <c r="S67" s="14">
        <v>46</v>
      </c>
      <c r="T67" s="14">
        <v>49</v>
      </c>
      <c r="U67" s="14">
        <v>56</v>
      </c>
      <c r="V67" s="14">
        <v>44</v>
      </c>
      <c r="W67" s="14">
        <v>31</v>
      </c>
      <c r="X67" s="14">
        <v>46</v>
      </c>
      <c r="Y67" s="14">
        <v>69</v>
      </c>
      <c r="Z67" s="15">
        <v>94</v>
      </c>
    </row>
    <row r="68" spans="1:26" x14ac:dyDescent="0.25">
      <c r="A68" s="21">
        <v>42675</v>
      </c>
      <c r="B68" s="14" t="s">
        <v>6</v>
      </c>
      <c r="C68" s="14">
        <v>78</v>
      </c>
      <c r="D68" s="14">
        <v>585</v>
      </c>
      <c r="E68" s="14">
        <v>26</v>
      </c>
      <c r="F68" s="14">
        <v>23</v>
      </c>
      <c r="G68" s="14">
        <v>24</v>
      </c>
      <c r="H68" s="14">
        <v>19</v>
      </c>
      <c r="I68" s="14">
        <v>16</v>
      </c>
      <c r="J68" s="14">
        <v>42</v>
      </c>
      <c r="K68" s="14">
        <v>16</v>
      </c>
      <c r="L68" s="14">
        <v>23</v>
      </c>
      <c r="M68" s="14">
        <v>12</v>
      </c>
      <c r="N68" s="14">
        <v>28</v>
      </c>
      <c r="O68" s="14">
        <v>19</v>
      </c>
      <c r="P68" s="14">
        <v>41</v>
      </c>
      <c r="Q68" s="14">
        <v>36</v>
      </c>
      <c r="R68" s="14">
        <v>28</v>
      </c>
      <c r="S68" s="14">
        <v>22</v>
      </c>
      <c r="T68" s="14">
        <v>26</v>
      </c>
      <c r="U68" s="14">
        <v>24</v>
      </c>
      <c r="V68" s="14">
        <v>21</v>
      </c>
      <c r="W68" s="14">
        <v>19</v>
      </c>
      <c r="X68" s="14">
        <v>22</v>
      </c>
      <c r="Y68" s="14">
        <v>38</v>
      </c>
      <c r="Z68" s="15">
        <v>60</v>
      </c>
    </row>
    <row r="69" spans="1:26" x14ac:dyDescent="0.25">
      <c r="A69" s="21">
        <v>42675</v>
      </c>
      <c r="B69" s="14" t="s">
        <v>7</v>
      </c>
      <c r="C69" s="14">
        <v>36</v>
      </c>
      <c r="D69" s="14">
        <v>328</v>
      </c>
      <c r="E69" s="14">
        <v>18</v>
      </c>
      <c r="F69" s="14">
        <v>13</v>
      </c>
      <c r="G69" s="14">
        <v>13</v>
      </c>
      <c r="H69" s="14">
        <v>13</v>
      </c>
      <c r="I69" s="14">
        <v>9</v>
      </c>
      <c r="J69" s="14">
        <v>29</v>
      </c>
      <c r="K69" s="14">
        <v>19</v>
      </c>
      <c r="L69" s="14">
        <v>12</v>
      </c>
      <c r="M69" s="14">
        <v>8</v>
      </c>
      <c r="N69" s="14">
        <v>12</v>
      </c>
      <c r="O69" s="14">
        <v>16</v>
      </c>
      <c r="P69" s="14">
        <v>21</v>
      </c>
      <c r="Q69" s="14">
        <v>17</v>
      </c>
      <c r="R69" s="14">
        <v>13</v>
      </c>
      <c r="S69" s="14">
        <v>9</v>
      </c>
      <c r="T69" s="14">
        <v>9</v>
      </c>
      <c r="U69" s="14">
        <v>12</v>
      </c>
      <c r="V69" s="14">
        <v>9</v>
      </c>
      <c r="W69" s="14">
        <v>7</v>
      </c>
      <c r="X69" s="14">
        <v>10</v>
      </c>
      <c r="Y69" s="14">
        <v>17</v>
      </c>
      <c r="Z69" s="15">
        <v>42</v>
      </c>
    </row>
    <row r="70" spans="1:26" x14ac:dyDescent="0.25">
      <c r="A70" s="21">
        <v>42675</v>
      </c>
      <c r="B70" s="14" t="s">
        <v>4</v>
      </c>
      <c r="C70" s="14">
        <v>132</v>
      </c>
      <c r="D70" s="14">
        <v>934</v>
      </c>
      <c r="E70" s="14">
        <v>29</v>
      </c>
      <c r="F70" s="14">
        <v>27</v>
      </c>
      <c r="G70" s="14">
        <v>50</v>
      </c>
      <c r="H70" s="14">
        <v>25</v>
      </c>
      <c r="I70" s="14">
        <v>24</v>
      </c>
      <c r="J70" s="14">
        <v>59</v>
      </c>
      <c r="K70" s="14">
        <v>29</v>
      </c>
      <c r="L70" s="14">
        <v>37</v>
      </c>
      <c r="M70" s="14">
        <v>30</v>
      </c>
      <c r="N70" s="14">
        <v>30</v>
      </c>
      <c r="O70" s="14">
        <v>22</v>
      </c>
      <c r="P70" s="14">
        <v>85</v>
      </c>
      <c r="Q70" s="14">
        <v>62</v>
      </c>
      <c r="R70" s="14">
        <v>52</v>
      </c>
      <c r="S70" s="14">
        <v>33</v>
      </c>
      <c r="T70" s="14">
        <v>47</v>
      </c>
      <c r="U70" s="14">
        <v>52</v>
      </c>
      <c r="V70" s="14">
        <v>35</v>
      </c>
      <c r="W70" s="14">
        <v>34</v>
      </c>
      <c r="X70" s="14">
        <v>39</v>
      </c>
      <c r="Y70" s="14">
        <v>51</v>
      </c>
      <c r="Z70" s="15">
        <v>82</v>
      </c>
    </row>
    <row r="71" spans="1:26" x14ac:dyDescent="0.25">
      <c r="A71" s="21">
        <v>42705</v>
      </c>
      <c r="B71" s="14" t="s">
        <v>5</v>
      </c>
      <c r="C71" s="14">
        <v>50</v>
      </c>
      <c r="D71" s="14">
        <v>536</v>
      </c>
      <c r="E71" s="14">
        <v>15</v>
      </c>
      <c r="F71" s="14">
        <v>10</v>
      </c>
      <c r="G71" s="14">
        <v>16</v>
      </c>
      <c r="H71" s="14">
        <v>9</v>
      </c>
      <c r="I71" s="14">
        <v>9</v>
      </c>
      <c r="J71" s="14">
        <v>12</v>
      </c>
      <c r="K71" s="14">
        <v>8</v>
      </c>
      <c r="L71" s="14">
        <v>18</v>
      </c>
      <c r="M71" s="14">
        <v>21</v>
      </c>
      <c r="N71" s="14">
        <v>7</v>
      </c>
      <c r="O71" s="14">
        <v>8</v>
      </c>
      <c r="P71" s="14">
        <v>46</v>
      </c>
      <c r="Q71" s="14">
        <v>54</v>
      </c>
      <c r="R71" s="14">
        <v>43</v>
      </c>
      <c r="S71" s="14">
        <v>36</v>
      </c>
      <c r="T71" s="14">
        <v>32</v>
      </c>
      <c r="U71" s="14">
        <v>32</v>
      </c>
      <c r="V71" s="14">
        <v>36</v>
      </c>
      <c r="W71" s="14">
        <v>20</v>
      </c>
      <c r="X71" s="14">
        <v>28</v>
      </c>
      <c r="Y71" s="14">
        <v>28</v>
      </c>
      <c r="Z71" s="15">
        <v>48</v>
      </c>
    </row>
    <row r="72" spans="1:26" x14ac:dyDescent="0.25">
      <c r="A72" s="21">
        <v>42705</v>
      </c>
      <c r="B72" s="14" t="s">
        <v>6</v>
      </c>
      <c r="C72" s="14">
        <v>54</v>
      </c>
      <c r="D72" s="14">
        <v>318</v>
      </c>
      <c r="E72" s="14">
        <v>7</v>
      </c>
      <c r="F72" s="14">
        <v>14</v>
      </c>
      <c r="G72" s="14">
        <v>17</v>
      </c>
      <c r="H72" s="14">
        <v>10</v>
      </c>
      <c r="I72" s="14">
        <v>7</v>
      </c>
      <c r="J72" s="14">
        <v>15</v>
      </c>
      <c r="K72" s="14">
        <v>19</v>
      </c>
      <c r="L72" s="14">
        <v>18</v>
      </c>
      <c r="M72" s="14">
        <v>14</v>
      </c>
      <c r="N72" s="14">
        <v>9</v>
      </c>
      <c r="O72" s="14">
        <v>12</v>
      </c>
      <c r="P72" s="14">
        <v>33</v>
      </c>
      <c r="Q72" s="14">
        <v>18</v>
      </c>
      <c r="R72" s="14">
        <v>16</v>
      </c>
      <c r="S72" s="14">
        <v>14</v>
      </c>
      <c r="T72" s="14">
        <v>11</v>
      </c>
      <c r="U72" s="14">
        <v>16</v>
      </c>
      <c r="V72" s="14">
        <v>15</v>
      </c>
      <c r="W72" s="14">
        <v>11</v>
      </c>
      <c r="X72" s="14">
        <v>10</v>
      </c>
      <c r="Y72" s="14">
        <v>12</v>
      </c>
      <c r="Z72" s="15">
        <v>20</v>
      </c>
    </row>
    <row r="73" spans="1:26" x14ac:dyDescent="0.25">
      <c r="A73" s="21">
        <v>42705</v>
      </c>
      <c r="B73" s="14" t="s">
        <v>7</v>
      </c>
      <c r="C73" s="14">
        <v>99</v>
      </c>
      <c r="D73" s="14">
        <v>558</v>
      </c>
      <c r="E73" s="14">
        <v>15</v>
      </c>
      <c r="F73" s="14">
        <v>17</v>
      </c>
      <c r="G73" s="14">
        <v>35</v>
      </c>
      <c r="H73" s="14">
        <v>18</v>
      </c>
      <c r="I73" s="14">
        <v>16</v>
      </c>
      <c r="J73" s="14">
        <v>20</v>
      </c>
      <c r="K73" s="14">
        <v>17</v>
      </c>
      <c r="L73" s="14">
        <v>19</v>
      </c>
      <c r="M73" s="14">
        <v>22</v>
      </c>
      <c r="N73" s="14">
        <v>14</v>
      </c>
      <c r="O73" s="14">
        <v>14</v>
      </c>
      <c r="P73" s="14">
        <v>57</v>
      </c>
      <c r="Q73" s="14">
        <v>35</v>
      </c>
      <c r="R73" s="14">
        <v>27</v>
      </c>
      <c r="S73" s="14">
        <v>24</v>
      </c>
      <c r="T73" s="14">
        <v>35</v>
      </c>
      <c r="U73" s="14">
        <v>19</v>
      </c>
      <c r="V73" s="14">
        <v>24</v>
      </c>
      <c r="W73" s="14">
        <v>25</v>
      </c>
      <c r="X73" s="14">
        <v>21</v>
      </c>
      <c r="Y73" s="14">
        <v>29</v>
      </c>
      <c r="Z73" s="15">
        <v>55</v>
      </c>
    </row>
    <row r="74" spans="1:26" x14ac:dyDescent="0.25">
      <c r="A74" s="21">
        <v>42705</v>
      </c>
      <c r="B74" s="14" t="s">
        <v>4</v>
      </c>
      <c r="C74" s="14">
        <v>104</v>
      </c>
      <c r="D74" s="14">
        <v>573</v>
      </c>
      <c r="E74" s="14">
        <v>25</v>
      </c>
      <c r="F74" s="14">
        <v>19</v>
      </c>
      <c r="G74" s="14">
        <v>34</v>
      </c>
      <c r="H74" s="14">
        <v>20</v>
      </c>
      <c r="I74" s="14">
        <v>13</v>
      </c>
      <c r="J74" s="14">
        <v>25</v>
      </c>
      <c r="K74" s="14">
        <v>16</v>
      </c>
      <c r="L74" s="14">
        <v>17</v>
      </c>
      <c r="M74" s="14">
        <v>15</v>
      </c>
      <c r="N74" s="14">
        <v>13</v>
      </c>
      <c r="O74" s="14">
        <v>14</v>
      </c>
      <c r="P74" s="14">
        <v>67</v>
      </c>
      <c r="Q74" s="14">
        <v>42</v>
      </c>
      <c r="R74" s="14">
        <v>28</v>
      </c>
      <c r="S74" s="14">
        <v>12</v>
      </c>
      <c r="T74" s="14">
        <v>20</v>
      </c>
      <c r="U74" s="14">
        <v>32</v>
      </c>
      <c r="V74" s="14">
        <v>21</v>
      </c>
      <c r="W74" s="14">
        <v>17</v>
      </c>
      <c r="X74" s="14">
        <v>23</v>
      </c>
      <c r="Y74" s="14">
        <v>31</v>
      </c>
      <c r="Z74" s="15">
        <v>69</v>
      </c>
    </row>
    <row r="75" spans="1:26" x14ac:dyDescent="0.25">
      <c r="A75" s="21">
        <v>42736</v>
      </c>
      <c r="B75" s="14" t="s">
        <v>5</v>
      </c>
      <c r="C75" s="14">
        <v>92</v>
      </c>
      <c r="D75" s="14">
        <v>495</v>
      </c>
      <c r="E75" s="14">
        <v>14</v>
      </c>
      <c r="F75" s="14">
        <v>17</v>
      </c>
      <c r="G75" s="14">
        <v>24</v>
      </c>
      <c r="H75" s="14">
        <v>13</v>
      </c>
      <c r="I75" s="14">
        <v>11</v>
      </c>
      <c r="J75" s="14">
        <v>19</v>
      </c>
      <c r="K75" s="14">
        <v>12</v>
      </c>
      <c r="L75" s="14">
        <v>15</v>
      </c>
      <c r="M75" s="14">
        <v>13</v>
      </c>
      <c r="N75" s="14">
        <v>9</v>
      </c>
      <c r="O75" s="14">
        <v>8</v>
      </c>
      <c r="P75" s="14">
        <v>45</v>
      </c>
      <c r="Q75" s="14">
        <v>29</v>
      </c>
      <c r="R75" s="14">
        <v>24</v>
      </c>
      <c r="S75" s="14">
        <v>24</v>
      </c>
      <c r="T75" s="14">
        <v>30</v>
      </c>
      <c r="U75" s="14">
        <v>31</v>
      </c>
      <c r="V75" s="14">
        <v>29</v>
      </c>
      <c r="W75" s="14">
        <v>23</v>
      </c>
      <c r="X75" s="14">
        <v>29</v>
      </c>
      <c r="Y75" s="14">
        <v>23</v>
      </c>
      <c r="Z75" s="15">
        <v>53</v>
      </c>
    </row>
    <row r="76" spans="1:26" x14ac:dyDescent="0.25">
      <c r="A76" s="21">
        <v>42736</v>
      </c>
      <c r="B76" s="14" t="s">
        <v>6</v>
      </c>
      <c r="C76" s="14">
        <v>130</v>
      </c>
      <c r="D76" s="14">
        <v>578</v>
      </c>
      <c r="E76" s="14">
        <v>18</v>
      </c>
      <c r="F76" s="14">
        <v>13</v>
      </c>
      <c r="G76" s="14">
        <v>25</v>
      </c>
      <c r="H76" s="14">
        <v>21</v>
      </c>
      <c r="I76" s="14">
        <v>15</v>
      </c>
      <c r="J76" s="14">
        <v>19</v>
      </c>
      <c r="K76" s="14">
        <v>19</v>
      </c>
      <c r="L76" s="14">
        <v>15</v>
      </c>
      <c r="M76" s="14">
        <v>19</v>
      </c>
      <c r="N76" s="14">
        <v>14</v>
      </c>
      <c r="O76" s="14">
        <v>11</v>
      </c>
      <c r="P76" s="14">
        <v>62</v>
      </c>
      <c r="Q76" s="14">
        <v>41</v>
      </c>
      <c r="R76" s="14">
        <v>27</v>
      </c>
      <c r="S76" s="14">
        <v>28</v>
      </c>
      <c r="T76" s="14">
        <v>31</v>
      </c>
      <c r="U76" s="14">
        <v>30</v>
      </c>
      <c r="V76" s="14">
        <v>35</v>
      </c>
      <c r="W76" s="14">
        <v>23</v>
      </c>
      <c r="X76" s="14">
        <v>30</v>
      </c>
      <c r="Y76" s="14">
        <v>30</v>
      </c>
      <c r="Z76" s="15">
        <v>52</v>
      </c>
    </row>
    <row r="77" spans="1:26" x14ac:dyDescent="0.25">
      <c r="A77" s="21">
        <v>42736</v>
      </c>
      <c r="B77" s="14" t="s">
        <v>7</v>
      </c>
      <c r="C77" s="14">
        <v>87</v>
      </c>
      <c r="D77" s="14">
        <v>436</v>
      </c>
      <c r="E77" s="14">
        <v>15</v>
      </c>
      <c r="F77" s="14">
        <v>9</v>
      </c>
      <c r="G77" s="14">
        <v>13</v>
      </c>
      <c r="H77" s="14">
        <v>7</v>
      </c>
      <c r="I77" s="14">
        <v>7</v>
      </c>
      <c r="J77" s="14">
        <v>22</v>
      </c>
      <c r="K77" s="14">
        <v>5</v>
      </c>
      <c r="L77" s="14">
        <v>15</v>
      </c>
      <c r="M77" s="14">
        <v>21</v>
      </c>
      <c r="N77" s="14">
        <v>8</v>
      </c>
      <c r="O77" s="14">
        <v>9</v>
      </c>
      <c r="P77" s="14">
        <v>48</v>
      </c>
      <c r="Q77" s="14">
        <v>39</v>
      </c>
      <c r="R77" s="14">
        <v>22</v>
      </c>
      <c r="S77" s="14">
        <v>24</v>
      </c>
      <c r="T77" s="14">
        <v>25</v>
      </c>
      <c r="U77" s="14">
        <v>18</v>
      </c>
      <c r="V77" s="14">
        <v>28</v>
      </c>
      <c r="W77" s="14">
        <v>11</v>
      </c>
      <c r="X77" s="14">
        <v>22</v>
      </c>
      <c r="Y77" s="14">
        <v>19</v>
      </c>
      <c r="Z77" s="15">
        <v>49</v>
      </c>
    </row>
    <row r="78" spans="1:26" x14ac:dyDescent="0.25">
      <c r="A78" s="21">
        <v>42736</v>
      </c>
      <c r="B78" s="14" t="s">
        <v>4</v>
      </c>
      <c r="C78" s="14">
        <v>60</v>
      </c>
      <c r="D78" s="14">
        <v>261</v>
      </c>
      <c r="E78" s="14">
        <v>13</v>
      </c>
      <c r="F78" s="14">
        <v>7</v>
      </c>
      <c r="G78" s="14">
        <v>6</v>
      </c>
      <c r="H78" s="14">
        <v>8</v>
      </c>
      <c r="I78" s="14">
        <v>16</v>
      </c>
      <c r="J78" s="14">
        <v>11</v>
      </c>
      <c r="K78" s="14">
        <v>7</v>
      </c>
      <c r="L78" s="14">
        <v>10</v>
      </c>
      <c r="M78" s="14">
        <v>9</v>
      </c>
      <c r="N78" s="14">
        <v>3</v>
      </c>
      <c r="O78" s="14">
        <v>6</v>
      </c>
      <c r="P78" s="14">
        <v>29</v>
      </c>
      <c r="Q78" s="14">
        <v>15</v>
      </c>
      <c r="R78" s="14">
        <v>15</v>
      </c>
      <c r="S78" s="14">
        <v>9</v>
      </c>
      <c r="T78" s="14">
        <v>10</v>
      </c>
      <c r="U78" s="14">
        <v>12</v>
      </c>
      <c r="V78" s="14">
        <v>16</v>
      </c>
      <c r="W78" s="14">
        <v>10</v>
      </c>
      <c r="X78" s="14">
        <v>11</v>
      </c>
      <c r="Y78" s="14">
        <v>10</v>
      </c>
      <c r="Z78" s="15">
        <v>28</v>
      </c>
    </row>
    <row r="79" spans="1:26" x14ac:dyDescent="0.25">
      <c r="A79" s="21">
        <v>42767</v>
      </c>
      <c r="B79" s="14" t="s">
        <v>5</v>
      </c>
      <c r="C79" s="14">
        <v>35</v>
      </c>
      <c r="D79" s="14">
        <v>213</v>
      </c>
      <c r="E79" s="14">
        <v>6</v>
      </c>
      <c r="F79" s="14">
        <v>6</v>
      </c>
      <c r="G79" s="14">
        <v>12</v>
      </c>
      <c r="H79" s="14">
        <v>7</v>
      </c>
      <c r="I79" s="14">
        <v>6</v>
      </c>
      <c r="J79" s="14">
        <v>17</v>
      </c>
      <c r="K79" s="14">
        <v>8</v>
      </c>
      <c r="L79" s="14">
        <v>7</v>
      </c>
      <c r="M79" s="14">
        <v>11</v>
      </c>
      <c r="N79" s="14">
        <v>3</v>
      </c>
      <c r="O79" s="14">
        <v>5</v>
      </c>
      <c r="P79" s="14">
        <v>14</v>
      </c>
      <c r="Q79" s="14">
        <v>12</v>
      </c>
      <c r="R79" s="14">
        <v>9</v>
      </c>
      <c r="S79" s="14">
        <v>14</v>
      </c>
      <c r="T79" s="14">
        <v>12</v>
      </c>
      <c r="U79" s="14">
        <v>6</v>
      </c>
      <c r="V79" s="14">
        <v>14</v>
      </c>
      <c r="W79" s="14">
        <v>8</v>
      </c>
      <c r="X79" s="14">
        <v>5</v>
      </c>
      <c r="Y79" s="14">
        <v>7</v>
      </c>
      <c r="Z79" s="15">
        <v>24</v>
      </c>
    </row>
    <row r="80" spans="1:26" x14ac:dyDescent="0.25">
      <c r="A80" s="21">
        <v>42767</v>
      </c>
      <c r="B80" s="14" t="s">
        <v>6</v>
      </c>
      <c r="C80" s="14">
        <v>60</v>
      </c>
      <c r="D80" s="14">
        <v>574</v>
      </c>
      <c r="E80" s="14">
        <v>14</v>
      </c>
      <c r="F80" s="14">
        <v>15</v>
      </c>
      <c r="G80" s="14">
        <v>18</v>
      </c>
      <c r="H80" s="14">
        <v>9</v>
      </c>
      <c r="I80" s="14">
        <v>11</v>
      </c>
      <c r="J80" s="14">
        <v>27</v>
      </c>
      <c r="K80" s="14">
        <v>18</v>
      </c>
      <c r="L80" s="14">
        <v>23</v>
      </c>
      <c r="M80" s="14">
        <v>15</v>
      </c>
      <c r="N80" s="14">
        <v>10</v>
      </c>
      <c r="O80" s="14">
        <v>11</v>
      </c>
      <c r="P80" s="14">
        <v>48</v>
      </c>
      <c r="Q80" s="14">
        <v>43</v>
      </c>
      <c r="R80" s="14">
        <v>36</v>
      </c>
      <c r="S80" s="14">
        <v>32</v>
      </c>
      <c r="T80" s="14">
        <v>28</v>
      </c>
      <c r="U80" s="14">
        <v>37</v>
      </c>
      <c r="V80" s="14">
        <v>31</v>
      </c>
      <c r="W80" s="14">
        <v>34</v>
      </c>
      <c r="X80" s="14">
        <v>30</v>
      </c>
      <c r="Y80" s="14">
        <v>34</v>
      </c>
      <c r="Z80" s="15">
        <v>50</v>
      </c>
    </row>
    <row r="81" spans="1:26" x14ac:dyDescent="0.25">
      <c r="A81" s="21">
        <v>42767</v>
      </c>
      <c r="B81" s="14" t="s">
        <v>7</v>
      </c>
      <c r="C81" s="14">
        <v>77</v>
      </c>
      <c r="D81" s="14">
        <v>456</v>
      </c>
      <c r="E81" s="14">
        <v>15</v>
      </c>
      <c r="F81" s="14">
        <v>6</v>
      </c>
      <c r="G81" s="14">
        <v>23</v>
      </c>
      <c r="H81" s="14">
        <v>16</v>
      </c>
      <c r="I81" s="14">
        <v>11</v>
      </c>
      <c r="J81" s="14">
        <v>41</v>
      </c>
      <c r="K81" s="14">
        <v>18</v>
      </c>
      <c r="L81" s="14">
        <v>15</v>
      </c>
      <c r="M81" s="14">
        <v>20</v>
      </c>
      <c r="N81" s="14">
        <v>13</v>
      </c>
      <c r="O81" s="14">
        <v>9</v>
      </c>
      <c r="P81" s="14">
        <v>38</v>
      </c>
      <c r="Q81" s="14">
        <v>31</v>
      </c>
      <c r="R81" s="14">
        <v>16</v>
      </c>
      <c r="S81" s="14">
        <v>24</v>
      </c>
      <c r="T81" s="14">
        <v>22</v>
      </c>
      <c r="U81" s="14">
        <v>20</v>
      </c>
      <c r="V81" s="14">
        <v>17</v>
      </c>
      <c r="W81" s="14">
        <v>19</v>
      </c>
      <c r="X81" s="14">
        <v>23</v>
      </c>
      <c r="Y81" s="14">
        <v>20</v>
      </c>
      <c r="Z81" s="15">
        <v>39</v>
      </c>
    </row>
    <row r="82" spans="1:26" x14ac:dyDescent="0.25">
      <c r="A82" s="21">
        <v>42767</v>
      </c>
      <c r="B82" s="14" t="s">
        <v>4</v>
      </c>
      <c r="C82" s="14">
        <v>79</v>
      </c>
      <c r="D82" s="14">
        <v>472</v>
      </c>
      <c r="E82" s="14">
        <v>18</v>
      </c>
      <c r="F82" s="14">
        <v>14</v>
      </c>
      <c r="G82" s="14">
        <v>19</v>
      </c>
      <c r="H82" s="14">
        <v>12</v>
      </c>
      <c r="I82" s="14">
        <v>18</v>
      </c>
      <c r="J82" s="14">
        <v>32</v>
      </c>
      <c r="K82" s="14">
        <v>18</v>
      </c>
      <c r="L82" s="14">
        <v>21</v>
      </c>
      <c r="M82" s="14">
        <v>19</v>
      </c>
      <c r="N82" s="14">
        <v>11</v>
      </c>
      <c r="O82" s="14">
        <v>12</v>
      </c>
      <c r="P82" s="14">
        <v>36</v>
      </c>
      <c r="Q82" s="14">
        <v>34</v>
      </c>
      <c r="R82" s="14">
        <v>23</v>
      </c>
      <c r="S82" s="14">
        <v>17</v>
      </c>
      <c r="T82" s="14">
        <v>16</v>
      </c>
      <c r="U82" s="14">
        <v>25</v>
      </c>
      <c r="V82" s="14">
        <v>25</v>
      </c>
      <c r="W82" s="14">
        <v>13</v>
      </c>
      <c r="X82" s="14">
        <v>17</v>
      </c>
      <c r="Y82" s="14">
        <v>14</v>
      </c>
      <c r="Z82" s="15">
        <v>58</v>
      </c>
    </row>
    <row r="83" spans="1:26" x14ac:dyDescent="0.25">
      <c r="A83" s="21">
        <v>42795</v>
      </c>
      <c r="B83" s="14" t="s">
        <v>5</v>
      </c>
      <c r="C83" s="14">
        <v>174</v>
      </c>
      <c r="D83" s="14">
        <v>1062</v>
      </c>
      <c r="E83" s="14">
        <v>66</v>
      </c>
      <c r="F83" s="14">
        <v>30</v>
      </c>
      <c r="G83" s="14">
        <v>30</v>
      </c>
      <c r="H83" s="14">
        <v>20</v>
      </c>
      <c r="I83" s="14">
        <v>26</v>
      </c>
      <c r="J83" s="14">
        <v>92</v>
      </c>
      <c r="K83" s="14">
        <v>32</v>
      </c>
      <c r="L83" s="14">
        <v>36</v>
      </c>
      <c r="M83" s="14">
        <v>30</v>
      </c>
      <c r="N83" s="14">
        <v>28</v>
      </c>
      <c r="O83" s="14">
        <v>36</v>
      </c>
      <c r="P83" s="14">
        <v>80</v>
      </c>
      <c r="Q83" s="14">
        <v>88</v>
      </c>
      <c r="R83" s="14">
        <v>62</v>
      </c>
      <c r="S83" s="14">
        <v>34</v>
      </c>
      <c r="T83" s="14">
        <v>44</v>
      </c>
      <c r="U83" s="14">
        <v>46</v>
      </c>
      <c r="V83" s="14">
        <v>42</v>
      </c>
      <c r="W83" s="14">
        <v>38</v>
      </c>
      <c r="X83" s="14">
        <v>42</v>
      </c>
      <c r="Y83" s="14">
        <v>48</v>
      </c>
      <c r="Z83" s="15">
        <v>112</v>
      </c>
    </row>
    <row r="84" spans="1:26" x14ac:dyDescent="0.25">
      <c r="A84" s="21">
        <v>42795</v>
      </c>
      <c r="B84" s="14" t="s">
        <v>6</v>
      </c>
      <c r="C84" s="14">
        <v>90</v>
      </c>
      <c r="D84" s="14">
        <v>425</v>
      </c>
      <c r="E84" s="14">
        <v>21</v>
      </c>
      <c r="F84" s="14">
        <v>12</v>
      </c>
      <c r="G84" s="14">
        <v>14</v>
      </c>
      <c r="H84" s="14">
        <v>20</v>
      </c>
      <c r="I84" s="14">
        <v>22</v>
      </c>
      <c r="J84" s="14">
        <v>33</v>
      </c>
      <c r="K84" s="14">
        <v>26</v>
      </c>
      <c r="L84" s="14">
        <v>12</v>
      </c>
      <c r="M84" s="14">
        <v>20</v>
      </c>
      <c r="N84" s="14">
        <v>13</v>
      </c>
      <c r="O84" s="14">
        <v>13</v>
      </c>
      <c r="P84" s="14">
        <v>32</v>
      </c>
      <c r="Q84" s="14">
        <v>21</v>
      </c>
      <c r="R84" s="14">
        <v>19</v>
      </c>
      <c r="S84" s="14">
        <v>14</v>
      </c>
      <c r="T84" s="14">
        <v>22</v>
      </c>
      <c r="U84" s="14">
        <v>26</v>
      </c>
      <c r="V84" s="14">
        <v>12</v>
      </c>
      <c r="W84" s="14">
        <v>7</v>
      </c>
      <c r="X84" s="14">
        <v>14</v>
      </c>
      <c r="Y84" s="14">
        <v>17</v>
      </c>
      <c r="Z84" s="15">
        <v>35</v>
      </c>
    </row>
    <row r="85" spans="1:26" x14ac:dyDescent="0.25">
      <c r="A85" s="21">
        <v>42795</v>
      </c>
      <c r="B85" s="14" t="s">
        <v>7</v>
      </c>
      <c r="C85" s="14">
        <v>99</v>
      </c>
      <c r="D85" s="14">
        <v>741</v>
      </c>
      <c r="E85" s="14">
        <v>30</v>
      </c>
      <c r="F85" s="14">
        <v>13</v>
      </c>
      <c r="G85" s="14">
        <v>31</v>
      </c>
      <c r="H85" s="14">
        <v>17</v>
      </c>
      <c r="I85" s="14">
        <v>11</v>
      </c>
      <c r="J85" s="14">
        <v>48</v>
      </c>
      <c r="K85" s="14">
        <v>28</v>
      </c>
      <c r="L85" s="14">
        <v>27</v>
      </c>
      <c r="M85" s="14">
        <v>29</v>
      </c>
      <c r="N85" s="14">
        <v>16</v>
      </c>
      <c r="O85" s="14">
        <v>32</v>
      </c>
      <c r="P85" s="14">
        <v>57</v>
      </c>
      <c r="Q85" s="14">
        <v>44</v>
      </c>
      <c r="R85" s="14">
        <v>39</v>
      </c>
      <c r="S85" s="14">
        <v>32</v>
      </c>
      <c r="T85" s="14">
        <v>33</v>
      </c>
      <c r="U85" s="14">
        <v>43</v>
      </c>
      <c r="V85" s="14">
        <v>28</v>
      </c>
      <c r="W85" s="14">
        <v>34</v>
      </c>
      <c r="X85" s="14">
        <v>33</v>
      </c>
      <c r="Y85" s="14">
        <v>45</v>
      </c>
      <c r="Z85" s="15">
        <v>71</v>
      </c>
    </row>
    <row r="86" spans="1:26" x14ac:dyDescent="0.25">
      <c r="A86" s="21">
        <v>42795</v>
      </c>
      <c r="B86" s="14" t="s">
        <v>4</v>
      </c>
      <c r="C86" s="14">
        <v>125</v>
      </c>
      <c r="D86" s="14">
        <v>495</v>
      </c>
      <c r="E86" s="14">
        <v>16</v>
      </c>
      <c r="F86" s="14">
        <v>15</v>
      </c>
      <c r="G86" s="14">
        <v>21</v>
      </c>
      <c r="H86" s="14">
        <v>12</v>
      </c>
      <c r="I86" s="14">
        <v>9</v>
      </c>
      <c r="J86" s="14">
        <v>25</v>
      </c>
      <c r="K86" s="14">
        <v>13</v>
      </c>
      <c r="L86" s="14">
        <v>11</v>
      </c>
      <c r="M86" s="14">
        <v>15</v>
      </c>
      <c r="N86" s="14">
        <v>9</v>
      </c>
      <c r="O86" s="14">
        <v>8</v>
      </c>
      <c r="P86" s="14">
        <v>56</v>
      </c>
      <c r="Q86" s="14">
        <v>39</v>
      </c>
      <c r="R86" s="14">
        <v>23</v>
      </c>
      <c r="S86" s="14">
        <v>23</v>
      </c>
      <c r="T86" s="14">
        <v>28</v>
      </c>
      <c r="U86" s="14">
        <v>25</v>
      </c>
      <c r="V86" s="14">
        <v>27</v>
      </c>
      <c r="W86" s="14">
        <v>19</v>
      </c>
      <c r="X86" s="14">
        <v>24</v>
      </c>
      <c r="Y86" s="14">
        <v>17</v>
      </c>
      <c r="Z86" s="15">
        <v>60</v>
      </c>
    </row>
    <row r="87" spans="1:26" x14ac:dyDescent="0.25">
      <c r="A87" s="21">
        <v>42826</v>
      </c>
      <c r="B87" s="14" t="s">
        <v>5</v>
      </c>
      <c r="C87" s="14">
        <v>71</v>
      </c>
      <c r="D87" s="14">
        <v>391</v>
      </c>
      <c r="E87" s="14">
        <v>17</v>
      </c>
      <c r="F87" s="14">
        <v>8</v>
      </c>
      <c r="G87" s="14">
        <v>6</v>
      </c>
      <c r="H87" s="14">
        <v>9</v>
      </c>
      <c r="I87" s="14">
        <v>7</v>
      </c>
      <c r="J87" s="14">
        <v>36</v>
      </c>
      <c r="K87" s="14">
        <v>18</v>
      </c>
      <c r="L87" s="14">
        <v>8</v>
      </c>
      <c r="M87" s="14">
        <v>14</v>
      </c>
      <c r="N87" s="14">
        <v>27</v>
      </c>
      <c r="O87" s="14">
        <v>12</v>
      </c>
      <c r="P87" s="14">
        <v>36</v>
      </c>
      <c r="Q87" s="14">
        <v>26</v>
      </c>
      <c r="R87" s="14">
        <v>25</v>
      </c>
      <c r="S87" s="14">
        <v>15</v>
      </c>
      <c r="T87" s="14">
        <v>13</v>
      </c>
      <c r="U87" s="14">
        <v>18</v>
      </c>
      <c r="V87" s="14">
        <v>19</v>
      </c>
      <c r="W87" s="14">
        <v>14</v>
      </c>
      <c r="X87" s="14">
        <v>15</v>
      </c>
      <c r="Y87" s="14">
        <v>11</v>
      </c>
      <c r="Z87" s="15">
        <v>37</v>
      </c>
    </row>
    <row r="88" spans="1:26" x14ac:dyDescent="0.25">
      <c r="A88" s="21">
        <v>42826</v>
      </c>
      <c r="B88" s="14" t="s">
        <v>6</v>
      </c>
      <c r="C88" s="14">
        <v>45</v>
      </c>
      <c r="D88" s="14">
        <v>288</v>
      </c>
      <c r="E88" s="14">
        <v>8</v>
      </c>
      <c r="F88" s="14">
        <v>7</v>
      </c>
      <c r="G88" s="14">
        <v>17</v>
      </c>
      <c r="H88" s="14">
        <v>9</v>
      </c>
      <c r="I88" s="14">
        <v>3</v>
      </c>
      <c r="J88" s="14">
        <v>29</v>
      </c>
      <c r="K88" s="14">
        <v>27</v>
      </c>
      <c r="L88" s="14">
        <v>3</v>
      </c>
      <c r="M88" s="14">
        <v>12</v>
      </c>
      <c r="N88" s="14">
        <v>6</v>
      </c>
      <c r="O88" s="14">
        <v>6</v>
      </c>
      <c r="P88" s="14">
        <v>17</v>
      </c>
      <c r="Q88" s="14">
        <v>18</v>
      </c>
      <c r="R88" s="14">
        <v>17</v>
      </c>
      <c r="S88" s="14">
        <v>10</v>
      </c>
      <c r="T88" s="14">
        <v>12</v>
      </c>
      <c r="U88" s="14">
        <v>13</v>
      </c>
      <c r="V88" s="14">
        <v>11</v>
      </c>
      <c r="W88" s="14">
        <v>10</v>
      </c>
      <c r="X88" s="14">
        <v>13</v>
      </c>
      <c r="Y88" s="14">
        <v>11</v>
      </c>
      <c r="Z88" s="15">
        <v>29</v>
      </c>
    </row>
    <row r="89" spans="1:26" x14ac:dyDescent="0.25">
      <c r="A89" s="21">
        <v>42826</v>
      </c>
      <c r="B89" s="14" t="s">
        <v>7</v>
      </c>
      <c r="C89" s="14">
        <v>57</v>
      </c>
      <c r="D89" s="14">
        <v>355</v>
      </c>
      <c r="E89" s="14">
        <v>10</v>
      </c>
      <c r="F89" s="14">
        <v>16</v>
      </c>
      <c r="G89" s="14">
        <v>12</v>
      </c>
      <c r="H89" s="14">
        <v>5</v>
      </c>
      <c r="I89" s="14">
        <v>2</v>
      </c>
      <c r="J89" s="14">
        <v>23</v>
      </c>
      <c r="K89" s="14">
        <v>15</v>
      </c>
      <c r="L89" s="14">
        <v>7</v>
      </c>
      <c r="M89" s="14">
        <v>13</v>
      </c>
      <c r="N89" s="14">
        <v>14</v>
      </c>
      <c r="O89" s="14">
        <v>9</v>
      </c>
      <c r="P89" s="14">
        <v>23</v>
      </c>
      <c r="Q89" s="14">
        <v>34</v>
      </c>
      <c r="R89" s="14">
        <v>23</v>
      </c>
      <c r="S89" s="14">
        <v>10</v>
      </c>
      <c r="T89" s="14">
        <v>20</v>
      </c>
      <c r="U89" s="14">
        <v>16</v>
      </c>
      <c r="V89" s="14">
        <v>14</v>
      </c>
      <c r="W89" s="14">
        <v>14</v>
      </c>
      <c r="X89" s="14">
        <v>18</v>
      </c>
      <c r="Y89" s="14">
        <v>11</v>
      </c>
      <c r="Z89" s="15">
        <v>46</v>
      </c>
    </row>
    <row r="90" spans="1:26" x14ac:dyDescent="0.25">
      <c r="A90" s="21">
        <v>42826</v>
      </c>
      <c r="B90" s="14" t="s">
        <v>4</v>
      </c>
      <c r="C90" s="14">
        <v>105</v>
      </c>
      <c r="D90" s="14">
        <v>391</v>
      </c>
      <c r="E90" s="14">
        <v>14</v>
      </c>
      <c r="F90" s="14">
        <v>7</v>
      </c>
      <c r="G90" s="14">
        <v>11</v>
      </c>
      <c r="H90" s="14">
        <v>7</v>
      </c>
      <c r="I90" s="14">
        <v>10</v>
      </c>
      <c r="J90" s="14">
        <v>33</v>
      </c>
      <c r="K90" s="14">
        <v>20</v>
      </c>
      <c r="L90" s="14">
        <v>11</v>
      </c>
      <c r="M90" s="14">
        <v>17</v>
      </c>
      <c r="N90" s="14">
        <v>15</v>
      </c>
      <c r="O90" s="14">
        <v>12</v>
      </c>
      <c r="P90" s="14">
        <v>30</v>
      </c>
      <c r="Q90" s="14">
        <v>25</v>
      </c>
      <c r="R90" s="14">
        <v>15</v>
      </c>
      <c r="S90" s="14">
        <v>15</v>
      </c>
      <c r="T90" s="14">
        <v>19</v>
      </c>
      <c r="U90" s="14">
        <v>20</v>
      </c>
      <c r="V90" s="14">
        <v>16</v>
      </c>
      <c r="W90" s="14">
        <v>14</v>
      </c>
      <c r="X90" s="14">
        <v>11</v>
      </c>
      <c r="Y90" s="14">
        <v>20</v>
      </c>
      <c r="Z90" s="15">
        <v>49</v>
      </c>
    </row>
    <row r="91" spans="1:26" x14ac:dyDescent="0.25">
      <c r="A91" s="21">
        <v>42856</v>
      </c>
      <c r="B91" s="14" t="s">
        <v>5</v>
      </c>
      <c r="C91" s="14">
        <v>49</v>
      </c>
      <c r="D91" s="14">
        <v>244</v>
      </c>
      <c r="E91" s="14">
        <v>9</v>
      </c>
      <c r="F91" s="14">
        <v>8</v>
      </c>
      <c r="G91" s="14">
        <v>9</v>
      </c>
      <c r="H91" s="14">
        <v>7</v>
      </c>
      <c r="I91" s="14">
        <v>7</v>
      </c>
      <c r="J91" s="14">
        <v>13</v>
      </c>
      <c r="K91" s="14">
        <v>8</v>
      </c>
      <c r="L91" s="14">
        <v>4</v>
      </c>
      <c r="M91" s="14">
        <v>5</v>
      </c>
      <c r="N91" s="14">
        <v>6</v>
      </c>
      <c r="O91" s="14">
        <v>7</v>
      </c>
      <c r="P91" s="14">
        <v>23</v>
      </c>
      <c r="Q91" s="14">
        <v>36</v>
      </c>
      <c r="R91" s="14">
        <v>10</v>
      </c>
      <c r="S91" s="14">
        <v>17</v>
      </c>
      <c r="T91" s="14">
        <v>7</v>
      </c>
      <c r="U91" s="14">
        <v>13</v>
      </c>
      <c r="V91" s="14">
        <v>11</v>
      </c>
      <c r="W91" s="14">
        <v>7</v>
      </c>
      <c r="X91" s="14">
        <v>10</v>
      </c>
      <c r="Y91" s="14">
        <v>7</v>
      </c>
      <c r="Z91" s="15">
        <v>20</v>
      </c>
    </row>
    <row r="92" spans="1:26" x14ac:dyDescent="0.25">
      <c r="A92" s="21">
        <v>42856</v>
      </c>
      <c r="B92" s="14" t="s">
        <v>6</v>
      </c>
      <c r="C92" s="14">
        <v>69</v>
      </c>
      <c r="D92" s="14">
        <v>374</v>
      </c>
      <c r="E92" s="14">
        <v>9</v>
      </c>
      <c r="F92" s="14">
        <v>8</v>
      </c>
      <c r="G92" s="14">
        <v>15</v>
      </c>
      <c r="H92" s="14">
        <v>16</v>
      </c>
      <c r="I92" s="14">
        <v>10</v>
      </c>
      <c r="J92" s="14">
        <v>18</v>
      </c>
      <c r="K92" s="14">
        <v>14</v>
      </c>
      <c r="L92" s="14">
        <v>8</v>
      </c>
      <c r="M92" s="14">
        <v>16</v>
      </c>
      <c r="N92" s="14">
        <v>7</v>
      </c>
      <c r="O92" s="14">
        <v>7</v>
      </c>
      <c r="P92" s="14">
        <v>37</v>
      </c>
      <c r="Q92" s="14">
        <v>31</v>
      </c>
      <c r="R92" s="14">
        <v>18</v>
      </c>
      <c r="S92" s="14">
        <v>16</v>
      </c>
      <c r="T92" s="14">
        <v>19</v>
      </c>
      <c r="U92" s="14">
        <v>20</v>
      </c>
      <c r="V92" s="14">
        <v>19</v>
      </c>
      <c r="W92" s="14">
        <v>17</v>
      </c>
      <c r="X92" s="14">
        <v>16</v>
      </c>
      <c r="Y92" s="14">
        <v>13</v>
      </c>
      <c r="Z92" s="15">
        <v>40</v>
      </c>
    </row>
    <row r="93" spans="1:26" x14ac:dyDescent="0.25">
      <c r="A93" s="21">
        <v>42856</v>
      </c>
      <c r="B93" s="14" t="s">
        <v>7</v>
      </c>
      <c r="C93" s="14">
        <v>55</v>
      </c>
      <c r="D93" s="14">
        <v>114</v>
      </c>
      <c r="E93" s="14">
        <v>1</v>
      </c>
      <c r="F93" s="14">
        <v>6</v>
      </c>
      <c r="G93" s="14">
        <v>4</v>
      </c>
      <c r="H93" s="14">
        <v>4</v>
      </c>
      <c r="I93" s="14">
        <v>1</v>
      </c>
      <c r="J93" s="14">
        <v>11</v>
      </c>
      <c r="K93" s="14">
        <v>5</v>
      </c>
      <c r="L93" s="14">
        <v>2</v>
      </c>
      <c r="M93" s="14">
        <v>2</v>
      </c>
      <c r="N93" s="14">
        <v>5</v>
      </c>
      <c r="O93" s="14">
        <v>3</v>
      </c>
      <c r="P93" s="14">
        <v>12</v>
      </c>
      <c r="Q93" s="14">
        <v>10</v>
      </c>
      <c r="R93" s="14">
        <v>3</v>
      </c>
      <c r="S93" s="14">
        <v>4</v>
      </c>
      <c r="T93" s="14">
        <v>4</v>
      </c>
      <c r="U93" s="14">
        <v>2</v>
      </c>
      <c r="V93" s="14">
        <v>3</v>
      </c>
      <c r="W93" s="14">
        <v>6</v>
      </c>
      <c r="X93" s="14">
        <v>3</v>
      </c>
      <c r="Y93" s="14">
        <v>4</v>
      </c>
      <c r="Z93" s="15">
        <v>19</v>
      </c>
    </row>
    <row r="94" spans="1:26" x14ac:dyDescent="0.25">
      <c r="A94" s="21">
        <v>42856</v>
      </c>
      <c r="B94" s="14" t="s">
        <v>4</v>
      </c>
      <c r="C94" s="14">
        <v>27</v>
      </c>
      <c r="D94" s="14">
        <v>80</v>
      </c>
      <c r="E94" s="14">
        <v>2</v>
      </c>
      <c r="F94" s="14">
        <v>2</v>
      </c>
      <c r="G94" s="14">
        <v>2</v>
      </c>
      <c r="H94" s="14">
        <v>3</v>
      </c>
      <c r="I94" s="14">
        <v>1</v>
      </c>
      <c r="J94" s="14">
        <v>9</v>
      </c>
      <c r="K94" s="14">
        <v>2</v>
      </c>
      <c r="L94" s="14">
        <v>2</v>
      </c>
      <c r="M94" s="14">
        <v>2</v>
      </c>
      <c r="N94" s="14">
        <v>3</v>
      </c>
      <c r="O94" s="14">
        <v>2</v>
      </c>
      <c r="P94" s="14">
        <v>7</v>
      </c>
      <c r="Q94" s="14">
        <v>4</v>
      </c>
      <c r="R94" s="14">
        <v>3</v>
      </c>
      <c r="S94" s="14">
        <v>4</v>
      </c>
      <c r="T94" s="14">
        <v>2</v>
      </c>
      <c r="U94" s="14">
        <v>4</v>
      </c>
      <c r="V94" s="14">
        <v>2</v>
      </c>
      <c r="W94" s="14">
        <v>3</v>
      </c>
      <c r="X94" s="14">
        <v>4</v>
      </c>
      <c r="Y94" s="14">
        <v>3</v>
      </c>
      <c r="Z94" s="15">
        <v>14</v>
      </c>
    </row>
    <row r="95" spans="1:26" x14ac:dyDescent="0.25">
      <c r="A95" s="21">
        <v>42979</v>
      </c>
      <c r="B95" s="14" t="s">
        <v>4</v>
      </c>
      <c r="C95" s="14">
        <v>459</v>
      </c>
      <c r="D95" s="14">
        <v>1923</v>
      </c>
      <c r="E95" s="14">
        <v>66</v>
      </c>
      <c r="F95" s="14">
        <v>52</v>
      </c>
      <c r="G95" s="14">
        <v>63</v>
      </c>
      <c r="H95" s="14">
        <v>53</v>
      </c>
      <c r="I95" s="14">
        <v>44</v>
      </c>
      <c r="J95" s="14">
        <v>111</v>
      </c>
      <c r="K95" s="14">
        <v>75</v>
      </c>
      <c r="L95" s="14">
        <v>63</v>
      </c>
      <c r="M95" s="14">
        <v>53</v>
      </c>
      <c r="N95" s="14">
        <v>37</v>
      </c>
      <c r="O95" s="14">
        <v>38</v>
      </c>
      <c r="P95" s="14">
        <v>162</v>
      </c>
      <c r="Q95" s="14">
        <v>113</v>
      </c>
      <c r="R95" s="14">
        <v>77</v>
      </c>
      <c r="S95" s="14">
        <v>79</v>
      </c>
      <c r="T95" s="14">
        <v>83</v>
      </c>
      <c r="U95" s="14">
        <v>81</v>
      </c>
      <c r="V95" s="14">
        <v>74</v>
      </c>
      <c r="W95" s="14">
        <v>65</v>
      </c>
      <c r="X95" s="14">
        <v>79</v>
      </c>
      <c r="Y95" s="14">
        <v>70</v>
      </c>
      <c r="Z95" s="15">
        <v>385</v>
      </c>
    </row>
    <row r="96" spans="1:26" x14ac:dyDescent="0.25">
      <c r="A96" s="21">
        <v>43009</v>
      </c>
      <c r="B96" s="14" t="s">
        <v>5</v>
      </c>
      <c r="C96" s="14">
        <v>360</v>
      </c>
      <c r="D96" s="14">
        <v>1575</v>
      </c>
      <c r="E96" s="14">
        <v>59</v>
      </c>
      <c r="F96" s="14">
        <v>47</v>
      </c>
      <c r="G96" s="14">
        <v>50</v>
      </c>
      <c r="H96" s="14">
        <v>72</v>
      </c>
      <c r="I96" s="14">
        <v>64</v>
      </c>
      <c r="J96" s="22">
        <v>87</v>
      </c>
      <c r="K96" s="14">
        <v>64</v>
      </c>
      <c r="L96" s="14">
        <v>59</v>
      </c>
      <c r="M96" s="14">
        <v>41</v>
      </c>
      <c r="N96" s="14">
        <v>33</v>
      </c>
      <c r="O96" s="14">
        <v>28</v>
      </c>
      <c r="P96" s="14">
        <v>93</v>
      </c>
      <c r="Q96" s="14">
        <v>73</v>
      </c>
      <c r="R96" s="14">
        <v>52</v>
      </c>
      <c r="S96" s="14">
        <v>45</v>
      </c>
      <c r="T96" s="14">
        <v>44</v>
      </c>
      <c r="U96" s="14">
        <v>50</v>
      </c>
      <c r="V96" s="14">
        <v>43</v>
      </c>
      <c r="W96" s="14">
        <v>33</v>
      </c>
      <c r="X96" s="14">
        <v>52</v>
      </c>
      <c r="Y96" s="14">
        <v>62</v>
      </c>
      <c r="Z96" s="15">
        <v>424</v>
      </c>
    </row>
    <row r="97" spans="1:26" x14ac:dyDescent="0.25">
      <c r="A97" s="21">
        <v>43009</v>
      </c>
      <c r="B97" s="14" t="s">
        <v>6</v>
      </c>
      <c r="C97" s="14">
        <v>304</v>
      </c>
      <c r="D97" s="14">
        <v>1316</v>
      </c>
      <c r="E97" s="14">
        <v>53</v>
      </c>
      <c r="F97" s="14">
        <v>43</v>
      </c>
      <c r="G97" s="14">
        <v>63</v>
      </c>
      <c r="H97" s="14">
        <v>72</v>
      </c>
      <c r="I97" s="14">
        <v>47</v>
      </c>
      <c r="J97" s="22">
        <v>78</v>
      </c>
      <c r="K97" s="14">
        <v>43</v>
      </c>
      <c r="L97" s="14">
        <v>59</v>
      </c>
      <c r="M97" s="14">
        <v>43</v>
      </c>
      <c r="N97" s="14">
        <v>39</v>
      </c>
      <c r="O97" s="14">
        <v>26</v>
      </c>
      <c r="P97" s="14">
        <v>65</v>
      </c>
      <c r="Q97" s="14">
        <v>60</v>
      </c>
      <c r="R97" s="14">
        <v>42</v>
      </c>
      <c r="S97" s="14">
        <v>37</v>
      </c>
      <c r="T97" s="14">
        <v>40</v>
      </c>
      <c r="U97" s="14">
        <v>42</v>
      </c>
      <c r="V97" s="14">
        <v>36</v>
      </c>
      <c r="W97" s="14">
        <v>32</v>
      </c>
      <c r="X97" s="14">
        <v>39</v>
      </c>
      <c r="Y97" s="14">
        <v>34</v>
      </c>
      <c r="Z97" s="15">
        <v>323</v>
      </c>
    </row>
    <row r="98" spans="1:26" x14ac:dyDescent="0.25">
      <c r="A98" s="21">
        <v>43009</v>
      </c>
      <c r="B98" s="14" t="s">
        <v>7</v>
      </c>
      <c r="C98" s="14">
        <v>305</v>
      </c>
      <c r="D98" s="14">
        <v>1201</v>
      </c>
      <c r="E98" s="14">
        <v>41</v>
      </c>
      <c r="F98" s="14">
        <v>35</v>
      </c>
      <c r="G98" s="14">
        <v>57</v>
      </c>
      <c r="H98" s="14">
        <v>41</v>
      </c>
      <c r="I98" s="14">
        <v>42</v>
      </c>
      <c r="J98" s="22">
        <v>65</v>
      </c>
      <c r="K98" s="14">
        <v>48</v>
      </c>
      <c r="L98" s="14">
        <v>54</v>
      </c>
      <c r="M98" s="14">
        <v>40</v>
      </c>
      <c r="N98" s="14">
        <v>30</v>
      </c>
      <c r="O98" s="14">
        <v>22</v>
      </c>
      <c r="P98" s="14">
        <v>61</v>
      </c>
      <c r="Q98" s="14">
        <v>72</v>
      </c>
      <c r="R98" s="14">
        <v>41</v>
      </c>
      <c r="S98" s="14">
        <v>42</v>
      </c>
      <c r="T98" s="14">
        <v>40</v>
      </c>
      <c r="U98" s="14">
        <v>32</v>
      </c>
      <c r="V98" s="14">
        <v>41</v>
      </c>
      <c r="W98" s="14">
        <v>29</v>
      </c>
      <c r="X98" s="14">
        <v>33</v>
      </c>
      <c r="Y98" s="14">
        <v>44</v>
      </c>
      <c r="Z98" s="15">
        <v>291</v>
      </c>
    </row>
    <row r="99" spans="1:26" x14ac:dyDescent="0.25">
      <c r="A99" s="21">
        <v>43009</v>
      </c>
      <c r="B99" s="14" t="s">
        <v>4</v>
      </c>
      <c r="C99" s="14">
        <v>329</v>
      </c>
      <c r="D99" s="14">
        <v>1501</v>
      </c>
      <c r="E99" s="14">
        <v>55</v>
      </c>
      <c r="F99" s="14">
        <v>51</v>
      </c>
      <c r="G99" s="14">
        <v>71</v>
      </c>
      <c r="H99" s="14">
        <v>79</v>
      </c>
      <c r="I99" s="14">
        <v>61</v>
      </c>
      <c r="J99" s="22">
        <v>90</v>
      </c>
      <c r="K99" s="14">
        <v>67</v>
      </c>
      <c r="L99" s="14">
        <v>63</v>
      </c>
      <c r="M99" s="14">
        <v>50</v>
      </c>
      <c r="N99" s="14">
        <v>48</v>
      </c>
      <c r="O99" s="14">
        <v>26</v>
      </c>
      <c r="P99" s="14">
        <v>61</v>
      </c>
      <c r="Q99" s="14">
        <v>70</v>
      </c>
      <c r="R99" s="14">
        <v>47</v>
      </c>
      <c r="S99" s="14">
        <v>40</v>
      </c>
      <c r="T99" s="14">
        <v>48</v>
      </c>
      <c r="U99" s="14">
        <v>49</v>
      </c>
      <c r="V99" s="14">
        <v>49</v>
      </c>
      <c r="W99" s="14">
        <v>32</v>
      </c>
      <c r="X99" s="14">
        <v>47</v>
      </c>
      <c r="Y99" s="14">
        <v>54</v>
      </c>
      <c r="Z99" s="15">
        <v>343</v>
      </c>
    </row>
    <row r="100" spans="1:26" x14ac:dyDescent="0.25">
      <c r="A100" s="21">
        <v>43040</v>
      </c>
      <c r="B100" s="14" t="s">
        <v>5</v>
      </c>
      <c r="C100" s="14">
        <v>282</v>
      </c>
      <c r="D100" s="14">
        <v>1195</v>
      </c>
      <c r="E100" s="14">
        <v>34</v>
      </c>
      <c r="F100" s="14">
        <v>42</v>
      </c>
      <c r="G100" s="14">
        <v>38</v>
      </c>
      <c r="H100" s="14">
        <v>53</v>
      </c>
      <c r="I100" s="14">
        <v>36</v>
      </c>
      <c r="J100" s="22">
        <v>66</v>
      </c>
      <c r="K100" s="14">
        <v>42</v>
      </c>
      <c r="L100" s="14">
        <v>58</v>
      </c>
      <c r="M100" s="14">
        <v>45</v>
      </c>
      <c r="N100" s="14">
        <v>41</v>
      </c>
      <c r="O100" s="14">
        <v>30</v>
      </c>
      <c r="P100" s="14">
        <v>74</v>
      </c>
      <c r="Q100" s="14">
        <v>41</v>
      </c>
      <c r="R100" s="14">
        <v>37</v>
      </c>
      <c r="S100" s="14">
        <v>43</v>
      </c>
      <c r="T100" s="14">
        <v>42</v>
      </c>
      <c r="U100" s="14">
        <v>40</v>
      </c>
      <c r="V100" s="14">
        <v>42</v>
      </c>
      <c r="W100" s="14">
        <v>35</v>
      </c>
      <c r="X100" s="14">
        <v>43</v>
      </c>
      <c r="Y100" s="14">
        <v>48</v>
      </c>
      <c r="Z100" s="15">
        <v>265</v>
      </c>
    </row>
    <row r="101" spans="1:26" x14ac:dyDescent="0.25">
      <c r="A101" s="21">
        <v>43040</v>
      </c>
      <c r="B101" s="14" t="s">
        <v>6</v>
      </c>
      <c r="C101" s="14">
        <v>274</v>
      </c>
      <c r="D101" s="14">
        <v>1124</v>
      </c>
      <c r="E101" s="14">
        <v>39</v>
      </c>
      <c r="F101" s="14">
        <v>34</v>
      </c>
      <c r="G101" s="14">
        <v>42</v>
      </c>
      <c r="H101" s="14">
        <v>44</v>
      </c>
      <c r="I101" s="14">
        <v>31</v>
      </c>
      <c r="J101" s="22">
        <v>65</v>
      </c>
      <c r="K101" s="14">
        <v>46</v>
      </c>
      <c r="L101" s="14">
        <v>52</v>
      </c>
      <c r="M101" s="14">
        <v>29</v>
      </c>
      <c r="N101" s="14">
        <v>41</v>
      </c>
      <c r="O101" s="14">
        <v>21</v>
      </c>
      <c r="P101" s="14">
        <v>83</v>
      </c>
      <c r="Q101" s="14">
        <v>56</v>
      </c>
      <c r="R101" s="14">
        <v>40</v>
      </c>
      <c r="S101" s="14">
        <v>43</v>
      </c>
      <c r="T101" s="14">
        <v>41</v>
      </c>
      <c r="U101" s="14">
        <v>56</v>
      </c>
      <c r="V101" s="14">
        <v>31</v>
      </c>
      <c r="W101" s="14">
        <v>25</v>
      </c>
      <c r="X101" s="14">
        <v>39</v>
      </c>
      <c r="Y101" s="14">
        <v>43</v>
      </c>
      <c r="Z101" s="15">
        <v>223</v>
      </c>
    </row>
    <row r="102" spans="1:26" x14ac:dyDescent="0.25">
      <c r="A102" s="21">
        <v>43040</v>
      </c>
      <c r="B102" s="14" t="s">
        <v>7</v>
      </c>
      <c r="C102" s="14">
        <v>323</v>
      </c>
      <c r="D102" s="14">
        <v>1192</v>
      </c>
      <c r="E102" s="14">
        <v>30</v>
      </c>
      <c r="F102" s="14">
        <v>48</v>
      </c>
      <c r="G102" s="14">
        <v>43</v>
      </c>
      <c r="H102" s="14">
        <v>36</v>
      </c>
      <c r="I102" s="14">
        <v>51</v>
      </c>
      <c r="J102" s="22">
        <v>61</v>
      </c>
      <c r="K102" s="14">
        <v>44</v>
      </c>
      <c r="L102" s="14">
        <v>44</v>
      </c>
      <c r="M102" s="14">
        <v>41</v>
      </c>
      <c r="N102" s="14">
        <v>36</v>
      </c>
      <c r="O102" s="14">
        <v>19</v>
      </c>
      <c r="P102" s="14">
        <v>73</v>
      </c>
      <c r="Q102" s="14">
        <v>57</v>
      </c>
      <c r="R102" s="14">
        <v>54</v>
      </c>
      <c r="S102" s="14">
        <v>41</v>
      </c>
      <c r="T102" s="14">
        <v>45</v>
      </c>
      <c r="U102" s="14">
        <v>49</v>
      </c>
      <c r="V102" s="14">
        <v>45</v>
      </c>
      <c r="W102" s="14">
        <v>41</v>
      </c>
      <c r="X102" s="14">
        <v>50</v>
      </c>
      <c r="Y102" s="14">
        <v>52</v>
      </c>
      <c r="Z102" s="15">
        <v>232</v>
      </c>
    </row>
    <row r="103" spans="1:26" x14ac:dyDescent="0.25">
      <c r="A103" s="21">
        <v>43040</v>
      </c>
      <c r="B103" s="14" t="s">
        <v>4</v>
      </c>
      <c r="C103" s="14">
        <v>394</v>
      </c>
      <c r="D103" s="14">
        <v>1691</v>
      </c>
      <c r="E103" s="14">
        <v>51</v>
      </c>
      <c r="F103" s="14">
        <v>47</v>
      </c>
      <c r="G103" s="14">
        <v>60</v>
      </c>
      <c r="H103" s="14">
        <v>47</v>
      </c>
      <c r="I103" s="14">
        <v>38</v>
      </c>
      <c r="J103" s="22">
        <v>101</v>
      </c>
      <c r="K103" s="14">
        <v>61</v>
      </c>
      <c r="L103" s="14">
        <v>49</v>
      </c>
      <c r="M103" s="14">
        <v>53</v>
      </c>
      <c r="N103" s="14">
        <v>40</v>
      </c>
      <c r="O103" s="14">
        <v>38</v>
      </c>
      <c r="P103" s="14">
        <v>96</v>
      </c>
      <c r="Q103" s="14">
        <v>83</v>
      </c>
      <c r="R103" s="14">
        <v>80</v>
      </c>
      <c r="S103" s="14">
        <v>59</v>
      </c>
      <c r="T103" s="14">
        <v>69</v>
      </c>
      <c r="U103" s="14">
        <v>67</v>
      </c>
      <c r="V103" s="14">
        <v>72</v>
      </c>
      <c r="W103" s="14">
        <v>49</v>
      </c>
      <c r="X103" s="14">
        <v>59</v>
      </c>
      <c r="Y103" s="14">
        <v>74</v>
      </c>
      <c r="Z103" s="15">
        <v>398</v>
      </c>
    </row>
    <row r="104" spans="1:26" x14ac:dyDescent="0.25">
      <c r="A104" s="21">
        <v>43070</v>
      </c>
      <c r="B104" s="14" t="s">
        <v>5</v>
      </c>
      <c r="C104" s="14">
        <v>279</v>
      </c>
      <c r="D104" s="14">
        <v>1219</v>
      </c>
      <c r="E104" s="14">
        <v>33</v>
      </c>
      <c r="F104" s="14">
        <v>24</v>
      </c>
      <c r="G104" s="14">
        <v>42</v>
      </c>
      <c r="H104" s="14">
        <v>28</v>
      </c>
      <c r="I104" s="14">
        <v>24</v>
      </c>
      <c r="J104" s="22">
        <v>72</v>
      </c>
      <c r="K104" s="14">
        <v>46</v>
      </c>
      <c r="L104" s="14">
        <v>40</v>
      </c>
      <c r="M104" s="14">
        <v>48</v>
      </c>
      <c r="N104" s="14">
        <v>34</v>
      </c>
      <c r="O104" s="14">
        <v>39</v>
      </c>
      <c r="P104" s="14">
        <v>83</v>
      </c>
      <c r="Q104" s="14">
        <v>65</v>
      </c>
      <c r="R104" s="14">
        <v>46</v>
      </c>
      <c r="S104" s="14">
        <v>31</v>
      </c>
      <c r="T104" s="14">
        <v>34</v>
      </c>
      <c r="U104" s="14">
        <v>48</v>
      </c>
      <c r="V104" s="14">
        <v>46</v>
      </c>
      <c r="W104" s="14">
        <v>31</v>
      </c>
      <c r="X104" s="14">
        <v>36</v>
      </c>
      <c r="Y104" s="14">
        <v>57</v>
      </c>
      <c r="Z104" s="15">
        <v>312</v>
      </c>
    </row>
    <row r="105" spans="1:26" x14ac:dyDescent="0.25">
      <c r="A105" s="21">
        <v>43070</v>
      </c>
      <c r="B105" s="14" t="s">
        <v>6</v>
      </c>
      <c r="C105" s="14">
        <v>354</v>
      </c>
      <c r="D105" s="14">
        <v>1482</v>
      </c>
      <c r="E105" s="14">
        <v>60</v>
      </c>
      <c r="F105" s="14">
        <v>49</v>
      </c>
      <c r="G105" s="14">
        <v>63</v>
      </c>
      <c r="H105" s="14">
        <v>41</v>
      </c>
      <c r="I105" s="14">
        <v>30</v>
      </c>
      <c r="J105" s="22">
        <v>91</v>
      </c>
      <c r="K105" s="14">
        <v>63</v>
      </c>
      <c r="L105" s="14">
        <v>43</v>
      </c>
      <c r="M105" s="14">
        <v>54</v>
      </c>
      <c r="N105" s="14">
        <v>51</v>
      </c>
      <c r="O105" s="14">
        <v>37</v>
      </c>
      <c r="P105" s="14">
        <v>79</v>
      </c>
      <c r="Q105" s="14">
        <v>85</v>
      </c>
      <c r="R105" s="14">
        <v>51</v>
      </c>
      <c r="S105" s="14">
        <v>43</v>
      </c>
      <c r="T105" s="14">
        <v>45</v>
      </c>
      <c r="U105" s="14">
        <v>48</v>
      </c>
      <c r="V105" s="14">
        <v>57</v>
      </c>
      <c r="W105" s="14">
        <v>46</v>
      </c>
      <c r="X105" s="14">
        <v>39</v>
      </c>
      <c r="Y105" s="14">
        <v>42</v>
      </c>
      <c r="Z105" s="15">
        <v>365</v>
      </c>
    </row>
    <row r="106" spans="1:26" x14ac:dyDescent="0.25">
      <c r="A106" s="21">
        <v>43070</v>
      </c>
      <c r="B106" s="14" t="s">
        <v>7</v>
      </c>
      <c r="C106" s="14">
        <v>271</v>
      </c>
      <c r="D106" s="14">
        <v>1265</v>
      </c>
      <c r="E106" s="14">
        <v>44</v>
      </c>
      <c r="F106" s="14">
        <v>30</v>
      </c>
      <c r="G106" s="14">
        <v>63</v>
      </c>
      <c r="H106" s="14">
        <v>35</v>
      </c>
      <c r="I106" s="14">
        <v>24</v>
      </c>
      <c r="J106" s="22">
        <v>80</v>
      </c>
      <c r="K106" s="14">
        <v>46</v>
      </c>
      <c r="L106" s="14">
        <v>42</v>
      </c>
      <c r="M106" s="14">
        <v>48</v>
      </c>
      <c r="N106" s="14">
        <v>34</v>
      </c>
      <c r="O106" s="14">
        <v>28</v>
      </c>
      <c r="P106" s="14">
        <v>74</v>
      </c>
      <c r="Q106" s="14">
        <v>73</v>
      </c>
      <c r="R106" s="14">
        <v>44</v>
      </c>
      <c r="S106" s="14">
        <v>45</v>
      </c>
      <c r="T106" s="14">
        <v>37</v>
      </c>
      <c r="U106" s="14">
        <v>58</v>
      </c>
      <c r="V106" s="14">
        <v>44</v>
      </c>
      <c r="W106" s="14">
        <v>20</v>
      </c>
      <c r="X106" s="14">
        <v>52</v>
      </c>
      <c r="Y106" s="14">
        <v>56</v>
      </c>
      <c r="Z106" s="15">
        <v>288</v>
      </c>
    </row>
    <row r="107" spans="1:26" x14ac:dyDescent="0.25">
      <c r="A107" s="21">
        <v>43070</v>
      </c>
      <c r="B107" s="14" t="s">
        <v>4</v>
      </c>
      <c r="C107" s="14">
        <v>413</v>
      </c>
      <c r="D107" s="14">
        <v>1817</v>
      </c>
      <c r="E107" s="14">
        <v>76</v>
      </c>
      <c r="F107" s="14">
        <v>59</v>
      </c>
      <c r="G107" s="14">
        <v>75</v>
      </c>
      <c r="H107" s="14">
        <v>51</v>
      </c>
      <c r="I107" s="14">
        <v>31</v>
      </c>
      <c r="J107" s="22">
        <v>122</v>
      </c>
      <c r="K107" s="14">
        <v>64</v>
      </c>
      <c r="L107" s="14">
        <v>55</v>
      </c>
      <c r="M107" s="14">
        <v>66</v>
      </c>
      <c r="N107" s="14">
        <v>42</v>
      </c>
      <c r="O107" s="14">
        <v>35</v>
      </c>
      <c r="P107" s="14">
        <v>119</v>
      </c>
      <c r="Q107" s="14">
        <v>80</v>
      </c>
      <c r="R107" s="14">
        <v>64</v>
      </c>
      <c r="S107" s="14">
        <v>64</v>
      </c>
      <c r="T107" s="14">
        <v>73</v>
      </c>
      <c r="U107" s="14">
        <v>81</v>
      </c>
      <c r="V107" s="14">
        <v>68</v>
      </c>
      <c r="W107" s="14">
        <v>51</v>
      </c>
      <c r="X107" s="14">
        <v>62</v>
      </c>
      <c r="Y107" s="14">
        <v>76</v>
      </c>
      <c r="Z107" s="15">
        <v>403</v>
      </c>
    </row>
    <row r="108" spans="1:26" x14ac:dyDescent="0.25">
      <c r="A108" s="21">
        <v>43101</v>
      </c>
      <c r="B108" s="14" t="s">
        <v>5</v>
      </c>
      <c r="C108" s="14">
        <v>231</v>
      </c>
      <c r="D108" s="14">
        <v>1145</v>
      </c>
      <c r="E108" s="14">
        <v>54</v>
      </c>
      <c r="F108" s="14">
        <v>35</v>
      </c>
      <c r="G108" s="14">
        <v>48</v>
      </c>
      <c r="H108" s="14">
        <v>27</v>
      </c>
      <c r="I108" s="14">
        <v>16</v>
      </c>
      <c r="J108" s="22">
        <v>57</v>
      </c>
      <c r="K108" s="14">
        <v>42</v>
      </c>
      <c r="L108" s="14">
        <v>31</v>
      </c>
      <c r="M108" s="14">
        <v>27</v>
      </c>
      <c r="N108" s="14">
        <v>33</v>
      </c>
      <c r="O108" s="14">
        <v>22</v>
      </c>
      <c r="P108" s="14">
        <v>56</v>
      </c>
      <c r="Q108" s="14">
        <v>71</v>
      </c>
      <c r="R108" s="14">
        <v>53</v>
      </c>
      <c r="S108" s="14">
        <v>58</v>
      </c>
      <c r="T108" s="14">
        <v>40</v>
      </c>
      <c r="U108" s="14">
        <v>56</v>
      </c>
      <c r="V108" s="14">
        <v>47</v>
      </c>
      <c r="W108" s="14">
        <v>33</v>
      </c>
      <c r="X108" s="14">
        <v>45</v>
      </c>
      <c r="Y108" s="14">
        <v>44</v>
      </c>
      <c r="Z108" s="15">
        <v>250</v>
      </c>
    </row>
    <row r="109" spans="1:26" x14ac:dyDescent="0.25">
      <c r="A109" s="21">
        <v>43101</v>
      </c>
      <c r="B109" s="14" t="s">
        <v>6</v>
      </c>
      <c r="C109" s="14">
        <v>210</v>
      </c>
      <c r="D109" s="14">
        <v>998</v>
      </c>
      <c r="E109" s="14">
        <v>42</v>
      </c>
      <c r="F109" s="14">
        <v>24</v>
      </c>
      <c r="G109" s="14">
        <v>36</v>
      </c>
      <c r="H109" s="14">
        <v>21</v>
      </c>
      <c r="I109" s="14">
        <v>20</v>
      </c>
      <c r="J109" s="22">
        <v>53</v>
      </c>
      <c r="K109" s="14">
        <v>39</v>
      </c>
      <c r="L109" s="14">
        <v>31</v>
      </c>
      <c r="M109" s="14">
        <v>30</v>
      </c>
      <c r="N109" s="14">
        <v>27</v>
      </c>
      <c r="O109" s="14">
        <v>28</v>
      </c>
      <c r="P109" s="14">
        <v>62</v>
      </c>
      <c r="Q109" s="14">
        <v>41</v>
      </c>
      <c r="R109" s="14">
        <v>36</v>
      </c>
      <c r="S109" s="14">
        <v>32</v>
      </c>
      <c r="T109" s="14">
        <v>32</v>
      </c>
      <c r="U109" s="14">
        <v>38</v>
      </c>
      <c r="V109" s="14">
        <v>42</v>
      </c>
      <c r="W109" s="14">
        <v>28</v>
      </c>
      <c r="X109" s="14">
        <v>37</v>
      </c>
      <c r="Y109" s="14">
        <v>46</v>
      </c>
      <c r="Z109" s="15">
        <v>253</v>
      </c>
    </row>
    <row r="110" spans="1:26" x14ac:dyDescent="0.25">
      <c r="A110" s="21">
        <v>43101</v>
      </c>
      <c r="B110" s="14" t="s">
        <v>7</v>
      </c>
      <c r="C110" s="14">
        <v>251</v>
      </c>
      <c r="D110" s="14">
        <v>1051</v>
      </c>
      <c r="E110" s="14">
        <v>40</v>
      </c>
      <c r="F110" s="14">
        <v>28</v>
      </c>
      <c r="G110" s="14">
        <v>46</v>
      </c>
      <c r="H110" s="14">
        <v>24</v>
      </c>
      <c r="I110" s="14">
        <v>11</v>
      </c>
      <c r="J110" s="22">
        <v>62</v>
      </c>
      <c r="K110" s="14">
        <v>35</v>
      </c>
      <c r="L110" s="14">
        <v>24</v>
      </c>
      <c r="M110" s="14">
        <v>32</v>
      </c>
      <c r="N110" s="14">
        <v>24</v>
      </c>
      <c r="O110" s="14">
        <v>19</v>
      </c>
      <c r="P110" s="14">
        <v>78</v>
      </c>
      <c r="Q110" s="14">
        <v>59</v>
      </c>
      <c r="R110" s="14">
        <v>45</v>
      </c>
      <c r="S110" s="14">
        <v>42</v>
      </c>
      <c r="T110" s="14">
        <v>58</v>
      </c>
      <c r="U110" s="14">
        <v>50</v>
      </c>
      <c r="V110" s="14">
        <v>43</v>
      </c>
      <c r="W110" s="14">
        <v>27</v>
      </c>
      <c r="X110" s="14">
        <v>40</v>
      </c>
      <c r="Y110" s="14">
        <v>50</v>
      </c>
      <c r="Z110" s="15">
        <v>214</v>
      </c>
    </row>
    <row r="111" spans="1:26" x14ac:dyDescent="0.25">
      <c r="A111" s="21">
        <v>43101</v>
      </c>
      <c r="B111" s="14" t="s">
        <v>4</v>
      </c>
      <c r="C111" s="14">
        <v>287</v>
      </c>
      <c r="D111" s="14">
        <v>1299</v>
      </c>
      <c r="E111" s="14">
        <v>68</v>
      </c>
      <c r="F111" s="14">
        <v>35</v>
      </c>
      <c r="G111" s="14">
        <v>55</v>
      </c>
      <c r="H111" s="14">
        <v>33</v>
      </c>
      <c r="I111" s="14">
        <v>10</v>
      </c>
      <c r="J111" s="22">
        <v>80</v>
      </c>
      <c r="K111" s="14">
        <v>38</v>
      </c>
      <c r="L111" s="14">
        <v>32</v>
      </c>
      <c r="M111" s="14">
        <v>42</v>
      </c>
      <c r="N111" s="14">
        <v>23</v>
      </c>
      <c r="O111" s="14">
        <v>27</v>
      </c>
      <c r="P111" s="14">
        <v>86</v>
      </c>
      <c r="Q111" s="14">
        <v>74</v>
      </c>
      <c r="R111" s="14">
        <v>55</v>
      </c>
      <c r="S111" s="14">
        <v>34</v>
      </c>
      <c r="T111" s="14">
        <v>44</v>
      </c>
      <c r="U111" s="14">
        <v>60</v>
      </c>
      <c r="V111" s="14">
        <v>45</v>
      </c>
      <c r="W111" s="14">
        <v>36</v>
      </c>
      <c r="X111" s="14">
        <v>50</v>
      </c>
      <c r="Y111" s="14">
        <v>49</v>
      </c>
      <c r="Z111" s="15">
        <v>323</v>
      </c>
    </row>
    <row r="112" spans="1:26" x14ac:dyDescent="0.25">
      <c r="A112" s="21">
        <v>43132</v>
      </c>
      <c r="B112" s="14" t="s">
        <v>5</v>
      </c>
      <c r="C112" s="14">
        <v>141</v>
      </c>
      <c r="D112" s="14">
        <v>591</v>
      </c>
      <c r="E112" s="14">
        <v>33</v>
      </c>
      <c r="F112" s="14">
        <v>20</v>
      </c>
      <c r="G112" s="14">
        <v>22</v>
      </c>
      <c r="H112" s="14">
        <v>15</v>
      </c>
      <c r="I112" s="14">
        <v>9</v>
      </c>
      <c r="J112" s="22">
        <v>32</v>
      </c>
      <c r="K112" s="14">
        <v>18</v>
      </c>
      <c r="L112" s="14">
        <v>10</v>
      </c>
      <c r="M112" s="14">
        <v>16</v>
      </c>
      <c r="N112" s="14">
        <v>20</v>
      </c>
      <c r="O112" s="14">
        <v>19</v>
      </c>
      <c r="P112" s="14">
        <v>33</v>
      </c>
      <c r="Q112" s="14">
        <v>34</v>
      </c>
      <c r="R112" s="14">
        <v>21</v>
      </c>
      <c r="S112" s="14">
        <v>21</v>
      </c>
      <c r="T112" s="14">
        <v>20</v>
      </c>
      <c r="U112" s="14">
        <v>11</v>
      </c>
      <c r="V112" s="14">
        <v>20</v>
      </c>
      <c r="W112" s="14">
        <v>14</v>
      </c>
      <c r="X112" s="14">
        <v>22</v>
      </c>
      <c r="Y112" s="14">
        <v>21</v>
      </c>
      <c r="Z112" s="15">
        <v>160</v>
      </c>
    </row>
    <row r="113" spans="1:26" x14ac:dyDescent="0.25">
      <c r="A113" s="21">
        <v>43132</v>
      </c>
      <c r="B113" s="14" t="s">
        <v>6</v>
      </c>
      <c r="C113" s="14">
        <v>163</v>
      </c>
      <c r="D113" s="14">
        <v>672</v>
      </c>
      <c r="E113" s="14">
        <v>16</v>
      </c>
      <c r="F113" s="14">
        <v>11</v>
      </c>
      <c r="G113" s="14">
        <v>18</v>
      </c>
      <c r="H113" s="14">
        <v>11</v>
      </c>
      <c r="I113" s="14">
        <v>12</v>
      </c>
      <c r="J113" s="22">
        <v>46</v>
      </c>
      <c r="K113" s="14">
        <v>23</v>
      </c>
      <c r="L113" s="14">
        <v>14</v>
      </c>
      <c r="M113" s="14">
        <v>19</v>
      </c>
      <c r="N113" s="14">
        <v>17</v>
      </c>
      <c r="O113" s="14">
        <v>7</v>
      </c>
      <c r="P113" s="14">
        <v>33</v>
      </c>
      <c r="Q113" s="14">
        <v>37</v>
      </c>
      <c r="R113" s="14">
        <v>23</v>
      </c>
      <c r="S113" s="14">
        <v>28</v>
      </c>
      <c r="T113" s="14">
        <v>24</v>
      </c>
      <c r="U113" s="14">
        <v>26</v>
      </c>
      <c r="V113" s="14">
        <v>31</v>
      </c>
      <c r="W113" s="14">
        <v>19</v>
      </c>
      <c r="X113" s="14">
        <v>24</v>
      </c>
      <c r="Y113" s="14">
        <v>30</v>
      </c>
      <c r="Z113" s="15">
        <v>203</v>
      </c>
    </row>
    <row r="114" spans="1:26" x14ac:dyDescent="0.25">
      <c r="A114" s="21">
        <v>43132</v>
      </c>
      <c r="B114" s="14" t="s">
        <v>7</v>
      </c>
      <c r="C114" s="14">
        <v>187</v>
      </c>
      <c r="D114" s="14">
        <v>776</v>
      </c>
      <c r="E114" s="14">
        <v>39</v>
      </c>
      <c r="F114" s="14">
        <v>21</v>
      </c>
      <c r="G114" s="14">
        <v>37</v>
      </c>
      <c r="H114" s="14">
        <v>30</v>
      </c>
      <c r="I114" s="14">
        <v>18</v>
      </c>
      <c r="J114" s="22">
        <v>72</v>
      </c>
      <c r="K114" s="14">
        <v>38</v>
      </c>
      <c r="L114" s="14">
        <v>24</v>
      </c>
      <c r="M114" s="14">
        <v>37</v>
      </c>
      <c r="N114" s="14">
        <v>31</v>
      </c>
      <c r="O114" s="14">
        <v>27</v>
      </c>
      <c r="P114" s="14">
        <v>35</v>
      </c>
      <c r="Q114" s="14">
        <v>33</v>
      </c>
      <c r="R114" s="14">
        <v>21</v>
      </c>
      <c r="S114" s="14">
        <v>18</v>
      </c>
      <c r="T114" s="14">
        <v>15</v>
      </c>
      <c r="U114" s="14">
        <v>13</v>
      </c>
      <c r="V114" s="14">
        <v>31</v>
      </c>
      <c r="W114" s="14">
        <v>13</v>
      </c>
      <c r="X114" s="14">
        <v>17</v>
      </c>
      <c r="Y114" s="14">
        <v>27</v>
      </c>
      <c r="Z114" s="15">
        <v>179</v>
      </c>
    </row>
    <row r="115" spans="1:26" x14ac:dyDescent="0.25">
      <c r="A115" s="21">
        <v>43132</v>
      </c>
      <c r="B115" s="14" t="s">
        <v>4</v>
      </c>
      <c r="C115" s="14">
        <v>173</v>
      </c>
      <c r="D115" s="14">
        <v>833</v>
      </c>
      <c r="E115" s="14">
        <v>37</v>
      </c>
      <c r="F115" s="14">
        <v>16</v>
      </c>
      <c r="G115" s="14">
        <v>33</v>
      </c>
      <c r="H115" s="14">
        <v>16</v>
      </c>
      <c r="I115" s="14">
        <v>16</v>
      </c>
      <c r="J115" s="22">
        <v>71</v>
      </c>
      <c r="K115" s="14">
        <v>40</v>
      </c>
      <c r="L115" s="14">
        <v>16</v>
      </c>
      <c r="M115" s="14">
        <v>32</v>
      </c>
      <c r="N115" s="14">
        <v>25</v>
      </c>
      <c r="O115" s="14">
        <v>17</v>
      </c>
      <c r="P115" s="14">
        <v>51</v>
      </c>
      <c r="Q115" s="14">
        <v>28</v>
      </c>
      <c r="R115" s="14">
        <v>23</v>
      </c>
      <c r="S115" s="14">
        <v>19</v>
      </c>
      <c r="T115" s="14">
        <v>27</v>
      </c>
      <c r="U115" s="14">
        <v>39</v>
      </c>
      <c r="V115" s="14">
        <v>23</v>
      </c>
      <c r="W115" s="14">
        <v>23</v>
      </c>
      <c r="X115" s="14">
        <v>30</v>
      </c>
      <c r="Y115" s="14">
        <v>29</v>
      </c>
      <c r="Z115" s="15">
        <v>222</v>
      </c>
    </row>
    <row r="116" spans="1:26" x14ac:dyDescent="0.25">
      <c r="A116" s="21">
        <v>43160</v>
      </c>
      <c r="B116" s="14" t="s">
        <v>5</v>
      </c>
      <c r="C116" s="14">
        <v>188</v>
      </c>
      <c r="D116" s="14">
        <v>754</v>
      </c>
      <c r="E116" s="14">
        <v>26</v>
      </c>
      <c r="F116" s="14">
        <v>14</v>
      </c>
      <c r="G116" s="14">
        <v>24</v>
      </c>
      <c r="H116" s="14">
        <v>12</v>
      </c>
      <c r="I116" s="14">
        <v>4</v>
      </c>
      <c r="J116" s="22">
        <v>66</v>
      </c>
      <c r="K116" s="14">
        <v>23</v>
      </c>
      <c r="L116" s="14">
        <v>21</v>
      </c>
      <c r="M116" s="14">
        <v>26</v>
      </c>
      <c r="N116" s="14">
        <v>20</v>
      </c>
      <c r="O116" s="14">
        <v>13</v>
      </c>
      <c r="P116" s="14">
        <v>47</v>
      </c>
      <c r="Q116" s="14">
        <v>39</v>
      </c>
      <c r="R116" s="14">
        <v>33</v>
      </c>
      <c r="S116" s="14">
        <v>24</v>
      </c>
      <c r="T116" s="14">
        <v>25</v>
      </c>
      <c r="U116" s="14">
        <v>28</v>
      </c>
      <c r="V116" s="14">
        <v>29</v>
      </c>
      <c r="W116" s="14">
        <v>24</v>
      </c>
      <c r="X116" s="14">
        <v>22</v>
      </c>
      <c r="Y116" s="14">
        <v>23</v>
      </c>
      <c r="Z116" s="15">
        <v>211</v>
      </c>
    </row>
    <row r="117" spans="1:26" x14ac:dyDescent="0.25">
      <c r="A117" s="21">
        <v>43160</v>
      </c>
      <c r="B117" s="14" t="s">
        <v>6</v>
      </c>
      <c r="C117" s="14">
        <v>182</v>
      </c>
      <c r="D117" s="14">
        <v>858</v>
      </c>
      <c r="E117" s="14">
        <v>28</v>
      </c>
      <c r="F117" s="14">
        <v>33</v>
      </c>
      <c r="G117" s="14">
        <v>26</v>
      </c>
      <c r="H117" s="14">
        <v>18</v>
      </c>
      <c r="I117" s="14">
        <v>13</v>
      </c>
      <c r="J117" s="22">
        <v>60</v>
      </c>
      <c r="K117" s="14">
        <v>38</v>
      </c>
      <c r="L117" s="14">
        <v>26</v>
      </c>
      <c r="M117" s="14">
        <v>27</v>
      </c>
      <c r="N117" s="14">
        <v>27</v>
      </c>
      <c r="O117" s="14">
        <v>17</v>
      </c>
      <c r="P117" s="14">
        <v>38</v>
      </c>
      <c r="Q117" s="14">
        <v>41</v>
      </c>
      <c r="R117" s="14">
        <v>33</v>
      </c>
      <c r="S117" s="14">
        <v>31</v>
      </c>
      <c r="T117" s="14">
        <v>24</v>
      </c>
      <c r="U117" s="14">
        <v>28</v>
      </c>
      <c r="V117" s="14">
        <v>31</v>
      </c>
      <c r="W117" s="14">
        <v>24</v>
      </c>
      <c r="X117" s="14">
        <v>26</v>
      </c>
      <c r="Y117" s="14">
        <v>39</v>
      </c>
      <c r="Z117" s="15">
        <v>230</v>
      </c>
    </row>
    <row r="118" spans="1:26" x14ac:dyDescent="0.25">
      <c r="A118" s="21">
        <v>43160</v>
      </c>
      <c r="B118" s="14" t="s">
        <v>7</v>
      </c>
      <c r="C118" s="14">
        <v>184</v>
      </c>
      <c r="D118" s="14">
        <v>826</v>
      </c>
      <c r="E118" s="14">
        <v>21</v>
      </c>
      <c r="F118" s="14">
        <v>16</v>
      </c>
      <c r="G118" s="14">
        <v>20</v>
      </c>
      <c r="H118" s="14">
        <v>13</v>
      </c>
      <c r="I118" s="14">
        <v>16</v>
      </c>
      <c r="J118" s="22">
        <v>60</v>
      </c>
      <c r="K118" s="14">
        <v>27</v>
      </c>
      <c r="L118" s="14">
        <v>11</v>
      </c>
      <c r="M118" s="14">
        <v>23</v>
      </c>
      <c r="N118" s="14">
        <v>18</v>
      </c>
      <c r="O118" s="14">
        <v>12</v>
      </c>
      <c r="P118" s="14">
        <v>49</v>
      </c>
      <c r="Q118" s="14">
        <v>54</v>
      </c>
      <c r="R118" s="14">
        <v>46</v>
      </c>
      <c r="S118" s="14">
        <v>35</v>
      </c>
      <c r="T118" s="14">
        <v>43</v>
      </c>
      <c r="U118" s="14">
        <v>43</v>
      </c>
      <c r="V118" s="14">
        <v>37</v>
      </c>
      <c r="W118" s="14">
        <v>33</v>
      </c>
      <c r="X118" s="14">
        <v>31</v>
      </c>
      <c r="Y118" s="14">
        <v>41</v>
      </c>
      <c r="Z118" s="15">
        <v>177</v>
      </c>
    </row>
    <row r="119" spans="1:26" x14ac:dyDescent="0.25">
      <c r="A119" s="21">
        <v>43160</v>
      </c>
      <c r="B119" s="14" t="s">
        <v>4</v>
      </c>
      <c r="C119" s="14">
        <v>238</v>
      </c>
      <c r="D119" s="14">
        <v>1023</v>
      </c>
      <c r="E119" s="14">
        <v>44</v>
      </c>
      <c r="F119" s="14">
        <v>14</v>
      </c>
      <c r="G119" s="14">
        <v>21</v>
      </c>
      <c r="H119" s="14">
        <v>27</v>
      </c>
      <c r="I119" s="14">
        <v>14</v>
      </c>
      <c r="J119" s="22">
        <v>86</v>
      </c>
      <c r="K119" s="14">
        <v>39</v>
      </c>
      <c r="L119" s="14">
        <v>24</v>
      </c>
      <c r="M119" s="14">
        <v>41</v>
      </c>
      <c r="N119" s="14">
        <v>30</v>
      </c>
      <c r="O119" s="14">
        <v>29</v>
      </c>
      <c r="P119" s="14">
        <v>63</v>
      </c>
      <c r="Q119" s="14">
        <v>52</v>
      </c>
      <c r="R119" s="14">
        <v>37</v>
      </c>
      <c r="S119" s="14">
        <v>30</v>
      </c>
      <c r="T119" s="14">
        <v>38</v>
      </c>
      <c r="U119" s="14">
        <v>30</v>
      </c>
      <c r="V119" s="14">
        <v>38</v>
      </c>
      <c r="W119" s="14">
        <v>25</v>
      </c>
      <c r="X119" s="14">
        <v>32</v>
      </c>
      <c r="Y119" s="14">
        <v>33</v>
      </c>
      <c r="Z119" s="15">
        <v>276</v>
      </c>
    </row>
    <row r="120" spans="1:26" x14ac:dyDescent="0.25">
      <c r="A120" s="21">
        <v>43191</v>
      </c>
      <c r="B120" s="14" t="s">
        <v>5</v>
      </c>
      <c r="C120" s="14">
        <v>167</v>
      </c>
      <c r="D120" s="14">
        <v>712</v>
      </c>
      <c r="E120" s="14">
        <v>26</v>
      </c>
      <c r="F120" s="14">
        <v>22</v>
      </c>
      <c r="G120" s="14">
        <v>27</v>
      </c>
      <c r="H120" s="14">
        <v>20</v>
      </c>
      <c r="I120" s="14">
        <v>12</v>
      </c>
      <c r="J120" s="22">
        <v>64</v>
      </c>
      <c r="K120" s="14">
        <v>39</v>
      </c>
      <c r="L120" s="14">
        <v>15</v>
      </c>
      <c r="M120" s="14">
        <v>31</v>
      </c>
      <c r="N120" s="14">
        <v>33</v>
      </c>
      <c r="O120" s="14">
        <v>19</v>
      </c>
      <c r="P120" s="14">
        <v>36</v>
      </c>
      <c r="Q120" s="14">
        <v>33</v>
      </c>
      <c r="R120" s="14">
        <v>30</v>
      </c>
      <c r="S120" s="14">
        <v>21</v>
      </c>
      <c r="T120" s="14">
        <v>28</v>
      </c>
      <c r="U120" s="14">
        <v>22</v>
      </c>
      <c r="V120" s="14">
        <v>16</v>
      </c>
      <c r="W120" s="14">
        <v>16</v>
      </c>
      <c r="X120" s="14">
        <v>24</v>
      </c>
      <c r="Y120" s="14">
        <v>25</v>
      </c>
      <c r="Z120" s="15">
        <v>153</v>
      </c>
    </row>
    <row r="121" spans="1:26" x14ac:dyDescent="0.25">
      <c r="A121" s="21">
        <v>43191</v>
      </c>
      <c r="B121" s="14" t="s">
        <v>6</v>
      </c>
      <c r="C121" s="14">
        <v>163</v>
      </c>
      <c r="D121" s="14">
        <v>743</v>
      </c>
      <c r="E121" s="14">
        <v>37</v>
      </c>
      <c r="F121" s="14">
        <v>22</v>
      </c>
      <c r="G121" s="14">
        <v>26</v>
      </c>
      <c r="H121" s="14">
        <v>14</v>
      </c>
      <c r="I121" s="14">
        <v>18</v>
      </c>
      <c r="J121" s="22">
        <v>66</v>
      </c>
      <c r="K121" s="14">
        <v>41</v>
      </c>
      <c r="L121" s="14">
        <v>25</v>
      </c>
      <c r="M121" s="14">
        <v>33</v>
      </c>
      <c r="N121" s="14">
        <v>24</v>
      </c>
      <c r="O121" s="14">
        <v>10</v>
      </c>
      <c r="P121" s="14">
        <v>43</v>
      </c>
      <c r="Q121" s="14">
        <v>34</v>
      </c>
      <c r="R121" s="14">
        <v>27</v>
      </c>
      <c r="S121" s="14">
        <v>27</v>
      </c>
      <c r="T121" s="14">
        <v>25</v>
      </c>
      <c r="U121" s="14">
        <v>32</v>
      </c>
      <c r="V121" s="14">
        <v>20</v>
      </c>
      <c r="W121" s="14">
        <v>18</v>
      </c>
      <c r="X121" s="14">
        <v>29</v>
      </c>
      <c r="Y121" s="14">
        <v>21</v>
      </c>
      <c r="Z121" s="15">
        <v>151</v>
      </c>
    </row>
    <row r="122" spans="1:26" x14ac:dyDescent="0.25">
      <c r="A122" s="21">
        <v>43191</v>
      </c>
      <c r="B122" s="14" t="s">
        <v>7</v>
      </c>
      <c r="C122" s="14">
        <v>115</v>
      </c>
      <c r="D122" s="14">
        <v>450</v>
      </c>
      <c r="E122" s="14">
        <v>18</v>
      </c>
      <c r="F122" s="14">
        <v>13</v>
      </c>
      <c r="G122" s="14">
        <v>13</v>
      </c>
      <c r="H122" s="14">
        <v>15</v>
      </c>
      <c r="I122" s="14">
        <v>13</v>
      </c>
      <c r="J122" s="22">
        <v>43</v>
      </c>
      <c r="K122" s="14">
        <v>14</v>
      </c>
      <c r="L122" s="14">
        <v>10</v>
      </c>
      <c r="M122" s="14">
        <v>28</v>
      </c>
      <c r="N122" s="14">
        <v>11</v>
      </c>
      <c r="O122" s="14">
        <v>12</v>
      </c>
      <c r="P122" s="14">
        <v>30</v>
      </c>
      <c r="Q122" s="14">
        <v>15</v>
      </c>
      <c r="R122" s="14">
        <v>18</v>
      </c>
      <c r="S122" s="14">
        <v>11</v>
      </c>
      <c r="T122" s="14">
        <v>18</v>
      </c>
      <c r="U122" s="14">
        <v>18</v>
      </c>
      <c r="V122" s="14">
        <v>16</v>
      </c>
      <c r="W122" s="14">
        <v>17</v>
      </c>
      <c r="X122" s="14">
        <v>20</v>
      </c>
      <c r="Y122" s="14">
        <v>21</v>
      </c>
      <c r="Z122" s="15">
        <v>76</v>
      </c>
    </row>
    <row r="123" spans="1:26" x14ac:dyDescent="0.25">
      <c r="A123" s="21">
        <v>43191</v>
      </c>
      <c r="B123" s="14" t="s">
        <v>4</v>
      </c>
      <c r="C123" s="14">
        <v>156</v>
      </c>
      <c r="D123" s="14">
        <v>588</v>
      </c>
      <c r="E123" s="14">
        <v>21</v>
      </c>
      <c r="F123" s="14">
        <v>13</v>
      </c>
      <c r="G123" s="14">
        <v>15</v>
      </c>
      <c r="H123" s="14">
        <v>8</v>
      </c>
      <c r="I123" s="14">
        <v>12</v>
      </c>
      <c r="J123" s="22">
        <v>54</v>
      </c>
      <c r="K123" s="14">
        <v>25</v>
      </c>
      <c r="L123" s="14">
        <v>21</v>
      </c>
      <c r="M123" s="14">
        <v>20</v>
      </c>
      <c r="N123" s="14">
        <v>26</v>
      </c>
      <c r="O123" s="14">
        <v>12</v>
      </c>
      <c r="P123" s="14">
        <v>39</v>
      </c>
      <c r="Q123" s="14">
        <v>36</v>
      </c>
      <c r="R123" s="14">
        <v>25</v>
      </c>
      <c r="S123" s="14">
        <v>25</v>
      </c>
      <c r="T123" s="14">
        <v>23</v>
      </c>
      <c r="U123" s="14">
        <v>28</v>
      </c>
      <c r="V123" s="14">
        <v>26</v>
      </c>
      <c r="W123" s="14">
        <v>22</v>
      </c>
      <c r="X123" s="14">
        <v>27</v>
      </c>
      <c r="Y123" s="14">
        <v>20</v>
      </c>
      <c r="Z123" s="15">
        <v>90</v>
      </c>
    </row>
    <row r="124" spans="1:26" ht="16.5" thickBot="1" x14ac:dyDescent="0.3">
      <c r="A124" s="23">
        <v>43221</v>
      </c>
      <c r="B124" s="16" t="s">
        <v>5</v>
      </c>
      <c r="C124" s="16">
        <v>86</v>
      </c>
      <c r="D124" s="16">
        <v>380</v>
      </c>
      <c r="E124" s="16">
        <v>18</v>
      </c>
      <c r="F124" s="16">
        <v>10</v>
      </c>
      <c r="G124" s="16">
        <v>8</v>
      </c>
      <c r="H124" s="16">
        <v>9</v>
      </c>
      <c r="I124" s="16">
        <v>5</v>
      </c>
      <c r="J124" s="24">
        <v>34</v>
      </c>
      <c r="K124" s="16">
        <v>12</v>
      </c>
      <c r="L124" s="16">
        <v>15</v>
      </c>
      <c r="M124" s="16">
        <v>23</v>
      </c>
      <c r="N124" s="16">
        <v>12</v>
      </c>
      <c r="O124" s="16">
        <v>9</v>
      </c>
      <c r="P124" s="16">
        <v>23</v>
      </c>
      <c r="Q124" s="16">
        <v>11</v>
      </c>
      <c r="R124" s="16">
        <v>9</v>
      </c>
      <c r="S124" s="16">
        <v>11</v>
      </c>
      <c r="T124" s="16">
        <v>12</v>
      </c>
      <c r="U124" s="16">
        <v>10</v>
      </c>
      <c r="V124" s="16">
        <v>10</v>
      </c>
      <c r="W124" s="16">
        <v>12</v>
      </c>
      <c r="X124" s="16">
        <v>10</v>
      </c>
      <c r="Y124" s="16">
        <v>8</v>
      </c>
      <c r="Z124" s="17">
        <v>109</v>
      </c>
    </row>
    <row r="126" spans="1:26" x14ac:dyDescent="0.25">
      <c r="A126" s="1"/>
    </row>
    <row r="127" spans="1:26" x14ac:dyDescent="0.25">
      <c r="A127" s="1"/>
    </row>
    <row r="128" spans="1:26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5279-7333-4B5C-A71D-D4B45F1DEE21}">
  <dimension ref="A1:M39"/>
  <sheetViews>
    <sheetView workbookViewId="0">
      <selection activeCell="G18" sqref="G18:M22"/>
    </sheetView>
  </sheetViews>
  <sheetFormatPr defaultRowHeight="15.75" x14ac:dyDescent="0.25"/>
  <sheetData>
    <row r="1" spans="1:13" x14ac:dyDescent="0.25">
      <c r="A1" s="74" t="s">
        <v>50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x14ac:dyDescent="0.25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x14ac:dyDescent="0.2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7" spans="1:13" x14ac:dyDescent="0.25">
      <c r="A7" t="s">
        <v>5</v>
      </c>
      <c r="B7" t="s">
        <v>6</v>
      </c>
      <c r="C7" t="s">
        <v>7</v>
      </c>
      <c r="D7" t="s">
        <v>4</v>
      </c>
      <c r="G7" t="s">
        <v>51</v>
      </c>
    </row>
    <row r="8" spans="1:13" x14ac:dyDescent="0.25">
      <c r="A8" s="14">
        <v>1</v>
      </c>
      <c r="B8" s="14">
        <v>25</v>
      </c>
      <c r="C8" s="14">
        <v>70</v>
      </c>
      <c r="D8" s="14">
        <v>4</v>
      </c>
    </row>
    <row r="9" spans="1:13" ht="16.5" thickBot="1" x14ac:dyDescent="0.3">
      <c r="A9" s="14">
        <v>291</v>
      </c>
      <c r="B9" s="14">
        <v>225</v>
      </c>
      <c r="C9" s="14">
        <v>141</v>
      </c>
      <c r="D9" s="14">
        <v>100</v>
      </c>
      <c r="G9" t="s">
        <v>52</v>
      </c>
    </row>
    <row r="10" spans="1:13" x14ac:dyDescent="0.25">
      <c r="A10" s="14">
        <v>215</v>
      </c>
      <c r="B10" s="14">
        <v>94</v>
      </c>
      <c r="C10" s="14">
        <v>266</v>
      </c>
      <c r="D10" s="14">
        <v>148</v>
      </c>
      <c r="G10" s="56" t="s">
        <v>53</v>
      </c>
      <c r="H10" s="56" t="s">
        <v>54</v>
      </c>
      <c r="I10" s="56" t="s">
        <v>55</v>
      </c>
      <c r="J10" s="56" t="s">
        <v>56</v>
      </c>
      <c r="K10" s="56" t="s">
        <v>57</v>
      </c>
    </row>
    <row r="11" spans="1:13" x14ac:dyDescent="0.25">
      <c r="A11" s="14">
        <v>133</v>
      </c>
      <c r="B11" s="14">
        <v>271</v>
      </c>
      <c r="C11" s="14">
        <v>169</v>
      </c>
      <c r="D11" s="14">
        <v>35</v>
      </c>
      <c r="G11" s="54" t="s">
        <v>5</v>
      </c>
      <c r="H11" s="54">
        <v>31</v>
      </c>
      <c r="I11" s="54">
        <v>17110</v>
      </c>
      <c r="J11" s="54">
        <v>551.93548387096769</v>
      </c>
      <c r="K11" s="54">
        <v>147469.19569892474</v>
      </c>
    </row>
    <row r="12" spans="1:13" x14ac:dyDescent="0.25">
      <c r="A12" s="14">
        <v>405</v>
      </c>
      <c r="B12" s="14">
        <v>581</v>
      </c>
      <c r="C12" s="14">
        <v>469</v>
      </c>
      <c r="D12" s="14">
        <v>1085</v>
      </c>
      <c r="G12" s="54" t="s">
        <v>6</v>
      </c>
      <c r="H12" s="54">
        <v>30</v>
      </c>
      <c r="I12" s="54">
        <v>15666</v>
      </c>
      <c r="J12" s="54">
        <v>522.20000000000005</v>
      </c>
      <c r="K12" s="54">
        <v>124410.44137931034</v>
      </c>
    </row>
    <row r="13" spans="1:13" x14ac:dyDescent="0.25">
      <c r="A13" s="14">
        <v>511</v>
      </c>
      <c r="B13" s="14">
        <v>460</v>
      </c>
      <c r="C13" s="14">
        <v>289</v>
      </c>
      <c r="D13" s="14">
        <v>560</v>
      </c>
      <c r="G13" s="54" t="s">
        <v>7</v>
      </c>
      <c r="H13" s="54">
        <v>30</v>
      </c>
      <c r="I13" s="54">
        <v>14401</v>
      </c>
      <c r="J13" s="54">
        <v>480.03333333333336</v>
      </c>
      <c r="K13" s="54">
        <v>111121.96436781609</v>
      </c>
    </row>
    <row r="14" spans="1:13" ht="16.5" thickBot="1" x14ac:dyDescent="0.3">
      <c r="A14" s="14">
        <v>347</v>
      </c>
      <c r="B14" s="14">
        <v>550</v>
      </c>
      <c r="C14" s="14">
        <v>325</v>
      </c>
      <c r="D14" s="14">
        <v>644</v>
      </c>
      <c r="G14" s="55" t="s">
        <v>4</v>
      </c>
      <c r="H14" s="55">
        <v>32</v>
      </c>
      <c r="I14" s="55">
        <v>24470</v>
      </c>
      <c r="J14" s="55">
        <v>764.6875</v>
      </c>
      <c r="K14" s="55">
        <v>510323.7701612903</v>
      </c>
    </row>
    <row r="15" spans="1:13" x14ac:dyDescent="0.25">
      <c r="A15" s="14">
        <v>285</v>
      </c>
      <c r="B15" s="14">
        <v>405</v>
      </c>
      <c r="C15" s="14">
        <v>368</v>
      </c>
      <c r="D15" s="14">
        <v>750</v>
      </c>
    </row>
    <row r="16" spans="1:13" x14ac:dyDescent="0.25">
      <c r="A16" s="14">
        <v>491</v>
      </c>
      <c r="B16" s="14">
        <v>243</v>
      </c>
      <c r="C16" s="14">
        <v>525</v>
      </c>
      <c r="D16" s="14">
        <v>206</v>
      </c>
    </row>
    <row r="17" spans="1:13" ht="16.5" thickBot="1" x14ac:dyDescent="0.3">
      <c r="A17" s="14">
        <v>451</v>
      </c>
      <c r="B17" s="14">
        <v>296</v>
      </c>
      <c r="C17" s="14">
        <v>435</v>
      </c>
      <c r="D17" s="14">
        <v>353</v>
      </c>
      <c r="G17" t="s">
        <v>58</v>
      </c>
    </row>
    <row r="18" spans="1:13" x14ac:dyDescent="0.25">
      <c r="A18" s="14">
        <v>61</v>
      </c>
      <c r="B18" s="14">
        <v>154</v>
      </c>
      <c r="C18" s="14">
        <v>214</v>
      </c>
      <c r="D18" s="14">
        <v>304</v>
      </c>
      <c r="G18" s="56" t="s">
        <v>59</v>
      </c>
      <c r="H18" s="56" t="s">
        <v>60</v>
      </c>
      <c r="I18" s="56" t="s">
        <v>61</v>
      </c>
      <c r="J18" s="56" t="s">
        <v>62</v>
      </c>
      <c r="K18" s="56" t="s">
        <v>63</v>
      </c>
      <c r="L18" s="56" t="s">
        <v>64</v>
      </c>
      <c r="M18" s="56" t="s">
        <v>65</v>
      </c>
    </row>
    <row r="19" spans="1:13" x14ac:dyDescent="0.25">
      <c r="A19" s="14">
        <v>333</v>
      </c>
      <c r="B19" s="14">
        <v>154</v>
      </c>
      <c r="C19" s="14">
        <v>310</v>
      </c>
      <c r="D19" s="14">
        <v>378</v>
      </c>
      <c r="G19" s="54" t="s">
        <v>66</v>
      </c>
      <c r="H19" s="54">
        <v>1515178.2353330702</v>
      </c>
      <c r="I19" s="54">
        <v>3</v>
      </c>
      <c r="J19" s="54">
        <v>505059.41177769005</v>
      </c>
      <c r="K19" s="54">
        <v>2.2198730698687754</v>
      </c>
      <c r="L19" s="54">
        <v>8.9388670576370233E-2</v>
      </c>
      <c r="M19" s="54">
        <v>2.6808110881631664</v>
      </c>
    </row>
    <row r="20" spans="1:13" x14ac:dyDescent="0.25">
      <c r="A20" s="14">
        <v>510</v>
      </c>
      <c r="B20" s="14">
        <v>481</v>
      </c>
      <c r="C20" s="14">
        <v>192</v>
      </c>
      <c r="D20" s="14">
        <v>447</v>
      </c>
      <c r="G20" s="54" t="s">
        <v>67</v>
      </c>
      <c r="H20" s="54">
        <v>27074552.512634411</v>
      </c>
      <c r="I20" s="54">
        <v>119</v>
      </c>
      <c r="J20" s="54">
        <v>227517.2480053312</v>
      </c>
      <c r="K20" s="54"/>
      <c r="L20" s="54"/>
      <c r="M20" s="54"/>
    </row>
    <row r="21" spans="1:13" x14ac:dyDescent="0.25">
      <c r="A21" s="14">
        <v>421</v>
      </c>
      <c r="B21" s="14">
        <v>387</v>
      </c>
      <c r="C21" s="14">
        <v>264</v>
      </c>
      <c r="D21" s="14">
        <v>948</v>
      </c>
      <c r="G21" s="54"/>
      <c r="H21" s="54"/>
      <c r="I21" s="54"/>
      <c r="J21" s="54"/>
      <c r="K21" s="54"/>
      <c r="L21" s="54"/>
      <c r="M21" s="54"/>
    </row>
    <row r="22" spans="1:13" ht="16.5" thickBot="1" x14ac:dyDescent="0.3">
      <c r="A22" s="14">
        <v>691</v>
      </c>
      <c r="B22" s="14">
        <v>256</v>
      </c>
      <c r="C22" s="14">
        <v>261</v>
      </c>
      <c r="D22" s="14">
        <v>788</v>
      </c>
      <c r="G22" s="55" t="s">
        <v>68</v>
      </c>
      <c r="H22" s="55">
        <v>28589730.747967482</v>
      </c>
      <c r="I22" s="55">
        <v>122</v>
      </c>
      <c r="J22" s="55"/>
      <c r="K22" s="55"/>
      <c r="L22" s="55"/>
      <c r="M22" s="55"/>
    </row>
    <row r="23" spans="1:13" x14ac:dyDescent="0.25">
      <c r="A23" s="14">
        <v>295</v>
      </c>
      <c r="B23" s="14">
        <v>749</v>
      </c>
      <c r="C23" s="14">
        <v>354</v>
      </c>
      <c r="D23" s="14">
        <v>377</v>
      </c>
    </row>
    <row r="24" spans="1:13" x14ac:dyDescent="0.25">
      <c r="A24" s="14">
        <v>1157</v>
      </c>
      <c r="B24" s="14">
        <v>585</v>
      </c>
      <c r="C24" s="14">
        <v>328</v>
      </c>
      <c r="D24" s="14">
        <v>3462</v>
      </c>
    </row>
    <row r="25" spans="1:13" x14ac:dyDescent="0.25">
      <c r="A25" s="14">
        <v>536</v>
      </c>
      <c r="B25" s="14">
        <v>318</v>
      </c>
      <c r="C25" s="14">
        <v>558</v>
      </c>
      <c r="D25" s="14">
        <v>934</v>
      </c>
      <c r="G25" t="s">
        <v>69</v>
      </c>
    </row>
    <row r="26" spans="1:13" x14ac:dyDescent="0.25">
      <c r="A26" s="14">
        <v>495</v>
      </c>
      <c r="B26" s="14">
        <v>578</v>
      </c>
      <c r="C26" s="14">
        <v>436</v>
      </c>
      <c r="D26" s="14">
        <v>573</v>
      </c>
    </row>
    <row r="27" spans="1:13" x14ac:dyDescent="0.25">
      <c r="A27" s="14">
        <v>213</v>
      </c>
      <c r="B27" s="14">
        <v>574</v>
      </c>
      <c r="C27" s="14">
        <v>456</v>
      </c>
      <c r="D27" s="14">
        <v>261</v>
      </c>
    </row>
    <row r="28" spans="1:13" x14ac:dyDescent="0.25">
      <c r="A28" s="14">
        <v>1062</v>
      </c>
      <c r="B28" s="14">
        <v>425</v>
      </c>
      <c r="C28" s="14">
        <v>741</v>
      </c>
      <c r="D28" s="14">
        <v>472</v>
      </c>
    </row>
    <row r="29" spans="1:13" x14ac:dyDescent="0.25">
      <c r="A29" s="14">
        <v>391</v>
      </c>
      <c r="B29" s="14">
        <v>288</v>
      </c>
      <c r="C29" s="14">
        <v>355</v>
      </c>
      <c r="D29" s="14">
        <v>495</v>
      </c>
    </row>
    <row r="30" spans="1:13" x14ac:dyDescent="0.25">
      <c r="A30" s="14">
        <v>244</v>
      </c>
      <c r="B30" s="14">
        <v>374</v>
      </c>
      <c r="C30" s="14">
        <v>114</v>
      </c>
      <c r="D30" s="14">
        <v>391</v>
      </c>
    </row>
    <row r="31" spans="1:13" x14ac:dyDescent="0.25">
      <c r="A31" s="14">
        <v>1575</v>
      </c>
      <c r="B31" s="14">
        <v>1316</v>
      </c>
      <c r="C31" s="14">
        <v>1201</v>
      </c>
      <c r="D31" s="14">
        <v>80</v>
      </c>
    </row>
    <row r="32" spans="1:13" x14ac:dyDescent="0.25">
      <c r="A32" s="14">
        <v>1195</v>
      </c>
      <c r="B32" s="14">
        <v>1124</v>
      </c>
      <c r="C32" s="14">
        <v>1192</v>
      </c>
      <c r="D32" s="14">
        <v>1923</v>
      </c>
    </row>
    <row r="33" spans="1:4" x14ac:dyDescent="0.25">
      <c r="A33" s="14">
        <v>1219</v>
      </c>
      <c r="B33" s="14">
        <v>1482</v>
      </c>
      <c r="C33" s="14">
        <v>1265</v>
      </c>
      <c r="D33" s="14">
        <v>1501</v>
      </c>
    </row>
    <row r="34" spans="1:4" x14ac:dyDescent="0.25">
      <c r="A34" s="14">
        <v>1145</v>
      </c>
      <c r="B34" s="14">
        <v>998</v>
      </c>
      <c r="C34" s="14">
        <v>1051</v>
      </c>
      <c r="D34" s="14">
        <v>1691</v>
      </c>
    </row>
    <row r="35" spans="1:4" x14ac:dyDescent="0.25">
      <c r="A35" s="14">
        <v>591</v>
      </c>
      <c r="B35" s="14">
        <v>672</v>
      </c>
      <c r="C35" s="14">
        <v>776</v>
      </c>
      <c r="D35" s="14">
        <v>1817</v>
      </c>
    </row>
    <row r="36" spans="1:4" x14ac:dyDescent="0.25">
      <c r="A36" s="14">
        <v>754</v>
      </c>
      <c r="B36" s="14">
        <v>858</v>
      </c>
      <c r="C36" s="14">
        <v>826</v>
      </c>
      <c r="D36" s="14">
        <v>1299</v>
      </c>
    </row>
    <row r="37" spans="1:4" x14ac:dyDescent="0.25">
      <c r="A37" s="14">
        <v>712</v>
      </c>
      <c r="B37" s="14">
        <v>743</v>
      </c>
      <c r="C37" s="14">
        <v>450</v>
      </c>
      <c r="D37" s="14">
        <v>833</v>
      </c>
    </row>
    <row r="38" spans="1:4" ht="16.5" thickBot="1" x14ac:dyDescent="0.3">
      <c r="A38" s="16">
        <v>380</v>
      </c>
      <c r="D38" s="14">
        <v>1023</v>
      </c>
    </row>
    <row r="39" spans="1:4" x14ac:dyDescent="0.25">
      <c r="D39" s="14">
        <v>588</v>
      </c>
    </row>
  </sheetData>
  <mergeCells count="1">
    <mergeCell ref="A1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1B51-A59D-44F9-9FF6-397946D6C75C}">
  <dimension ref="A1:N99"/>
  <sheetViews>
    <sheetView workbookViewId="0">
      <selection activeCell="K10" sqref="K10:L14"/>
    </sheetView>
  </sheetViews>
  <sheetFormatPr defaultRowHeight="15.75" x14ac:dyDescent="0.25"/>
  <cols>
    <col min="4" max="4" width="14.25" bestFit="1" customWidth="1"/>
    <col min="8" max="8" width="13" bestFit="1" customWidth="1"/>
    <col min="12" max="12" width="11.875" bestFit="1" customWidth="1"/>
  </cols>
  <sheetData>
    <row r="1" spans="1:14" ht="16.5" thickBot="1" x14ac:dyDescent="0.3">
      <c r="A1" s="18" t="s">
        <v>0</v>
      </c>
      <c r="B1" s="19" t="s">
        <v>1</v>
      </c>
      <c r="C1" s="19" t="s">
        <v>2</v>
      </c>
      <c r="D1" s="19" t="s">
        <v>71</v>
      </c>
      <c r="E1" s="18" t="s">
        <v>0</v>
      </c>
      <c r="F1" s="19" t="s">
        <v>1</v>
      </c>
      <c r="G1" s="19" t="s">
        <v>2</v>
      </c>
      <c r="H1" s="19" t="s">
        <v>70</v>
      </c>
    </row>
    <row r="2" spans="1:14" x14ac:dyDescent="0.25">
      <c r="A2" s="21">
        <v>42156</v>
      </c>
      <c r="B2" s="14" t="s">
        <v>4</v>
      </c>
      <c r="C2" s="14">
        <v>2</v>
      </c>
      <c r="D2" s="14">
        <v>4</v>
      </c>
      <c r="E2" s="21">
        <v>42370</v>
      </c>
      <c r="F2" s="14" t="s">
        <v>5</v>
      </c>
      <c r="G2" s="14">
        <v>45</v>
      </c>
      <c r="H2" s="14">
        <v>347</v>
      </c>
      <c r="K2" t="s">
        <v>72</v>
      </c>
      <c r="L2" t="s">
        <v>82</v>
      </c>
      <c r="M2" t="s">
        <v>84</v>
      </c>
    </row>
    <row r="3" spans="1:14" x14ac:dyDescent="0.25">
      <c r="A3" s="21">
        <v>42186</v>
      </c>
      <c r="B3" s="14" t="s">
        <v>5</v>
      </c>
      <c r="C3" s="14">
        <v>1</v>
      </c>
      <c r="D3" s="14">
        <v>1</v>
      </c>
      <c r="E3" s="21">
        <v>42370</v>
      </c>
      <c r="F3" s="14" t="s">
        <v>6</v>
      </c>
      <c r="G3" s="14">
        <v>64</v>
      </c>
      <c r="H3" s="14">
        <v>550</v>
      </c>
      <c r="K3" t="s">
        <v>73</v>
      </c>
      <c r="L3" t="s">
        <v>81</v>
      </c>
      <c r="M3" t="s">
        <v>83</v>
      </c>
      <c r="N3" t="s">
        <v>79</v>
      </c>
    </row>
    <row r="4" spans="1:14" x14ac:dyDescent="0.25">
      <c r="A4" s="21">
        <v>42186</v>
      </c>
      <c r="B4" s="14" t="s">
        <v>6</v>
      </c>
      <c r="C4" s="14">
        <v>1</v>
      </c>
      <c r="D4" s="14">
        <v>25</v>
      </c>
      <c r="E4" s="21">
        <v>42370</v>
      </c>
      <c r="F4" s="14" t="s">
        <v>7</v>
      </c>
      <c r="G4" s="14">
        <v>55</v>
      </c>
      <c r="H4" s="14">
        <v>325</v>
      </c>
    </row>
    <row r="5" spans="1:14" x14ac:dyDescent="0.25">
      <c r="A5" s="21">
        <v>42186</v>
      </c>
      <c r="B5" s="14" t="s">
        <v>7</v>
      </c>
      <c r="C5" s="14">
        <v>4</v>
      </c>
      <c r="D5" s="14">
        <v>70</v>
      </c>
      <c r="E5" s="21">
        <v>42370</v>
      </c>
      <c r="F5" s="14" t="s">
        <v>4</v>
      </c>
      <c r="G5" s="14">
        <v>86</v>
      </c>
      <c r="H5" s="14">
        <v>750</v>
      </c>
      <c r="K5" s="81"/>
      <c r="L5" s="84" t="s">
        <v>181</v>
      </c>
      <c r="M5" s="84" t="s">
        <v>182</v>
      </c>
    </row>
    <row r="6" spans="1:14" x14ac:dyDescent="0.25">
      <c r="A6" s="21">
        <v>42186</v>
      </c>
      <c r="B6" s="14" t="s">
        <v>4</v>
      </c>
      <c r="C6" s="14">
        <v>6</v>
      </c>
      <c r="D6" s="14">
        <v>100</v>
      </c>
      <c r="E6" s="21">
        <v>42401</v>
      </c>
      <c r="F6" s="14" t="s">
        <v>5</v>
      </c>
      <c r="G6" s="14">
        <v>47</v>
      </c>
      <c r="H6" s="14">
        <v>285</v>
      </c>
      <c r="K6" s="84" t="s">
        <v>74</v>
      </c>
      <c r="L6" s="81">
        <f xml:space="preserve"> AVERAGE(D2:D26)</f>
        <v>287.68</v>
      </c>
      <c r="M6" s="81">
        <f xml:space="preserve"> AVERAGE(H2:H99)</f>
        <v>657.70408163265301</v>
      </c>
    </row>
    <row r="7" spans="1:14" x14ac:dyDescent="0.25">
      <c r="A7" s="21">
        <v>42217</v>
      </c>
      <c r="B7" s="14" t="s">
        <v>5</v>
      </c>
      <c r="C7" s="14">
        <v>12</v>
      </c>
      <c r="D7" s="14">
        <v>291</v>
      </c>
      <c r="E7" s="21">
        <v>42401</v>
      </c>
      <c r="F7" s="14" t="s">
        <v>6</v>
      </c>
      <c r="G7" s="14">
        <v>64</v>
      </c>
      <c r="H7" s="14">
        <v>405</v>
      </c>
      <c r="K7" s="84" t="s">
        <v>75</v>
      </c>
      <c r="L7" s="81">
        <f xml:space="preserve"> _xlfn.STDEV.S(D2:D26)</f>
        <v>254.43740553097402</v>
      </c>
      <c r="M7" s="81">
        <f xml:space="preserve"> _xlfn.STDEV.S(H2:H99)</f>
        <v>500.60565810987606</v>
      </c>
    </row>
    <row r="8" spans="1:14" x14ac:dyDescent="0.25">
      <c r="A8" s="21">
        <v>42217</v>
      </c>
      <c r="B8" s="14" t="s">
        <v>6</v>
      </c>
      <c r="C8" s="14">
        <v>13</v>
      </c>
      <c r="D8" s="14">
        <v>225</v>
      </c>
      <c r="E8" s="21">
        <v>42401</v>
      </c>
      <c r="F8" s="14" t="s">
        <v>7</v>
      </c>
      <c r="G8" s="14">
        <v>57</v>
      </c>
      <c r="H8" s="14">
        <v>368</v>
      </c>
      <c r="K8" s="84" t="s">
        <v>76</v>
      </c>
      <c r="L8" s="81">
        <f xml:space="preserve"> COUNT(D2:D26)</f>
        <v>25</v>
      </c>
      <c r="M8" s="81">
        <f xml:space="preserve"> COUNT(H2:H99)</f>
        <v>98</v>
      </c>
    </row>
    <row r="9" spans="1:14" x14ac:dyDescent="0.25">
      <c r="A9" s="21">
        <v>42217</v>
      </c>
      <c r="B9" s="14" t="s">
        <v>7</v>
      </c>
      <c r="C9" s="14">
        <v>10</v>
      </c>
      <c r="D9" s="14">
        <v>141</v>
      </c>
      <c r="E9" s="21">
        <v>42401</v>
      </c>
      <c r="F9" s="14" t="s">
        <v>4</v>
      </c>
      <c r="G9" s="14">
        <v>58</v>
      </c>
      <c r="H9" s="14">
        <v>206</v>
      </c>
    </row>
    <row r="10" spans="1:14" x14ac:dyDescent="0.25">
      <c r="A10" s="21">
        <v>42217</v>
      </c>
      <c r="B10" s="14" t="s">
        <v>4</v>
      </c>
      <c r="C10" s="14">
        <v>7</v>
      </c>
      <c r="D10" s="14">
        <v>148</v>
      </c>
      <c r="E10" s="21">
        <v>42430</v>
      </c>
      <c r="F10" s="14" t="s">
        <v>5</v>
      </c>
      <c r="G10" s="14">
        <v>86</v>
      </c>
      <c r="H10" s="14">
        <v>491</v>
      </c>
      <c r="K10" t="s">
        <v>61</v>
      </c>
      <c r="L10">
        <f xml:space="preserve"> L8+M8-2</f>
        <v>121</v>
      </c>
    </row>
    <row r="11" spans="1:14" x14ac:dyDescent="0.25">
      <c r="A11" s="21">
        <v>42248</v>
      </c>
      <c r="B11" s="14" t="s">
        <v>5</v>
      </c>
      <c r="C11" s="14">
        <v>12</v>
      </c>
      <c r="D11" s="14">
        <v>215</v>
      </c>
      <c r="E11" s="21">
        <v>42430</v>
      </c>
      <c r="F11" s="14" t="s">
        <v>6</v>
      </c>
      <c r="G11" s="14">
        <v>49</v>
      </c>
      <c r="H11" s="14">
        <v>243</v>
      </c>
      <c r="K11" t="s">
        <v>77</v>
      </c>
      <c r="L11">
        <f xml:space="preserve"> ((L8-1)*L7^2+(M8-1)*M7^2)/L10</f>
        <v>213739.71783774666</v>
      </c>
    </row>
    <row r="12" spans="1:14" x14ac:dyDescent="0.25">
      <c r="A12" s="21">
        <v>42248</v>
      </c>
      <c r="B12" s="14" t="s">
        <v>6</v>
      </c>
      <c r="C12" s="14">
        <v>11</v>
      </c>
      <c r="D12" s="14">
        <v>94</v>
      </c>
      <c r="E12" s="21">
        <v>42430</v>
      </c>
      <c r="F12" s="14" t="s">
        <v>7</v>
      </c>
      <c r="G12" s="14">
        <v>49</v>
      </c>
      <c r="H12" s="14">
        <v>525</v>
      </c>
    </row>
    <row r="13" spans="1:14" x14ac:dyDescent="0.25">
      <c r="A13" s="21">
        <v>42248</v>
      </c>
      <c r="B13" s="14" t="s">
        <v>7</v>
      </c>
      <c r="C13" s="14">
        <v>12</v>
      </c>
      <c r="D13" s="14">
        <v>266</v>
      </c>
      <c r="E13" s="21">
        <v>42430</v>
      </c>
      <c r="F13" s="14" t="s">
        <v>4</v>
      </c>
      <c r="G13" s="14">
        <v>78</v>
      </c>
      <c r="H13" s="14">
        <v>353</v>
      </c>
      <c r="K13" t="s">
        <v>78</v>
      </c>
      <c r="L13">
        <f xml:space="preserve"> (L6-M6)/ SQRT(L11*(1/L8+1/M8))</f>
        <v>-3.5720527199064565</v>
      </c>
    </row>
    <row r="14" spans="1:14" x14ac:dyDescent="0.25">
      <c r="A14" s="21">
        <v>42248</v>
      </c>
      <c r="B14" s="14" t="s">
        <v>4</v>
      </c>
      <c r="C14" s="14">
        <v>12</v>
      </c>
      <c r="D14" s="14">
        <v>35</v>
      </c>
      <c r="E14" s="21">
        <v>42461</v>
      </c>
      <c r="F14" s="14" t="s">
        <v>5</v>
      </c>
      <c r="G14" s="14">
        <v>62</v>
      </c>
      <c r="H14" s="14">
        <v>451</v>
      </c>
      <c r="K14" t="s">
        <v>80</v>
      </c>
      <c r="L14">
        <f xml:space="preserve"> _xlfn.T.INV(0.95,L10)</f>
        <v>1.6575443190874708</v>
      </c>
    </row>
    <row r="15" spans="1:14" x14ac:dyDescent="0.25">
      <c r="A15" s="21">
        <v>42278</v>
      </c>
      <c r="B15" s="14" t="s">
        <v>5</v>
      </c>
      <c r="C15" s="14">
        <v>7</v>
      </c>
      <c r="D15" s="14">
        <v>133</v>
      </c>
      <c r="E15" s="21">
        <v>42461</v>
      </c>
      <c r="F15" s="14" t="s">
        <v>6</v>
      </c>
      <c r="G15" s="14">
        <v>68</v>
      </c>
      <c r="H15" s="14">
        <v>296</v>
      </c>
    </row>
    <row r="16" spans="1:14" x14ac:dyDescent="0.25">
      <c r="A16" s="21">
        <v>42278</v>
      </c>
      <c r="B16" s="14" t="s">
        <v>6</v>
      </c>
      <c r="C16" s="14">
        <v>17</v>
      </c>
      <c r="D16" s="14">
        <v>271</v>
      </c>
      <c r="E16" s="21">
        <v>42461</v>
      </c>
      <c r="F16" s="14" t="s">
        <v>7</v>
      </c>
      <c r="G16" s="14">
        <v>58</v>
      </c>
      <c r="H16" s="14">
        <v>435</v>
      </c>
      <c r="L16" s="57" t="s">
        <v>85</v>
      </c>
    </row>
    <row r="17" spans="1:8" x14ac:dyDescent="0.25">
      <c r="A17" s="21">
        <v>42278</v>
      </c>
      <c r="B17" s="14" t="s">
        <v>7</v>
      </c>
      <c r="C17" s="14">
        <v>15</v>
      </c>
      <c r="D17" s="14">
        <v>169</v>
      </c>
      <c r="E17" s="21">
        <v>42461</v>
      </c>
      <c r="F17" s="14" t="s">
        <v>4</v>
      </c>
      <c r="G17" s="14">
        <v>75</v>
      </c>
      <c r="H17" s="14">
        <v>304</v>
      </c>
    </row>
    <row r="18" spans="1:8" x14ac:dyDescent="0.25">
      <c r="A18" s="21">
        <v>42278</v>
      </c>
      <c r="B18" s="14" t="s">
        <v>4</v>
      </c>
      <c r="C18" s="14">
        <v>68</v>
      </c>
      <c r="D18" s="14">
        <v>1085</v>
      </c>
      <c r="E18" s="21">
        <v>42491</v>
      </c>
      <c r="F18" s="14" t="s">
        <v>5</v>
      </c>
      <c r="G18" s="14">
        <v>20</v>
      </c>
      <c r="H18" s="14">
        <v>61</v>
      </c>
    </row>
    <row r="19" spans="1:8" x14ac:dyDescent="0.25">
      <c r="A19" s="21">
        <v>42309</v>
      </c>
      <c r="B19" s="14" t="s">
        <v>5</v>
      </c>
      <c r="C19" s="14">
        <v>27</v>
      </c>
      <c r="D19" s="14">
        <v>405</v>
      </c>
      <c r="E19" s="21">
        <v>42491</v>
      </c>
      <c r="F19" s="14" t="s">
        <v>6</v>
      </c>
      <c r="G19" s="14">
        <v>47</v>
      </c>
      <c r="H19" s="14">
        <v>154</v>
      </c>
    </row>
    <row r="20" spans="1:8" x14ac:dyDescent="0.25">
      <c r="A20" s="21">
        <v>42309</v>
      </c>
      <c r="B20" s="14" t="s">
        <v>6</v>
      </c>
      <c r="C20" s="14">
        <v>46</v>
      </c>
      <c r="D20" s="14">
        <v>581</v>
      </c>
      <c r="E20" s="21">
        <v>42491</v>
      </c>
      <c r="F20" s="14" t="s">
        <v>7</v>
      </c>
      <c r="G20" s="14">
        <v>50</v>
      </c>
      <c r="H20" s="14">
        <v>214</v>
      </c>
    </row>
    <row r="21" spans="1:8" x14ac:dyDescent="0.25">
      <c r="A21" s="21">
        <v>42309</v>
      </c>
      <c r="B21" s="14" t="s">
        <v>7</v>
      </c>
      <c r="C21" s="14">
        <v>30</v>
      </c>
      <c r="D21" s="14">
        <v>469</v>
      </c>
      <c r="E21" s="21">
        <v>42491</v>
      </c>
      <c r="F21" s="14" t="s">
        <v>4</v>
      </c>
      <c r="G21" s="14">
        <v>80</v>
      </c>
      <c r="H21" s="14">
        <v>378</v>
      </c>
    </row>
    <row r="22" spans="1:8" x14ac:dyDescent="0.25">
      <c r="A22" s="21">
        <v>42309</v>
      </c>
      <c r="B22" s="14" t="s">
        <v>4</v>
      </c>
      <c r="C22" s="14">
        <v>53</v>
      </c>
      <c r="D22" s="14">
        <v>560</v>
      </c>
      <c r="E22" s="21">
        <v>42522</v>
      </c>
      <c r="F22" s="14" t="s">
        <v>5</v>
      </c>
      <c r="G22" s="14">
        <v>45</v>
      </c>
      <c r="H22" s="14">
        <v>333</v>
      </c>
    </row>
    <row r="23" spans="1:8" x14ac:dyDescent="0.25">
      <c r="A23" s="21">
        <v>42339</v>
      </c>
      <c r="B23" s="14" t="s">
        <v>5</v>
      </c>
      <c r="C23" s="14">
        <v>52</v>
      </c>
      <c r="D23" s="14">
        <v>511</v>
      </c>
      <c r="E23" s="21">
        <v>42522</v>
      </c>
      <c r="F23" s="14" t="s">
        <v>6</v>
      </c>
      <c r="G23" s="14">
        <v>20</v>
      </c>
      <c r="H23" s="14">
        <v>154</v>
      </c>
    </row>
    <row r="24" spans="1:8" x14ac:dyDescent="0.25">
      <c r="A24" s="21">
        <v>42339</v>
      </c>
      <c r="B24" s="14" t="s">
        <v>6</v>
      </c>
      <c r="C24" s="14">
        <v>49</v>
      </c>
      <c r="D24" s="14">
        <v>460</v>
      </c>
      <c r="E24" s="21">
        <v>42522</v>
      </c>
      <c r="F24" s="14" t="s">
        <v>7</v>
      </c>
      <c r="G24" s="14">
        <v>53</v>
      </c>
      <c r="H24" s="14">
        <v>310</v>
      </c>
    </row>
    <row r="25" spans="1:8" x14ac:dyDescent="0.25">
      <c r="A25" s="21">
        <v>42339</v>
      </c>
      <c r="B25" s="14" t="s">
        <v>7</v>
      </c>
      <c r="C25" s="14">
        <v>41</v>
      </c>
      <c r="D25" s="14">
        <v>289</v>
      </c>
      <c r="E25" s="21">
        <v>42522</v>
      </c>
      <c r="F25" s="14" t="s">
        <v>4</v>
      </c>
      <c r="G25" s="14">
        <v>66</v>
      </c>
      <c r="H25" s="14">
        <v>447</v>
      </c>
    </row>
    <row r="26" spans="1:8" x14ac:dyDescent="0.25">
      <c r="A26" s="21">
        <v>42339</v>
      </c>
      <c r="B26" s="14" t="s">
        <v>4</v>
      </c>
      <c r="C26" s="14">
        <v>88</v>
      </c>
      <c r="D26" s="14">
        <v>644</v>
      </c>
      <c r="E26" s="21">
        <v>42552</v>
      </c>
      <c r="F26" s="14" t="s">
        <v>5</v>
      </c>
      <c r="G26" s="14">
        <v>58</v>
      </c>
      <c r="H26" s="14">
        <v>510</v>
      </c>
    </row>
    <row r="27" spans="1:8" x14ac:dyDescent="0.25">
      <c r="E27" s="21">
        <v>42552</v>
      </c>
      <c r="F27" s="14" t="s">
        <v>6</v>
      </c>
      <c r="G27" s="14">
        <v>48</v>
      </c>
      <c r="H27" s="14">
        <v>481</v>
      </c>
    </row>
    <row r="28" spans="1:8" x14ac:dyDescent="0.25">
      <c r="E28" s="21">
        <v>42552</v>
      </c>
      <c r="F28" s="14" t="s">
        <v>7</v>
      </c>
      <c r="G28" s="14">
        <v>25</v>
      </c>
      <c r="H28" s="14">
        <v>192</v>
      </c>
    </row>
    <row r="29" spans="1:8" x14ac:dyDescent="0.25">
      <c r="E29" s="21">
        <v>42552</v>
      </c>
      <c r="F29" s="14" t="s">
        <v>4</v>
      </c>
      <c r="G29" s="14">
        <v>89</v>
      </c>
      <c r="H29" s="14">
        <v>948</v>
      </c>
    </row>
    <row r="30" spans="1:8" x14ac:dyDescent="0.25">
      <c r="E30" s="21">
        <v>42583</v>
      </c>
      <c r="F30" s="14" t="s">
        <v>5</v>
      </c>
      <c r="G30" s="14">
        <v>62</v>
      </c>
      <c r="H30" s="14">
        <v>421</v>
      </c>
    </row>
    <row r="31" spans="1:8" x14ac:dyDescent="0.25">
      <c r="E31" s="21">
        <v>42583</v>
      </c>
      <c r="F31" s="14" t="s">
        <v>6</v>
      </c>
      <c r="G31" s="14">
        <v>59</v>
      </c>
      <c r="H31" s="14">
        <v>387</v>
      </c>
    </row>
    <row r="32" spans="1:8" x14ac:dyDescent="0.25">
      <c r="E32" s="21">
        <v>42583</v>
      </c>
      <c r="F32" s="14" t="s">
        <v>7</v>
      </c>
      <c r="G32" s="14">
        <v>28</v>
      </c>
      <c r="H32" s="14">
        <v>264</v>
      </c>
    </row>
    <row r="33" spans="5:8" x14ac:dyDescent="0.25">
      <c r="E33" s="21">
        <v>42583</v>
      </c>
      <c r="F33" s="14" t="s">
        <v>4</v>
      </c>
      <c r="G33" s="14">
        <v>52</v>
      </c>
      <c r="H33" s="14">
        <v>788</v>
      </c>
    </row>
    <row r="34" spans="5:8" x14ac:dyDescent="0.25">
      <c r="E34" s="21">
        <v>42614</v>
      </c>
      <c r="F34" s="14" t="s">
        <v>5</v>
      </c>
      <c r="G34" s="14">
        <v>63</v>
      </c>
      <c r="H34" s="14">
        <v>691</v>
      </c>
    </row>
    <row r="35" spans="5:8" x14ac:dyDescent="0.25">
      <c r="E35" s="21">
        <v>42614</v>
      </c>
      <c r="F35" s="14" t="s">
        <v>6</v>
      </c>
      <c r="G35" s="14">
        <v>39</v>
      </c>
      <c r="H35" s="14">
        <v>256</v>
      </c>
    </row>
    <row r="36" spans="5:8" x14ac:dyDescent="0.25">
      <c r="E36" s="21">
        <v>42614</v>
      </c>
      <c r="F36" s="14" t="s">
        <v>7</v>
      </c>
      <c r="G36" s="14">
        <v>33</v>
      </c>
      <c r="H36" s="14">
        <v>261</v>
      </c>
    </row>
    <row r="37" spans="5:8" x14ac:dyDescent="0.25">
      <c r="E37" s="21">
        <v>42614</v>
      </c>
      <c r="F37" s="14" t="s">
        <v>4</v>
      </c>
      <c r="G37" s="14">
        <v>49</v>
      </c>
      <c r="H37" s="14">
        <v>377</v>
      </c>
    </row>
    <row r="38" spans="5:8" x14ac:dyDescent="0.25">
      <c r="E38" s="21">
        <v>42644</v>
      </c>
      <c r="F38" s="14" t="s">
        <v>5</v>
      </c>
      <c r="G38" s="14">
        <v>33</v>
      </c>
      <c r="H38" s="14">
        <v>295</v>
      </c>
    </row>
    <row r="39" spans="5:8" x14ac:dyDescent="0.25">
      <c r="E39" s="21">
        <v>42644</v>
      </c>
      <c r="F39" s="14" t="s">
        <v>6</v>
      </c>
      <c r="G39" s="14">
        <v>83</v>
      </c>
      <c r="H39" s="14">
        <v>749</v>
      </c>
    </row>
    <row r="40" spans="5:8" x14ac:dyDescent="0.25">
      <c r="E40" s="21">
        <v>42644</v>
      </c>
      <c r="F40" s="14" t="s">
        <v>7</v>
      </c>
      <c r="G40" s="14">
        <v>50</v>
      </c>
      <c r="H40" s="14">
        <v>354</v>
      </c>
    </row>
    <row r="41" spans="5:8" x14ac:dyDescent="0.25">
      <c r="E41" s="21">
        <v>42644</v>
      </c>
      <c r="F41" s="14" t="s">
        <v>4</v>
      </c>
      <c r="G41" s="14">
        <v>259</v>
      </c>
      <c r="H41" s="14">
        <v>3462</v>
      </c>
    </row>
    <row r="42" spans="5:8" x14ac:dyDescent="0.25">
      <c r="E42" s="21">
        <v>42675</v>
      </c>
      <c r="F42" s="14" t="s">
        <v>5</v>
      </c>
      <c r="G42" s="14">
        <v>94</v>
      </c>
      <c r="H42" s="14">
        <v>1157</v>
      </c>
    </row>
    <row r="43" spans="5:8" x14ac:dyDescent="0.25">
      <c r="E43" s="21">
        <v>42675</v>
      </c>
      <c r="F43" s="14" t="s">
        <v>6</v>
      </c>
      <c r="G43" s="14">
        <v>78</v>
      </c>
      <c r="H43" s="14">
        <v>585</v>
      </c>
    </row>
    <row r="44" spans="5:8" x14ac:dyDescent="0.25">
      <c r="E44" s="21">
        <v>42675</v>
      </c>
      <c r="F44" s="14" t="s">
        <v>7</v>
      </c>
      <c r="G44" s="14">
        <v>36</v>
      </c>
      <c r="H44" s="14">
        <v>328</v>
      </c>
    </row>
    <row r="45" spans="5:8" x14ac:dyDescent="0.25">
      <c r="E45" s="21">
        <v>42675</v>
      </c>
      <c r="F45" s="14" t="s">
        <v>4</v>
      </c>
      <c r="G45" s="14">
        <v>132</v>
      </c>
      <c r="H45" s="14">
        <v>934</v>
      </c>
    </row>
    <row r="46" spans="5:8" x14ac:dyDescent="0.25">
      <c r="E46" s="21">
        <v>42705</v>
      </c>
      <c r="F46" s="14" t="s">
        <v>5</v>
      </c>
      <c r="G46" s="14">
        <v>50</v>
      </c>
      <c r="H46" s="14">
        <v>536</v>
      </c>
    </row>
    <row r="47" spans="5:8" x14ac:dyDescent="0.25">
      <c r="E47" s="21">
        <v>42705</v>
      </c>
      <c r="F47" s="14" t="s">
        <v>6</v>
      </c>
      <c r="G47" s="14">
        <v>54</v>
      </c>
      <c r="H47" s="14">
        <v>318</v>
      </c>
    </row>
    <row r="48" spans="5:8" x14ac:dyDescent="0.25">
      <c r="E48" s="21">
        <v>42705</v>
      </c>
      <c r="F48" s="14" t="s">
        <v>7</v>
      </c>
      <c r="G48" s="14">
        <v>99</v>
      </c>
      <c r="H48" s="14">
        <v>558</v>
      </c>
    </row>
    <row r="49" spans="5:8" x14ac:dyDescent="0.25">
      <c r="E49" s="21">
        <v>42705</v>
      </c>
      <c r="F49" s="14" t="s">
        <v>4</v>
      </c>
      <c r="G49" s="14">
        <v>104</v>
      </c>
      <c r="H49" s="14">
        <v>573</v>
      </c>
    </row>
    <row r="50" spans="5:8" x14ac:dyDescent="0.25">
      <c r="E50" s="21">
        <v>42736</v>
      </c>
      <c r="F50" s="14" t="s">
        <v>5</v>
      </c>
      <c r="G50" s="14">
        <v>92</v>
      </c>
      <c r="H50" s="14">
        <v>495</v>
      </c>
    </row>
    <row r="51" spans="5:8" x14ac:dyDescent="0.25">
      <c r="E51" s="21">
        <v>42736</v>
      </c>
      <c r="F51" s="14" t="s">
        <v>6</v>
      </c>
      <c r="G51" s="14">
        <v>130</v>
      </c>
      <c r="H51" s="14">
        <v>578</v>
      </c>
    </row>
    <row r="52" spans="5:8" x14ac:dyDescent="0.25">
      <c r="E52" s="21">
        <v>42736</v>
      </c>
      <c r="F52" s="14" t="s">
        <v>7</v>
      </c>
      <c r="G52" s="14">
        <v>87</v>
      </c>
      <c r="H52" s="14">
        <v>436</v>
      </c>
    </row>
    <row r="53" spans="5:8" x14ac:dyDescent="0.25">
      <c r="E53" s="21">
        <v>42736</v>
      </c>
      <c r="F53" s="14" t="s">
        <v>4</v>
      </c>
      <c r="G53" s="14">
        <v>60</v>
      </c>
      <c r="H53" s="14">
        <v>261</v>
      </c>
    </row>
    <row r="54" spans="5:8" x14ac:dyDescent="0.25">
      <c r="E54" s="21">
        <v>42767</v>
      </c>
      <c r="F54" s="14" t="s">
        <v>5</v>
      </c>
      <c r="G54" s="14">
        <v>35</v>
      </c>
      <c r="H54" s="14">
        <v>213</v>
      </c>
    </row>
    <row r="55" spans="5:8" x14ac:dyDescent="0.25">
      <c r="E55" s="21">
        <v>42767</v>
      </c>
      <c r="F55" s="14" t="s">
        <v>6</v>
      </c>
      <c r="G55" s="14">
        <v>60</v>
      </c>
      <c r="H55" s="14">
        <v>574</v>
      </c>
    </row>
    <row r="56" spans="5:8" x14ac:dyDescent="0.25">
      <c r="E56" s="21">
        <v>42767</v>
      </c>
      <c r="F56" s="14" t="s">
        <v>7</v>
      </c>
      <c r="G56" s="14">
        <v>77</v>
      </c>
      <c r="H56" s="14">
        <v>456</v>
      </c>
    </row>
    <row r="57" spans="5:8" x14ac:dyDescent="0.25">
      <c r="E57" s="21">
        <v>42767</v>
      </c>
      <c r="F57" s="14" t="s">
        <v>4</v>
      </c>
      <c r="G57" s="14">
        <v>79</v>
      </c>
      <c r="H57" s="14">
        <v>472</v>
      </c>
    </row>
    <row r="58" spans="5:8" x14ac:dyDescent="0.25">
      <c r="E58" s="21">
        <v>42795</v>
      </c>
      <c r="F58" s="14" t="s">
        <v>5</v>
      </c>
      <c r="G58" s="14">
        <v>174</v>
      </c>
      <c r="H58" s="14">
        <v>1062</v>
      </c>
    </row>
    <row r="59" spans="5:8" x14ac:dyDescent="0.25">
      <c r="E59" s="21">
        <v>42795</v>
      </c>
      <c r="F59" s="14" t="s">
        <v>6</v>
      </c>
      <c r="G59" s="14">
        <v>90</v>
      </c>
      <c r="H59" s="14">
        <v>425</v>
      </c>
    </row>
    <row r="60" spans="5:8" x14ac:dyDescent="0.25">
      <c r="E60" s="21">
        <v>42795</v>
      </c>
      <c r="F60" s="14" t="s">
        <v>7</v>
      </c>
      <c r="G60" s="14">
        <v>99</v>
      </c>
      <c r="H60" s="14">
        <v>741</v>
      </c>
    </row>
    <row r="61" spans="5:8" x14ac:dyDescent="0.25">
      <c r="E61" s="21">
        <v>42795</v>
      </c>
      <c r="F61" s="14" t="s">
        <v>4</v>
      </c>
      <c r="G61" s="14">
        <v>125</v>
      </c>
      <c r="H61" s="14">
        <v>495</v>
      </c>
    </row>
    <row r="62" spans="5:8" x14ac:dyDescent="0.25">
      <c r="E62" s="21">
        <v>42826</v>
      </c>
      <c r="F62" s="14" t="s">
        <v>5</v>
      </c>
      <c r="G62" s="14">
        <v>71</v>
      </c>
      <c r="H62" s="14">
        <v>391</v>
      </c>
    </row>
    <row r="63" spans="5:8" x14ac:dyDescent="0.25">
      <c r="E63" s="21">
        <v>42826</v>
      </c>
      <c r="F63" s="14" t="s">
        <v>6</v>
      </c>
      <c r="G63" s="14">
        <v>45</v>
      </c>
      <c r="H63" s="14">
        <v>288</v>
      </c>
    </row>
    <row r="64" spans="5:8" x14ac:dyDescent="0.25">
      <c r="E64" s="21">
        <v>42826</v>
      </c>
      <c r="F64" s="14" t="s">
        <v>7</v>
      </c>
      <c r="G64" s="14">
        <v>57</v>
      </c>
      <c r="H64" s="14">
        <v>355</v>
      </c>
    </row>
    <row r="65" spans="5:8" x14ac:dyDescent="0.25">
      <c r="E65" s="21">
        <v>42826</v>
      </c>
      <c r="F65" s="14" t="s">
        <v>4</v>
      </c>
      <c r="G65" s="14">
        <v>105</v>
      </c>
      <c r="H65" s="14">
        <v>391</v>
      </c>
    </row>
    <row r="66" spans="5:8" x14ac:dyDescent="0.25">
      <c r="E66" s="21">
        <v>42856</v>
      </c>
      <c r="F66" s="14" t="s">
        <v>5</v>
      </c>
      <c r="G66" s="14">
        <v>49</v>
      </c>
      <c r="H66" s="14">
        <v>244</v>
      </c>
    </row>
    <row r="67" spans="5:8" x14ac:dyDescent="0.25">
      <c r="E67" s="21">
        <v>42856</v>
      </c>
      <c r="F67" s="14" t="s">
        <v>6</v>
      </c>
      <c r="G67" s="14">
        <v>69</v>
      </c>
      <c r="H67" s="14">
        <v>374</v>
      </c>
    </row>
    <row r="68" spans="5:8" x14ac:dyDescent="0.25">
      <c r="E68" s="21">
        <v>42856</v>
      </c>
      <c r="F68" s="14" t="s">
        <v>7</v>
      </c>
      <c r="G68" s="14">
        <v>55</v>
      </c>
      <c r="H68" s="14">
        <v>114</v>
      </c>
    </row>
    <row r="69" spans="5:8" x14ac:dyDescent="0.25">
      <c r="E69" s="21">
        <v>42856</v>
      </c>
      <c r="F69" s="14" t="s">
        <v>4</v>
      </c>
      <c r="G69" s="14">
        <v>27</v>
      </c>
      <c r="H69" s="14">
        <v>80</v>
      </c>
    </row>
    <row r="70" spans="5:8" x14ac:dyDescent="0.25">
      <c r="E70" s="21">
        <v>42979</v>
      </c>
      <c r="F70" s="14" t="s">
        <v>4</v>
      </c>
      <c r="G70" s="14">
        <v>459</v>
      </c>
      <c r="H70" s="14">
        <v>1923</v>
      </c>
    </row>
    <row r="71" spans="5:8" x14ac:dyDescent="0.25">
      <c r="E71" s="21">
        <v>43009</v>
      </c>
      <c r="F71" s="14" t="s">
        <v>5</v>
      </c>
      <c r="G71" s="14">
        <v>360</v>
      </c>
      <c r="H71" s="14">
        <v>1575</v>
      </c>
    </row>
    <row r="72" spans="5:8" x14ac:dyDescent="0.25">
      <c r="E72" s="21">
        <v>43009</v>
      </c>
      <c r="F72" s="14" t="s">
        <v>6</v>
      </c>
      <c r="G72" s="14">
        <v>304</v>
      </c>
      <c r="H72" s="14">
        <v>1316</v>
      </c>
    </row>
    <row r="73" spans="5:8" x14ac:dyDescent="0.25">
      <c r="E73" s="21">
        <v>43009</v>
      </c>
      <c r="F73" s="14" t="s">
        <v>7</v>
      </c>
      <c r="G73" s="14">
        <v>305</v>
      </c>
      <c r="H73" s="14">
        <v>1201</v>
      </c>
    </row>
    <row r="74" spans="5:8" x14ac:dyDescent="0.25">
      <c r="E74" s="21">
        <v>43009</v>
      </c>
      <c r="F74" s="14" t="s">
        <v>4</v>
      </c>
      <c r="G74" s="14">
        <v>329</v>
      </c>
      <c r="H74" s="14">
        <v>1501</v>
      </c>
    </row>
    <row r="75" spans="5:8" x14ac:dyDescent="0.25">
      <c r="E75" s="21">
        <v>43040</v>
      </c>
      <c r="F75" s="14" t="s">
        <v>5</v>
      </c>
      <c r="G75" s="14">
        <v>282</v>
      </c>
      <c r="H75" s="14">
        <v>1195</v>
      </c>
    </row>
    <row r="76" spans="5:8" x14ac:dyDescent="0.25">
      <c r="E76" s="21">
        <v>43040</v>
      </c>
      <c r="F76" s="14" t="s">
        <v>6</v>
      </c>
      <c r="G76" s="14">
        <v>274</v>
      </c>
      <c r="H76" s="14">
        <v>1124</v>
      </c>
    </row>
    <row r="77" spans="5:8" x14ac:dyDescent="0.25">
      <c r="E77" s="21">
        <v>43040</v>
      </c>
      <c r="F77" s="14" t="s">
        <v>7</v>
      </c>
      <c r="G77" s="14">
        <v>323</v>
      </c>
      <c r="H77" s="14">
        <v>1192</v>
      </c>
    </row>
    <row r="78" spans="5:8" x14ac:dyDescent="0.25">
      <c r="E78" s="21">
        <v>43040</v>
      </c>
      <c r="F78" s="14" t="s">
        <v>4</v>
      </c>
      <c r="G78" s="14">
        <v>394</v>
      </c>
      <c r="H78" s="14">
        <v>1691</v>
      </c>
    </row>
    <row r="79" spans="5:8" x14ac:dyDescent="0.25">
      <c r="E79" s="21">
        <v>43070</v>
      </c>
      <c r="F79" s="14" t="s">
        <v>5</v>
      </c>
      <c r="G79" s="14">
        <v>279</v>
      </c>
      <c r="H79" s="14">
        <v>1219</v>
      </c>
    </row>
    <row r="80" spans="5:8" x14ac:dyDescent="0.25">
      <c r="E80" s="21">
        <v>43070</v>
      </c>
      <c r="F80" s="14" t="s">
        <v>6</v>
      </c>
      <c r="G80" s="14">
        <v>354</v>
      </c>
      <c r="H80" s="14">
        <v>1482</v>
      </c>
    </row>
    <row r="81" spans="5:8" x14ac:dyDescent="0.25">
      <c r="E81" s="21">
        <v>43070</v>
      </c>
      <c r="F81" s="14" t="s">
        <v>7</v>
      </c>
      <c r="G81" s="14">
        <v>271</v>
      </c>
      <c r="H81" s="14">
        <v>1265</v>
      </c>
    </row>
    <row r="82" spans="5:8" x14ac:dyDescent="0.25">
      <c r="E82" s="21">
        <v>43070</v>
      </c>
      <c r="F82" s="14" t="s">
        <v>4</v>
      </c>
      <c r="G82" s="14">
        <v>413</v>
      </c>
      <c r="H82" s="14">
        <v>1817</v>
      </c>
    </row>
    <row r="83" spans="5:8" x14ac:dyDescent="0.25">
      <c r="E83" s="21">
        <v>43101</v>
      </c>
      <c r="F83" s="14" t="s">
        <v>5</v>
      </c>
      <c r="G83" s="14">
        <v>231</v>
      </c>
      <c r="H83" s="14">
        <v>1145</v>
      </c>
    </row>
    <row r="84" spans="5:8" x14ac:dyDescent="0.25">
      <c r="E84" s="21">
        <v>43101</v>
      </c>
      <c r="F84" s="14" t="s">
        <v>6</v>
      </c>
      <c r="G84" s="14">
        <v>210</v>
      </c>
      <c r="H84" s="14">
        <v>998</v>
      </c>
    </row>
    <row r="85" spans="5:8" x14ac:dyDescent="0.25">
      <c r="E85" s="21">
        <v>43101</v>
      </c>
      <c r="F85" s="14" t="s">
        <v>7</v>
      </c>
      <c r="G85" s="14">
        <v>251</v>
      </c>
      <c r="H85" s="14">
        <v>1051</v>
      </c>
    </row>
    <row r="86" spans="5:8" x14ac:dyDescent="0.25">
      <c r="E86" s="21">
        <v>43101</v>
      </c>
      <c r="F86" s="14" t="s">
        <v>4</v>
      </c>
      <c r="G86" s="14">
        <v>287</v>
      </c>
      <c r="H86" s="14">
        <v>1299</v>
      </c>
    </row>
    <row r="87" spans="5:8" x14ac:dyDescent="0.25">
      <c r="E87" s="21">
        <v>43132</v>
      </c>
      <c r="F87" s="14" t="s">
        <v>5</v>
      </c>
      <c r="G87" s="14">
        <v>141</v>
      </c>
      <c r="H87" s="14">
        <v>591</v>
      </c>
    </row>
    <row r="88" spans="5:8" x14ac:dyDescent="0.25">
      <c r="E88" s="21">
        <v>43132</v>
      </c>
      <c r="F88" s="14" t="s">
        <v>6</v>
      </c>
      <c r="G88" s="14">
        <v>163</v>
      </c>
      <c r="H88" s="14">
        <v>672</v>
      </c>
    </row>
    <row r="89" spans="5:8" x14ac:dyDescent="0.25">
      <c r="E89" s="21">
        <v>43132</v>
      </c>
      <c r="F89" s="14" t="s">
        <v>7</v>
      </c>
      <c r="G89" s="14">
        <v>187</v>
      </c>
      <c r="H89" s="14">
        <v>776</v>
      </c>
    </row>
    <row r="90" spans="5:8" x14ac:dyDescent="0.25">
      <c r="E90" s="21">
        <v>43132</v>
      </c>
      <c r="F90" s="14" t="s">
        <v>4</v>
      </c>
      <c r="G90" s="14">
        <v>173</v>
      </c>
      <c r="H90" s="14">
        <v>833</v>
      </c>
    </row>
    <row r="91" spans="5:8" x14ac:dyDescent="0.25">
      <c r="E91" s="21">
        <v>43160</v>
      </c>
      <c r="F91" s="14" t="s">
        <v>5</v>
      </c>
      <c r="G91" s="14">
        <v>188</v>
      </c>
      <c r="H91" s="14">
        <v>754</v>
      </c>
    </row>
    <row r="92" spans="5:8" x14ac:dyDescent="0.25">
      <c r="E92" s="21">
        <v>43160</v>
      </c>
      <c r="F92" s="14" t="s">
        <v>6</v>
      </c>
      <c r="G92" s="14">
        <v>182</v>
      </c>
      <c r="H92" s="14">
        <v>858</v>
      </c>
    </row>
    <row r="93" spans="5:8" x14ac:dyDescent="0.25">
      <c r="E93" s="21">
        <v>43160</v>
      </c>
      <c r="F93" s="14" t="s">
        <v>7</v>
      </c>
      <c r="G93" s="14">
        <v>184</v>
      </c>
      <c r="H93" s="14">
        <v>826</v>
      </c>
    </row>
    <row r="94" spans="5:8" x14ac:dyDescent="0.25">
      <c r="E94" s="21">
        <v>43160</v>
      </c>
      <c r="F94" s="14" t="s">
        <v>4</v>
      </c>
      <c r="G94" s="14">
        <v>238</v>
      </c>
      <c r="H94" s="14">
        <v>1023</v>
      </c>
    </row>
    <row r="95" spans="5:8" x14ac:dyDescent="0.25">
      <c r="E95" s="21">
        <v>43191</v>
      </c>
      <c r="F95" s="14" t="s">
        <v>5</v>
      </c>
      <c r="G95" s="14">
        <v>167</v>
      </c>
      <c r="H95" s="14">
        <v>712</v>
      </c>
    </row>
    <row r="96" spans="5:8" x14ac:dyDescent="0.25">
      <c r="E96" s="21">
        <v>43191</v>
      </c>
      <c r="F96" s="14" t="s">
        <v>6</v>
      </c>
      <c r="G96" s="14">
        <v>163</v>
      </c>
      <c r="H96" s="14">
        <v>743</v>
      </c>
    </row>
    <row r="97" spans="5:8" x14ac:dyDescent="0.25">
      <c r="E97" s="21">
        <v>43191</v>
      </c>
      <c r="F97" s="14" t="s">
        <v>7</v>
      </c>
      <c r="G97" s="14">
        <v>115</v>
      </c>
      <c r="H97" s="14">
        <v>450</v>
      </c>
    </row>
    <row r="98" spans="5:8" x14ac:dyDescent="0.25">
      <c r="E98" s="21">
        <v>43191</v>
      </c>
      <c r="F98" s="14" t="s">
        <v>4</v>
      </c>
      <c r="G98" s="14">
        <v>156</v>
      </c>
      <c r="H98" s="14">
        <v>588</v>
      </c>
    </row>
    <row r="99" spans="5:8" ht="16.5" thickBot="1" x14ac:dyDescent="0.3">
      <c r="E99" s="23">
        <v>43221</v>
      </c>
      <c r="F99" s="16" t="s">
        <v>5</v>
      </c>
      <c r="G99" s="16">
        <v>86</v>
      </c>
      <c r="H99" s="16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Copyright</vt:lpstr>
      <vt:lpstr>normality test</vt:lpstr>
      <vt:lpstr>Sheet1</vt:lpstr>
      <vt:lpstr>Belagavi_weather</vt:lpstr>
      <vt:lpstr>Dharwad_weather</vt:lpstr>
      <vt:lpstr>Disease_index</vt:lpstr>
      <vt:lpstr>Data Sheet</vt:lpstr>
      <vt:lpstr>Q4-a</vt:lpstr>
      <vt:lpstr>Q4-b</vt:lpstr>
      <vt:lpstr>Q-5a</vt:lpstr>
      <vt:lpstr>Q-5b</vt:lpstr>
      <vt:lpstr>Q-7</vt:lpstr>
      <vt:lpstr>q-8 disease access</vt:lpstr>
      <vt:lpstr>q8 - variety 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Khanij Kumar S G</cp:lastModifiedBy>
  <dcterms:created xsi:type="dcterms:W3CDTF">2018-09-11T06:41:25Z</dcterms:created>
  <dcterms:modified xsi:type="dcterms:W3CDTF">2019-06-30T04:44:07Z</dcterms:modified>
</cp:coreProperties>
</file>