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ASSIG\EXCEL\"/>
    </mc:Choice>
  </mc:AlternateContent>
  <xr:revisionPtr revIDLastSave="0" documentId="13_ncr:1_{98F5E39C-C1C3-48AF-9EA2-E90DE8972866}" xr6:coauthVersionLast="47" xr6:coauthVersionMax="47" xr10:uidLastSave="{00000000-0000-0000-0000-000000000000}"/>
  <bookViews>
    <workbookView xWindow="-120" yWindow="-120" windowWidth="20730" windowHeight="11160" activeTab="1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Amarilla">'Vlookup Advanced'!$I$14:$J$20</definedName>
    <definedName name="Montana">'Vlookup Advanced'!$L$14:$M$20</definedName>
    <definedName name="Paseo">'Vlookup Advanced'!$F$14:$G$20</definedName>
    <definedName name="VDATA1">'Vlookup Advanced'!$F$16:$G$20</definedName>
    <definedName name="VDATA2">'Vlookup Advanced'!$I$16:$J$20</definedName>
    <definedName name="VDATA3">'Vlookup Advanced'!$L$16:$M$20</definedName>
    <definedName name="VHEAD1">'Vlookup Advanced'!$F$15:$G$15</definedName>
    <definedName name="VHEAD2">'Vlookup Advanced'!$I$15:$J$15</definedName>
    <definedName name="VHEAD3">'Vlookup Advanced'!$L$15:$M$15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4" l="1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D7" i="4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K8" i="5"/>
  <c r="K9" i="5"/>
  <c r="K10" i="5"/>
  <c r="K11" i="5"/>
  <c r="K12" i="5"/>
  <c r="K13" i="5"/>
  <c r="K14" i="5"/>
  <c r="K15" i="5"/>
  <c r="K16" i="5"/>
  <c r="K7" i="5"/>
  <c r="C6" i="2"/>
  <c r="C7" i="2"/>
  <c r="C9" i="2"/>
  <c r="C10" i="2"/>
  <c r="C8" i="2"/>
  <c r="D22" i="2"/>
  <c r="D18" i="2"/>
  <c r="D16" i="2"/>
  <c r="D20" i="2"/>
  <c r="D19" i="2"/>
  <c r="D21" i="2"/>
  <c r="D17" i="2"/>
  <c r="C29" i="2" l="1"/>
  <c r="E28" i="2"/>
  <c r="E29" i="2"/>
  <c r="C31" i="2" s="1"/>
  <c r="E30" i="2"/>
  <c r="E31" i="2"/>
  <c r="E32" i="2"/>
  <c r="E33" i="2"/>
  <c r="E34" i="2"/>
  <c r="E35" i="2"/>
  <c r="E36" i="2"/>
  <c r="E37" i="2"/>
  <c r="E27" i="2"/>
  <c r="E7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4" i="4"/>
  <c r="F14" i="4"/>
  <c r="E11" i="4"/>
  <c r="E10" i="4"/>
  <c r="D11" i="4"/>
  <c r="D10" i="4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C28" i="2" l="1"/>
  <c r="C32" i="2"/>
  <c r="C30" i="2"/>
</calcChain>
</file>

<file path=xl/sharedStrings.xml><?xml version="1.0" encoding="utf-8"?>
<sst xmlns="http://schemas.openxmlformats.org/spreadsheetml/2006/main" count="212" uniqueCount="104">
  <si>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</si>
  <si>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</si>
  <si>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</si>
  <si>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</si>
  <si>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</si>
  <si>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</si>
  <si>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</si>
  <si>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</si>
  <si>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</si>
  <si>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</si>
  <si>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</si>
  <si>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</si>
  <si>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</si>
  <si>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</si>
  <si>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</si>
  <si>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</si>
  <si>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</si>
  <si>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</si>
  <si>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</si>
  <si>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</si>
  <si>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</si>
  <si>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</si>
  <si>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</si>
  <si>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</si>
  <si>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</si>
  <si>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</si>
  <si>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</si>
  <si>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</si>
  <si>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</si>
  <si>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</si>
  <si>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</si>
  <si>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</si>
  <si>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</si>
  <si>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</si>
  <si>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</si>
  <si>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</si>
  <si>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</si>
  <si>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</si>
  <si>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</si>
  <si>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</si>
  <si>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</si>
  <si>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</si>
  <si>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</si>
  <si>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</si>
  <si>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</si>
  <si>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</si>
  <si>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</si>
  <si>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</si>
  <si>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</si>
  <si>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</si>
  <si>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</si>
  <si>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</si>
  <si>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</si>
  <si>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</si>
  <si>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</si>
  <si>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</si>
  <si>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</si>
  <si>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</si>
  <si>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</si>
  <si>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</si>
  <si>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</si>
  <si>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</si>
  <si>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</si>
  <si>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</si>
  <si>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</si>
  <si>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</si>
  <si>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</si>
  <si>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</si>
  <si>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</si>
  <si>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</si>
  <si>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</si>
  <si>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</si>
  <si>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</si>
  <si>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</si>
  <si>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</si>
  <si>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</si>
  <si>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</si>
  <si>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</si>
  <si>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</si>
  <si>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</si>
  <si>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</si>
  <si>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</si>
  <si>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</si>
  <si>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</si>
  <si>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</si>
  <si>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</si>
  <si>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</si>
  <si>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</si>
  <si>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</si>
  <si>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</si>
  <si>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</si>
  <si>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</si>
  <si>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</si>
  <si>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</si>
  <si>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</si>
  <si>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</si>
  <si>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</si>
  <si>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</si>
  <si>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</si>
  <si>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</si>
  <si>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</si>
  <si>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PRODUCT</t>
  </si>
  <si>
    <t>MANUFACTURING PRICE</t>
  </si>
  <si>
    <t>Amarilla - 125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</si>
</sst>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10" fontId="0" fillId="4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464820</xdr:colOff>
      <xdr:row>16</xdr:row>
      <xdr:rowOff>28575</xdr:rowOff>
    </xdr:from>
    <xdr:to>
      <xdr:col>13</xdr:col>
      <xdr:colOff>158284</xdr:colOff>
      <xdr:row>22</xdr:row>
      <xdr:rowOff>160126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545" y="3228975"/>
          <a:ext cx="1950889" cy="1274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F36"/>
  <sheetViews>
    <sheetView workbookViewId="0">
      <selection activeCell="F4" sqref="F4"/>
    </sheetView>
  </sheetViews>
  <sheetFormatPr defaultRowHeight="15" x14ac:dyDescent="0.25"/>
  <cols>
    <col min="2" max="2" width="21.140625" bestFit="1" customWidth="1"/>
    <col min="3" max="4" width="21.140625" customWidth="1"/>
    <col min="5" max="5" width="36.42578125" bestFit="1" customWidth="1"/>
    <col min="6" max="6" width="26.140625" customWidth="1"/>
  </cols>
  <sheetData>
    <row r="1" spans="2:6" x14ac:dyDescent="0.25">
      <c r="B1" s="3" t="s">
        <v>39</v>
      </c>
    </row>
    <row r="3" spans="2:6" x14ac:dyDescent="0.25">
      <c r="B3" s="2" t="s">
        <v>38</v>
      </c>
      <c r="E3" s="2" t="s">
        <v>37</v>
      </c>
    </row>
    <row r="5" spans="2:6" x14ac:dyDescent="0.25">
      <c r="B5" s="2" t="s">
        <v>36</v>
      </c>
      <c r="E5" s="2" t="s">
        <v>35</v>
      </c>
    </row>
    <row r="6" spans="2:6" x14ac:dyDescent="0.25">
      <c r="B6" s="1" t="s">
        <v>34</v>
      </c>
      <c r="C6" t="str">
        <f>IFERROR(VLOOKUP(B6,$E$6:$E$24,1,0),"")</f>
        <v>Anise tea</v>
      </c>
      <c r="E6" s="1" t="s">
        <v>34</v>
      </c>
      <c r="F6" t="str">
        <f>IFERROR(VLOOKUP(E6,$B$6:$B$36,1,0),"")</f>
        <v>Anise tea</v>
      </c>
    </row>
    <row r="7" spans="2:6" x14ac:dyDescent="0.25">
      <c r="B7" s="1" t="s">
        <v>33</v>
      </c>
      <c r="C7" t="str">
        <f t="shared" ref="C7:C36" si="0">IFERROR(VLOOKUP(B7,$E$6:$E$24,1,0),"")</f>
        <v>Artichoke tea</v>
      </c>
      <c r="E7" s="1" t="s">
        <v>33</v>
      </c>
      <c r="F7" t="str">
        <f t="shared" ref="F7:F24" si="1">IFERROR(VLOOKUP(E7,$B$6:$B$36,1,0),"")</f>
        <v>Artichoke tea</v>
      </c>
    </row>
    <row r="8" spans="2:6" x14ac:dyDescent="0.25">
      <c r="B8" s="1" t="s">
        <v>32</v>
      </c>
      <c r="C8" t="str">
        <f t="shared" si="0"/>
        <v>Asiatic penny-wort leaf</v>
      </c>
      <c r="E8" s="1" t="s">
        <v>32</v>
      </c>
      <c r="F8" t="str">
        <f t="shared" si="1"/>
        <v>Asiatic penny-wort leaf</v>
      </c>
    </row>
    <row r="9" spans="2:6" x14ac:dyDescent="0.25">
      <c r="B9" s="1" t="s">
        <v>31</v>
      </c>
      <c r="C9" t="str">
        <f t="shared" si="0"/>
        <v>Bael fruit tea[9]</v>
      </c>
      <c r="E9" s="1" t="s">
        <v>31</v>
      </c>
      <c r="F9" t="str">
        <f t="shared" si="1"/>
        <v>Bael fruit tea[9]</v>
      </c>
    </row>
    <row r="10" spans="2:6" x14ac:dyDescent="0.25">
      <c r="B10" s="1" t="s">
        <v>30</v>
      </c>
      <c r="C10" t="str">
        <f t="shared" si="0"/>
        <v>Bee balm</v>
      </c>
      <c r="E10" s="1" t="s">
        <v>30</v>
      </c>
      <c r="F10" t="str">
        <f t="shared" si="1"/>
        <v>Bee balm</v>
      </c>
    </row>
    <row r="11" spans="2:6" x14ac:dyDescent="0.25">
      <c r="B11" s="1" t="s">
        <v>29</v>
      </c>
      <c r="C11" t="str">
        <f t="shared" si="0"/>
        <v>Boldo</v>
      </c>
      <c r="E11" s="1" t="s">
        <v>29</v>
      </c>
      <c r="F11" t="str">
        <f t="shared" si="1"/>
        <v>Boldo</v>
      </c>
    </row>
    <row r="12" spans="2:6" x14ac:dyDescent="0.25">
      <c r="B12" s="1" t="s">
        <v>28</v>
      </c>
      <c r="C12" t="str">
        <f t="shared" si="0"/>
        <v>Burdock; the seeds</v>
      </c>
      <c r="E12" s="1" t="s">
        <v>28</v>
      </c>
      <c r="F12" t="str">
        <f t="shared" si="1"/>
        <v>Burdock; the seeds</v>
      </c>
    </row>
    <row r="13" spans="2:6" x14ac:dyDescent="0.25">
      <c r="B13" s="1" t="s">
        <v>27</v>
      </c>
      <c r="C13" t="str">
        <f t="shared" si="0"/>
        <v>Cannabis tea</v>
      </c>
      <c r="E13" s="1" t="s">
        <v>27</v>
      </c>
      <c r="F13" t="str">
        <f t="shared" si="1"/>
        <v>Cannabis tea</v>
      </c>
    </row>
    <row r="14" spans="2:6" x14ac:dyDescent="0.25">
      <c r="B14" s="1" t="s">
        <v>26</v>
      </c>
      <c r="C14" t="str">
        <f t="shared" si="0"/>
        <v>Caraway</v>
      </c>
      <c r="E14" s="1" t="s">
        <v>26</v>
      </c>
      <c r="F14" t="str">
        <f t="shared" si="1"/>
        <v>Caraway</v>
      </c>
    </row>
    <row r="15" spans="2:6" x14ac:dyDescent="0.25">
      <c r="B15" s="1" t="s">
        <v>25</v>
      </c>
      <c r="C15" t="str">
        <f t="shared" si="0"/>
        <v/>
      </c>
      <c r="E15" s="1" t="s">
        <v>9</v>
      </c>
      <c r="F15" t="str">
        <f t="shared" si="1"/>
        <v>St. John's wort</v>
      </c>
    </row>
    <row r="16" spans="2:6" x14ac:dyDescent="0.25">
      <c r="B16" s="1" t="s">
        <v>24</v>
      </c>
      <c r="C16" t="str">
        <f t="shared" si="0"/>
        <v/>
      </c>
      <c r="E16" s="1" t="s">
        <v>8</v>
      </c>
      <c r="F16" t="str">
        <f t="shared" si="1"/>
        <v>Staghorn sumac</v>
      </c>
    </row>
    <row r="17" spans="2:6" x14ac:dyDescent="0.25">
      <c r="B17" s="1" t="s">
        <v>23</v>
      </c>
      <c r="C17" t="str">
        <f t="shared" si="0"/>
        <v/>
      </c>
      <c r="E17" s="1" t="s">
        <v>7</v>
      </c>
      <c r="F17" t="str">
        <f t="shared" si="1"/>
        <v>Stevia</v>
      </c>
    </row>
    <row r="18" spans="2:6" x14ac:dyDescent="0.25">
      <c r="B18" s="1" t="s">
        <v>22</v>
      </c>
      <c r="C18" t="str">
        <f t="shared" si="0"/>
        <v/>
      </c>
      <c r="E18" s="1" t="s">
        <v>21</v>
      </c>
      <c r="F18" t="str">
        <f t="shared" si="1"/>
        <v/>
      </c>
    </row>
    <row r="19" spans="2:6" x14ac:dyDescent="0.25">
      <c r="B19" s="1" t="s">
        <v>20</v>
      </c>
      <c r="C19" t="str">
        <f t="shared" si="0"/>
        <v/>
      </c>
      <c r="E19" s="1" t="s">
        <v>19</v>
      </c>
      <c r="F19" t="str">
        <f t="shared" si="1"/>
        <v/>
      </c>
    </row>
    <row r="20" spans="2:6" x14ac:dyDescent="0.25">
      <c r="B20" s="1" t="s">
        <v>18</v>
      </c>
      <c r="C20" t="str">
        <f t="shared" si="0"/>
        <v/>
      </c>
      <c r="E20" s="1" t="s">
        <v>6</v>
      </c>
      <c r="F20" t="str">
        <f t="shared" si="1"/>
        <v>Turmeric tea</v>
      </c>
    </row>
    <row r="21" spans="2:6" x14ac:dyDescent="0.25">
      <c r="B21" s="1" t="s">
        <v>17</v>
      </c>
      <c r="C21" t="str">
        <f t="shared" si="0"/>
        <v/>
      </c>
      <c r="E21" s="1" t="s">
        <v>5</v>
      </c>
      <c r="F21" t="str">
        <f t="shared" si="1"/>
        <v>Uncaria tomentosa</v>
      </c>
    </row>
    <row r="22" spans="2:6" x14ac:dyDescent="0.25">
      <c r="B22" s="1" t="s">
        <v>16</v>
      </c>
      <c r="C22" t="str">
        <f t="shared" si="0"/>
        <v/>
      </c>
      <c r="E22" s="1" t="s">
        <v>15</v>
      </c>
      <c r="F22" t="str">
        <f t="shared" si="1"/>
        <v/>
      </c>
    </row>
    <row r="23" spans="2:6" x14ac:dyDescent="0.25">
      <c r="B23" s="1" t="s">
        <v>14</v>
      </c>
      <c r="C23" t="str">
        <f t="shared" si="0"/>
        <v/>
      </c>
      <c r="E23" s="1" t="s">
        <v>3</v>
      </c>
      <c r="F23" t="str">
        <f t="shared" si="1"/>
        <v>Verbena (vervain)</v>
      </c>
    </row>
    <row r="24" spans="2:6" x14ac:dyDescent="0.25">
      <c r="B24" s="1" t="s">
        <v>13</v>
      </c>
      <c r="C24" t="str">
        <f t="shared" si="0"/>
        <v/>
      </c>
      <c r="E24" s="1" t="s">
        <v>12</v>
      </c>
      <c r="F24" t="str">
        <f t="shared" si="1"/>
        <v/>
      </c>
    </row>
    <row r="25" spans="2:6" x14ac:dyDescent="0.25">
      <c r="B25" s="1" t="s">
        <v>11</v>
      </c>
      <c r="C25" t="str">
        <f t="shared" si="0"/>
        <v/>
      </c>
    </row>
    <row r="26" spans="2:6" x14ac:dyDescent="0.25">
      <c r="B26" s="1" t="s">
        <v>10</v>
      </c>
      <c r="C26" t="str">
        <f t="shared" si="0"/>
        <v/>
      </c>
    </row>
    <row r="27" spans="2:6" x14ac:dyDescent="0.25">
      <c r="B27" s="1" t="s">
        <v>9</v>
      </c>
      <c r="C27" t="str">
        <f t="shared" si="0"/>
        <v>St. John's wort</v>
      </c>
    </row>
    <row r="28" spans="2:6" x14ac:dyDescent="0.25">
      <c r="B28" s="1" t="s">
        <v>8</v>
      </c>
      <c r="C28" t="str">
        <f t="shared" si="0"/>
        <v>Staghorn sumac</v>
      </c>
    </row>
    <row r="29" spans="2:6" x14ac:dyDescent="0.25">
      <c r="B29" s="1" t="s">
        <v>7</v>
      </c>
      <c r="C29" t="str">
        <f t="shared" si="0"/>
        <v>Stevia</v>
      </c>
    </row>
    <row r="30" spans="2:6" x14ac:dyDescent="0.25">
      <c r="B30" s="1" t="s">
        <v>6</v>
      </c>
      <c r="C30" t="str">
        <f t="shared" si="0"/>
        <v>Turmeric tea</v>
      </c>
    </row>
    <row r="31" spans="2:6" x14ac:dyDescent="0.25">
      <c r="B31" s="1" t="s">
        <v>5</v>
      </c>
      <c r="C31" t="str">
        <f t="shared" si="0"/>
        <v>Uncaria tomentosa</v>
      </c>
    </row>
    <row r="32" spans="2:6" x14ac:dyDescent="0.25">
      <c r="B32" s="1" t="s">
        <v>4</v>
      </c>
      <c r="C32" t="str">
        <f t="shared" si="0"/>
        <v/>
      </c>
    </row>
    <row r="33" spans="2:3" x14ac:dyDescent="0.25">
      <c r="B33" s="1" t="s">
        <v>3</v>
      </c>
      <c r="C33" t="str">
        <f t="shared" si="0"/>
        <v>Verbena (vervain)</v>
      </c>
    </row>
    <row r="34" spans="2:3" x14ac:dyDescent="0.25">
      <c r="B34" s="1" t="s">
        <v>2</v>
      </c>
      <c r="C34" t="str">
        <f t="shared" si="0"/>
        <v/>
      </c>
    </row>
    <row r="35" spans="2:3" x14ac:dyDescent="0.25">
      <c r="B35" s="1" t="s">
        <v>1</v>
      </c>
      <c r="C35" t="str">
        <f t="shared" si="0"/>
        <v/>
      </c>
    </row>
    <row r="36" spans="2:3" x14ac:dyDescent="0.25">
      <c r="B36" s="1" t="s">
        <v>0</v>
      </c>
      <c r="C36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L27"/>
  <sheetViews>
    <sheetView tabSelected="1" topLeftCell="A4" workbookViewId="0">
      <selection activeCell="C7" sqref="C7"/>
    </sheetView>
  </sheetViews>
  <sheetFormatPr defaultRowHeight="15" x14ac:dyDescent="0.25"/>
  <cols>
    <col min="2" max="2" width="14.85546875" bestFit="1" customWidth="1"/>
    <col min="3" max="3" width="21.5703125" bestFit="1" customWidth="1"/>
    <col min="4" max="4" width="9.7109375" bestFit="1" customWidth="1"/>
    <col min="5" max="5" width="19.28515625" bestFit="1" customWidth="1"/>
    <col min="6" max="6" width="17.5703125" bestFit="1" customWidth="1"/>
    <col min="7" max="7" width="8.7109375" bestFit="1" customWidth="1"/>
    <col min="8" max="8" width="10.140625" bestFit="1" customWidth="1"/>
    <col min="12" max="12" width="24.7109375" customWidth="1"/>
  </cols>
  <sheetData>
    <row r="2" spans="2:12" ht="15.75" x14ac:dyDescent="0.25">
      <c r="B2" s="11" t="s">
        <v>59</v>
      </c>
    </row>
    <row r="3" spans="2:12" ht="18.75" x14ac:dyDescent="0.3">
      <c r="B3" s="11" t="s">
        <v>60</v>
      </c>
      <c r="G3" s="12"/>
    </row>
    <row r="4" spans="2:12" ht="18.75" x14ac:dyDescent="0.3">
      <c r="B4" s="11" t="s">
        <v>61</v>
      </c>
      <c r="G4" s="12"/>
    </row>
    <row r="5" spans="2:12" ht="18.75" x14ac:dyDescent="0.3">
      <c r="G5" s="12"/>
    </row>
    <row r="6" spans="2:12" x14ac:dyDescent="0.25">
      <c r="B6" s="13" t="s">
        <v>62</v>
      </c>
      <c r="C6" s="13" t="s">
        <v>63</v>
      </c>
      <c r="D6" s="13" t="s">
        <v>64</v>
      </c>
      <c r="E6" s="13" t="s">
        <v>65</v>
      </c>
      <c r="K6" s="1" t="s">
        <v>101</v>
      </c>
      <c r="L6" s="1" t="s">
        <v>102</v>
      </c>
    </row>
    <row r="7" spans="2:12" x14ac:dyDescent="0.25">
      <c r="B7" s="1" t="s">
        <v>84</v>
      </c>
      <c r="C7" s="1" t="s">
        <v>78</v>
      </c>
      <c r="D7" s="7">
        <f>SUMIFS(H14:H27,B14:B27,B7,C14:C27,C7)</f>
        <v>1140750</v>
      </c>
      <c r="E7" s="7">
        <f>COUNTIFS(B14:B27,B7,C14:C27,C7)</f>
        <v>1</v>
      </c>
      <c r="K7" s="1" t="s">
        <v>48</v>
      </c>
      <c r="L7" s="1">
        <v>10</v>
      </c>
    </row>
    <row r="8" spans="2:12" x14ac:dyDescent="0.25">
      <c r="K8" s="1" t="s">
        <v>50</v>
      </c>
      <c r="L8" s="1">
        <v>120</v>
      </c>
    </row>
    <row r="9" spans="2:12" x14ac:dyDescent="0.25">
      <c r="C9" s="1"/>
      <c r="D9" s="1"/>
      <c r="E9" s="13" t="s">
        <v>66</v>
      </c>
      <c r="K9" s="1" t="s">
        <v>44</v>
      </c>
      <c r="L9" s="1">
        <v>260</v>
      </c>
    </row>
    <row r="10" spans="2:12" x14ac:dyDescent="0.25">
      <c r="C10" s="13" t="s">
        <v>67</v>
      </c>
      <c r="D10" s="7">
        <f>MAX(L7:L11)</f>
        <v>260</v>
      </c>
      <c r="E10" s="7" t="str">
        <f>INDEX(K7:K11,MATCH(D10,L7:L11,0))</f>
        <v>Amarilla</v>
      </c>
      <c r="K10" s="1" t="s">
        <v>56</v>
      </c>
      <c r="L10" s="1">
        <v>5</v>
      </c>
    </row>
    <row r="11" spans="2:12" x14ac:dyDescent="0.25">
      <c r="C11" s="13" t="s">
        <v>68</v>
      </c>
      <c r="D11" s="7">
        <f>MIN(L7:L11)</f>
        <v>5</v>
      </c>
      <c r="E11" s="7" t="str">
        <f>INDEX(K7:K11,MATCH(D11,L7:L11,0))</f>
        <v>Montana</v>
      </c>
      <c r="K11" s="1" t="s">
        <v>81</v>
      </c>
      <c r="L11" s="1">
        <v>250</v>
      </c>
    </row>
    <row r="13" spans="2:12" x14ac:dyDescent="0.25"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</row>
    <row r="14" spans="2:12" x14ac:dyDescent="0.25">
      <c r="B14" s="1" t="s">
        <v>74</v>
      </c>
      <c r="C14" s="1" t="s">
        <v>75</v>
      </c>
      <c r="D14" s="1" t="s">
        <v>48</v>
      </c>
      <c r="E14" s="1">
        <v>2851</v>
      </c>
      <c r="F14" s="7">
        <f>INDEX($L$7:$L$11,MATCH(D14,$K$7:$K$11,0))</f>
        <v>10</v>
      </c>
      <c r="G14" s="1">
        <v>350</v>
      </c>
      <c r="H14" s="7">
        <f>G14*E14</f>
        <v>997850</v>
      </c>
      <c r="I14" s="7">
        <f>(G14-F14)*E14</f>
        <v>969340</v>
      </c>
    </row>
    <row r="15" spans="2:12" x14ac:dyDescent="0.25">
      <c r="B15" s="1" t="s">
        <v>74</v>
      </c>
      <c r="C15" s="1" t="s">
        <v>76</v>
      </c>
      <c r="D15" s="1" t="s">
        <v>48</v>
      </c>
      <c r="E15" s="1">
        <v>3495</v>
      </c>
      <c r="F15" s="7">
        <f t="shared" ref="F15:F27" si="0">INDEX($L$7:$L$11,MATCH(D15,$K$7:$K$11,0))</f>
        <v>10</v>
      </c>
      <c r="G15" s="1">
        <v>300</v>
      </c>
      <c r="H15" s="7">
        <f t="shared" ref="H15:H27" si="1">G15*E15</f>
        <v>1048500</v>
      </c>
      <c r="I15" s="7">
        <f t="shared" ref="I15:I27" si="2">(G15-F15)*E15</f>
        <v>1013550</v>
      </c>
    </row>
    <row r="16" spans="2:12" x14ac:dyDescent="0.25">
      <c r="B16" s="1" t="s">
        <v>77</v>
      </c>
      <c r="C16" s="1" t="s">
        <v>78</v>
      </c>
      <c r="D16" s="1" t="s">
        <v>48</v>
      </c>
      <c r="E16" s="1">
        <v>2632</v>
      </c>
      <c r="F16" s="7">
        <f t="shared" si="0"/>
        <v>10</v>
      </c>
      <c r="G16" s="1">
        <v>350</v>
      </c>
      <c r="H16" s="7">
        <f t="shared" si="1"/>
        <v>921200</v>
      </c>
      <c r="I16" s="7">
        <f t="shared" si="2"/>
        <v>894880</v>
      </c>
    </row>
    <row r="17" spans="2:9" x14ac:dyDescent="0.25">
      <c r="B17" s="1" t="s">
        <v>77</v>
      </c>
      <c r="C17" s="1" t="s">
        <v>78</v>
      </c>
      <c r="D17" s="1" t="s">
        <v>50</v>
      </c>
      <c r="E17" s="1">
        <v>2632</v>
      </c>
      <c r="F17" s="7">
        <f t="shared" si="0"/>
        <v>120</v>
      </c>
      <c r="G17" s="1">
        <v>350</v>
      </c>
      <c r="H17" s="7">
        <f t="shared" si="1"/>
        <v>921200</v>
      </c>
      <c r="I17" s="7">
        <f t="shared" si="2"/>
        <v>605360</v>
      </c>
    </row>
    <row r="18" spans="2:9" x14ac:dyDescent="0.25">
      <c r="B18" s="1" t="s">
        <v>77</v>
      </c>
      <c r="C18" s="1" t="s">
        <v>76</v>
      </c>
      <c r="D18" s="1" t="s">
        <v>50</v>
      </c>
      <c r="E18" s="1">
        <v>2574</v>
      </c>
      <c r="F18" s="7">
        <f t="shared" si="0"/>
        <v>120</v>
      </c>
      <c r="G18" s="1">
        <v>300</v>
      </c>
      <c r="H18" s="7">
        <f t="shared" si="1"/>
        <v>772200</v>
      </c>
      <c r="I18" s="7">
        <f t="shared" si="2"/>
        <v>463320</v>
      </c>
    </row>
    <row r="19" spans="2:9" x14ac:dyDescent="0.25">
      <c r="B19" s="1" t="s">
        <v>74</v>
      </c>
      <c r="C19" s="1" t="s">
        <v>75</v>
      </c>
      <c r="D19" s="1" t="s">
        <v>48</v>
      </c>
      <c r="E19" s="1">
        <v>2151</v>
      </c>
      <c r="F19" s="7">
        <f t="shared" si="0"/>
        <v>10</v>
      </c>
      <c r="G19" s="1">
        <v>350</v>
      </c>
      <c r="H19" s="7">
        <f t="shared" si="1"/>
        <v>752850</v>
      </c>
      <c r="I19" s="7">
        <f t="shared" si="2"/>
        <v>731340</v>
      </c>
    </row>
    <row r="20" spans="2:9" x14ac:dyDescent="0.25">
      <c r="B20" s="1" t="s">
        <v>77</v>
      </c>
      <c r="C20" s="1" t="s">
        <v>79</v>
      </c>
      <c r="D20" s="1" t="s">
        <v>44</v>
      </c>
      <c r="E20" s="1">
        <v>2475</v>
      </c>
      <c r="F20" s="7">
        <f t="shared" si="0"/>
        <v>260</v>
      </c>
      <c r="G20" s="1">
        <v>300</v>
      </c>
      <c r="H20" s="7">
        <f t="shared" si="1"/>
        <v>742500</v>
      </c>
      <c r="I20" s="7">
        <f t="shared" si="2"/>
        <v>99000</v>
      </c>
    </row>
    <row r="21" spans="2:9" x14ac:dyDescent="0.25">
      <c r="B21" s="1" t="s">
        <v>80</v>
      </c>
      <c r="C21" s="1" t="s">
        <v>78</v>
      </c>
      <c r="D21" s="1" t="s">
        <v>56</v>
      </c>
      <c r="E21" s="1">
        <v>2227.5</v>
      </c>
      <c r="F21" s="7">
        <f t="shared" si="0"/>
        <v>5</v>
      </c>
      <c r="G21" s="1">
        <v>350</v>
      </c>
      <c r="H21" s="7">
        <f t="shared" si="1"/>
        <v>779625</v>
      </c>
      <c r="I21" s="7">
        <f t="shared" si="2"/>
        <v>768487.5</v>
      </c>
    </row>
    <row r="22" spans="2:9" x14ac:dyDescent="0.25">
      <c r="B22" s="1" t="s">
        <v>74</v>
      </c>
      <c r="C22" s="1" t="s">
        <v>76</v>
      </c>
      <c r="D22" s="1" t="s">
        <v>81</v>
      </c>
      <c r="E22" s="1">
        <v>2541</v>
      </c>
      <c r="F22" s="7">
        <f t="shared" si="0"/>
        <v>250</v>
      </c>
      <c r="G22" s="1">
        <v>300</v>
      </c>
      <c r="H22" s="7">
        <f t="shared" si="1"/>
        <v>762300</v>
      </c>
      <c r="I22" s="7">
        <f t="shared" si="2"/>
        <v>127050</v>
      </c>
    </row>
    <row r="23" spans="2:9" x14ac:dyDescent="0.25">
      <c r="B23" s="1" t="s">
        <v>80</v>
      </c>
      <c r="C23" s="1" t="s">
        <v>82</v>
      </c>
      <c r="D23" s="1" t="s">
        <v>50</v>
      </c>
      <c r="E23" s="1">
        <v>2536</v>
      </c>
      <c r="F23" s="7">
        <f t="shared" si="0"/>
        <v>120</v>
      </c>
      <c r="G23" s="1">
        <v>300</v>
      </c>
      <c r="H23" s="7">
        <f t="shared" si="1"/>
        <v>760800</v>
      </c>
      <c r="I23" s="7">
        <f t="shared" si="2"/>
        <v>456480</v>
      </c>
    </row>
    <row r="24" spans="2:9" x14ac:dyDescent="0.25">
      <c r="B24" s="1" t="s">
        <v>77</v>
      </c>
      <c r="C24" s="1" t="s">
        <v>76</v>
      </c>
      <c r="D24" s="1" t="s">
        <v>48</v>
      </c>
      <c r="E24" s="1">
        <v>2007</v>
      </c>
      <c r="F24" s="7">
        <f t="shared" si="0"/>
        <v>10</v>
      </c>
      <c r="G24" s="1">
        <v>350</v>
      </c>
      <c r="H24" s="7">
        <f t="shared" si="1"/>
        <v>702450</v>
      </c>
      <c r="I24" s="7">
        <f t="shared" si="2"/>
        <v>682380</v>
      </c>
    </row>
    <row r="25" spans="2:9" x14ac:dyDescent="0.25">
      <c r="B25" s="1" t="s">
        <v>83</v>
      </c>
      <c r="C25" s="1" t="s">
        <v>76</v>
      </c>
      <c r="D25" s="1" t="s">
        <v>50</v>
      </c>
      <c r="E25" s="1">
        <v>2460</v>
      </c>
      <c r="F25" s="7">
        <f t="shared" si="0"/>
        <v>120</v>
      </c>
      <c r="G25" s="1">
        <v>300</v>
      </c>
      <c r="H25" s="7">
        <f t="shared" si="1"/>
        <v>738000</v>
      </c>
      <c r="I25" s="7">
        <f t="shared" si="2"/>
        <v>442800</v>
      </c>
    </row>
    <row r="26" spans="2:9" x14ac:dyDescent="0.25">
      <c r="B26" s="1" t="s">
        <v>84</v>
      </c>
      <c r="C26" s="1" t="s">
        <v>78</v>
      </c>
      <c r="D26" s="1" t="s">
        <v>56</v>
      </c>
      <c r="E26" s="1">
        <v>3802.5</v>
      </c>
      <c r="F26" s="7">
        <f t="shared" si="0"/>
        <v>5</v>
      </c>
      <c r="G26" s="1">
        <v>300</v>
      </c>
      <c r="H26" s="7">
        <f t="shared" si="1"/>
        <v>1140750</v>
      </c>
      <c r="I26" s="7">
        <f t="shared" si="2"/>
        <v>1121737.5</v>
      </c>
    </row>
    <row r="27" spans="2:9" x14ac:dyDescent="0.25">
      <c r="B27" s="1" t="s">
        <v>74</v>
      </c>
      <c r="C27" s="1" t="s">
        <v>78</v>
      </c>
      <c r="D27" s="1" t="s">
        <v>50</v>
      </c>
      <c r="E27" s="1">
        <v>3793.5</v>
      </c>
      <c r="F27" s="7">
        <f t="shared" si="0"/>
        <v>120</v>
      </c>
      <c r="G27" s="1">
        <v>300</v>
      </c>
      <c r="H27" s="7">
        <f t="shared" si="1"/>
        <v>1138050</v>
      </c>
      <c r="I27" s="7">
        <f t="shared" si="2"/>
        <v>682830</v>
      </c>
    </row>
  </sheetData>
  <dataValidations count="2">
    <dataValidation type="list" allowBlank="1" showInputMessage="1" showErrorMessage="1" sqref="B7" xr:uid="{6C9FF015-FF81-4481-9518-F7A5212FD9CC}">
      <formula1>$B$14:$B$27</formula1>
    </dataValidation>
    <dataValidation type="list" allowBlank="1" showInputMessage="1" showErrorMessage="1" sqref="C7" xr:uid="{2C8FD7C4-B18B-4F7A-921E-0DFFB6F08A9A}">
      <formula1>OFFSET($B$14,MATCH($B$7,$B$14:$B$27,0)-1,1,14,1)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opLeftCell="A10" workbookViewId="0">
      <selection activeCell="O19" sqref="O19"/>
    </sheetView>
  </sheetViews>
  <sheetFormatPr defaultRowHeight="15" x14ac:dyDescent="0.25"/>
  <cols>
    <col min="2" max="2" width="33.28515625" bestFit="1" customWidth="1"/>
    <col min="3" max="3" width="9.140625" bestFit="1" customWidth="1"/>
    <col min="5" max="5" width="20.5703125" customWidth="1"/>
    <col min="6" max="6" width="9.7109375" bestFit="1" customWidth="1"/>
    <col min="7" max="7" width="9.42578125" bestFit="1" customWidth="1"/>
  </cols>
  <sheetData>
    <row r="3" spans="2:13" x14ac:dyDescent="0.25">
      <c r="B3" s="4" t="s">
        <v>40</v>
      </c>
    </row>
    <row r="4" spans="2:13" x14ac:dyDescent="0.25">
      <c r="B4" s="4"/>
    </row>
    <row r="5" spans="2:13" x14ac:dyDescent="0.25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25">
      <c r="B6" s="1" t="s">
        <v>43</v>
      </c>
      <c r="C6" s="1">
        <f t="shared" ref="C6:C7" si="0">VLOOKUP(B6,$F$6:$G$10,2,1)</f>
        <v>2574</v>
      </c>
      <c r="F6" s="1" t="s">
        <v>44</v>
      </c>
      <c r="G6" s="1">
        <v>2475</v>
      </c>
    </row>
    <row r="7" spans="2:13" x14ac:dyDescent="0.25">
      <c r="B7" s="1" t="s">
        <v>45</v>
      </c>
      <c r="C7" s="1">
        <f t="shared" si="0"/>
        <v>2151</v>
      </c>
      <c r="F7" s="1" t="s">
        <v>46</v>
      </c>
      <c r="G7" s="1">
        <v>2227.5</v>
      </c>
    </row>
    <row r="8" spans="2:13" x14ac:dyDescent="0.25">
      <c r="B8" s="1" t="s">
        <v>103</v>
      </c>
      <c r="C8" s="1">
        <f>VLOOKUP(B8,$F$6:$G$10,2,1)</f>
        <v>2475</v>
      </c>
      <c r="F8" s="1" t="s">
        <v>48</v>
      </c>
      <c r="G8" s="1">
        <v>2151</v>
      </c>
    </row>
    <row r="9" spans="2:13" x14ac:dyDescent="0.25">
      <c r="B9" s="1" t="s">
        <v>49</v>
      </c>
      <c r="C9" s="1">
        <f t="shared" ref="C9:C10" si="1">VLOOKUP(B9,$F$6:$G$10,2,1)</f>
        <v>2227.5</v>
      </c>
      <c r="F9" s="1" t="s">
        <v>50</v>
      </c>
      <c r="G9" s="1">
        <v>2574</v>
      </c>
    </row>
    <row r="10" spans="2:13" x14ac:dyDescent="0.25">
      <c r="B10" s="1" t="s">
        <v>51</v>
      </c>
      <c r="C10" s="1">
        <f t="shared" si="1"/>
        <v>2541</v>
      </c>
      <c r="F10" s="1" t="s">
        <v>52</v>
      </c>
      <c r="G10" s="1">
        <v>2541</v>
      </c>
    </row>
    <row r="12" spans="2:13" s="6" customFormat="1" x14ac:dyDescent="0.25"/>
    <row r="13" spans="2:13" x14ac:dyDescent="0.25">
      <c r="B13" s="4" t="s">
        <v>53</v>
      </c>
    </row>
    <row r="14" spans="2:13" x14ac:dyDescent="0.25">
      <c r="F14" s="5" t="s">
        <v>48</v>
      </c>
      <c r="G14" s="5"/>
      <c r="I14" s="5" t="s">
        <v>44</v>
      </c>
      <c r="J14" s="5"/>
      <c r="L14" s="5" t="s">
        <v>46</v>
      </c>
      <c r="M14" s="5"/>
    </row>
    <row r="15" spans="2:13" x14ac:dyDescent="0.25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 x14ac:dyDescent="0.25">
      <c r="B16" s="1" t="s">
        <v>48</v>
      </c>
      <c r="C16" s="1">
        <v>1655.08</v>
      </c>
      <c r="D16" s="14">
        <f ca="1">VLOOKUP(C16,INDIRECT(B16),2,1)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 x14ac:dyDescent="0.25">
      <c r="B17" s="1" t="s">
        <v>44</v>
      </c>
      <c r="C17" s="1">
        <v>1822.59</v>
      </c>
      <c r="D17" s="14">
        <f t="shared" ref="D17:D22" ca="1" si="2">VLOOKUP(C17,INDIRECT(B17),2,1)</f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25">
      <c r="B18" s="1" t="s">
        <v>44</v>
      </c>
      <c r="C18" s="1">
        <v>1730.54</v>
      </c>
      <c r="D18" s="14">
        <f t="shared" ca="1" si="2"/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25">
      <c r="B19" s="1" t="s">
        <v>46</v>
      </c>
      <c r="C19" s="1">
        <v>1685.6</v>
      </c>
      <c r="D19" s="14">
        <f t="shared" ca="1" si="2"/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25">
      <c r="B20" s="1" t="s">
        <v>48</v>
      </c>
      <c r="C20" s="1">
        <v>1685.6</v>
      </c>
      <c r="D20" s="14">
        <f t="shared" ca="1" si="2"/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25">
      <c r="B21" s="1" t="s">
        <v>56</v>
      </c>
      <c r="C21" s="1">
        <v>1763.8600000000001</v>
      </c>
      <c r="D21" s="14">
        <f t="shared" ca="1" si="2"/>
        <v>7.0000000000000007E-2</v>
      </c>
    </row>
    <row r="22" spans="2:13" x14ac:dyDescent="0.25">
      <c r="B22" s="1" t="s">
        <v>48</v>
      </c>
      <c r="C22" s="1">
        <v>2293.1999999999998</v>
      </c>
      <c r="D22" s="14">
        <f t="shared" ca="1" si="2"/>
        <v>0.15</v>
      </c>
    </row>
    <row r="24" spans="2:13" s="6" customFormat="1" x14ac:dyDescent="0.25"/>
    <row r="25" spans="2:13" x14ac:dyDescent="0.25">
      <c r="B25" s="4" t="s">
        <v>57</v>
      </c>
    </row>
    <row r="27" spans="2:13" x14ac:dyDescent="0.25">
      <c r="B27" s="5" t="s">
        <v>41</v>
      </c>
      <c r="C27" s="5" t="s">
        <v>42</v>
      </c>
      <c r="E27" t="str">
        <f>F27&amp;" - "&amp;G27</f>
        <v>Product - Model no</v>
      </c>
      <c r="F27" s="5" t="s">
        <v>41</v>
      </c>
      <c r="G27" s="5" t="s">
        <v>58</v>
      </c>
      <c r="H27" s="5" t="s">
        <v>42</v>
      </c>
    </row>
    <row r="28" spans="2:13" x14ac:dyDescent="0.25">
      <c r="B28" s="1" t="s">
        <v>43</v>
      </c>
      <c r="C28" s="1">
        <f>VLOOKUP(B28,$E$28:$H$37,4,0)</f>
        <v>2574</v>
      </c>
      <c r="E28" t="str">
        <f>F28&amp;" - "&amp;G28</f>
        <v>Paseo - 895</v>
      </c>
      <c r="F28" s="1" t="s">
        <v>48</v>
      </c>
      <c r="G28" s="10">
        <v>895</v>
      </c>
      <c r="H28" s="1">
        <v>2151</v>
      </c>
    </row>
    <row r="29" spans="2:13" x14ac:dyDescent="0.25">
      <c r="B29" s="1" t="s">
        <v>45</v>
      </c>
      <c r="C29" s="1">
        <f t="shared" ref="C29:C32" si="3">VLOOKUP(B29,$E$28:$H$37,4,0)</f>
        <v>2151</v>
      </c>
      <c r="E29" t="str">
        <f t="shared" ref="E29:E37" si="4">F29&amp;" - "&amp;G29</f>
        <v>Montana - 125</v>
      </c>
      <c r="F29" s="1" t="s">
        <v>56</v>
      </c>
      <c r="G29" s="10">
        <v>125</v>
      </c>
      <c r="H29" s="1">
        <v>2227.5</v>
      </c>
    </row>
    <row r="30" spans="2:13" x14ac:dyDescent="0.25">
      <c r="B30" s="1" t="s">
        <v>47</v>
      </c>
      <c r="C30" s="1">
        <f t="shared" si="3"/>
        <v>2475</v>
      </c>
      <c r="E30" t="str">
        <f t="shared" si="4"/>
        <v>Amarilla - 145</v>
      </c>
      <c r="F30" s="1" t="s">
        <v>44</v>
      </c>
      <c r="G30" s="10">
        <v>145</v>
      </c>
      <c r="H30" s="1">
        <v>2475</v>
      </c>
    </row>
    <row r="31" spans="2:13" x14ac:dyDescent="0.25">
      <c r="B31" s="1" t="s">
        <v>49</v>
      </c>
      <c r="C31" s="1">
        <f>VLOOKUP(B31,$E$28:$H$37,4,0)</f>
        <v>2227.5</v>
      </c>
      <c r="E31" t="str">
        <f t="shared" si="4"/>
        <v>Montana  - 848</v>
      </c>
      <c r="F31" s="1" t="s">
        <v>46</v>
      </c>
      <c r="G31" s="10">
        <v>848</v>
      </c>
      <c r="H31" s="10">
        <v>2537.25</v>
      </c>
    </row>
    <row r="32" spans="2:13" x14ac:dyDescent="0.25">
      <c r="B32" s="1" t="s">
        <v>51</v>
      </c>
      <c r="C32" s="1">
        <f t="shared" si="3"/>
        <v>2541</v>
      </c>
      <c r="E32" t="str">
        <f t="shared" si="4"/>
        <v>VTT - 777</v>
      </c>
      <c r="F32" s="1" t="s">
        <v>81</v>
      </c>
      <c r="G32" s="10">
        <v>777</v>
      </c>
      <c r="H32" s="1">
        <v>2541</v>
      </c>
    </row>
    <row r="33" spans="5:8" x14ac:dyDescent="0.25">
      <c r="E33" t="str">
        <f t="shared" si="4"/>
        <v>Velo - 235</v>
      </c>
      <c r="F33" s="1" t="s">
        <v>50</v>
      </c>
      <c r="G33" s="10">
        <v>235</v>
      </c>
      <c r="H33" s="1">
        <v>2574</v>
      </c>
    </row>
    <row r="34" spans="5:8" x14ac:dyDescent="0.25">
      <c r="E34" t="str">
        <f t="shared" si="4"/>
        <v>Paseo - 985</v>
      </c>
      <c r="F34" s="1" t="s">
        <v>48</v>
      </c>
      <c r="G34" s="10">
        <v>985</v>
      </c>
      <c r="H34" s="10">
        <v>2585.1</v>
      </c>
    </row>
    <row r="35" spans="5:8" x14ac:dyDescent="0.25">
      <c r="E35" t="str">
        <f t="shared" si="4"/>
        <v>Velo - 1122</v>
      </c>
      <c r="F35" s="1" t="s">
        <v>50</v>
      </c>
      <c r="G35" s="10">
        <v>1122</v>
      </c>
      <c r="H35" s="10">
        <v>2632.95</v>
      </c>
    </row>
    <row r="36" spans="5:8" x14ac:dyDescent="0.25">
      <c r="E36" t="str">
        <f t="shared" si="4"/>
        <v>VTT  - 1260</v>
      </c>
      <c r="F36" s="1" t="s">
        <v>52</v>
      </c>
      <c r="G36" s="10">
        <v>1260</v>
      </c>
      <c r="H36" s="10">
        <v>2680.8</v>
      </c>
    </row>
    <row r="37" spans="5:8" x14ac:dyDescent="0.25">
      <c r="E37" t="str">
        <f t="shared" si="4"/>
        <v>Amarilla - 1397</v>
      </c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workbookViewId="0">
      <selection activeCell="D5" sqref="D5"/>
    </sheetView>
  </sheetViews>
  <sheetFormatPr defaultRowHeight="15" x14ac:dyDescent="0.25"/>
  <cols>
    <col min="2" max="2" width="17.5703125" bestFit="1" customWidth="1"/>
    <col min="9" max="9" width="16.7109375" customWidth="1"/>
  </cols>
  <sheetData>
    <row r="2" spans="2:11" x14ac:dyDescent="0.25">
      <c r="B2" t="s">
        <v>87</v>
      </c>
      <c r="I2" t="s">
        <v>88</v>
      </c>
    </row>
    <row r="4" spans="2:11" x14ac:dyDescent="0.25">
      <c r="B4" s="13" t="s">
        <v>41</v>
      </c>
      <c r="C4" s="13" t="s">
        <v>85</v>
      </c>
      <c r="D4" s="13" t="s">
        <v>86</v>
      </c>
    </row>
    <row r="5" spans="2:11" x14ac:dyDescent="0.25">
      <c r="B5" s="1" t="s">
        <v>34</v>
      </c>
      <c r="C5" s="10">
        <v>2851</v>
      </c>
      <c r="D5" s="1">
        <f>_xlfn.RANK.EQ(C5,$C$5:$C$18,0)</f>
        <v>4</v>
      </c>
    </row>
    <row r="6" spans="2:11" x14ac:dyDescent="0.25">
      <c r="B6" s="1" t="s">
        <v>33</v>
      </c>
      <c r="C6" s="10">
        <v>3495</v>
      </c>
      <c r="D6" s="1">
        <f t="shared" ref="D6:D18" si="0">_xlfn.RANK.EQ(C6,$C$5:$C$18,0)</f>
        <v>3</v>
      </c>
      <c r="I6" s="13" t="s">
        <v>99</v>
      </c>
      <c r="J6" s="13" t="s">
        <v>100</v>
      </c>
      <c r="K6" s="13" t="s">
        <v>86</v>
      </c>
    </row>
    <row r="7" spans="2:11" x14ac:dyDescent="0.25">
      <c r="B7" s="1" t="s">
        <v>48</v>
      </c>
      <c r="C7" s="10">
        <v>2632</v>
      </c>
      <c r="D7" s="1">
        <f t="shared" si="0"/>
        <v>6</v>
      </c>
      <c r="I7" s="1" t="s">
        <v>89</v>
      </c>
      <c r="J7" s="1">
        <v>1538</v>
      </c>
      <c r="K7" s="1">
        <f>_xlfn.RANK.EQ(J7,$J$7:$J$16,0)</f>
        <v>10</v>
      </c>
    </row>
    <row r="8" spans="2:11" x14ac:dyDescent="0.25">
      <c r="B8" s="1" t="s">
        <v>50</v>
      </c>
      <c r="C8" s="10">
        <v>2633</v>
      </c>
      <c r="D8" s="1">
        <f t="shared" si="0"/>
        <v>5</v>
      </c>
      <c r="I8" s="1" t="s">
        <v>90</v>
      </c>
      <c r="J8" s="1">
        <v>6602</v>
      </c>
      <c r="K8" s="1">
        <f t="shared" ref="K8:K16" si="1">_xlfn.RANK.EQ(J8,$J$7:$J$16,0)</f>
        <v>1</v>
      </c>
    </row>
    <row r="9" spans="2:11" x14ac:dyDescent="0.25">
      <c r="B9" s="1" t="s">
        <v>20</v>
      </c>
      <c r="C9" s="10">
        <v>2574</v>
      </c>
      <c r="D9" s="1">
        <f t="shared" si="0"/>
        <v>7</v>
      </c>
      <c r="I9" s="1" t="s">
        <v>91</v>
      </c>
      <c r="J9" s="1">
        <v>4831</v>
      </c>
      <c r="K9" s="1">
        <f t="shared" si="1"/>
        <v>6</v>
      </c>
    </row>
    <row r="10" spans="2:11" x14ac:dyDescent="0.25">
      <c r="B10" s="1" t="s">
        <v>18</v>
      </c>
      <c r="C10" s="10">
        <v>2151</v>
      </c>
      <c r="D10" s="1">
        <f t="shared" si="0"/>
        <v>13</v>
      </c>
      <c r="I10" s="1" t="s">
        <v>92</v>
      </c>
      <c r="J10" s="1">
        <v>5985</v>
      </c>
      <c r="K10" s="1">
        <f t="shared" si="1"/>
        <v>2</v>
      </c>
    </row>
    <row r="11" spans="2:11" x14ac:dyDescent="0.25">
      <c r="B11" s="1" t="s">
        <v>44</v>
      </c>
      <c r="C11" s="10">
        <v>2475</v>
      </c>
      <c r="D11" s="1">
        <f t="shared" si="0"/>
        <v>10</v>
      </c>
      <c r="I11" s="1" t="s">
        <v>93</v>
      </c>
      <c r="J11" s="1">
        <v>5444</v>
      </c>
      <c r="K11" s="1">
        <f t="shared" si="1"/>
        <v>4</v>
      </c>
    </row>
    <row r="12" spans="2:11" x14ac:dyDescent="0.25">
      <c r="B12" s="1" t="s">
        <v>56</v>
      </c>
      <c r="C12" s="10">
        <v>2227.5</v>
      </c>
      <c r="D12" s="1">
        <f t="shared" si="0"/>
        <v>12</v>
      </c>
      <c r="I12" s="1" t="s">
        <v>94</v>
      </c>
      <c r="J12" s="1">
        <v>5444</v>
      </c>
      <c r="K12" s="1">
        <f t="shared" si="1"/>
        <v>4</v>
      </c>
    </row>
    <row r="13" spans="2:11" x14ac:dyDescent="0.25">
      <c r="B13" s="1" t="s">
        <v>81</v>
      </c>
      <c r="C13" s="10">
        <v>2541</v>
      </c>
      <c r="D13" s="1">
        <f t="shared" si="0"/>
        <v>8</v>
      </c>
      <c r="I13" s="1" t="s">
        <v>95</v>
      </c>
      <c r="J13" s="1">
        <v>3412</v>
      </c>
      <c r="K13" s="1">
        <f t="shared" si="1"/>
        <v>7</v>
      </c>
    </row>
    <row r="14" spans="2:11" x14ac:dyDescent="0.25">
      <c r="B14" s="1" t="s">
        <v>16</v>
      </c>
      <c r="C14" s="10">
        <v>2536</v>
      </c>
      <c r="D14" s="1">
        <f t="shared" si="0"/>
        <v>9</v>
      </c>
      <c r="I14" s="1" t="s">
        <v>96</v>
      </c>
      <c r="J14" s="1">
        <v>5809</v>
      </c>
      <c r="K14" s="1">
        <f t="shared" si="1"/>
        <v>3</v>
      </c>
    </row>
    <row r="15" spans="2:11" x14ac:dyDescent="0.25">
      <c r="B15" s="1" t="s">
        <v>14</v>
      </c>
      <c r="C15" s="10">
        <v>2007</v>
      </c>
      <c r="D15" s="1">
        <f t="shared" si="0"/>
        <v>14</v>
      </c>
      <c r="I15" s="1" t="s">
        <v>97</v>
      </c>
      <c r="J15" s="1">
        <v>1711</v>
      </c>
      <c r="K15" s="1">
        <f t="shared" si="1"/>
        <v>8</v>
      </c>
    </row>
    <row r="16" spans="2:11" x14ac:dyDescent="0.25">
      <c r="B16" s="1" t="s">
        <v>21</v>
      </c>
      <c r="C16" s="10">
        <v>2460</v>
      </c>
      <c r="D16" s="1">
        <f t="shared" si="0"/>
        <v>11</v>
      </c>
      <c r="I16" s="1" t="s">
        <v>98</v>
      </c>
      <c r="J16" s="1">
        <v>1711</v>
      </c>
      <c r="K16" s="1">
        <f t="shared" si="1"/>
        <v>8</v>
      </c>
    </row>
    <row r="17" spans="2:4" x14ac:dyDescent="0.25">
      <c r="B17" s="1" t="s">
        <v>19</v>
      </c>
      <c r="C17" s="10">
        <v>3802.5</v>
      </c>
      <c r="D17" s="1">
        <f t="shared" si="0"/>
        <v>1</v>
      </c>
    </row>
    <row r="18" spans="2:4" x14ac:dyDescent="0.25">
      <c r="B18" s="1" t="s">
        <v>6</v>
      </c>
      <c r="C18" s="10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Compare</vt:lpstr>
      <vt:lpstr>Brainstorm</vt:lpstr>
      <vt:lpstr>Vlookup Advanced</vt:lpstr>
      <vt:lpstr>Rank</vt:lpstr>
      <vt:lpstr>Amarilla</vt:lpstr>
      <vt:lpstr>Montana</vt:lpstr>
      <vt:lpstr>Paseo</vt:lpstr>
      <vt:lpstr>VDATA1</vt:lpstr>
      <vt:lpstr>VDATA2</vt:lpstr>
      <vt:lpstr>VDATA3</vt:lpstr>
      <vt:lpstr>VHEAD1</vt:lpstr>
      <vt:lpstr>VHEAD2</vt:lpstr>
      <vt:lpstr>VHEAD3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Pushpak Khanke</cp:lastModifiedBy>
  <dcterms:created xsi:type="dcterms:W3CDTF">2022-07-27T07:17:57Z</dcterms:created>
  <dcterms:modified xsi:type="dcterms:W3CDTF">2023-05-02T09:49:27Z</dcterms:modified>
</cp:coreProperties>
</file>