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Wage breakup" sheetId="1" r:id="rId1"/>
    <sheet name="Cost Schedule" sheetId="2" r:id="rId2"/>
    <sheet name="Sheet3" sheetId="3" r:id="rId3"/>
  </sheets>
  <calcPr calcId="144525" iterate="1"/>
</workbook>
</file>

<file path=xl/calcChain.xml><?xml version="1.0" encoding="utf-8"?>
<calcChain xmlns="http://schemas.openxmlformats.org/spreadsheetml/2006/main">
  <c r="D9" i="1" l="1"/>
  <c r="C25" i="1"/>
  <c r="D8" i="1" l="1"/>
  <c r="C8" i="1"/>
  <c r="C24" i="1" s="1"/>
  <c r="C9" i="1" l="1"/>
  <c r="D14" i="1"/>
  <c r="D25" i="1" s="1"/>
  <c r="D23" i="1"/>
  <c r="D24" i="1"/>
  <c r="C14" i="1"/>
  <c r="C23" i="1"/>
  <c r="D19" i="1" l="1"/>
  <c r="D17" i="1"/>
  <c r="D16" i="1"/>
  <c r="D22" i="1"/>
  <c r="D30" i="1" s="1"/>
  <c r="D31" i="1" s="1"/>
  <c r="F6" i="2" s="1"/>
  <c r="C19" i="1"/>
  <c r="C22" i="1"/>
  <c r="C17" i="1"/>
  <c r="C16" i="1"/>
  <c r="D20" i="1" l="1"/>
  <c r="D21" i="1" s="1"/>
  <c r="C20" i="1"/>
  <c r="C21" i="1" s="1"/>
  <c r="C30" i="1"/>
  <c r="C31" i="1" s="1"/>
  <c r="F5" i="2" s="1"/>
  <c r="G6" i="2" l="1"/>
  <c r="G11" i="2"/>
  <c r="G10" i="2"/>
  <c r="G12" i="2" l="1"/>
  <c r="G5" i="2" l="1"/>
  <c r="G7" i="2" l="1"/>
  <c r="G13" i="2" s="1"/>
  <c r="G14" i="2" s="1"/>
  <c r="G15" i="2" s="1"/>
</calcChain>
</file>

<file path=xl/sharedStrings.xml><?xml version="1.0" encoding="utf-8"?>
<sst xmlns="http://schemas.openxmlformats.org/spreadsheetml/2006/main" count="61" uniqueCount="57">
  <si>
    <t>PARTICULARS</t>
  </si>
  <si>
    <t>(A)</t>
  </si>
  <si>
    <t>Basic Salary</t>
  </si>
  <si>
    <t>D. A. (Special Allowance)</t>
  </si>
  <si>
    <t>Washing Allowance</t>
  </si>
  <si>
    <t>Conveyance</t>
  </si>
  <si>
    <t>CCA</t>
  </si>
  <si>
    <t>Additional Salary</t>
  </si>
  <si>
    <t>Total Gross Salary</t>
  </si>
  <si>
    <t>(B)</t>
  </si>
  <si>
    <t>ESIC (0.75% on total gross)</t>
  </si>
  <si>
    <t>MLWF</t>
  </si>
  <si>
    <t>Employees deduction</t>
  </si>
  <si>
    <t>Net Salary (A-B)</t>
  </si>
  <si>
    <t xml:space="preserve">Ex-Gratia (8.33%) on Basic + DA </t>
  </si>
  <si>
    <t>Gratuity (4.81% pm on Basic + DA)</t>
  </si>
  <si>
    <t>Net Charges to Company</t>
  </si>
  <si>
    <t>Total Cost</t>
  </si>
  <si>
    <t>Sr. No.</t>
  </si>
  <si>
    <t>Department</t>
  </si>
  <si>
    <t>Qty</t>
  </si>
  <si>
    <t>Rate</t>
  </si>
  <si>
    <t>Total (Rs.)</t>
  </si>
  <si>
    <t xml:space="preserve">Soft Services </t>
  </si>
  <si>
    <t>SUB TOTAL</t>
  </si>
  <si>
    <t>Consumables &amp; Machinery</t>
  </si>
  <si>
    <t xml:space="preserve">Toiletries/ HK Consumbales/ Tools and Tackles </t>
  </si>
  <si>
    <t>Actuals</t>
  </si>
  <si>
    <t xml:space="preserve">Wet and Dry Vacuum Cleaner 30ltr </t>
  </si>
  <si>
    <t xml:space="preserve">Single Disk Machine </t>
  </si>
  <si>
    <t>TOTAL SERVICES FEE</t>
  </si>
  <si>
    <t xml:space="preserve">MANAGEMENT FEE </t>
  </si>
  <si>
    <t>TOTAL</t>
  </si>
  <si>
    <t>Terms</t>
  </si>
  <si>
    <t>Taxes as applicable</t>
  </si>
  <si>
    <t>Revision in rates will be deemed approved as per Minimum Wage Notification from the date thereof</t>
  </si>
  <si>
    <t>SILA will provide on statutory documentation each month</t>
  </si>
  <si>
    <t>Uniforms costs are included, however, for customized uniforms - we will bill on actual</t>
  </si>
  <si>
    <t>Work on Statutory Holidays will be billed as per norms -  and the same will be deemed approved</t>
  </si>
  <si>
    <t xml:space="preserve">Office Supplies &amp; PPE will be billed on Actual </t>
  </si>
  <si>
    <t>All rates are based on a 6 day working week schedule</t>
  </si>
  <si>
    <t>Deep Cleaning activiites to be carried out at site with current team</t>
  </si>
  <si>
    <t>QR Codes will be implemented and maintained at the site</t>
  </si>
  <si>
    <t>ALLANASONS PVT. LTD.  - SILA (Monthly Cost Schedule)</t>
  </si>
  <si>
    <t>Housekeeping (Janitor/Chambermaid)</t>
  </si>
  <si>
    <t>Team Leader</t>
  </si>
  <si>
    <t>Hk Boys</t>
  </si>
  <si>
    <t>Gross Salary</t>
  </si>
  <si>
    <t>HRA (Basic+DA)</t>
  </si>
  <si>
    <t>PF Contribution (12%)</t>
  </si>
  <si>
    <t>Professional Tax</t>
  </si>
  <si>
    <t>PF (13%)</t>
  </si>
  <si>
    <t>Mediclaim/ESIC (3.25%) on Total Gross</t>
  </si>
  <si>
    <t>Uniforms + PPE</t>
  </si>
  <si>
    <t>At Actuals</t>
  </si>
  <si>
    <t>Admin &amp; Documentation &amp; Training</t>
  </si>
  <si>
    <t>Leave Salary - 7.12% of Total Gross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</si>
</sst>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 * #,##0_ ;_ * \-#,##0_ ;_ * &quot;-&quot;??_ ;_ @_ 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indexed="8"/>
      <name val="Calibri"/>
      <family val="2"/>
    </font>
    <font>
      <b/>
      <i/>
      <u/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21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21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7A6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7" fillId="0" borderId="0"/>
  </cellStyleXfs>
  <cellXfs count="85">
    <xf numFmtId="0" fontId="0" fillId="0" borderId="0" xfId="0"/>
    <xf numFmtId="0" fontId="2" fillId="0" borderId="0" xfId="0" applyFont="1"/>
    <xf numFmtId="164" fontId="2" fillId="0" borderId="0" xfId="3" applyNumberFormat="1" applyFont="1"/>
    <xf numFmtId="0" fontId="2" fillId="0" borderId="0" xfId="3" applyFont="1"/>
    <xf numFmtId="0" fontId="2" fillId="0" borderId="0" xfId="0" applyFont="1" applyAlignment="1">
      <alignment horizontal="center"/>
    </xf>
    <xf numFmtId="3" fontId="3" fillId="0" borderId="14" xfId="0" applyNumberFormat="1" applyFont="1" applyFill="1" applyBorder="1" applyAlignment="1">
      <alignment horizontal="center" vertical="center" wrapText="1"/>
    </xf>
    <xf numFmtId="3" fontId="3" fillId="0" borderId="15" xfId="0" applyNumberFormat="1" applyFont="1" applyFill="1" applyBorder="1" applyAlignment="1">
      <alignment horizontal="center" vertical="center" wrapText="1"/>
    </xf>
    <xf numFmtId="3" fontId="3" fillId="0" borderId="16" xfId="0" applyNumberFormat="1" applyFont="1" applyFill="1" applyBorder="1" applyAlignment="1">
      <alignment horizontal="center" vertical="center" wrapText="1"/>
    </xf>
    <xf numFmtId="3" fontId="3" fillId="0" borderId="17" xfId="0" applyNumberFormat="1" applyFont="1" applyFill="1" applyBorder="1" applyAlignment="1">
      <alignment horizontal="center" vertical="center" wrapText="1"/>
    </xf>
    <xf numFmtId="3" fontId="4" fillId="0" borderId="12" xfId="0" applyNumberFormat="1" applyFont="1" applyFill="1" applyBorder="1" applyAlignment="1">
      <alignment horizontal="center" vertical="center" wrapText="1"/>
    </xf>
    <xf numFmtId="165" fontId="2" fillId="2" borderId="10" xfId="1" applyNumberFormat="1" applyFont="1" applyFill="1" applyBorder="1" applyAlignment="1">
      <alignment horizontal="left" vertical="center" wrapText="1"/>
    </xf>
    <xf numFmtId="3" fontId="4" fillId="0" borderId="10" xfId="0" applyNumberFormat="1" applyFont="1" applyFill="1" applyBorder="1" applyAlignment="1">
      <alignment horizontal="center" vertical="center" wrapText="1"/>
    </xf>
    <xf numFmtId="3" fontId="4" fillId="0" borderId="8" xfId="0" applyNumberFormat="1" applyFont="1" applyFill="1" applyBorder="1" applyAlignment="1">
      <alignment horizontal="center" vertical="center" wrapText="1"/>
    </xf>
    <xf numFmtId="165" fontId="2" fillId="2" borderId="11" xfId="1" applyNumberFormat="1" applyFont="1" applyFill="1" applyBorder="1" applyAlignment="1">
      <alignment horizontal="left" vertical="center" wrapText="1"/>
    </xf>
    <xf numFmtId="3" fontId="3" fillId="0" borderId="11" xfId="0" applyNumberFormat="1" applyFont="1" applyFill="1" applyBorder="1" applyAlignment="1">
      <alignment horizontal="center" vertical="center" wrapText="1"/>
    </xf>
    <xf numFmtId="3" fontId="3" fillId="0" borderId="8" xfId="0" applyNumberFormat="1" applyFont="1" applyFill="1" applyBorder="1" applyAlignment="1">
      <alignment horizontal="center" vertical="center" wrapText="1"/>
    </xf>
    <xf numFmtId="165" fontId="6" fillId="0" borderId="10" xfId="1" applyNumberFormat="1" applyFont="1" applyBorder="1" applyAlignment="1">
      <alignment vertical="center" wrapText="1"/>
    </xf>
    <xf numFmtId="165" fontId="4" fillId="0" borderId="10" xfId="1" applyNumberFormat="1" applyFont="1" applyFill="1" applyBorder="1" applyAlignment="1">
      <alignment vertical="center" wrapText="1"/>
    </xf>
    <xf numFmtId="165" fontId="4" fillId="0" borderId="10" xfId="1" applyNumberFormat="1" applyFont="1" applyFill="1" applyBorder="1" applyAlignment="1">
      <alignment horizontal="center" vertical="center" wrapText="1"/>
    </xf>
    <xf numFmtId="165" fontId="4" fillId="0" borderId="8" xfId="1" applyNumberFormat="1" applyFont="1" applyFill="1" applyBorder="1" applyAlignment="1">
      <alignment horizontal="center" vertical="center" wrapText="1"/>
    </xf>
    <xf numFmtId="3" fontId="4" fillId="0" borderId="5" xfId="0" applyNumberFormat="1" applyFont="1" applyFill="1" applyBorder="1" applyAlignment="1">
      <alignment horizontal="center" vertical="center" wrapText="1"/>
    </xf>
    <xf numFmtId="3" fontId="3" fillId="0" borderId="7" xfId="0" applyNumberFormat="1" applyFont="1" applyFill="1" applyBorder="1" applyAlignment="1">
      <alignment horizontal="center" vertical="center" wrapText="1"/>
    </xf>
    <xf numFmtId="3" fontId="3" fillId="5" borderId="19" xfId="0" applyNumberFormat="1" applyFont="1" applyFill="1" applyBorder="1" applyAlignment="1">
      <alignment vertical="center" wrapText="1"/>
    </xf>
    <xf numFmtId="3" fontId="3" fillId="5" borderId="19" xfId="0" applyNumberFormat="1" applyFont="1" applyFill="1" applyBorder="1" applyAlignment="1">
      <alignment horizontal="center" vertical="center" wrapText="1"/>
    </xf>
    <xf numFmtId="3" fontId="3" fillId="5" borderId="20" xfId="0" applyNumberFormat="1" applyFont="1" applyFill="1" applyBorder="1" applyAlignment="1">
      <alignment vertical="center" wrapText="1"/>
    </xf>
    <xf numFmtId="3" fontId="3" fillId="5" borderId="21" xfId="0" applyNumberFormat="1" applyFont="1" applyFill="1" applyBorder="1" applyAlignment="1">
      <alignment horizontal="center" vertical="center" wrapText="1"/>
    </xf>
    <xf numFmtId="3" fontId="3" fillId="5" borderId="22" xfId="0" applyNumberFormat="1" applyFont="1" applyFill="1" applyBorder="1" applyAlignment="1">
      <alignment horizontal="center" vertical="center" wrapText="1"/>
    </xf>
    <xf numFmtId="3" fontId="3" fillId="0" borderId="5" xfId="0" applyNumberFormat="1" applyFont="1" applyFill="1" applyBorder="1" applyAlignment="1">
      <alignment vertical="center" wrapText="1"/>
    </xf>
    <xf numFmtId="3" fontId="3" fillId="0" borderId="5" xfId="0" applyNumberFormat="1" applyFont="1" applyFill="1" applyBorder="1" applyAlignment="1">
      <alignment horizontal="center" vertical="center" wrapText="1"/>
    </xf>
    <xf numFmtId="3" fontId="3" fillId="0" borderId="6" xfId="0" applyNumberFormat="1" applyFont="1" applyFill="1" applyBorder="1" applyAlignment="1">
      <alignment horizontal="center" vertical="center" wrapText="1"/>
    </xf>
    <xf numFmtId="3" fontId="3" fillId="6" borderId="23" xfId="0" applyNumberFormat="1" applyFont="1" applyFill="1" applyBorder="1" applyAlignment="1">
      <alignment vertical="center" wrapText="1"/>
    </xf>
    <xf numFmtId="3" fontId="3" fillId="6" borderId="23" xfId="0" applyNumberFormat="1" applyFont="1" applyFill="1" applyBorder="1" applyAlignment="1">
      <alignment horizontal="center" vertical="center" wrapText="1"/>
    </xf>
    <xf numFmtId="3" fontId="3" fillId="6" borderId="24" xfId="0" applyNumberFormat="1" applyFont="1" applyFill="1" applyBorder="1" applyAlignment="1">
      <alignment vertical="center" wrapText="1"/>
    </xf>
    <xf numFmtId="3" fontId="3" fillId="6" borderId="25" xfId="0" applyNumberFormat="1" applyFont="1" applyFill="1" applyBorder="1" applyAlignment="1">
      <alignment horizontal="center" vertical="center" wrapText="1"/>
    </xf>
    <xf numFmtId="3" fontId="3" fillId="7" borderId="26" xfId="0" applyNumberFormat="1" applyFont="1" applyFill="1" applyBorder="1" applyAlignment="1">
      <alignment horizontal="center" vertical="center" wrapText="1"/>
    </xf>
    <xf numFmtId="3" fontId="8" fillId="0" borderId="0" xfId="5" applyNumberFormat="1" applyFont="1" applyFill="1" applyBorder="1" applyAlignment="1">
      <alignment vertical="center"/>
    </xf>
    <xf numFmtId="3" fontId="9" fillId="0" borderId="0" xfId="5" applyNumberFormat="1" applyFont="1" applyFill="1" applyBorder="1" applyAlignment="1">
      <alignment vertical="center"/>
    </xf>
    <xf numFmtId="3" fontId="4" fillId="0" borderId="0" xfId="3" applyNumberFormat="1" applyFont="1" applyFill="1" applyBorder="1" applyAlignment="1">
      <alignment horizontal="left" vertical="center" wrapText="1"/>
    </xf>
    <xf numFmtId="3" fontId="4" fillId="0" borderId="0" xfId="3" applyNumberFormat="1" applyFont="1" applyFill="1" applyBorder="1" applyAlignment="1">
      <alignment horizontal="center" vertical="center" wrapText="1"/>
    </xf>
    <xf numFmtId="3" fontId="9" fillId="0" borderId="0" xfId="5" applyNumberFormat="1" applyFont="1" applyFill="1" applyBorder="1" applyAlignment="1">
      <alignment horizontal="left" vertical="center"/>
    </xf>
    <xf numFmtId="3" fontId="9" fillId="0" borderId="0" xfId="5" applyNumberFormat="1" applyFont="1" applyFill="1" applyBorder="1" applyAlignment="1">
      <alignment horizontal="center" vertical="center"/>
    </xf>
    <xf numFmtId="3" fontId="9" fillId="0" borderId="0" xfId="3" applyNumberFormat="1" applyFont="1" applyFill="1" applyBorder="1" applyAlignment="1">
      <alignment vertical="center"/>
    </xf>
    <xf numFmtId="3" fontId="9" fillId="0" borderId="0" xfId="3" applyNumberFormat="1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/>
    </xf>
    <xf numFmtId="164" fontId="11" fillId="0" borderId="7" xfId="1" applyNumberFormat="1" applyFont="1" applyBorder="1" applyAlignment="1">
      <alignment horizontal="center" vertical="center"/>
    </xf>
    <xf numFmtId="0" fontId="11" fillId="0" borderId="9" xfId="0" applyFont="1" applyFill="1" applyBorder="1" applyAlignment="1">
      <alignment horizontal="center"/>
    </xf>
    <xf numFmtId="164" fontId="11" fillId="2" borderId="28" xfId="1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164" fontId="10" fillId="0" borderId="3" xfId="1" applyNumberFormat="1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164" fontId="11" fillId="0" borderId="27" xfId="1" applyNumberFormat="1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/>
    </xf>
    <xf numFmtId="164" fontId="11" fillId="0" borderId="7" xfId="1" applyNumberFormat="1" applyFont="1" applyFill="1" applyBorder="1" applyAlignment="1">
      <alignment horizontal="center" vertical="center"/>
    </xf>
    <xf numFmtId="164" fontId="11" fillId="0" borderId="28" xfId="1" applyNumberFormat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164" fontId="10" fillId="0" borderId="22" xfId="1" applyNumberFormat="1" applyFont="1" applyFill="1" applyBorder="1" applyAlignment="1">
      <alignment horizontal="center" vertical="center"/>
    </xf>
    <xf numFmtId="164" fontId="12" fillId="0" borderId="6" xfId="0" applyNumberFormat="1" applyFont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164" fontId="11" fillId="0" borderId="9" xfId="1" applyNumberFormat="1" applyFont="1" applyFill="1" applyBorder="1" applyAlignment="1">
      <alignment horizontal="center" vertical="center"/>
    </xf>
    <xf numFmtId="0" fontId="10" fillId="0" borderId="29" xfId="0" applyFont="1" applyFill="1" applyBorder="1" applyAlignment="1">
      <alignment horizontal="center"/>
    </xf>
    <xf numFmtId="164" fontId="10" fillId="0" borderId="29" xfId="1" applyNumberFormat="1" applyFont="1" applyFill="1" applyBorder="1" applyAlignment="1">
      <alignment horizontal="center" vertical="center"/>
    </xf>
    <xf numFmtId="164" fontId="12" fillId="0" borderId="22" xfId="0" applyNumberFormat="1" applyFont="1" applyBorder="1" applyAlignment="1">
      <alignment horizontal="center" vertical="center"/>
    </xf>
    <xf numFmtId="0" fontId="11" fillId="0" borderId="26" xfId="0" applyFont="1" applyFill="1" applyBorder="1" applyAlignment="1">
      <alignment horizontal="center"/>
    </xf>
    <xf numFmtId="164" fontId="11" fillId="0" borderId="26" xfId="1" applyNumberFormat="1" applyFont="1" applyFill="1" applyBorder="1" applyAlignment="1">
      <alignment horizontal="center" vertical="center"/>
    </xf>
    <xf numFmtId="0" fontId="10" fillId="0" borderId="30" xfId="0" applyFont="1" applyBorder="1" applyAlignment="1">
      <alignment horizontal="center"/>
    </xf>
    <xf numFmtId="164" fontId="10" fillId="0" borderId="31" xfId="1" applyNumberFormat="1" applyFont="1" applyBorder="1" applyAlignment="1">
      <alignment horizontal="center" vertical="center"/>
    </xf>
    <xf numFmtId="0" fontId="10" fillId="8" borderId="2" xfId="0" applyFont="1" applyFill="1" applyBorder="1" applyAlignment="1">
      <alignment horizontal="center"/>
    </xf>
    <xf numFmtId="164" fontId="10" fillId="8" borderId="3" xfId="1" applyNumberFormat="1" applyFont="1" applyFill="1" applyBorder="1" applyAlignment="1">
      <alignment horizontal="center" vertical="center"/>
    </xf>
    <xf numFmtId="164" fontId="10" fillId="0" borderId="2" xfId="1" applyNumberFormat="1" applyFont="1" applyFill="1" applyBorder="1" applyAlignment="1">
      <alignment horizontal="center" vertical="center"/>
    </xf>
    <xf numFmtId="3" fontId="9" fillId="0" borderId="0" xfId="3" applyNumberFormat="1" applyFont="1" applyFill="1" applyAlignment="1">
      <alignment horizontal="left" vertical="center"/>
    </xf>
    <xf numFmtId="3" fontId="5" fillId="3" borderId="1" xfId="0" applyNumberFormat="1" applyFont="1" applyFill="1" applyBorder="1" applyAlignment="1">
      <alignment horizontal="center" vertical="center" wrapText="1"/>
    </xf>
    <xf numFmtId="3" fontId="5" fillId="3" borderId="13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3" fontId="3" fillId="4" borderId="5" xfId="0" applyNumberFormat="1" applyFont="1" applyFill="1" applyBorder="1" applyAlignment="1">
      <alignment horizontal="center" vertical="center" wrapText="1"/>
    </xf>
    <xf numFmtId="3" fontId="3" fillId="4" borderId="18" xfId="0" applyNumberFormat="1" applyFont="1" applyFill="1" applyBorder="1" applyAlignment="1">
      <alignment horizontal="center" vertical="center" wrapText="1"/>
    </xf>
    <xf numFmtId="3" fontId="3" fillId="4" borderId="7" xfId="0" applyNumberFormat="1" applyFont="1" applyFill="1" applyBorder="1" applyAlignment="1">
      <alignment horizontal="center" vertical="center" wrapText="1"/>
    </xf>
    <xf numFmtId="9" fontId="3" fillId="0" borderId="5" xfId="2" applyFont="1" applyFill="1" applyBorder="1" applyAlignment="1">
      <alignment horizontal="center" vertical="center" wrapText="1"/>
    </xf>
    <xf numFmtId="9" fontId="3" fillId="0" borderId="7" xfId="2" applyFont="1" applyFill="1" applyBorder="1" applyAlignment="1">
      <alignment horizontal="center" vertical="center" wrapText="1"/>
    </xf>
    <xf numFmtId="3" fontId="9" fillId="0" borderId="0" xfId="5" applyNumberFormat="1" applyFont="1" applyFill="1" applyBorder="1" applyAlignment="1">
      <alignment horizontal="left" vertical="center"/>
    </xf>
    <xf numFmtId="9" fontId="2" fillId="0" borderId="0" xfId="2" applyFont="1"/>
    <xf numFmtId="10" fontId="13" fillId="0" borderId="0" xfId="2" applyNumberFormat="1" applyFont="1"/>
  </cellXfs>
  <cellStyles count="6">
    <cellStyle name="Comma" xfId="1" builtinId="3"/>
    <cellStyle name="Comma 2" xfId="4"/>
    <cellStyle name="Normal" xfId="0" builtinId="0"/>
    <cellStyle name="Normal 2 5" xfId="5"/>
    <cellStyle name="Normal 5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5"/>
  <sheetViews>
    <sheetView tabSelected="1" workbookViewId="0">
      <selection activeCell="H9" sqref="H9"/>
    </sheetView>
  </sheetViews>
  <sheetFormatPr defaultColWidth="9.140625" defaultRowHeight="12.75" x14ac:dyDescent="0.2"/>
  <cols>
    <col min="1" max="1" width="9.140625" style="1"/>
    <col min="2" max="2" width="60.140625" style="3" bestFit="1" customWidth="1"/>
    <col min="3" max="3" width="12" style="3" bestFit="1" customWidth="1"/>
    <col min="4" max="4" width="12.42578125" style="1" customWidth="1"/>
    <col min="5" max="16384" width="9.140625" style="1"/>
  </cols>
  <sheetData>
    <row r="3" spans="2:4" ht="13.5" thickBot="1" x14ac:dyDescent="0.25">
      <c r="B3" s="1"/>
      <c r="C3" s="1"/>
    </row>
    <row r="4" spans="2:4" ht="15.75" thickBot="1" x14ac:dyDescent="0.25">
      <c r="B4" s="43" t="s">
        <v>0</v>
      </c>
      <c r="C4" s="44" t="s">
        <v>46</v>
      </c>
      <c r="D4" s="44" t="s">
        <v>45</v>
      </c>
    </row>
    <row r="5" spans="2:4" ht="15" x14ac:dyDescent="0.2">
      <c r="B5" s="45" t="s">
        <v>1</v>
      </c>
      <c r="C5" s="46"/>
      <c r="D5" s="46"/>
    </row>
    <row r="6" spans="2:4" ht="15" x14ac:dyDescent="0.25">
      <c r="B6" s="47" t="s">
        <v>2</v>
      </c>
      <c r="C6" s="48">
        <v>6000</v>
      </c>
      <c r="D6" s="48">
        <v>6000</v>
      </c>
    </row>
    <row r="7" spans="2:4" ht="15.75" thickBot="1" x14ac:dyDescent="0.3">
      <c r="B7" s="49" t="s">
        <v>3</v>
      </c>
      <c r="C7" s="50">
        <v>4732</v>
      </c>
      <c r="D7" s="50">
        <v>4732</v>
      </c>
    </row>
    <row r="8" spans="2:4" ht="15.75" thickBot="1" x14ac:dyDescent="0.3">
      <c r="B8" s="51" t="s">
        <v>47</v>
      </c>
      <c r="C8" s="52">
        <f t="shared" ref="C8:D8" si="0">SUM(C6:C7)</f>
        <v>10732</v>
      </c>
      <c r="D8" s="52">
        <f t="shared" si="0"/>
        <v>10732</v>
      </c>
    </row>
    <row r="9" spans="2:4" ht="15" x14ac:dyDescent="0.25">
      <c r="B9" s="53" t="s">
        <v>48</v>
      </c>
      <c r="C9" s="54">
        <f>C8*5%</f>
        <v>536.6</v>
      </c>
      <c r="D9" s="54">
        <f>D8*9.5%</f>
        <v>1019.54</v>
      </c>
    </row>
    <row r="10" spans="2:4" ht="15" x14ac:dyDescent="0.25">
      <c r="B10" s="55" t="s">
        <v>4</v>
      </c>
      <c r="C10" s="56"/>
      <c r="D10" s="56"/>
    </row>
    <row r="11" spans="2:4" ht="15" x14ac:dyDescent="0.25">
      <c r="B11" s="55" t="s">
        <v>5</v>
      </c>
      <c r="C11" s="56"/>
      <c r="D11" s="56"/>
    </row>
    <row r="12" spans="2:4" ht="15" x14ac:dyDescent="0.25">
      <c r="B12" s="55" t="s">
        <v>6</v>
      </c>
      <c r="C12" s="56"/>
      <c r="D12" s="56"/>
    </row>
    <row r="13" spans="2:4" ht="15.75" thickBot="1" x14ac:dyDescent="0.3">
      <c r="B13" s="49" t="s">
        <v>7</v>
      </c>
      <c r="C13" s="57"/>
      <c r="D13" s="57"/>
    </row>
    <row r="14" spans="2:4" ht="15.75" thickBot="1" x14ac:dyDescent="0.3">
      <c r="B14" s="51" t="s">
        <v>8</v>
      </c>
      <c r="C14" s="52">
        <f t="shared" ref="C14:D14" si="1">SUM(C8:C13)</f>
        <v>11268.6</v>
      </c>
      <c r="D14" s="52">
        <f t="shared" si="1"/>
        <v>11751.54</v>
      </c>
    </row>
    <row r="15" spans="2:4" ht="15" x14ac:dyDescent="0.25">
      <c r="B15" s="58" t="s">
        <v>9</v>
      </c>
      <c r="C15" s="59"/>
      <c r="D15" s="59"/>
    </row>
    <row r="16" spans="2:4" ht="15" x14ac:dyDescent="0.25">
      <c r="B16" s="55" t="s">
        <v>49</v>
      </c>
      <c r="C16" s="60">
        <f>IF(C14-C9&gt;14999,15000*12%,IF(C14-C9&lt;14999,SUM(C14-C9)*12%))</f>
        <v>1287.8399999999999</v>
      </c>
      <c r="D16" s="60">
        <f>IF(D14-D9&gt;14999,15000*12%,IF(D14-D9&lt;14999,SUM(D14-D9)*12%))</f>
        <v>1287.8399999999999</v>
      </c>
    </row>
    <row r="17" spans="2:8" ht="15" x14ac:dyDescent="0.25">
      <c r="B17" s="55" t="s">
        <v>10</v>
      </c>
      <c r="C17" s="61">
        <f>C14*0.75%</f>
        <v>84.514499999999998</v>
      </c>
      <c r="D17" s="61">
        <f>D14*0.75%</f>
        <v>88.13655</v>
      </c>
    </row>
    <row r="18" spans="2:8" ht="15" x14ac:dyDescent="0.25">
      <c r="B18" s="55" t="s">
        <v>11</v>
      </c>
      <c r="C18" s="61">
        <v>2</v>
      </c>
      <c r="D18" s="61">
        <v>2</v>
      </c>
    </row>
    <row r="19" spans="2:8" ht="15.75" thickBot="1" x14ac:dyDescent="0.3">
      <c r="B19" s="49" t="s">
        <v>50</v>
      </c>
      <c r="C19" s="62">
        <f t="shared" ref="C19:D19" si="2">IF(C14&gt;10000,200,IF(C14&gt;7500,175,IF(C14&lt;7499,0)))</f>
        <v>200</v>
      </c>
      <c r="D19" s="62">
        <f t="shared" si="2"/>
        <v>200</v>
      </c>
    </row>
    <row r="20" spans="2:8" ht="15.75" thickBot="1" x14ac:dyDescent="0.3">
      <c r="B20" s="63" t="s">
        <v>12</v>
      </c>
      <c r="C20" s="64">
        <f t="shared" ref="C20:D20" si="3">SUM(C16:C19)</f>
        <v>1574.3544999999999</v>
      </c>
      <c r="D20" s="64">
        <f t="shared" si="3"/>
        <v>1577.9765499999999</v>
      </c>
    </row>
    <row r="21" spans="2:8" ht="15.75" thickBot="1" x14ac:dyDescent="0.3">
      <c r="B21" s="51" t="s">
        <v>13</v>
      </c>
      <c r="C21" s="72">
        <f t="shared" ref="C21:D21" si="4">C14-C20</f>
        <v>9694.2455000000009</v>
      </c>
      <c r="D21" s="72">
        <f t="shared" si="4"/>
        <v>10173.563450000001</v>
      </c>
    </row>
    <row r="22" spans="2:8" ht="15" x14ac:dyDescent="0.25">
      <c r="B22" s="53" t="s">
        <v>51</v>
      </c>
      <c r="C22" s="65">
        <f>IF(C14-C9&gt;14999,15000*13%,IF(C14-C9&lt;14999,SUM(C14-C9)*13%))</f>
        <v>1395.16</v>
      </c>
      <c r="D22" s="65">
        <f>IF(D14-D9&gt;14999,15000*13%,IF(D14-D9&lt;14999,SUM(D14-D9)*13%))</f>
        <v>1395.16</v>
      </c>
    </row>
    <row r="23" spans="2:8" ht="15" x14ac:dyDescent="0.25">
      <c r="B23" s="55" t="s">
        <v>52</v>
      </c>
      <c r="C23" s="61">
        <f t="shared" ref="C23:D23" si="5">C8*3.25%</f>
        <v>348.79</v>
      </c>
      <c r="D23" s="61">
        <f t="shared" si="5"/>
        <v>348.79</v>
      </c>
    </row>
    <row r="24" spans="2:8" ht="15" x14ac:dyDescent="0.25">
      <c r="B24" s="55" t="s">
        <v>14</v>
      </c>
      <c r="C24" s="61">
        <f t="shared" ref="C24:D24" si="6">+C8*8.33%</f>
        <v>893.97559999999999</v>
      </c>
      <c r="D24" s="61">
        <f t="shared" si="6"/>
        <v>893.97559999999999</v>
      </c>
    </row>
    <row r="25" spans="2:8" ht="15" x14ac:dyDescent="0.25">
      <c r="B25" s="55" t="s">
        <v>56</v>
      </c>
      <c r="C25" s="61">
        <f>+C14*7.12%</f>
        <v>802.32432000000006</v>
      </c>
      <c r="D25" s="61">
        <f>+D14*7.12%</f>
        <v>836.70964800000002</v>
      </c>
    </row>
    <row r="26" spans="2:8" ht="15" x14ac:dyDescent="0.25">
      <c r="B26" s="55" t="s">
        <v>11</v>
      </c>
      <c r="C26" s="61">
        <v>6</v>
      </c>
      <c r="D26" s="61">
        <v>6</v>
      </c>
      <c r="H26" s="84"/>
    </row>
    <row r="27" spans="2:8" ht="15" x14ac:dyDescent="0.25">
      <c r="B27" s="55" t="s">
        <v>15</v>
      </c>
      <c r="C27" s="61" t="s">
        <v>54</v>
      </c>
      <c r="D27" s="61" t="s">
        <v>54</v>
      </c>
      <c r="H27" s="83"/>
    </row>
    <row r="28" spans="2:8" ht="15" x14ac:dyDescent="0.25">
      <c r="B28" s="55" t="s">
        <v>55</v>
      </c>
      <c r="C28" s="61">
        <v>100</v>
      </c>
      <c r="D28" s="61">
        <v>100</v>
      </c>
    </row>
    <row r="29" spans="2:8" ht="15.75" thickBot="1" x14ac:dyDescent="0.3">
      <c r="B29" s="66" t="s">
        <v>53</v>
      </c>
      <c r="C29" s="67">
        <v>200</v>
      </c>
      <c r="D29" s="67">
        <v>200</v>
      </c>
    </row>
    <row r="30" spans="2:8" ht="15.75" thickBot="1" x14ac:dyDescent="0.3">
      <c r="B30" s="68" t="s">
        <v>16</v>
      </c>
      <c r="C30" s="69">
        <f>SUM(C22:C29)</f>
        <v>3746.2499200000002</v>
      </c>
      <c r="D30" s="69">
        <f>SUM(D22:D29)</f>
        <v>3780.635248</v>
      </c>
    </row>
    <row r="31" spans="2:8" ht="15.75" thickBot="1" x14ac:dyDescent="0.3">
      <c r="B31" s="70" t="s">
        <v>17</v>
      </c>
      <c r="C31" s="71">
        <f>C14+C30</f>
        <v>15014.849920000001</v>
      </c>
      <c r="D31" s="71">
        <f>D14+D30</f>
        <v>15532.175248000001</v>
      </c>
    </row>
    <row r="32" spans="2:8" x14ac:dyDescent="0.2">
      <c r="C32" s="2"/>
    </row>
    <row r="33" spans="3:3" x14ac:dyDescent="0.2">
      <c r="C33" s="2"/>
    </row>
    <row r="34" spans="3:3" x14ac:dyDescent="0.2">
      <c r="C34" s="2"/>
    </row>
    <row r="35" spans="3:3" x14ac:dyDescent="0.2">
      <c r="C3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26"/>
  <sheetViews>
    <sheetView workbookViewId="0">
      <selection activeCell="C2" sqref="C2:G15"/>
    </sheetView>
  </sheetViews>
  <sheetFormatPr defaultColWidth="9.140625" defaultRowHeight="12.75" x14ac:dyDescent="0.2"/>
  <cols>
    <col min="1" max="1" width="9.140625" style="1"/>
    <col min="2" max="2" width="11" style="1" bestFit="1" customWidth="1"/>
    <col min="3" max="3" width="9.140625" style="1"/>
    <col min="4" max="4" width="43.7109375" style="1" customWidth="1"/>
    <col min="5" max="5" width="9" style="1" bestFit="1" customWidth="1"/>
    <col min="6" max="6" width="11.42578125" style="4" customWidth="1"/>
    <col min="7" max="7" width="17" style="1" bestFit="1" customWidth="1"/>
    <col min="8" max="8" width="11.5703125" style="1" customWidth="1"/>
    <col min="9" max="16384" width="9.140625" style="1"/>
  </cols>
  <sheetData>
    <row r="1" spans="3:7" ht="13.5" thickBot="1" x14ac:dyDescent="0.25"/>
    <row r="2" spans="3:7" ht="16.5" thickBot="1" x14ac:dyDescent="0.25">
      <c r="C2" s="74" t="s">
        <v>43</v>
      </c>
      <c r="D2" s="75"/>
      <c r="E2" s="75"/>
      <c r="F2" s="75"/>
      <c r="G2" s="76"/>
    </row>
    <row r="3" spans="3:7" x14ac:dyDescent="0.2">
      <c r="C3" s="5" t="s">
        <v>18</v>
      </c>
      <c r="D3" s="6" t="s">
        <v>19</v>
      </c>
      <c r="E3" s="7" t="s">
        <v>20</v>
      </c>
      <c r="F3" s="7" t="s">
        <v>21</v>
      </c>
      <c r="G3" s="8" t="s">
        <v>22</v>
      </c>
    </row>
    <row r="4" spans="3:7" x14ac:dyDescent="0.2">
      <c r="C4" s="77" t="s">
        <v>23</v>
      </c>
      <c r="D4" s="78"/>
      <c r="E4" s="78"/>
      <c r="F4" s="78"/>
      <c r="G4" s="79"/>
    </row>
    <row r="5" spans="3:7" x14ac:dyDescent="0.2">
      <c r="C5" s="9">
        <v>1</v>
      </c>
      <c r="D5" s="10" t="s">
        <v>44</v>
      </c>
      <c r="E5" s="11">
        <v>7</v>
      </c>
      <c r="F5" s="11">
        <f>'Wage breakup'!C31</f>
        <v>15014.849920000001</v>
      </c>
      <c r="G5" s="12">
        <f>F5*E5</f>
        <v>105103.94944</v>
      </c>
    </row>
    <row r="6" spans="3:7" x14ac:dyDescent="0.2">
      <c r="C6" s="9">
        <v>2</v>
      </c>
      <c r="D6" s="13" t="s">
        <v>45</v>
      </c>
      <c r="E6" s="11">
        <v>1</v>
      </c>
      <c r="F6" s="11">
        <f>'Wage breakup'!D31</f>
        <v>15532.175248000001</v>
      </c>
      <c r="G6" s="12">
        <f>F6*E6</f>
        <v>15532.175248000001</v>
      </c>
    </row>
    <row r="7" spans="3:7" x14ac:dyDescent="0.2">
      <c r="C7" s="9"/>
      <c r="D7" s="14" t="s">
        <v>24</v>
      </c>
      <c r="E7" s="11"/>
      <c r="F7" s="11"/>
      <c r="G7" s="15">
        <f>G5+G6</f>
        <v>120636.124688</v>
      </c>
    </row>
    <row r="8" spans="3:7" x14ac:dyDescent="0.2">
      <c r="C8" s="77" t="s">
        <v>25</v>
      </c>
      <c r="D8" s="78"/>
      <c r="E8" s="78"/>
      <c r="F8" s="78"/>
      <c r="G8" s="79"/>
    </row>
    <row r="9" spans="3:7" x14ac:dyDescent="0.2">
      <c r="C9" s="9">
        <v>1</v>
      </c>
      <c r="D9" s="16" t="s">
        <v>26</v>
      </c>
      <c r="E9" s="17"/>
      <c r="F9" s="18"/>
      <c r="G9" s="19" t="s">
        <v>27</v>
      </c>
    </row>
    <row r="10" spans="3:7" x14ac:dyDescent="0.2">
      <c r="C10" s="9">
        <v>2</v>
      </c>
      <c r="D10" s="16" t="s">
        <v>28</v>
      </c>
      <c r="E10" s="11">
        <v>1</v>
      </c>
      <c r="F10" s="18">
        <v>2000</v>
      </c>
      <c r="G10" s="12">
        <f>E10*F10</f>
        <v>2000</v>
      </c>
    </row>
    <row r="11" spans="3:7" x14ac:dyDescent="0.2">
      <c r="C11" s="9">
        <v>3</v>
      </c>
      <c r="D11" s="16" t="s">
        <v>29</v>
      </c>
      <c r="E11" s="11">
        <v>1</v>
      </c>
      <c r="F11" s="18">
        <v>5000</v>
      </c>
      <c r="G11" s="12">
        <f t="shared" ref="G11" si="0">E11*F11</f>
        <v>5000</v>
      </c>
    </row>
    <row r="12" spans="3:7" ht="13.5" thickBot="1" x14ac:dyDescent="0.25">
      <c r="C12" s="20"/>
      <c r="D12" s="14" t="s">
        <v>24</v>
      </c>
      <c r="E12" s="11"/>
      <c r="F12" s="11"/>
      <c r="G12" s="21">
        <f>SUM(G9:G11)</f>
        <v>7000</v>
      </c>
    </row>
    <row r="13" spans="3:7" x14ac:dyDescent="0.2">
      <c r="C13" s="22"/>
      <c r="D13" s="23" t="s">
        <v>30</v>
      </c>
      <c r="E13" s="24"/>
      <c r="F13" s="25"/>
      <c r="G13" s="26">
        <f>G12+G7</f>
        <v>127636.124688</v>
      </c>
    </row>
    <row r="14" spans="3:7" x14ac:dyDescent="0.2">
      <c r="C14" s="27"/>
      <c r="D14" s="28" t="s">
        <v>31</v>
      </c>
      <c r="E14" s="80"/>
      <c r="F14" s="81"/>
      <c r="G14" s="29">
        <f>G13*10%</f>
        <v>12763.6124688</v>
      </c>
    </row>
    <row r="15" spans="3:7" ht="13.5" thickBot="1" x14ac:dyDescent="0.25">
      <c r="C15" s="30"/>
      <c r="D15" s="31" t="s">
        <v>32</v>
      </c>
      <c r="E15" s="32"/>
      <c r="F15" s="33"/>
      <c r="G15" s="34">
        <f>G14+G13</f>
        <v>140399.73715679999</v>
      </c>
    </row>
    <row r="17" spans="3:7" x14ac:dyDescent="0.2">
      <c r="C17" s="35" t="s">
        <v>33</v>
      </c>
      <c r="D17" s="36"/>
      <c r="E17" s="37"/>
      <c r="F17" s="38"/>
      <c r="G17" s="37"/>
    </row>
    <row r="18" spans="3:7" x14ac:dyDescent="0.2">
      <c r="C18" s="82" t="s">
        <v>34</v>
      </c>
      <c r="D18" s="82"/>
      <c r="E18" s="82"/>
      <c r="F18" s="82"/>
      <c r="G18" s="82"/>
    </row>
    <row r="19" spans="3:7" x14ac:dyDescent="0.2">
      <c r="C19" s="39" t="s">
        <v>35</v>
      </c>
      <c r="D19" s="39"/>
      <c r="E19" s="39"/>
      <c r="F19" s="40"/>
      <c r="G19" s="39"/>
    </row>
    <row r="20" spans="3:7" x14ac:dyDescent="0.2">
      <c r="C20" s="82" t="s">
        <v>36</v>
      </c>
      <c r="D20" s="82"/>
      <c r="E20" s="82"/>
      <c r="F20" s="82"/>
      <c r="G20" s="82"/>
    </row>
    <row r="21" spans="3:7" x14ac:dyDescent="0.2">
      <c r="C21" s="41" t="s">
        <v>37</v>
      </c>
      <c r="D21" s="41"/>
      <c r="E21" s="41"/>
      <c r="F21" s="42"/>
      <c r="G21" s="41"/>
    </row>
    <row r="22" spans="3:7" x14ac:dyDescent="0.2">
      <c r="C22" s="41" t="s">
        <v>38</v>
      </c>
      <c r="D22" s="41"/>
      <c r="E22" s="41"/>
      <c r="F22" s="42"/>
      <c r="G22" s="41"/>
    </row>
    <row r="23" spans="3:7" x14ac:dyDescent="0.2">
      <c r="C23" s="41" t="s">
        <v>39</v>
      </c>
      <c r="D23" s="41"/>
      <c r="E23" s="41"/>
      <c r="F23" s="42"/>
      <c r="G23" s="41"/>
    </row>
    <row r="24" spans="3:7" x14ac:dyDescent="0.2">
      <c r="C24" s="73" t="s">
        <v>40</v>
      </c>
      <c r="D24" s="73"/>
      <c r="E24" s="73"/>
      <c r="F24" s="73"/>
      <c r="G24" s="73"/>
    </row>
    <row r="25" spans="3:7" x14ac:dyDescent="0.2">
      <c r="C25" s="73" t="s">
        <v>41</v>
      </c>
      <c r="D25" s="73"/>
      <c r="E25" s="73"/>
      <c r="F25" s="73"/>
      <c r="G25" s="73"/>
    </row>
    <row r="26" spans="3:7" x14ac:dyDescent="0.2">
      <c r="C26" s="1" t="s">
        <v>42</v>
      </c>
    </row>
  </sheetData>
  <mergeCells count="8">
    <mergeCell ref="C24:G24"/>
    <mergeCell ref="C25:G25"/>
    <mergeCell ref="C2:G2"/>
    <mergeCell ref="C4:G4"/>
    <mergeCell ref="C8:G8"/>
    <mergeCell ref="E14:F14"/>
    <mergeCell ref="C18:G18"/>
    <mergeCell ref="C20:G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Wage breakup</vt:lpstr>
      <vt:lpstr>Cost Schedule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2020-12-10T13:29:31Z</dcterms:created>
  <dcterms:modified xsi:type="dcterms:W3CDTF">2021-01-05T09:55:40Z</dcterms:modified>
</cp:coreProperties>
</file>