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4D7F72-CAF9-475D-8BBD-541CC4E3EEC9}" xr6:coauthVersionLast="36" xr6:coauthVersionMax="36" xr10:uidLastSave="{00000000-0000-0000-0000-000000000000}"/>
  <bookViews>
    <workbookView xWindow="0" yWindow="0" windowWidth="20400" windowHeight="7545" activeTab="1" xr2:uid="{00000000-000D-0000-FFFF-FFFF00000000}"/>
  </bookViews>
  <sheets>
    <sheet name="Cost Schedule " sheetId="4" r:id="rId1"/>
    <sheet name="Wage Breakup " sheetId="3" r:id="rId2"/>
    <sheet name="Deployment " sheetId="2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D9" i="3" l="1"/>
  <c r="D8" i="3"/>
  <c r="D26" i="3" s="1"/>
  <c r="B7" i="4"/>
  <c r="B8" i="4" s="1"/>
  <c r="B9" i="4" s="1"/>
  <c r="B10" i="4" s="1"/>
  <c r="B11" i="4" s="1"/>
  <c r="F16" i="4"/>
  <c r="B15" i="4"/>
  <c r="H9" i="3"/>
  <c r="H8" i="3"/>
  <c r="H26" i="3" s="1"/>
  <c r="F8" i="3"/>
  <c r="F26" i="3" s="1"/>
  <c r="G8" i="3"/>
  <c r="G29" i="3" s="1"/>
  <c r="E8" i="3"/>
  <c r="E29" i="3" s="1"/>
  <c r="C8" i="3"/>
  <c r="C29" i="3" s="1"/>
  <c r="D29" i="3" l="1"/>
  <c r="D14" i="3"/>
  <c r="G9" i="3"/>
  <c r="C9" i="3"/>
  <c r="E9" i="3"/>
  <c r="E14" i="3" s="1"/>
  <c r="H29" i="3"/>
  <c r="H14" i="3"/>
  <c r="F29" i="3"/>
  <c r="F9" i="3"/>
  <c r="F14" i="3"/>
  <c r="G14" i="3"/>
  <c r="G26" i="3"/>
  <c r="C14" i="3"/>
  <c r="C26" i="3"/>
  <c r="E26" i="3"/>
  <c r="D25" i="3" l="1"/>
  <c r="D19" i="3"/>
  <c r="D24" i="3"/>
  <c r="D33" i="3" s="1"/>
  <c r="D34" i="3" s="1"/>
  <c r="E6" i="4" s="1"/>
  <c r="F6" i="4" s="1"/>
  <c r="D17" i="3"/>
  <c r="D27" i="3"/>
  <c r="D16" i="3"/>
  <c r="H25" i="3"/>
  <c r="H19" i="3"/>
  <c r="H24" i="3"/>
  <c r="H33" i="3" s="1"/>
  <c r="H34" i="3" s="1"/>
  <c r="E11" i="4" s="1"/>
  <c r="F11" i="4" s="1"/>
  <c r="H17" i="3"/>
  <c r="H27" i="3"/>
  <c r="H16" i="3"/>
  <c r="F24" i="3"/>
  <c r="F17" i="3"/>
  <c r="F27" i="3"/>
  <c r="F16" i="3"/>
  <c r="F25" i="3"/>
  <c r="F19" i="3"/>
  <c r="G27" i="3"/>
  <c r="G25" i="3"/>
  <c r="G24" i="3"/>
  <c r="G19" i="3"/>
  <c r="G17" i="3"/>
  <c r="G16" i="3"/>
  <c r="C27" i="3"/>
  <c r="C25" i="3"/>
  <c r="C24" i="3"/>
  <c r="C19" i="3"/>
  <c r="C17" i="3"/>
  <c r="C16" i="3"/>
  <c r="E27" i="3"/>
  <c r="E25" i="3"/>
  <c r="E24" i="3"/>
  <c r="E33" i="3" s="1"/>
  <c r="E34" i="3" s="1"/>
  <c r="E8" i="4" s="1"/>
  <c r="F8" i="4" s="1"/>
  <c r="E19" i="3"/>
  <c r="E17" i="3"/>
  <c r="E16" i="3"/>
  <c r="E20" i="3" s="1"/>
  <c r="E22" i="3" s="1"/>
  <c r="D20" i="3" l="1"/>
  <c r="D22" i="3" s="1"/>
  <c r="C20" i="3"/>
  <c r="C22" i="3" s="1"/>
  <c r="H20" i="3"/>
  <c r="H22" i="3" s="1"/>
  <c r="F20" i="3"/>
  <c r="F22" i="3" s="1"/>
  <c r="F33" i="3"/>
  <c r="F34" i="3" s="1"/>
  <c r="E10" i="4" s="1"/>
  <c r="F10" i="4" s="1"/>
  <c r="C33" i="3"/>
  <c r="C34" i="3" s="1"/>
  <c r="E7" i="4" s="1"/>
  <c r="F7" i="4" s="1"/>
  <c r="G33" i="3"/>
  <c r="G34" i="3" s="1"/>
  <c r="E9" i="4" s="1"/>
  <c r="F9" i="4" s="1"/>
  <c r="G20" i="3"/>
  <c r="G22" i="3" s="1"/>
  <c r="F12" i="4" l="1"/>
  <c r="F17" i="4" s="1"/>
  <c r="F19" i="4"/>
  <c r="G12" i="2"/>
</calcChain>
</file>

<file path=xl/sharedStrings.xml><?xml version="1.0" encoding="utf-8"?>
<sst xmlns="http://schemas.openxmlformats.org/spreadsheetml/2006/main" count="94" uniqueCount="82">
  <si>
    <t xml:space="preserve">Total </t>
  </si>
  <si>
    <t xml:space="preserve">Machinery </t>
  </si>
  <si>
    <t>1st Shift</t>
  </si>
  <si>
    <t xml:space="preserve">Deplyoments  </t>
  </si>
  <si>
    <t>All Areas - Hk Supervisor</t>
  </si>
  <si>
    <t>Total Deployment</t>
  </si>
  <si>
    <t>Hk Supervisor</t>
  </si>
  <si>
    <t>Hk Janitor</t>
  </si>
  <si>
    <t>Qty</t>
  </si>
  <si>
    <t>Gen shift</t>
  </si>
  <si>
    <t>Pantry Boy</t>
  </si>
  <si>
    <t>Rivali Park - CCI Project - Borivali</t>
  </si>
  <si>
    <t xml:space="preserve">Sales office - Dry / wet mopping - Hk </t>
  </si>
  <si>
    <t>Project Offce - Dry / wet mopping - Hk</t>
  </si>
  <si>
    <t>Tower Lift cleaning - Hk</t>
  </si>
  <si>
    <t>Pantry Boy - Sales Office</t>
  </si>
  <si>
    <t>Pantry Boy - Project Office</t>
  </si>
  <si>
    <t xml:space="preserve">Office Boy </t>
  </si>
  <si>
    <t xml:space="preserve">Gardener </t>
  </si>
  <si>
    <t>MST</t>
  </si>
  <si>
    <t>Office Boy</t>
  </si>
  <si>
    <t>Gardener</t>
  </si>
  <si>
    <t>Machinery  will be provided by client</t>
  </si>
  <si>
    <t xml:space="preserve">Hk Material &amp; Toiletries will be provided by client </t>
  </si>
  <si>
    <t>Proposed Wages</t>
  </si>
  <si>
    <t>PARTICULARS</t>
  </si>
  <si>
    <t xml:space="preserve">HK Staff </t>
  </si>
  <si>
    <t xml:space="preserve">Pantry Staff </t>
  </si>
  <si>
    <t xml:space="preserve">MST </t>
  </si>
  <si>
    <t>(A)</t>
  </si>
  <si>
    <t>Basic Salary</t>
  </si>
  <si>
    <t>D. A. (Special Allowance)</t>
  </si>
  <si>
    <t>Basic + DA</t>
  </si>
  <si>
    <t xml:space="preserve">HRA </t>
  </si>
  <si>
    <t>Washing Allowance</t>
  </si>
  <si>
    <t>Conveyance</t>
  </si>
  <si>
    <t>CCA</t>
  </si>
  <si>
    <t>Additional Salary</t>
  </si>
  <si>
    <t>Total Gross Salary</t>
  </si>
  <si>
    <t>(B)</t>
  </si>
  <si>
    <t>PF Contribution (12% of basic &amp; DA)</t>
  </si>
  <si>
    <t>ESIC (0.75% on total gross)</t>
  </si>
  <si>
    <t>MLWF</t>
  </si>
  <si>
    <t>ProfessionalTax</t>
  </si>
  <si>
    <t>Employees deduction</t>
  </si>
  <si>
    <t>Net Salary (A-B)</t>
  </si>
  <si>
    <t>(C)</t>
  </si>
  <si>
    <t>PF (13%) on Basic + DA</t>
  </si>
  <si>
    <t>ESIC (3.25%) on Total Gross/ Mediclaim</t>
  </si>
  <si>
    <t xml:space="preserve">Ex-Gratia (8.33%) on Basic + DA </t>
  </si>
  <si>
    <t>Leave Salary - 8.33% of total Gross</t>
  </si>
  <si>
    <t>Gratuity (4.81% pm on Basic + DA)</t>
  </si>
  <si>
    <t xml:space="preserve">Documentation Background Verification &amp; Training </t>
  </si>
  <si>
    <t>Uniforms &amp; PPE</t>
  </si>
  <si>
    <t>Tools and Tackles</t>
  </si>
  <si>
    <t>Net Charges to Company</t>
  </si>
  <si>
    <t>Total Cost</t>
  </si>
  <si>
    <t xml:space="preserve">Office Boys </t>
  </si>
  <si>
    <t>Department</t>
  </si>
  <si>
    <t>Rate</t>
  </si>
  <si>
    <t>Total (Rs.)</t>
  </si>
  <si>
    <t>FM Services</t>
  </si>
  <si>
    <t xml:space="preserve">Sub Total </t>
  </si>
  <si>
    <t xml:space="preserve">Consumbales/Machinery </t>
  </si>
  <si>
    <t xml:space="preserve">Toiletries/ HK Consumbales/ Tools and Tackles </t>
  </si>
  <si>
    <t xml:space="preserve">To be provided by Client </t>
  </si>
  <si>
    <t>TOTAL SERVICES FEE</t>
  </si>
  <si>
    <t xml:space="preserve">          MANAGEMENT FEE </t>
  </si>
  <si>
    <t>GRAND TOTAL</t>
  </si>
  <si>
    <t>Terms</t>
  </si>
  <si>
    <t>Taxes as applicable</t>
  </si>
  <si>
    <t>Revision in rates will be approved as per Minimum Wage Notification from the date thereof</t>
  </si>
  <si>
    <t>SILA will provide on statutory documentation each month</t>
  </si>
  <si>
    <t>Cleaning supplies, consumables etc will be supported by delivery challans, usage patterns/documents</t>
  </si>
  <si>
    <t>Uniforms costs (inlcusive of season wear) are included, however, for customized uniforms - we will bill on actual</t>
  </si>
  <si>
    <t xml:space="preserve">Work on Statutory Holidays will be billed as per norms - 26th January, 1st May, 15th August, 2nd October </t>
  </si>
  <si>
    <t>Office Supplies will be billed on Actual and treated as Petty Cash Expenses, a Petty Cash bill will be submitted with billing</t>
  </si>
  <si>
    <t>All rates are based on a 6 day working week schedule</t>
  </si>
  <si>
    <t xml:space="preserve">Payments to be made 15days from Bill Submission </t>
  </si>
  <si>
    <t>CCI PROJECT RIVALI PARK (BORIVALI) - SILA (Monthly Cost Schedule)</t>
  </si>
  <si>
    <t xml:space="preserve">Supervisor </t>
  </si>
  <si>
    <t xml:space="preserve">HK Supervisor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</si>
</sst>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1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6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Fill="1" applyBorder="1"/>
    <xf numFmtId="0" fontId="6" fillId="0" borderId="0" xfId="2" applyFont="1"/>
    <xf numFmtId="0" fontId="7" fillId="6" borderId="1" xfId="2" applyFont="1" applyFill="1" applyBorder="1" applyAlignment="1">
      <alignment horizontal="center" vertical="center" wrapText="1"/>
    </xf>
    <xf numFmtId="0" fontId="7" fillId="0" borderId="19" xfId="2" applyFont="1" applyFill="1" applyBorder="1" applyAlignment="1">
      <alignment horizontal="center" vertical="center" wrapText="1"/>
    </xf>
    <xf numFmtId="0" fontId="8" fillId="0" borderId="18" xfId="2" applyFont="1" applyFill="1" applyBorder="1" applyAlignment="1">
      <alignment horizontal="center"/>
    </xf>
    <xf numFmtId="164" fontId="8" fillId="3" borderId="20" xfId="3" applyNumberFormat="1" applyFont="1" applyFill="1" applyBorder="1" applyAlignment="1">
      <alignment horizontal="center" vertical="center"/>
    </xf>
    <xf numFmtId="0" fontId="8" fillId="7" borderId="18" xfId="2" applyFont="1" applyFill="1" applyBorder="1" applyAlignment="1">
      <alignment horizontal="center"/>
    </xf>
    <xf numFmtId="164" fontId="8" fillId="7" borderId="20" xfId="3" applyNumberFormat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/>
    </xf>
    <xf numFmtId="164" fontId="7" fillId="0" borderId="20" xfId="3" applyNumberFormat="1" applyFont="1" applyFill="1" applyBorder="1" applyAlignment="1">
      <alignment horizontal="center" vertical="center"/>
    </xf>
    <xf numFmtId="164" fontId="8" fillId="0" borderId="20" xfId="3" applyNumberFormat="1" applyFont="1" applyFill="1" applyBorder="1" applyAlignment="1">
      <alignment horizontal="center" vertical="center"/>
    </xf>
    <xf numFmtId="43" fontId="8" fillId="0" borderId="20" xfId="3" applyNumberFormat="1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/>
    </xf>
    <xf numFmtId="164" fontId="8" fillId="0" borderId="22" xfId="3" applyNumberFormat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/>
    </xf>
    <xf numFmtId="164" fontId="7" fillId="0" borderId="24" xfId="3" applyNumberFormat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164" fontId="7" fillId="0" borderId="19" xfId="3" applyNumberFormat="1" applyFont="1" applyFill="1" applyBorder="1" applyAlignment="1">
      <alignment horizontal="center" vertical="center"/>
    </xf>
    <xf numFmtId="1" fontId="8" fillId="0" borderId="20" xfId="1" applyNumberFormat="1" applyFont="1" applyFill="1" applyBorder="1" applyAlignment="1">
      <alignment horizontal="right"/>
    </xf>
    <xf numFmtId="1" fontId="8" fillId="3" borderId="20" xfId="1" applyNumberFormat="1" applyFont="1" applyFill="1" applyBorder="1" applyAlignment="1">
      <alignment horizontal="right" vertical="center"/>
    </xf>
    <xf numFmtId="3" fontId="8" fillId="0" borderId="20" xfId="0" applyNumberFormat="1" applyFont="1" applyFill="1" applyBorder="1" applyAlignment="1">
      <alignment horizontal="right"/>
    </xf>
    <xf numFmtId="1" fontId="8" fillId="0" borderId="20" xfId="1" applyNumberFormat="1" applyFont="1" applyFill="1" applyBorder="1" applyAlignment="1">
      <alignment horizontal="right" vertical="center"/>
    </xf>
    <xf numFmtId="0" fontId="7" fillId="0" borderId="21" xfId="2" applyFont="1" applyFill="1" applyBorder="1" applyAlignment="1">
      <alignment horizontal="center"/>
    </xf>
    <xf numFmtId="164" fontId="7" fillId="0" borderId="22" xfId="3" applyNumberFormat="1" applyFont="1" applyFill="1" applyBorder="1" applyAlignment="1">
      <alignment horizontal="center" vertical="center"/>
    </xf>
    <xf numFmtId="0" fontId="7" fillId="0" borderId="26" xfId="2" applyFont="1" applyFill="1" applyBorder="1" applyAlignment="1">
      <alignment horizontal="center"/>
    </xf>
    <xf numFmtId="164" fontId="7" fillId="0" borderId="27" xfId="3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/>
    </xf>
    <xf numFmtId="164" fontId="6" fillId="0" borderId="0" xfId="2" applyNumberFormat="1" applyFont="1"/>
    <xf numFmtId="3" fontId="8" fillId="0" borderId="0" xfId="2" applyNumberFormat="1" applyFont="1" applyFill="1" applyAlignment="1">
      <alignment horizontal="left" vertical="center" wrapText="1"/>
    </xf>
    <xf numFmtId="3" fontId="10" fillId="0" borderId="0" xfId="2" applyNumberFormat="1" applyFont="1" applyFill="1" applyAlignment="1">
      <alignment horizontal="left" vertical="center" wrapText="1"/>
    </xf>
    <xf numFmtId="3" fontId="11" fillId="0" borderId="28" xfId="2" applyNumberFormat="1" applyFont="1" applyFill="1" applyBorder="1" applyAlignment="1">
      <alignment horizontal="center" vertical="center" wrapText="1"/>
    </xf>
    <xf numFmtId="3" fontId="12" fillId="0" borderId="29" xfId="2" applyNumberFormat="1" applyFont="1" applyFill="1" applyBorder="1" applyAlignment="1">
      <alignment horizontal="center" vertical="center" wrapText="1"/>
    </xf>
    <xf numFmtId="3" fontId="12" fillId="0" borderId="30" xfId="2" applyNumberFormat="1" applyFont="1" applyFill="1" applyBorder="1" applyAlignment="1">
      <alignment horizontal="center" vertical="center" wrapText="1"/>
    </xf>
    <xf numFmtId="3" fontId="13" fillId="0" borderId="0" xfId="2" applyNumberFormat="1" applyFont="1" applyFill="1" applyAlignment="1">
      <alignment horizontal="left" vertical="center" wrapText="1"/>
    </xf>
    <xf numFmtId="3" fontId="8" fillId="0" borderId="18" xfId="2" applyNumberFormat="1" applyFont="1" applyFill="1" applyBorder="1" applyAlignment="1">
      <alignment horizontal="center" vertical="center" wrapText="1"/>
    </xf>
    <xf numFmtId="0" fontId="14" fillId="0" borderId="33" xfId="2" applyFont="1" applyBorder="1" applyAlignment="1">
      <alignment vertical="center"/>
    </xf>
    <xf numFmtId="3" fontId="8" fillId="3" borderId="33" xfId="2" applyNumberFormat="1" applyFont="1" applyFill="1" applyBorder="1" applyAlignment="1">
      <alignment horizontal="center" vertical="center" wrapText="1"/>
    </xf>
    <xf numFmtId="3" fontId="8" fillId="0" borderId="33" xfId="2" applyNumberFormat="1" applyFont="1" applyFill="1" applyBorder="1" applyAlignment="1">
      <alignment horizontal="center" vertical="center" wrapText="1"/>
    </xf>
    <xf numFmtId="3" fontId="8" fillId="0" borderId="22" xfId="2" applyNumberFormat="1" applyFont="1" applyFill="1" applyBorder="1" applyAlignment="1">
      <alignment horizontal="center" vertical="center" wrapText="1"/>
    </xf>
    <xf numFmtId="3" fontId="7" fillId="0" borderId="33" xfId="2" applyNumberFormat="1" applyFont="1" applyFill="1" applyBorder="1" applyAlignment="1">
      <alignment horizontal="center" vertical="center" wrapText="1"/>
    </xf>
    <xf numFmtId="3" fontId="7" fillId="0" borderId="22" xfId="2" applyNumberFormat="1" applyFont="1" applyFill="1" applyBorder="1" applyAlignment="1">
      <alignment horizontal="center" vertical="center" wrapText="1"/>
    </xf>
    <xf numFmtId="165" fontId="15" fillId="0" borderId="33" xfId="1" applyNumberFormat="1" applyFont="1" applyBorder="1" applyAlignment="1">
      <alignment vertical="center" wrapText="1"/>
    </xf>
    <xf numFmtId="3" fontId="7" fillId="9" borderId="7" xfId="2" applyNumberFormat="1" applyFont="1" applyFill="1" applyBorder="1" applyAlignment="1">
      <alignment vertical="center" wrapText="1"/>
    </xf>
    <xf numFmtId="165" fontId="7" fillId="4" borderId="35" xfId="1" applyNumberFormat="1" applyFont="1" applyFill="1" applyBorder="1" applyAlignment="1">
      <alignment vertical="center" wrapText="1"/>
    </xf>
    <xf numFmtId="3" fontId="8" fillId="10" borderId="17" xfId="2" applyNumberFormat="1" applyFont="1" applyFill="1" applyBorder="1" applyAlignment="1">
      <alignment horizontal="center" vertical="center" wrapText="1"/>
    </xf>
    <xf numFmtId="3" fontId="7" fillId="10" borderId="1" xfId="2" applyNumberFormat="1" applyFont="1" applyFill="1" applyBorder="1" applyAlignment="1">
      <alignment vertical="center" wrapText="1"/>
    </xf>
    <xf numFmtId="3" fontId="7" fillId="9" borderId="2" xfId="2" applyNumberFormat="1" applyFont="1" applyFill="1" applyBorder="1" applyAlignment="1">
      <alignment vertical="center" wrapText="1"/>
    </xf>
    <xf numFmtId="165" fontId="7" fillId="4" borderId="1" xfId="1" applyNumberFormat="1" applyFont="1" applyFill="1" applyBorder="1" applyAlignment="1">
      <alignment vertical="center" wrapText="1"/>
    </xf>
    <xf numFmtId="3" fontId="8" fillId="0" borderId="0" xfId="2" applyNumberFormat="1" applyFont="1" applyFill="1" applyBorder="1" applyAlignment="1">
      <alignment horizontal="left" vertical="center" wrapText="1"/>
    </xf>
    <xf numFmtId="3" fontId="17" fillId="0" borderId="0" xfId="4" applyNumberFormat="1" applyFont="1" applyFill="1" applyBorder="1" applyAlignment="1">
      <alignment vertical="center"/>
    </xf>
    <xf numFmtId="3" fontId="18" fillId="0" borderId="0" xfId="4" applyNumberFormat="1" applyFont="1" applyFill="1" applyBorder="1" applyAlignment="1">
      <alignment vertical="center"/>
    </xf>
    <xf numFmtId="3" fontId="18" fillId="0" borderId="0" xfId="2" applyNumberFormat="1" applyFont="1" applyFill="1" applyAlignment="1">
      <alignment horizontal="left" vertical="center"/>
    </xf>
    <xf numFmtId="3" fontId="18" fillId="0" borderId="0" xfId="4" applyNumberFormat="1" applyFont="1" applyFill="1" applyBorder="1" applyAlignment="1">
      <alignment horizontal="left" vertical="center"/>
    </xf>
    <xf numFmtId="3" fontId="18" fillId="0" borderId="0" xfId="2" applyNumberFormat="1" applyFont="1" applyFill="1" applyBorder="1" applyAlignment="1">
      <alignment vertical="center"/>
    </xf>
    <xf numFmtId="3" fontId="8" fillId="11" borderId="18" xfId="2" applyNumberFormat="1" applyFont="1" applyFill="1" applyBorder="1" applyAlignment="1">
      <alignment horizontal="center" vertical="center" wrapText="1"/>
    </xf>
    <xf numFmtId="3" fontId="8" fillId="11" borderId="33" xfId="2" applyNumberFormat="1" applyFont="1" applyFill="1" applyBorder="1" applyAlignment="1">
      <alignment horizontal="center" vertical="center" wrapText="1"/>
    </xf>
    <xf numFmtId="3" fontId="8" fillId="11" borderId="20" xfId="2" applyNumberFormat="1" applyFont="1" applyFill="1" applyBorder="1" applyAlignment="1">
      <alignment horizontal="center" vertical="center" wrapText="1"/>
    </xf>
    <xf numFmtId="3" fontId="8" fillId="11" borderId="33" xfId="2" applyNumberFormat="1" applyFont="1" applyFill="1" applyBorder="1" applyAlignment="1">
      <alignment horizontal="left" vertical="center" wrapText="1"/>
    </xf>
    <xf numFmtId="0" fontId="7" fillId="0" borderId="25" xfId="2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 wrapText="1"/>
    </xf>
    <xf numFmtId="3" fontId="7" fillId="10" borderId="2" xfId="2" applyNumberFormat="1" applyFont="1" applyFill="1" applyBorder="1" applyAlignment="1">
      <alignment horizontal="center" vertical="center" wrapText="1"/>
    </xf>
    <xf numFmtId="3" fontId="7" fillId="10" borderId="4" xfId="2" applyNumberFormat="1" applyFont="1" applyFill="1" applyBorder="1" applyAlignment="1">
      <alignment horizontal="center" vertical="center" wrapText="1"/>
    </xf>
    <xf numFmtId="3" fontId="7" fillId="10" borderId="3" xfId="2" applyNumberFormat="1" applyFont="1" applyFill="1" applyBorder="1" applyAlignment="1">
      <alignment horizontal="center" vertical="center" wrapText="1"/>
    </xf>
    <xf numFmtId="3" fontId="8" fillId="0" borderId="34" xfId="2" applyNumberFormat="1" applyFont="1" applyFill="1" applyBorder="1" applyAlignment="1">
      <alignment horizontal="center" vertical="center" wrapText="1"/>
    </xf>
    <xf numFmtId="3" fontId="8" fillId="0" borderId="36" xfId="2" applyNumberFormat="1" applyFont="1" applyFill="1" applyBorder="1" applyAlignment="1">
      <alignment horizontal="center" vertical="center" wrapText="1"/>
    </xf>
    <xf numFmtId="3" fontId="9" fillId="8" borderId="5" xfId="2" applyNumberFormat="1" applyFont="1" applyFill="1" applyBorder="1" applyAlignment="1">
      <alignment horizontal="center" vertical="center" wrapText="1"/>
    </xf>
    <xf numFmtId="3" fontId="9" fillId="8" borderId="6" xfId="2" applyNumberFormat="1" applyFont="1" applyFill="1" applyBorder="1" applyAlignment="1">
      <alignment horizontal="center" vertical="center" wrapText="1"/>
    </xf>
    <xf numFmtId="3" fontId="9" fillId="8" borderId="13" xfId="2" applyNumberFormat="1" applyFont="1" applyFill="1" applyBorder="1" applyAlignment="1">
      <alignment horizontal="center" vertical="center" wrapText="1"/>
    </xf>
    <xf numFmtId="3" fontId="7" fillId="9" borderId="8" xfId="2" applyNumberFormat="1" applyFont="1" applyFill="1" applyBorder="1" applyAlignment="1">
      <alignment horizontal="center" vertical="center" wrapText="1"/>
    </xf>
    <xf numFmtId="3" fontId="7" fillId="9" borderId="31" xfId="2" applyNumberFormat="1" applyFont="1" applyFill="1" applyBorder="1" applyAlignment="1">
      <alignment horizontal="center" vertical="center" wrapText="1"/>
    </xf>
    <xf numFmtId="3" fontId="7" fillId="9" borderId="32" xfId="2" applyNumberFormat="1" applyFont="1" applyFill="1" applyBorder="1" applyAlignment="1">
      <alignment horizontal="center" vertical="center" wrapText="1"/>
    </xf>
    <xf numFmtId="3" fontId="7" fillId="9" borderId="5" xfId="2" applyNumberFormat="1" applyFont="1" applyFill="1" applyBorder="1" applyAlignment="1">
      <alignment horizontal="center" vertical="center" wrapText="1"/>
    </xf>
    <xf numFmtId="3" fontId="7" fillId="9" borderId="6" xfId="2" applyNumberFormat="1" applyFont="1" applyFill="1" applyBorder="1" applyAlignment="1">
      <alignment horizontal="center" vertical="center" wrapText="1"/>
    </xf>
    <xf numFmtId="3" fontId="7" fillId="9" borderId="13" xfId="2" applyNumberFormat="1" applyFont="1" applyFill="1" applyBorder="1" applyAlignment="1">
      <alignment horizontal="center" vertical="center" wrapText="1"/>
    </xf>
    <xf numFmtId="3" fontId="7" fillId="9" borderId="2" xfId="2" applyNumberFormat="1" applyFont="1" applyFill="1" applyBorder="1" applyAlignment="1">
      <alignment horizontal="center" vertical="center" wrapText="1"/>
    </xf>
    <xf numFmtId="3" fontId="7" fillId="9" borderId="4" xfId="2" applyNumberFormat="1" applyFont="1" applyFill="1" applyBorder="1" applyAlignment="1">
      <alignment horizontal="center" vertical="center" wrapText="1"/>
    </xf>
    <xf numFmtId="3" fontId="7" fillId="9" borderId="3" xfId="2" applyNumberFormat="1" applyFont="1" applyFill="1" applyBorder="1" applyAlignment="1">
      <alignment horizontal="center" vertical="center" wrapText="1"/>
    </xf>
    <xf numFmtId="3" fontId="18" fillId="0" borderId="0" xfId="4" applyNumberFormat="1" applyFont="1" applyFill="1" applyBorder="1" applyAlignment="1">
      <alignment horizontal="left" vertical="center"/>
    </xf>
    <xf numFmtId="3" fontId="18" fillId="0" borderId="0" xfId="2" applyNumberFormat="1" applyFont="1" applyFill="1" applyBorder="1" applyAlignment="1">
      <alignment horizontal="left" vertical="center"/>
    </xf>
    <xf numFmtId="3" fontId="18" fillId="0" borderId="0" xfId="2" applyNumberFormat="1" applyFont="1" applyFill="1" applyAlignment="1">
      <alignment horizontal="left" vertical="center"/>
    </xf>
    <xf numFmtId="0" fontId="7" fillId="4" borderId="2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5">
    <cellStyle name="Comma" xfId="1" builtinId="3"/>
    <cellStyle name="Comma 2" xfId="3" xr:uid="{57658CC6-1E56-414B-8194-713209D05A09}"/>
    <cellStyle name="Normal" xfId="0" builtinId="0"/>
    <cellStyle name="Normal 2 5" xfId="4" xr:uid="{81883B46-212B-439C-AF76-6A959ECEDE59}"/>
    <cellStyle name="Normal 5" xfId="2" xr:uid="{EBC48FA1-3579-482E-A8F6-F5AB0A6DC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1685926</xdr:colOff>
      <xdr:row>1</xdr:row>
      <xdr:rowOff>0</xdr:rowOff>
    </xdr:from>
    <xdr:ext cx="0" cy="387326"/>
    <xdr:pic>
      <xdr:nvPicPr>
        <xdr:cNvPr id="2" name="Picture 1">
          <a:extLst>
            <a:ext uri="{FF2B5EF4-FFF2-40B4-BE49-F238E27FC236}">
              <a16:creationId xmlns:a16="http://schemas.microsoft.com/office/drawing/2014/main" id="{BDA99629-4EBF-4726-AD4F-EC6BAFFE0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27B3-6A55-449B-B95A-A023812B8C91}">
  <dimension ref="B2:G31"/>
  <sheetViews>
    <sheetView workbookViewId="0">
      <selection activeCell="M11" sqref="M11"/>
    </sheetView>
  </sheetViews>
  <sheetFormatPr defaultRowHeight="15" x14ac:dyDescent="0.25"/>
  <cols>
    <col min="2" max="2" width="6.7109375" style="61" customWidth="1"/>
    <col min="3" max="3" width="39.28515625" style="61" bestFit="1" customWidth="1"/>
    <col min="4" max="4" width="5.28515625" style="61" customWidth="1"/>
    <col min="5" max="5" width="13" style="61" customWidth="1"/>
    <col min="6" max="6" width="13.140625" style="61" customWidth="1"/>
    <col min="7" max="7" width="9.140625" style="61"/>
  </cols>
  <sheetData>
    <row r="2" spans="2:7" ht="15.75" thickBot="1" x14ac:dyDescent="0.3"/>
    <row r="3" spans="2:7" ht="16.5" thickBot="1" x14ac:dyDescent="0.3">
      <c r="B3" s="98" t="s">
        <v>79</v>
      </c>
      <c r="C3" s="99"/>
      <c r="D3" s="99"/>
      <c r="E3" s="99"/>
      <c r="F3" s="100"/>
      <c r="G3" s="62"/>
    </row>
    <row r="4" spans="2:7" x14ac:dyDescent="0.25">
      <c r="B4" s="63"/>
      <c r="C4" s="64" t="s">
        <v>58</v>
      </c>
      <c r="D4" s="64" t="s">
        <v>8</v>
      </c>
      <c r="E4" s="64" t="s">
        <v>59</v>
      </c>
      <c r="F4" s="65" t="s">
        <v>60</v>
      </c>
      <c r="G4" s="66"/>
    </row>
    <row r="5" spans="2:7" x14ac:dyDescent="0.25">
      <c r="B5" s="101" t="s">
        <v>61</v>
      </c>
      <c r="C5" s="102"/>
      <c r="D5" s="102"/>
      <c r="E5" s="102"/>
      <c r="F5" s="103"/>
    </row>
    <row r="6" spans="2:7" x14ac:dyDescent="0.25">
      <c r="B6" s="87">
        <v>1</v>
      </c>
      <c r="C6" s="90" t="s">
        <v>81</v>
      </c>
      <c r="D6" s="88">
        <v>1</v>
      </c>
      <c r="E6" s="88">
        <f>'Wage Breakup '!D34</f>
        <v>21476.838039999999</v>
      </c>
      <c r="F6" s="89">
        <f>E6*D6</f>
        <v>21476.838039999999</v>
      </c>
    </row>
    <row r="7" spans="2:7" x14ac:dyDescent="0.25">
      <c r="B7" s="67">
        <f>B6+1</f>
        <v>2</v>
      </c>
      <c r="C7" s="68" t="s">
        <v>26</v>
      </c>
      <c r="D7" s="69">
        <v>8</v>
      </c>
      <c r="E7" s="70">
        <f>'Wage Breakup '!C34</f>
        <v>16528.815578000002</v>
      </c>
      <c r="F7" s="89">
        <f t="shared" ref="F7:F11" si="0">E7*D7</f>
        <v>132230.52462400001</v>
      </c>
    </row>
    <row r="8" spans="2:7" x14ac:dyDescent="0.25">
      <c r="B8" s="67">
        <f t="shared" ref="B8:B11" si="1">B7+1</f>
        <v>3</v>
      </c>
      <c r="C8" s="68" t="s">
        <v>27</v>
      </c>
      <c r="D8" s="69">
        <v>2</v>
      </c>
      <c r="E8" s="70">
        <f>'Wage Breakup '!E34</f>
        <v>19477.101280000003</v>
      </c>
      <c r="F8" s="89">
        <f t="shared" si="0"/>
        <v>38954.202560000005</v>
      </c>
    </row>
    <row r="9" spans="2:7" x14ac:dyDescent="0.25">
      <c r="B9" s="67">
        <f t="shared" si="1"/>
        <v>4</v>
      </c>
      <c r="C9" s="68" t="s">
        <v>28</v>
      </c>
      <c r="D9" s="69">
        <v>1</v>
      </c>
      <c r="E9" s="70">
        <f>'Wage Breakup '!G34</f>
        <v>24852.289224</v>
      </c>
      <c r="F9" s="89">
        <f t="shared" si="0"/>
        <v>24852.289224</v>
      </c>
    </row>
    <row r="10" spans="2:7" x14ac:dyDescent="0.25">
      <c r="B10" s="67">
        <f t="shared" si="1"/>
        <v>5</v>
      </c>
      <c r="C10" s="68" t="s">
        <v>57</v>
      </c>
      <c r="D10" s="69">
        <v>3</v>
      </c>
      <c r="E10" s="70">
        <f>'Wage Breakup '!F34</f>
        <v>19477.101280000003</v>
      </c>
      <c r="F10" s="89">
        <f t="shared" si="0"/>
        <v>58431.303840000008</v>
      </c>
    </row>
    <row r="11" spans="2:7" x14ac:dyDescent="0.25">
      <c r="B11" s="67">
        <f t="shared" si="1"/>
        <v>6</v>
      </c>
      <c r="C11" s="68" t="s">
        <v>18</v>
      </c>
      <c r="D11" s="69">
        <v>1</v>
      </c>
      <c r="E11" s="70">
        <f>'Wage Breakup '!H34</f>
        <v>20210.364416</v>
      </c>
      <c r="F11" s="89">
        <f t="shared" si="0"/>
        <v>20210.364416</v>
      </c>
    </row>
    <row r="12" spans="2:7" x14ac:dyDescent="0.25">
      <c r="B12" s="67"/>
      <c r="C12" s="72" t="s">
        <v>62</v>
      </c>
      <c r="D12" s="69"/>
      <c r="E12" s="70"/>
      <c r="F12" s="73">
        <f>SUM(F6:F11)</f>
        <v>296155.52270400006</v>
      </c>
    </row>
    <row r="13" spans="2:7" x14ac:dyDescent="0.25">
      <c r="B13" s="101" t="s">
        <v>63</v>
      </c>
      <c r="C13" s="102"/>
      <c r="D13" s="102"/>
      <c r="E13" s="102"/>
      <c r="F13" s="103"/>
    </row>
    <row r="14" spans="2:7" x14ac:dyDescent="0.25">
      <c r="B14" s="67">
        <v>1</v>
      </c>
      <c r="C14" s="74" t="s">
        <v>64</v>
      </c>
      <c r="D14" s="69"/>
      <c r="E14" s="96" t="s">
        <v>65</v>
      </c>
      <c r="F14" s="71"/>
    </row>
    <row r="15" spans="2:7" ht="15" customHeight="1" x14ac:dyDescent="0.25">
      <c r="B15" s="67">
        <f>B14+1</f>
        <v>2</v>
      </c>
      <c r="C15" s="74" t="s">
        <v>1</v>
      </c>
      <c r="D15" s="69"/>
      <c r="E15" s="97"/>
      <c r="F15" s="71"/>
    </row>
    <row r="16" spans="2:7" ht="15.75" thickBot="1" x14ac:dyDescent="0.3">
      <c r="B16" s="67"/>
      <c r="C16" s="72" t="s">
        <v>62</v>
      </c>
      <c r="D16" s="69"/>
      <c r="E16" s="70"/>
      <c r="F16" s="73">
        <f>SUM(F14:F15)</f>
        <v>0</v>
      </c>
    </row>
    <row r="17" spans="2:7" ht="15.75" thickBot="1" x14ac:dyDescent="0.3">
      <c r="B17" s="75"/>
      <c r="C17" s="104" t="s">
        <v>66</v>
      </c>
      <c r="D17" s="105"/>
      <c r="E17" s="106"/>
      <c r="F17" s="76">
        <f>F16+F12</f>
        <v>296155.52270400006</v>
      </c>
    </row>
    <row r="18" spans="2:7" ht="15.75" thickBot="1" x14ac:dyDescent="0.3">
      <c r="B18" s="77"/>
      <c r="C18" s="93" t="s">
        <v>67</v>
      </c>
      <c r="D18" s="94"/>
      <c r="E18" s="95"/>
      <c r="F18" s="78">
        <f>F17*9%</f>
        <v>26653.997043360003</v>
      </c>
    </row>
    <row r="19" spans="2:7" ht="15.75" thickBot="1" x14ac:dyDescent="0.3">
      <c r="B19" s="79"/>
      <c r="C19" s="107" t="s">
        <v>68</v>
      </c>
      <c r="D19" s="108"/>
      <c r="E19" s="109"/>
      <c r="F19" s="80">
        <f>F17+F18</f>
        <v>322809.51974736009</v>
      </c>
    </row>
    <row r="20" spans="2:7" x14ac:dyDescent="0.25">
      <c r="B20" s="81"/>
      <c r="C20" s="81"/>
      <c r="D20" s="81"/>
      <c r="E20" s="81"/>
      <c r="F20" s="81"/>
      <c r="G20" s="81"/>
    </row>
    <row r="21" spans="2:7" x14ac:dyDescent="0.25">
      <c r="B21" s="81"/>
      <c r="C21" s="81"/>
      <c r="D21" s="81"/>
      <c r="E21" s="81"/>
      <c r="F21" s="81"/>
      <c r="G21" s="81"/>
    </row>
    <row r="22" spans="2:7" x14ac:dyDescent="0.25">
      <c r="B22" s="82" t="s">
        <v>69</v>
      </c>
      <c r="C22" s="83"/>
      <c r="D22" s="81"/>
      <c r="E22" s="81"/>
      <c r="F22" s="81"/>
      <c r="G22" s="81"/>
    </row>
    <row r="23" spans="2:7" x14ac:dyDescent="0.25">
      <c r="B23" s="110" t="s">
        <v>70</v>
      </c>
      <c r="C23" s="110"/>
      <c r="D23" s="110"/>
      <c r="E23" s="110"/>
      <c r="F23" s="110"/>
      <c r="G23" s="84"/>
    </row>
    <row r="24" spans="2:7" x14ac:dyDescent="0.25">
      <c r="B24" s="85" t="s">
        <v>71</v>
      </c>
      <c r="C24" s="85"/>
      <c r="D24" s="85"/>
      <c r="E24" s="85"/>
      <c r="F24" s="85"/>
      <c r="G24" s="84"/>
    </row>
    <row r="25" spans="2:7" x14ac:dyDescent="0.25">
      <c r="B25" s="110" t="s">
        <v>72</v>
      </c>
      <c r="C25" s="110"/>
      <c r="D25" s="110"/>
      <c r="E25" s="110"/>
      <c r="F25" s="110"/>
      <c r="G25" s="84"/>
    </row>
    <row r="26" spans="2:7" x14ac:dyDescent="0.25">
      <c r="B26" s="111" t="s">
        <v>73</v>
      </c>
      <c r="C26" s="111"/>
      <c r="D26" s="111"/>
      <c r="E26" s="111"/>
      <c r="F26" s="111"/>
      <c r="G26" s="84"/>
    </row>
    <row r="27" spans="2:7" x14ac:dyDescent="0.25">
      <c r="B27" s="86" t="s">
        <v>74</v>
      </c>
      <c r="C27" s="86"/>
      <c r="D27" s="86"/>
      <c r="E27" s="86"/>
      <c r="F27" s="86"/>
    </row>
    <row r="28" spans="2:7" x14ac:dyDescent="0.25">
      <c r="B28" s="86" t="s">
        <v>75</v>
      </c>
      <c r="C28" s="86"/>
      <c r="D28" s="86"/>
      <c r="E28" s="86"/>
      <c r="F28" s="86"/>
    </row>
    <row r="29" spans="2:7" x14ac:dyDescent="0.25">
      <c r="B29" s="86" t="s">
        <v>76</v>
      </c>
      <c r="C29" s="86"/>
      <c r="D29" s="86"/>
      <c r="E29" s="86"/>
      <c r="F29" s="86"/>
    </row>
    <row r="30" spans="2:7" x14ac:dyDescent="0.25">
      <c r="B30" s="112" t="s">
        <v>77</v>
      </c>
      <c r="C30" s="112"/>
      <c r="D30" s="112"/>
      <c r="E30" s="112"/>
      <c r="F30" s="112"/>
    </row>
    <row r="31" spans="2:7" x14ac:dyDescent="0.25">
      <c r="B31" s="84" t="s">
        <v>78</v>
      </c>
      <c r="C31" s="84"/>
      <c r="D31" s="84"/>
      <c r="E31" s="84"/>
      <c r="F31" s="84"/>
    </row>
  </sheetData>
  <mergeCells count="11">
    <mergeCell ref="C19:E19"/>
    <mergeCell ref="B23:F23"/>
    <mergeCell ref="B25:F25"/>
    <mergeCell ref="B26:F26"/>
    <mergeCell ref="B30:F30"/>
    <mergeCell ref="C18:E18"/>
    <mergeCell ref="E14:E15"/>
    <mergeCell ref="B3:F3"/>
    <mergeCell ref="B5:F5"/>
    <mergeCell ref="B13:F13"/>
    <mergeCell ref="C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63EF-2ED1-40BC-BA6A-D32CA5CEB0E9}">
  <sheetPr>
    <pageSetUpPr fitToPage="1"/>
  </sheetPr>
  <dimension ref="B2:H40"/>
  <sheetViews>
    <sheetView tabSelected="1" topLeftCell="A4" workbookViewId="0">
      <selection activeCell="N4" sqref="N4"/>
    </sheetView>
  </sheetViews>
  <sheetFormatPr defaultColWidth="9.140625" defaultRowHeight="12.75" x14ac:dyDescent="0.2"/>
  <cols>
    <col min="1" max="1" width="9.140625" style="34"/>
    <col min="2" max="2" width="42.7109375" style="34" bestFit="1" customWidth="1"/>
    <col min="3" max="8" width="13.140625" style="34" customWidth="1"/>
    <col min="9" max="16384" width="9.140625" style="34"/>
  </cols>
  <sheetData>
    <row r="2" spans="2:8" ht="13.5" thickBot="1" x14ac:dyDescent="0.25"/>
    <row r="3" spans="2:8" ht="26.25" customHeight="1" thickBot="1" x14ac:dyDescent="0.25">
      <c r="B3" s="113" t="s">
        <v>24</v>
      </c>
      <c r="C3" s="114"/>
      <c r="D3" s="114"/>
      <c r="E3" s="114"/>
      <c r="F3" s="114"/>
      <c r="G3" s="114"/>
      <c r="H3" s="115"/>
    </row>
    <row r="4" spans="2:8" ht="40.5" customHeight="1" thickBot="1" x14ac:dyDescent="0.25">
      <c r="B4" s="92" t="s">
        <v>25</v>
      </c>
      <c r="C4" s="35" t="s">
        <v>26</v>
      </c>
      <c r="D4" s="35" t="s">
        <v>80</v>
      </c>
      <c r="E4" s="35" t="s">
        <v>27</v>
      </c>
      <c r="F4" s="35" t="s">
        <v>57</v>
      </c>
      <c r="G4" s="35" t="s">
        <v>28</v>
      </c>
      <c r="H4" s="35" t="s">
        <v>18</v>
      </c>
    </row>
    <row r="5" spans="2:8" x14ac:dyDescent="0.2">
      <c r="B5" s="91" t="s">
        <v>29</v>
      </c>
      <c r="C5" s="36"/>
      <c r="D5" s="36"/>
      <c r="E5" s="36"/>
      <c r="F5" s="36"/>
      <c r="G5" s="36"/>
      <c r="H5" s="36"/>
    </row>
    <row r="6" spans="2:8" x14ac:dyDescent="0.2">
      <c r="B6" s="37" t="s">
        <v>30</v>
      </c>
      <c r="C6" s="38">
        <v>10021</v>
      </c>
      <c r="D6" s="38">
        <v>10856</v>
      </c>
      <c r="E6" s="38">
        <v>10856</v>
      </c>
      <c r="F6" s="38">
        <v>10856</v>
      </c>
      <c r="G6" s="38">
        <v>11632</v>
      </c>
      <c r="H6" s="38">
        <v>10856</v>
      </c>
    </row>
    <row r="7" spans="2:8" x14ac:dyDescent="0.2">
      <c r="B7" s="39" t="s">
        <v>31</v>
      </c>
      <c r="C7" s="40">
        <v>1092</v>
      </c>
      <c r="D7" s="40">
        <v>1092</v>
      </c>
      <c r="E7" s="40">
        <v>1092</v>
      </c>
      <c r="F7" s="40">
        <v>1092</v>
      </c>
      <c r="G7" s="40">
        <v>1092</v>
      </c>
      <c r="H7" s="40">
        <v>1092</v>
      </c>
    </row>
    <row r="8" spans="2:8" x14ac:dyDescent="0.2">
      <c r="B8" s="41" t="s">
        <v>32</v>
      </c>
      <c r="C8" s="42">
        <f t="shared" ref="C8:G8" si="0">SUM(C6:C7)</f>
        <v>11113</v>
      </c>
      <c r="D8" s="42">
        <f t="shared" ref="D8" si="1">SUM(D6:D7)</f>
        <v>11948</v>
      </c>
      <c r="E8" s="42">
        <f t="shared" si="0"/>
        <v>11948</v>
      </c>
      <c r="F8" s="42">
        <f t="shared" ref="F8:H8" si="2">SUM(F6:F7)</f>
        <v>11948</v>
      </c>
      <c r="G8" s="42">
        <f t="shared" si="0"/>
        <v>12724</v>
      </c>
      <c r="H8" s="42">
        <f t="shared" si="2"/>
        <v>11948</v>
      </c>
    </row>
    <row r="9" spans="2:8" x14ac:dyDescent="0.2">
      <c r="B9" s="37" t="s">
        <v>33</v>
      </c>
      <c r="C9" s="43">
        <f>C8*7%</f>
        <v>777.91000000000008</v>
      </c>
      <c r="D9" s="44">
        <f>D8*35%</f>
        <v>4181.8</v>
      </c>
      <c r="E9" s="43">
        <f>E8*20%</f>
        <v>2389.6</v>
      </c>
      <c r="F9" s="43">
        <f>F8*20%</f>
        <v>2389.6</v>
      </c>
      <c r="G9" s="43">
        <f>G8*47%</f>
        <v>5980.28</v>
      </c>
      <c r="H9" s="43">
        <f>H8*24%</f>
        <v>2867.52</v>
      </c>
    </row>
    <row r="10" spans="2:8" x14ac:dyDescent="0.2">
      <c r="B10" s="37" t="s">
        <v>34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</row>
    <row r="11" spans="2:8" x14ac:dyDescent="0.2">
      <c r="B11" s="37" t="s">
        <v>35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</row>
    <row r="12" spans="2:8" x14ac:dyDescent="0.2">
      <c r="B12" s="37" t="s">
        <v>36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</row>
    <row r="13" spans="2:8" ht="13.5" thickBot="1" x14ac:dyDescent="0.25">
      <c r="B13" s="45" t="s">
        <v>37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</row>
    <row r="14" spans="2:8" ht="13.5" thickBot="1" x14ac:dyDescent="0.25">
      <c r="B14" s="47" t="s">
        <v>38</v>
      </c>
      <c r="C14" s="48">
        <f t="shared" ref="C14:G14" si="3">SUM(C8:C13)</f>
        <v>11890.91</v>
      </c>
      <c r="D14" s="48">
        <f t="shared" ref="D14" si="4">SUM(D8:D13)</f>
        <v>16129.8</v>
      </c>
      <c r="E14" s="48">
        <f t="shared" si="3"/>
        <v>14337.6</v>
      </c>
      <c r="F14" s="48">
        <f t="shared" ref="F14:H14" si="5">SUM(F8:F13)</f>
        <v>14337.6</v>
      </c>
      <c r="G14" s="48">
        <f t="shared" si="3"/>
        <v>18704.28</v>
      </c>
      <c r="H14" s="48">
        <f t="shared" si="5"/>
        <v>14815.52</v>
      </c>
    </row>
    <row r="15" spans="2:8" x14ac:dyDescent="0.2">
      <c r="B15" s="49" t="s">
        <v>39</v>
      </c>
      <c r="C15" s="50"/>
      <c r="D15" s="50"/>
      <c r="E15" s="50"/>
      <c r="F15" s="50"/>
      <c r="G15" s="50"/>
      <c r="H15" s="50"/>
    </row>
    <row r="16" spans="2:8" x14ac:dyDescent="0.2">
      <c r="B16" s="37" t="s">
        <v>40</v>
      </c>
      <c r="C16" s="51">
        <f t="shared" ref="C16:H16" si="6">IF(C14-C9&gt;14999,15000*12%,IF(C14-C9&lt;14999,SUM(C14-C9)*12%))</f>
        <v>1333.56</v>
      </c>
      <c r="D16" s="51">
        <f t="shared" si="6"/>
        <v>1433.76</v>
      </c>
      <c r="E16" s="51">
        <f t="shared" si="6"/>
        <v>1433.76</v>
      </c>
      <c r="F16" s="51">
        <f t="shared" si="6"/>
        <v>1433.76</v>
      </c>
      <c r="G16" s="51">
        <f t="shared" si="6"/>
        <v>1526.8799999999999</v>
      </c>
      <c r="H16" s="51">
        <f t="shared" si="6"/>
        <v>1433.76</v>
      </c>
    </row>
    <row r="17" spans="2:8" x14ac:dyDescent="0.2">
      <c r="B17" s="37" t="s">
        <v>41</v>
      </c>
      <c r="C17" s="52">
        <f t="shared" ref="C17:H17" si="7">IF(C14&gt;21000,0,IF(C14&lt;21000,C14*0.75%))</f>
        <v>89.181824999999989</v>
      </c>
      <c r="D17" s="52">
        <f t="shared" si="7"/>
        <v>120.97349999999999</v>
      </c>
      <c r="E17" s="52">
        <f t="shared" si="7"/>
        <v>107.532</v>
      </c>
      <c r="F17" s="52">
        <f t="shared" si="7"/>
        <v>107.532</v>
      </c>
      <c r="G17" s="52">
        <f t="shared" si="7"/>
        <v>140.28209999999999</v>
      </c>
      <c r="H17" s="52">
        <f t="shared" si="7"/>
        <v>111.1164</v>
      </c>
    </row>
    <row r="18" spans="2:8" x14ac:dyDescent="0.2">
      <c r="B18" s="37" t="s">
        <v>42</v>
      </c>
      <c r="C18" s="53">
        <v>2</v>
      </c>
      <c r="D18" s="53">
        <v>2</v>
      </c>
      <c r="E18" s="53">
        <v>2</v>
      </c>
      <c r="F18" s="53">
        <v>2</v>
      </c>
      <c r="G18" s="53">
        <v>2</v>
      </c>
      <c r="H18" s="53">
        <v>2</v>
      </c>
    </row>
    <row r="19" spans="2:8" x14ac:dyDescent="0.2">
      <c r="B19" s="37" t="s">
        <v>43</v>
      </c>
      <c r="C19" s="54">
        <f t="shared" ref="C19:G19" si="8">IF(C14&gt;10000,200,IF(C14&gt;7500,175,IF(C14&lt;7499,0)))</f>
        <v>200</v>
      </c>
      <c r="D19" s="54">
        <f t="shared" ref="D19" si="9">IF(D14&gt;10000,200,IF(D14&gt;7500,175,IF(D14&lt;7499,0)))</f>
        <v>200</v>
      </c>
      <c r="E19" s="54">
        <f t="shared" si="8"/>
        <v>200</v>
      </c>
      <c r="F19" s="54">
        <f t="shared" ref="F19:H19" si="10">IF(F14&gt;10000,200,IF(F14&gt;7500,175,IF(F14&lt;7499,0)))</f>
        <v>200</v>
      </c>
      <c r="G19" s="54">
        <f t="shared" si="8"/>
        <v>200</v>
      </c>
      <c r="H19" s="54">
        <f t="shared" si="10"/>
        <v>200</v>
      </c>
    </row>
    <row r="20" spans="2:8" x14ac:dyDescent="0.2">
      <c r="B20" s="41" t="s">
        <v>44</v>
      </c>
      <c r="C20" s="42">
        <f t="shared" ref="C20" si="11">SUM(C16:C19)</f>
        <v>1624.7418249999998</v>
      </c>
      <c r="D20" s="42">
        <f t="shared" ref="D20" si="12">SUM(D16:D19)</f>
        <v>1756.7335</v>
      </c>
      <c r="E20" s="42">
        <f t="shared" ref="E20:G20" si="13">SUM(E16:E19)</f>
        <v>1743.2919999999999</v>
      </c>
      <c r="F20" s="42">
        <f t="shared" ref="F20:H20" si="14">SUM(F16:F19)</f>
        <v>1743.2919999999999</v>
      </c>
      <c r="G20" s="42">
        <f t="shared" si="13"/>
        <v>1869.1620999999998</v>
      </c>
      <c r="H20" s="42">
        <f t="shared" si="14"/>
        <v>1746.8764000000001</v>
      </c>
    </row>
    <row r="21" spans="2:8" ht="13.5" thickBot="1" x14ac:dyDescent="0.25">
      <c r="B21" s="55"/>
      <c r="C21" s="56"/>
      <c r="D21" s="56"/>
      <c r="E21" s="56"/>
      <c r="F21" s="56"/>
      <c r="G21" s="56"/>
      <c r="H21" s="56"/>
    </row>
    <row r="22" spans="2:8" ht="13.5" thickBot="1" x14ac:dyDescent="0.25">
      <c r="B22" s="47" t="s">
        <v>45</v>
      </c>
      <c r="C22" s="48">
        <f t="shared" ref="C22:G22" si="15">C14-C20</f>
        <v>10266.168175000001</v>
      </c>
      <c r="D22" s="48">
        <f t="shared" ref="D22" si="16">D14-D20</f>
        <v>14373.066499999999</v>
      </c>
      <c r="E22" s="48">
        <f t="shared" si="15"/>
        <v>12594.308000000001</v>
      </c>
      <c r="F22" s="48">
        <f t="shared" ref="F22:H22" si="17">F14-F20</f>
        <v>12594.308000000001</v>
      </c>
      <c r="G22" s="48">
        <f t="shared" si="15"/>
        <v>16835.117899999997</v>
      </c>
      <c r="H22" s="48">
        <f t="shared" si="17"/>
        <v>13068.643599999999</v>
      </c>
    </row>
    <row r="23" spans="2:8" x14ac:dyDescent="0.2">
      <c r="B23" s="49" t="s">
        <v>46</v>
      </c>
      <c r="C23" s="50"/>
      <c r="D23" s="50"/>
      <c r="E23" s="50"/>
      <c r="F23" s="50"/>
      <c r="G23" s="50"/>
      <c r="H23" s="50"/>
    </row>
    <row r="24" spans="2:8" x14ac:dyDescent="0.2">
      <c r="B24" s="37" t="s">
        <v>47</v>
      </c>
      <c r="C24" s="51">
        <f t="shared" ref="C24:H24" si="18">IF(C14-C9&gt;14999,15000*13%,IF(C14-C9&lt;14999,SUM(C14-C9)*13%))</f>
        <v>1444.69</v>
      </c>
      <c r="D24" s="51">
        <f t="shared" si="18"/>
        <v>1553.24</v>
      </c>
      <c r="E24" s="51">
        <f t="shared" si="18"/>
        <v>1553.24</v>
      </c>
      <c r="F24" s="51">
        <f t="shared" si="18"/>
        <v>1553.24</v>
      </c>
      <c r="G24" s="51">
        <f t="shared" si="18"/>
        <v>1654.1200000000001</v>
      </c>
      <c r="H24" s="51">
        <f t="shared" si="18"/>
        <v>1553.24</v>
      </c>
    </row>
    <row r="25" spans="2:8" x14ac:dyDescent="0.2">
      <c r="B25" s="37" t="s">
        <v>48</v>
      </c>
      <c r="C25" s="52">
        <f t="shared" ref="C25:H25" si="19">IF(C14&gt;21000,0,IF(C14&lt;21000,C14*3.25%))</f>
        <v>386.45457500000003</v>
      </c>
      <c r="D25" s="52">
        <f t="shared" si="19"/>
        <v>524.21849999999995</v>
      </c>
      <c r="E25" s="52">
        <f t="shared" si="19"/>
        <v>465.97200000000004</v>
      </c>
      <c r="F25" s="52">
        <f t="shared" si="19"/>
        <v>465.97200000000004</v>
      </c>
      <c r="G25" s="52">
        <f t="shared" si="19"/>
        <v>607.88909999999998</v>
      </c>
      <c r="H25" s="52">
        <f t="shared" si="19"/>
        <v>481.50440000000003</v>
      </c>
    </row>
    <row r="26" spans="2:8" x14ac:dyDescent="0.2">
      <c r="B26" s="37" t="s">
        <v>49</v>
      </c>
      <c r="C26" s="43">
        <f t="shared" ref="C26:G26" si="20">+C8*8.33%</f>
        <v>925.71289999999999</v>
      </c>
      <c r="D26" s="43">
        <f t="shared" ref="D26" si="21">+D8*8.33%</f>
        <v>995.26840000000004</v>
      </c>
      <c r="E26" s="43">
        <f t="shared" si="20"/>
        <v>995.26840000000004</v>
      </c>
      <c r="F26" s="43">
        <f t="shared" ref="F26:H26" si="22">+F8*8.33%</f>
        <v>995.26840000000004</v>
      </c>
      <c r="G26" s="43">
        <f t="shared" si="20"/>
        <v>1059.9092000000001</v>
      </c>
      <c r="H26" s="43">
        <f t="shared" si="22"/>
        <v>995.26840000000004</v>
      </c>
    </row>
    <row r="27" spans="2:8" x14ac:dyDescent="0.2">
      <c r="B27" s="37" t="s">
        <v>50</v>
      </c>
      <c r="C27" s="43">
        <f t="shared" ref="C27:G27" si="23">+C14*8.33%</f>
        <v>990.51280299999996</v>
      </c>
      <c r="D27" s="43">
        <f t="shared" ref="D27" si="24">+D14*8.33%</f>
        <v>1343.6123399999999</v>
      </c>
      <c r="E27" s="43">
        <f t="shared" si="23"/>
        <v>1194.3220799999999</v>
      </c>
      <c r="F27" s="43">
        <f t="shared" ref="F27:H27" si="25">+F14*8.33%</f>
        <v>1194.3220799999999</v>
      </c>
      <c r="G27" s="43">
        <f t="shared" si="23"/>
        <v>1558.0665239999998</v>
      </c>
      <c r="H27" s="43">
        <f t="shared" si="25"/>
        <v>1234.132816</v>
      </c>
    </row>
    <row r="28" spans="2:8" x14ac:dyDescent="0.2">
      <c r="B28" s="37" t="s">
        <v>42</v>
      </c>
      <c r="C28" s="43">
        <v>6</v>
      </c>
      <c r="D28" s="43">
        <v>6</v>
      </c>
      <c r="E28" s="43">
        <v>6</v>
      </c>
      <c r="F28" s="43">
        <v>6</v>
      </c>
      <c r="G28" s="43">
        <v>6</v>
      </c>
      <c r="H28" s="43">
        <v>6</v>
      </c>
    </row>
    <row r="29" spans="2:8" x14ac:dyDescent="0.2">
      <c r="B29" s="37" t="s">
        <v>51</v>
      </c>
      <c r="C29" s="43">
        <f t="shared" ref="C29:G29" si="26">4.81%*C8</f>
        <v>534.53530000000001</v>
      </c>
      <c r="D29" s="43">
        <f t="shared" ref="D29" si="27">4.81%*D8</f>
        <v>574.69880000000001</v>
      </c>
      <c r="E29" s="43">
        <f t="shared" si="26"/>
        <v>574.69880000000001</v>
      </c>
      <c r="F29" s="43">
        <f t="shared" ref="F29:H29" si="28">4.81%*F8</f>
        <v>574.69880000000001</v>
      </c>
      <c r="G29" s="43">
        <f t="shared" si="26"/>
        <v>612.02440000000001</v>
      </c>
      <c r="H29" s="43">
        <f t="shared" si="28"/>
        <v>574.69880000000001</v>
      </c>
    </row>
    <row r="30" spans="2:8" x14ac:dyDescent="0.2">
      <c r="B30" s="37" t="s">
        <v>52</v>
      </c>
      <c r="C30" s="43">
        <v>100</v>
      </c>
      <c r="D30" s="43">
        <v>100</v>
      </c>
      <c r="E30" s="43">
        <v>100</v>
      </c>
      <c r="F30" s="43">
        <v>100</v>
      </c>
      <c r="G30" s="43">
        <v>100</v>
      </c>
      <c r="H30" s="43">
        <v>100</v>
      </c>
    </row>
    <row r="31" spans="2:8" x14ac:dyDescent="0.2">
      <c r="B31" s="37" t="s">
        <v>53</v>
      </c>
      <c r="C31" s="46">
        <v>250</v>
      </c>
      <c r="D31" s="46">
        <v>250</v>
      </c>
      <c r="E31" s="46">
        <v>250</v>
      </c>
      <c r="F31" s="46">
        <v>250</v>
      </c>
      <c r="G31" s="46">
        <v>250</v>
      </c>
      <c r="H31" s="46">
        <v>250</v>
      </c>
    </row>
    <row r="32" spans="2:8" x14ac:dyDescent="0.2">
      <c r="B32" s="45" t="s">
        <v>54</v>
      </c>
      <c r="C32" s="46"/>
      <c r="D32" s="46"/>
      <c r="E32" s="46"/>
      <c r="F32" s="46"/>
      <c r="G32" s="46">
        <v>300</v>
      </c>
      <c r="H32" s="46">
        <v>200</v>
      </c>
    </row>
    <row r="33" spans="2:8" ht="13.5" thickBot="1" x14ac:dyDescent="0.25">
      <c r="B33" s="57" t="s">
        <v>55</v>
      </c>
      <c r="C33" s="58">
        <f t="shared" ref="C33" si="29">SUM(C24:C32)</f>
        <v>4637.9055779999999</v>
      </c>
      <c r="D33" s="58">
        <f t="shared" ref="D33" si="30">SUM(D24:D32)</f>
        <v>5347.0380399999995</v>
      </c>
      <c r="E33" s="58">
        <f t="shared" ref="E33:G33" si="31">SUM(E24:E32)</f>
        <v>5139.5012800000004</v>
      </c>
      <c r="F33" s="58">
        <f t="shared" ref="F33:H33" si="32">SUM(F24:F32)</f>
        <v>5139.5012800000004</v>
      </c>
      <c r="G33" s="58">
        <f t="shared" si="31"/>
        <v>6148.0092240000004</v>
      </c>
      <c r="H33" s="58">
        <f t="shared" si="32"/>
        <v>5394.8444159999999</v>
      </c>
    </row>
    <row r="34" spans="2:8" ht="13.5" thickBot="1" x14ac:dyDescent="0.25">
      <c r="B34" s="59" t="s">
        <v>56</v>
      </c>
      <c r="C34" s="48">
        <f t="shared" ref="C34:G34" si="33">C14+C33</f>
        <v>16528.815578000002</v>
      </c>
      <c r="D34" s="48">
        <f t="shared" ref="D34" si="34">D14+D33</f>
        <v>21476.838039999999</v>
      </c>
      <c r="E34" s="48">
        <f t="shared" si="33"/>
        <v>19477.101280000003</v>
      </c>
      <c r="F34" s="48">
        <f t="shared" ref="F34:H34" si="35">F14+F33</f>
        <v>19477.101280000003</v>
      </c>
      <c r="G34" s="48">
        <f t="shared" si="33"/>
        <v>24852.289224</v>
      </c>
      <c r="H34" s="48">
        <f t="shared" si="35"/>
        <v>20210.364416</v>
      </c>
    </row>
    <row r="35" spans="2:8" x14ac:dyDescent="0.2">
      <c r="C35" s="60"/>
      <c r="D35" s="60"/>
      <c r="E35" s="60"/>
      <c r="F35" s="60"/>
      <c r="G35" s="60"/>
      <c r="H35" s="60"/>
    </row>
    <row r="36" spans="2:8" x14ac:dyDescent="0.2">
      <c r="C36" s="60"/>
      <c r="D36" s="60"/>
      <c r="E36" s="60"/>
      <c r="F36" s="60"/>
      <c r="G36" s="60"/>
      <c r="H36" s="60"/>
    </row>
    <row r="37" spans="2:8" x14ac:dyDescent="0.2">
      <c r="C37" s="60"/>
      <c r="D37" s="60"/>
      <c r="E37" s="60"/>
      <c r="F37" s="60"/>
      <c r="G37" s="60"/>
      <c r="H37" s="60"/>
    </row>
    <row r="39" spans="2:8" x14ac:dyDescent="0.2">
      <c r="B39" s="60"/>
    </row>
    <row r="40" spans="2:8" x14ac:dyDescent="0.2">
      <c r="B40" s="60"/>
    </row>
  </sheetData>
  <mergeCells count="1">
    <mergeCell ref="B3:H3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workbookViewId="0">
      <selection activeCell="F16" sqref="F16"/>
    </sheetView>
  </sheetViews>
  <sheetFormatPr defaultRowHeight="15" x14ac:dyDescent="0.25"/>
  <cols>
    <col min="2" max="2" width="56.5703125" style="2" customWidth="1"/>
    <col min="3" max="3" width="13.42578125" style="2" customWidth="1"/>
    <col min="4" max="4" width="12.140625" style="2" customWidth="1"/>
    <col min="6" max="6" width="17" bestFit="1" customWidth="1"/>
    <col min="7" max="7" width="9.140625" style="2"/>
    <col min="235" max="235" width="22.7109375" bestFit="1" customWidth="1"/>
    <col min="236" max="236" width="6.42578125" customWidth="1"/>
    <col min="237" max="237" width="6.140625" customWidth="1"/>
    <col min="238" max="238" width="6.5703125" customWidth="1"/>
    <col min="239" max="239" width="8.42578125" customWidth="1"/>
    <col min="240" max="240" width="7.42578125" customWidth="1"/>
    <col min="241" max="241" width="15.5703125" customWidth="1"/>
    <col min="242" max="242" width="12.5703125" customWidth="1"/>
    <col min="491" max="491" width="22.7109375" bestFit="1" customWidth="1"/>
    <col min="492" max="492" width="6.42578125" customWidth="1"/>
    <col min="493" max="493" width="6.140625" customWidth="1"/>
    <col min="494" max="494" width="6.5703125" customWidth="1"/>
    <col min="495" max="495" width="8.42578125" customWidth="1"/>
    <col min="496" max="496" width="7.42578125" customWidth="1"/>
    <col min="497" max="497" width="15.5703125" customWidth="1"/>
    <col min="498" max="498" width="12.5703125" customWidth="1"/>
    <col min="747" max="747" width="22.7109375" bestFit="1" customWidth="1"/>
    <col min="748" max="748" width="6.42578125" customWidth="1"/>
    <col min="749" max="749" width="6.140625" customWidth="1"/>
    <col min="750" max="750" width="6.5703125" customWidth="1"/>
    <col min="751" max="751" width="8.42578125" customWidth="1"/>
    <col min="752" max="752" width="7.42578125" customWidth="1"/>
    <col min="753" max="753" width="15.5703125" customWidth="1"/>
    <col min="754" max="754" width="12.5703125" customWidth="1"/>
    <col min="1003" max="1003" width="22.7109375" bestFit="1" customWidth="1"/>
    <col min="1004" max="1004" width="6.42578125" customWidth="1"/>
    <col min="1005" max="1005" width="6.140625" customWidth="1"/>
    <col min="1006" max="1006" width="6.5703125" customWidth="1"/>
    <col min="1007" max="1007" width="8.42578125" customWidth="1"/>
    <col min="1008" max="1008" width="7.42578125" customWidth="1"/>
    <col min="1009" max="1009" width="15.5703125" customWidth="1"/>
    <col min="1010" max="1010" width="12.5703125" customWidth="1"/>
    <col min="1259" max="1259" width="22.7109375" bestFit="1" customWidth="1"/>
    <col min="1260" max="1260" width="6.42578125" customWidth="1"/>
    <col min="1261" max="1261" width="6.140625" customWidth="1"/>
    <col min="1262" max="1262" width="6.5703125" customWidth="1"/>
    <col min="1263" max="1263" width="8.42578125" customWidth="1"/>
    <col min="1264" max="1264" width="7.42578125" customWidth="1"/>
    <col min="1265" max="1265" width="15.5703125" customWidth="1"/>
    <col min="1266" max="1266" width="12.5703125" customWidth="1"/>
    <col min="1515" max="1515" width="22.7109375" bestFit="1" customWidth="1"/>
    <col min="1516" max="1516" width="6.42578125" customWidth="1"/>
    <col min="1517" max="1517" width="6.140625" customWidth="1"/>
    <col min="1518" max="1518" width="6.5703125" customWidth="1"/>
    <col min="1519" max="1519" width="8.42578125" customWidth="1"/>
    <col min="1520" max="1520" width="7.42578125" customWidth="1"/>
    <col min="1521" max="1521" width="15.5703125" customWidth="1"/>
    <col min="1522" max="1522" width="12.5703125" customWidth="1"/>
    <col min="1771" max="1771" width="22.7109375" bestFit="1" customWidth="1"/>
    <col min="1772" max="1772" width="6.42578125" customWidth="1"/>
    <col min="1773" max="1773" width="6.140625" customWidth="1"/>
    <col min="1774" max="1774" width="6.5703125" customWidth="1"/>
    <col min="1775" max="1775" width="8.42578125" customWidth="1"/>
    <col min="1776" max="1776" width="7.42578125" customWidth="1"/>
    <col min="1777" max="1777" width="15.5703125" customWidth="1"/>
    <col min="1778" max="1778" width="12.5703125" customWidth="1"/>
    <col min="2027" max="2027" width="22.7109375" bestFit="1" customWidth="1"/>
    <col min="2028" max="2028" width="6.42578125" customWidth="1"/>
    <col min="2029" max="2029" width="6.140625" customWidth="1"/>
    <col min="2030" max="2030" width="6.5703125" customWidth="1"/>
    <col min="2031" max="2031" width="8.42578125" customWidth="1"/>
    <col min="2032" max="2032" width="7.42578125" customWidth="1"/>
    <col min="2033" max="2033" width="15.5703125" customWidth="1"/>
    <col min="2034" max="2034" width="12.5703125" customWidth="1"/>
    <col min="2283" max="2283" width="22.7109375" bestFit="1" customWidth="1"/>
    <col min="2284" max="2284" width="6.42578125" customWidth="1"/>
    <col min="2285" max="2285" width="6.140625" customWidth="1"/>
    <col min="2286" max="2286" width="6.5703125" customWidth="1"/>
    <col min="2287" max="2287" width="8.42578125" customWidth="1"/>
    <col min="2288" max="2288" width="7.42578125" customWidth="1"/>
    <col min="2289" max="2289" width="15.5703125" customWidth="1"/>
    <col min="2290" max="2290" width="12.5703125" customWidth="1"/>
    <col min="2539" max="2539" width="22.7109375" bestFit="1" customWidth="1"/>
    <col min="2540" max="2540" width="6.42578125" customWidth="1"/>
    <col min="2541" max="2541" width="6.140625" customWidth="1"/>
    <col min="2542" max="2542" width="6.5703125" customWidth="1"/>
    <col min="2543" max="2543" width="8.42578125" customWidth="1"/>
    <col min="2544" max="2544" width="7.42578125" customWidth="1"/>
    <col min="2545" max="2545" width="15.5703125" customWidth="1"/>
    <col min="2546" max="2546" width="12.5703125" customWidth="1"/>
    <col min="2795" max="2795" width="22.7109375" bestFit="1" customWidth="1"/>
    <col min="2796" max="2796" width="6.42578125" customWidth="1"/>
    <col min="2797" max="2797" width="6.140625" customWidth="1"/>
    <col min="2798" max="2798" width="6.5703125" customWidth="1"/>
    <col min="2799" max="2799" width="8.42578125" customWidth="1"/>
    <col min="2800" max="2800" width="7.42578125" customWidth="1"/>
    <col min="2801" max="2801" width="15.5703125" customWidth="1"/>
    <col min="2802" max="2802" width="12.5703125" customWidth="1"/>
    <col min="3051" max="3051" width="22.7109375" bestFit="1" customWidth="1"/>
    <col min="3052" max="3052" width="6.42578125" customWidth="1"/>
    <col min="3053" max="3053" width="6.140625" customWidth="1"/>
    <col min="3054" max="3054" width="6.5703125" customWidth="1"/>
    <col min="3055" max="3055" width="8.42578125" customWidth="1"/>
    <col min="3056" max="3056" width="7.42578125" customWidth="1"/>
    <col min="3057" max="3057" width="15.5703125" customWidth="1"/>
    <col min="3058" max="3058" width="12.5703125" customWidth="1"/>
    <col min="3307" max="3307" width="22.7109375" bestFit="1" customWidth="1"/>
    <col min="3308" max="3308" width="6.42578125" customWidth="1"/>
    <col min="3309" max="3309" width="6.140625" customWidth="1"/>
    <col min="3310" max="3310" width="6.5703125" customWidth="1"/>
    <col min="3311" max="3311" width="8.42578125" customWidth="1"/>
    <col min="3312" max="3312" width="7.42578125" customWidth="1"/>
    <col min="3313" max="3313" width="15.5703125" customWidth="1"/>
    <col min="3314" max="3314" width="12.5703125" customWidth="1"/>
    <col min="3563" max="3563" width="22.7109375" bestFit="1" customWidth="1"/>
    <col min="3564" max="3564" width="6.42578125" customWidth="1"/>
    <col min="3565" max="3565" width="6.140625" customWidth="1"/>
    <col min="3566" max="3566" width="6.5703125" customWidth="1"/>
    <col min="3567" max="3567" width="8.42578125" customWidth="1"/>
    <col min="3568" max="3568" width="7.42578125" customWidth="1"/>
    <col min="3569" max="3569" width="15.5703125" customWidth="1"/>
    <col min="3570" max="3570" width="12.5703125" customWidth="1"/>
    <col min="3819" max="3819" width="22.7109375" bestFit="1" customWidth="1"/>
    <col min="3820" max="3820" width="6.42578125" customWidth="1"/>
    <col min="3821" max="3821" width="6.140625" customWidth="1"/>
    <col min="3822" max="3822" width="6.5703125" customWidth="1"/>
    <col min="3823" max="3823" width="8.42578125" customWidth="1"/>
    <col min="3824" max="3824" width="7.42578125" customWidth="1"/>
    <col min="3825" max="3825" width="15.5703125" customWidth="1"/>
    <col min="3826" max="3826" width="12.5703125" customWidth="1"/>
    <col min="4075" max="4075" width="22.7109375" bestFit="1" customWidth="1"/>
    <col min="4076" max="4076" width="6.42578125" customWidth="1"/>
    <col min="4077" max="4077" width="6.140625" customWidth="1"/>
    <col min="4078" max="4078" width="6.5703125" customWidth="1"/>
    <col min="4079" max="4079" width="8.42578125" customWidth="1"/>
    <col min="4080" max="4080" width="7.42578125" customWidth="1"/>
    <col min="4081" max="4081" width="15.5703125" customWidth="1"/>
    <col min="4082" max="4082" width="12.5703125" customWidth="1"/>
    <col min="4331" max="4331" width="22.7109375" bestFit="1" customWidth="1"/>
    <col min="4332" max="4332" width="6.42578125" customWidth="1"/>
    <col min="4333" max="4333" width="6.140625" customWidth="1"/>
    <col min="4334" max="4334" width="6.5703125" customWidth="1"/>
    <col min="4335" max="4335" width="8.42578125" customWidth="1"/>
    <col min="4336" max="4336" width="7.42578125" customWidth="1"/>
    <col min="4337" max="4337" width="15.5703125" customWidth="1"/>
    <col min="4338" max="4338" width="12.5703125" customWidth="1"/>
    <col min="4587" max="4587" width="22.7109375" bestFit="1" customWidth="1"/>
    <col min="4588" max="4588" width="6.42578125" customWidth="1"/>
    <col min="4589" max="4589" width="6.140625" customWidth="1"/>
    <col min="4590" max="4590" width="6.5703125" customWidth="1"/>
    <col min="4591" max="4591" width="8.42578125" customWidth="1"/>
    <col min="4592" max="4592" width="7.42578125" customWidth="1"/>
    <col min="4593" max="4593" width="15.5703125" customWidth="1"/>
    <col min="4594" max="4594" width="12.5703125" customWidth="1"/>
    <col min="4843" max="4843" width="22.7109375" bestFit="1" customWidth="1"/>
    <col min="4844" max="4844" width="6.42578125" customWidth="1"/>
    <col min="4845" max="4845" width="6.140625" customWidth="1"/>
    <col min="4846" max="4846" width="6.5703125" customWidth="1"/>
    <col min="4847" max="4847" width="8.42578125" customWidth="1"/>
    <col min="4848" max="4848" width="7.42578125" customWidth="1"/>
    <col min="4849" max="4849" width="15.5703125" customWidth="1"/>
    <col min="4850" max="4850" width="12.5703125" customWidth="1"/>
    <col min="5099" max="5099" width="22.7109375" bestFit="1" customWidth="1"/>
    <col min="5100" max="5100" width="6.42578125" customWidth="1"/>
    <col min="5101" max="5101" width="6.140625" customWidth="1"/>
    <col min="5102" max="5102" width="6.5703125" customWidth="1"/>
    <col min="5103" max="5103" width="8.42578125" customWidth="1"/>
    <col min="5104" max="5104" width="7.42578125" customWidth="1"/>
    <col min="5105" max="5105" width="15.5703125" customWidth="1"/>
    <col min="5106" max="5106" width="12.5703125" customWidth="1"/>
    <col min="5355" max="5355" width="22.7109375" bestFit="1" customWidth="1"/>
    <col min="5356" max="5356" width="6.42578125" customWidth="1"/>
    <col min="5357" max="5357" width="6.140625" customWidth="1"/>
    <col min="5358" max="5358" width="6.5703125" customWidth="1"/>
    <col min="5359" max="5359" width="8.42578125" customWidth="1"/>
    <col min="5360" max="5360" width="7.42578125" customWidth="1"/>
    <col min="5361" max="5361" width="15.5703125" customWidth="1"/>
    <col min="5362" max="5362" width="12.5703125" customWidth="1"/>
    <col min="5611" max="5611" width="22.7109375" bestFit="1" customWidth="1"/>
    <col min="5612" max="5612" width="6.42578125" customWidth="1"/>
    <col min="5613" max="5613" width="6.140625" customWidth="1"/>
    <col min="5614" max="5614" width="6.5703125" customWidth="1"/>
    <col min="5615" max="5615" width="8.42578125" customWidth="1"/>
    <col min="5616" max="5616" width="7.42578125" customWidth="1"/>
    <col min="5617" max="5617" width="15.5703125" customWidth="1"/>
    <col min="5618" max="5618" width="12.5703125" customWidth="1"/>
    <col min="5867" max="5867" width="22.7109375" bestFit="1" customWidth="1"/>
    <col min="5868" max="5868" width="6.42578125" customWidth="1"/>
    <col min="5869" max="5869" width="6.140625" customWidth="1"/>
    <col min="5870" max="5870" width="6.5703125" customWidth="1"/>
    <col min="5871" max="5871" width="8.42578125" customWidth="1"/>
    <col min="5872" max="5872" width="7.42578125" customWidth="1"/>
    <col min="5873" max="5873" width="15.5703125" customWidth="1"/>
    <col min="5874" max="5874" width="12.5703125" customWidth="1"/>
    <col min="6123" max="6123" width="22.7109375" bestFit="1" customWidth="1"/>
    <col min="6124" max="6124" width="6.42578125" customWidth="1"/>
    <col min="6125" max="6125" width="6.140625" customWidth="1"/>
    <col min="6126" max="6126" width="6.5703125" customWidth="1"/>
    <col min="6127" max="6127" width="8.42578125" customWidth="1"/>
    <col min="6128" max="6128" width="7.42578125" customWidth="1"/>
    <col min="6129" max="6129" width="15.5703125" customWidth="1"/>
    <col min="6130" max="6130" width="12.5703125" customWidth="1"/>
    <col min="6379" max="6379" width="22.7109375" bestFit="1" customWidth="1"/>
    <col min="6380" max="6380" width="6.42578125" customWidth="1"/>
    <col min="6381" max="6381" width="6.140625" customWidth="1"/>
    <col min="6382" max="6382" width="6.5703125" customWidth="1"/>
    <col min="6383" max="6383" width="8.42578125" customWidth="1"/>
    <col min="6384" max="6384" width="7.42578125" customWidth="1"/>
    <col min="6385" max="6385" width="15.5703125" customWidth="1"/>
    <col min="6386" max="6386" width="12.5703125" customWidth="1"/>
    <col min="6635" max="6635" width="22.7109375" bestFit="1" customWidth="1"/>
    <col min="6636" max="6636" width="6.42578125" customWidth="1"/>
    <col min="6637" max="6637" width="6.140625" customWidth="1"/>
    <col min="6638" max="6638" width="6.5703125" customWidth="1"/>
    <col min="6639" max="6639" width="8.42578125" customWidth="1"/>
    <col min="6640" max="6640" width="7.42578125" customWidth="1"/>
    <col min="6641" max="6641" width="15.5703125" customWidth="1"/>
    <col min="6642" max="6642" width="12.5703125" customWidth="1"/>
    <col min="6891" max="6891" width="22.7109375" bestFit="1" customWidth="1"/>
    <col min="6892" max="6892" width="6.42578125" customWidth="1"/>
    <col min="6893" max="6893" width="6.140625" customWidth="1"/>
    <col min="6894" max="6894" width="6.5703125" customWidth="1"/>
    <col min="6895" max="6895" width="8.42578125" customWidth="1"/>
    <col min="6896" max="6896" width="7.42578125" customWidth="1"/>
    <col min="6897" max="6897" width="15.5703125" customWidth="1"/>
    <col min="6898" max="6898" width="12.5703125" customWidth="1"/>
    <col min="7147" max="7147" width="22.7109375" bestFit="1" customWidth="1"/>
    <col min="7148" max="7148" width="6.42578125" customWidth="1"/>
    <col min="7149" max="7149" width="6.140625" customWidth="1"/>
    <col min="7150" max="7150" width="6.5703125" customWidth="1"/>
    <col min="7151" max="7151" width="8.42578125" customWidth="1"/>
    <col min="7152" max="7152" width="7.42578125" customWidth="1"/>
    <col min="7153" max="7153" width="15.5703125" customWidth="1"/>
    <col min="7154" max="7154" width="12.5703125" customWidth="1"/>
    <col min="7403" max="7403" width="22.7109375" bestFit="1" customWidth="1"/>
    <col min="7404" max="7404" width="6.42578125" customWidth="1"/>
    <col min="7405" max="7405" width="6.140625" customWidth="1"/>
    <col min="7406" max="7406" width="6.5703125" customWidth="1"/>
    <col min="7407" max="7407" width="8.42578125" customWidth="1"/>
    <col min="7408" max="7408" width="7.42578125" customWidth="1"/>
    <col min="7409" max="7409" width="15.5703125" customWidth="1"/>
    <col min="7410" max="7410" width="12.5703125" customWidth="1"/>
    <col min="7659" max="7659" width="22.7109375" bestFit="1" customWidth="1"/>
    <col min="7660" max="7660" width="6.42578125" customWidth="1"/>
    <col min="7661" max="7661" width="6.140625" customWidth="1"/>
    <col min="7662" max="7662" width="6.5703125" customWidth="1"/>
    <col min="7663" max="7663" width="8.42578125" customWidth="1"/>
    <col min="7664" max="7664" width="7.42578125" customWidth="1"/>
    <col min="7665" max="7665" width="15.5703125" customWidth="1"/>
    <col min="7666" max="7666" width="12.5703125" customWidth="1"/>
    <col min="7915" max="7915" width="22.7109375" bestFit="1" customWidth="1"/>
    <col min="7916" max="7916" width="6.42578125" customWidth="1"/>
    <col min="7917" max="7917" width="6.140625" customWidth="1"/>
    <col min="7918" max="7918" width="6.5703125" customWidth="1"/>
    <col min="7919" max="7919" width="8.42578125" customWidth="1"/>
    <col min="7920" max="7920" width="7.42578125" customWidth="1"/>
    <col min="7921" max="7921" width="15.5703125" customWidth="1"/>
    <col min="7922" max="7922" width="12.5703125" customWidth="1"/>
    <col min="8171" max="8171" width="22.7109375" bestFit="1" customWidth="1"/>
    <col min="8172" max="8172" width="6.42578125" customWidth="1"/>
    <col min="8173" max="8173" width="6.140625" customWidth="1"/>
    <col min="8174" max="8174" width="6.5703125" customWidth="1"/>
    <col min="8175" max="8175" width="8.42578125" customWidth="1"/>
    <col min="8176" max="8176" width="7.42578125" customWidth="1"/>
    <col min="8177" max="8177" width="15.5703125" customWidth="1"/>
    <col min="8178" max="8178" width="12.5703125" customWidth="1"/>
    <col min="8427" max="8427" width="22.7109375" bestFit="1" customWidth="1"/>
    <col min="8428" max="8428" width="6.42578125" customWidth="1"/>
    <col min="8429" max="8429" width="6.140625" customWidth="1"/>
    <col min="8430" max="8430" width="6.5703125" customWidth="1"/>
    <col min="8431" max="8431" width="8.42578125" customWidth="1"/>
    <col min="8432" max="8432" width="7.42578125" customWidth="1"/>
    <col min="8433" max="8433" width="15.5703125" customWidth="1"/>
    <col min="8434" max="8434" width="12.5703125" customWidth="1"/>
    <col min="8683" max="8683" width="22.7109375" bestFit="1" customWidth="1"/>
    <col min="8684" max="8684" width="6.42578125" customWidth="1"/>
    <col min="8685" max="8685" width="6.140625" customWidth="1"/>
    <col min="8686" max="8686" width="6.5703125" customWidth="1"/>
    <col min="8687" max="8687" width="8.42578125" customWidth="1"/>
    <col min="8688" max="8688" width="7.42578125" customWidth="1"/>
    <col min="8689" max="8689" width="15.5703125" customWidth="1"/>
    <col min="8690" max="8690" width="12.5703125" customWidth="1"/>
    <col min="8939" max="8939" width="22.7109375" bestFit="1" customWidth="1"/>
    <col min="8940" max="8940" width="6.42578125" customWidth="1"/>
    <col min="8941" max="8941" width="6.140625" customWidth="1"/>
    <col min="8942" max="8942" width="6.5703125" customWidth="1"/>
    <col min="8943" max="8943" width="8.42578125" customWidth="1"/>
    <col min="8944" max="8944" width="7.42578125" customWidth="1"/>
    <col min="8945" max="8945" width="15.5703125" customWidth="1"/>
    <col min="8946" max="8946" width="12.5703125" customWidth="1"/>
    <col min="9195" max="9195" width="22.7109375" bestFit="1" customWidth="1"/>
    <col min="9196" max="9196" width="6.42578125" customWidth="1"/>
    <col min="9197" max="9197" width="6.140625" customWidth="1"/>
    <col min="9198" max="9198" width="6.5703125" customWidth="1"/>
    <col min="9199" max="9199" width="8.42578125" customWidth="1"/>
    <col min="9200" max="9200" width="7.42578125" customWidth="1"/>
    <col min="9201" max="9201" width="15.5703125" customWidth="1"/>
    <col min="9202" max="9202" width="12.5703125" customWidth="1"/>
    <col min="9451" max="9451" width="22.7109375" bestFit="1" customWidth="1"/>
    <col min="9452" max="9452" width="6.42578125" customWidth="1"/>
    <col min="9453" max="9453" width="6.140625" customWidth="1"/>
    <col min="9454" max="9454" width="6.5703125" customWidth="1"/>
    <col min="9455" max="9455" width="8.42578125" customWidth="1"/>
    <col min="9456" max="9456" width="7.42578125" customWidth="1"/>
    <col min="9457" max="9457" width="15.5703125" customWidth="1"/>
    <col min="9458" max="9458" width="12.5703125" customWidth="1"/>
    <col min="9707" max="9707" width="22.7109375" bestFit="1" customWidth="1"/>
    <col min="9708" max="9708" width="6.42578125" customWidth="1"/>
    <col min="9709" max="9709" width="6.140625" customWidth="1"/>
    <col min="9710" max="9710" width="6.5703125" customWidth="1"/>
    <col min="9711" max="9711" width="8.42578125" customWidth="1"/>
    <col min="9712" max="9712" width="7.42578125" customWidth="1"/>
    <col min="9713" max="9713" width="15.5703125" customWidth="1"/>
    <col min="9714" max="9714" width="12.5703125" customWidth="1"/>
    <col min="9963" max="9963" width="22.7109375" bestFit="1" customWidth="1"/>
    <col min="9964" max="9964" width="6.42578125" customWidth="1"/>
    <col min="9965" max="9965" width="6.140625" customWidth="1"/>
    <col min="9966" max="9966" width="6.5703125" customWidth="1"/>
    <col min="9967" max="9967" width="8.42578125" customWidth="1"/>
    <col min="9968" max="9968" width="7.42578125" customWidth="1"/>
    <col min="9969" max="9969" width="15.5703125" customWidth="1"/>
    <col min="9970" max="9970" width="12.5703125" customWidth="1"/>
    <col min="10219" max="10219" width="22.7109375" bestFit="1" customWidth="1"/>
    <col min="10220" max="10220" width="6.42578125" customWidth="1"/>
    <col min="10221" max="10221" width="6.140625" customWidth="1"/>
    <col min="10222" max="10222" width="6.5703125" customWidth="1"/>
    <col min="10223" max="10223" width="8.42578125" customWidth="1"/>
    <col min="10224" max="10224" width="7.42578125" customWidth="1"/>
    <col min="10225" max="10225" width="15.5703125" customWidth="1"/>
    <col min="10226" max="10226" width="12.5703125" customWidth="1"/>
    <col min="10475" max="10475" width="22.7109375" bestFit="1" customWidth="1"/>
    <col min="10476" max="10476" width="6.42578125" customWidth="1"/>
    <col min="10477" max="10477" width="6.140625" customWidth="1"/>
    <col min="10478" max="10478" width="6.5703125" customWidth="1"/>
    <col min="10479" max="10479" width="8.42578125" customWidth="1"/>
    <col min="10480" max="10480" width="7.42578125" customWidth="1"/>
    <col min="10481" max="10481" width="15.5703125" customWidth="1"/>
    <col min="10482" max="10482" width="12.5703125" customWidth="1"/>
    <col min="10731" max="10731" width="22.7109375" bestFit="1" customWidth="1"/>
    <col min="10732" max="10732" width="6.42578125" customWidth="1"/>
    <col min="10733" max="10733" width="6.140625" customWidth="1"/>
    <col min="10734" max="10734" width="6.5703125" customWidth="1"/>
    <col min="10735" max="10735" width="8.42578125" customWidth="1"/>
    <col min="10736" max="10736" width="7.42578125" customWidth="1"/>
    <col min="10737" max="10737" width="15.5703125" customWidth="1"/>
    <col min="10738" max="10738" width="12.5703125" customWidth="1"/>
    <col min="10987" max="10987" width="22.7109375" bestFit="1" customWidth="1"/>
    <col min="10988" max="10988" width="6.42578125" customWidth="1"/>
    <col min="10989" max="10989" width="6.140625" customWidth="1"/>
    <col min="10990" max="10990" width="6.5703125" customWidth="1"/>
    <col min="10991" max="10991" width="8.42578125" customWidth="1"/>
    <col min="10992" max="10992" width="7.42578125" customWidth="1"/>
    <col min="10993" max="10993" width="15.5703125" customWidth="1"/>
    <col min="10994" max="10994" width="12.5703125" customWidth="1"/>
    <col min="11243" max="11243" width="22.7109375" bestFit="1" customWidth="1"/>
    <col min="11244" max="11244" width="6.42578125" customWidth="1"/>
    <col min="11245" max="11245" width="6.140625" customWidth="1"/>
    <col min="11246" max="11246" width="6.5703125" customWidth="1"/>
    <col min="11247" max="11247" width="8.42578125" customWidth="1"/>
    <col min="11248" max="11248" width="7.42578125" customWidth="1"/>
    <col min="11249" max="11249" width="15.5703125" customWidth="1"/>
    <col min="11250" max="11250" width="12.5703125" customWidth="1"/>
    <col min="11499" max="11499" width="22.7109375" bestFit="1" customWidth="1"/>
    <col min="11500" max="11500" width="6.42578125" customWidth="1"/>
    <col min="11501" max="11501" width="6.140625" customWidth="1"/>
    <col min="11502" max="11502" width="6.5703125" customWidth="1"/>
    <col min="11503" max="11503" width="8.42578125" customWidth="1"/>
    <col min="11504" max="11504" width="7.42578125" customWidth="1"/>
    <col min="11505" max="11505" width="15.5703125" customWidth="1"/>
    <col min="11506" max="11506" width="12.5703125" customWidth="1"/>
    <col min="11755" max="11755" width="22.7109375" bestFit="1" customWidth="1"/>
    <col min="11756" max="11756" width="6.42578125" customWidth="1"/>
    <col min="11757" max="11757" width="6.140625" customWidth="1"/>
    <col min="11758" max="11758" width="6.5703125" customWidth="1"/>
    <col min="11759" max="11759" width="8.42578125" customWidth="1"/>
    <col min="11760" max="11760" width="7.42578125" customWidth="1"/>
    <col min="11761" max="11761" width="15.5703125" customWidth="1"/>
    <col min="11762" max="11762" width="12.5703125" customWidth="1"/>
    <col min="12011" max="12011" width="22.7109375" bestFit="1" customWidth="1"/>
    <col min="12012" max="12012" width="6.42578125" customWidth="1"/>
    <col min="12013" max="12013" width="6.140625" customWidth="1"/>
    <col min="12014" max="12014" width="6.5703125" customWidth="1"/>
    <col min="12015" max="12015" width="8.42578125" customWidth="1"/>
    <col min="12016" max="12016" width="7.42578125" customWidth="1"/>
    <col min="12017" max="12017" width="15.5703125" customWidth="1"/>
    <col min="12018" max="12018" width="12.5703125" customWidth="1"/>
    <col min="12267" max="12267" width="22.7109375" bestFit="1" customWidth="1"/>
    <col min="12268" max="12268" width="6.42578125" customWidth="1"/>
    <col min="12269" max="12269" width="6.140625" customWidth="1"/>
    <col min="12270" max="12270" width="6.5703125" customWidth="1"/>
    <col min="12271" max="12271" width="8.42578125" customWidth="1"/>
    <col min="12272" max="12272" width="7.42578125" customWidth="1"/>
    <col min="12273" max="12273" width="15.5703125" customWidth="1"/>
    <col min="12274" max="12274" width="12.5703125" customWidth="1"/>
    <col min="12523" max="12523" width="22.7109375" bestFit="1" customWidth="1"/>
    <col min="12524" max="12524" width="6.42578125" customWidth="1"/>
    <col min="12525" max="12525" width="6.140625" customWidth="1"/>
    <col min="12526" max="12526" width="6.5703125" customWidth="1"/>
    <col min="12527" max="12527" width="8.42578125" customWidth="1"/>
    <col min="12528" max="12528" width="7.42578125" customWidth="1"/>
    <col min="12529" max="12529" width="15.5703125" customWidth="1"/>
    <col min="12530" max="12530" width="12.5703125" customWidth="1"/>
    <col min="12779" max="12779" width="22.7109375" bestFit="1" customWidth="1"/>
    <col min="12780" max="12780" width="6.42578125" customWidth="1"/>
    <col min="12781" max="12781" width="6.140625" customWidth="1"/>
    <col min="12782" max="12782" width="6.5703125" customWidth="1"/>
    <col min="12783" max="12783" width="8.42578125" customWidth="1"/>
    <col min="12784" max="12784" width="7.42578125" customWidth="1"/>
    <col min="12785" max="12785" width="15.5703125" customWidth="1"/>
    <col min="12786" max="12786" width="12.5703125" customWidth="1"/>
    <col min="13035" max="13035" width="22.7109375" bestFit="1" customWidth="1"/>
    <col min="13036" max="13036" width="6.42578125" customWidth="1"/>
    <col min="13037" max="13037" width="6.140625" customWidth="1"/>
    <col min="13038" max="13038" width="6.5703125" customWidth="1"/>
    <col min="13039" max="13039" width="8.42578125" customWidth="1"/>
    <col min="13040" max="13040" width="7.42578125" customWidth="1"/>
    <col min="13041" max="13041" width="15.5703125" customWidth="1"/>
    <col min="13042" max="13042" width="12.5703125" customWidth="1"/>
    <col min="13291" max="13291" width="22.7109375" bestFit="1" customWidth="1"/>
    <col min="13292" max="13292" width="6.42578125" customWidth="1"/>
    <col min="13293" max="13293" width="6.140625" customWidth="1"/>
    <col min="13294" max="13294" width="6.5703125" customWidth="1"/>
    <col min="13295" max="13295" width="8.42578125" customWidth="1"/>
    <col min="13296" max="13296" width="7.42578125" customWidth="1"/>
    <col min="13297" max="13297" width="15.5703125" customWidth="1"/>
    <col min="13298" max="13298" width="12.5703125" customWidth="1"/>
    <col min="13547" max="13547" width="22.7109375" bestFit="1" customWidth="1"/>
    <col min="13548" max="13548" width="6.42578125" customWidth="1"/>
    <col min="13549" max="13549" width="6.140625" customWidth="1"/>
    <col min="13550" max="13550" width="6.5703125" customWidth="1"/>
    <col min="13551" max="13551" width="8.42578125" customWidth="1"/>
    <col min="13552" max="13552" width="7.42578125" customWidth="1"/>
    <col min="13553" max="13553" width="15.5703125" customWidth="1"/>
    <col min="13554" max="13554" width="12.5703125" customWidth="1"/>
    <col min="13803" max="13803" width="22.7109375" bestFit="1" customWidth="1"/>
    <col min="13804" max="13804" width="6.42578125" customWidth="1"/>
    <col min="13805" max="13805" width="6.140625" customWidth="1"/>
    <col min="13806" max="13806" width="6.5703125" customWidth="1"/>
    <col min="13807" max="13807" width="8.42578125" customWidth="1"/>
    <col min="13808" max="13808" width="7.42578125" customWidth="1"/>
    <col min="13809" max="13809" width="15.5703125" customWidth="1"/>
    <col min="13810" max="13810" width="12.5703125" customWidth="1"/>
    <col min="14059" max="14059" width="22.7109375" bestFit="1" customWidth="1"/>
    <col min="14060" max="14060" width="6.42578125" customWidth="1"/>
    <col min="14061" max="14061" width="6.140625" customWidth="1"/>
    <col min="14062" max="14062" width="6.5703125" customWidth="1"/>
    <col min="14063" max="14063" width="8.42578125" customWidth="1"/>
    <col min="14064" max="14064" width="7.42578125" customWidth="1"/>
    <col min="14065" max="14065" width="15.5703125" customWidth="1"/>
    <col min="14066" max="14066" width="12.5703125" customWidth="1"/>
    <col min="14315" max="14315" width="22.7109375" bestFit="1" customWidth="1"/>
    <col min="14316" max="14316" width="6.42578125" customWidth="1"/>
    <col min="14317" max="14317" width="6.140625" customWidth="1"/>
    <col min="14318" max="14318" width="6.5703125" customWidth="1"/>
    <col min="14319" max="14319" width="8.42578125" customWidth="1"/>
    <col min="14320" max="14320" width="7.42578125" customWidth="1"/>
    <col min="14321" max="14321" width="15.5703125" customWidth="1"/>
    <col min="14322" max="14322" width="12.5703125" customWidth="1"/>
    <col min="14571" max="14571" width="22.7109375" bestFit="1" customWidth="1"/>
    <col min="14572" max="14572" width="6.42578125" customWidth="1"/>
    <col min="14573" max="14573" width="6.140625" customWidth="1"/>
    <col min="14574" max="14574" width="6.5703125" customWidth="1"/>
    <col min="14575" max="14575" width="8.42578125" customWidth="1"/>
    <col min="14576" max="14576" width="7.42578125" customWidth="1"/>
    <col min="14577" max="14577" width="15.5703125" customWidth="1"/>
    <col min="14578" max="14578" width="12.5703125" customWidth="1"/>
    <col min="14827" max="14827" width="22.7109375" bestFit="1" customWidth="1"/>
    <col min="14828" max="14828" width="6.42578125" customWidth="1"/>
    <col min="14829" max="14829" width="6.140625" customWidth="1"/>
    <col min="14830" max="14830" width="6.5703125" customWidth="1"/>
    <col min="14831" max="14831" width="8.42578125" customWidth="1"/>
    <col min="14832" max="14832" width="7.42578125" customWidth="1"/>
    <col min="14833" max="14833" width="15.5703125" customWidth="1"/>
    <col min="14834" max="14834" width="12.5703125" customWidth="1"/>
    <col min="15083" max="15083" width="22.7109375" bestFit="1" customWidth="1"/>
    <col min="15084" max="15084" width="6.42578125" customWidth="1"/>
    <col min="15085" max="15085" width="6.140625" customWidth="1"/>
    <col min="15086" max="15086" width="6.5703125" customWidth="1"/>
    <col min="15087" max="15087" width="8.42578125" customWidth="1"/>
    <col min="15088" max="15088" width="7.42578125" customWidth="1"/>
    <col min="15089" max="15089" width="15.5703125" customWidth="1"/>
    <col min="15090" max="15090" width="12.5703125" customWidth="1"/>
    <col min="15339" max="15339" width="22.7109375" bestFit="1" customWidth="1"/>
    <col min="15340" max="15340" width="6.42578125" customWidth="1"/>
    <col min="15341" max="15341" width="6.140625" customWidth="1"/>
    <col min="15342" max="15342" width="6.5703125" customWidth="1"/>
    <col min="15343" max="15343" width="8.42578125" customWidth="1"/>
    <col min="15344" max="15344" width="7.42578125" customWidth="1"/>
    <col min="15345" max="15345" width="15.5703125" customWidth="1"/>
    <col min="15346" max="15346" width="12.5703125" customWidth="1"/>
    <col min="15595" max="15595" width="22.7109375" bestFit="1" customWidth="1"/>
    <col min="15596" max="15596" width="6.42578125" customWidth="1"/>
    <col min="15597" max="15597" width="6.140625" customWidth="1"/>
    <col min="15598" max="15598" width="6.5703125" customWidth="1"/>
    <col min="15599" max="15599" width="8.42578125" customWidth="1"/>
    <col min="15600" max="15600" width="7.42578125" customWidth="1"/>
    <col min="15601" max="15601" width="15.5703125" customWidth="1"/>
    <col min="15602" max="15602" width="12.5703125" customWidth="1"/>
    <col min="15851" max="15851" width="22.7109375" bestFit="1" customWidth="1"/>
    <col min="15852" max="15852" width="6.42578125" customWidth="1"/>
    <col min="15853" max="15853" width="6.140625" customWidth="1"/>
    <col min="15854" max="15854" width="6.5703125" customWidth="1"/>
    <col min="15855" max="15855" width="8.42578125" customWidth="1"/>
    <col min="15856" max="15856" width="7.42578125" customWidth="1"/>
    <col min="15857" max="15857" width="15.5703125" customWidth="1"/>
    <col min="15858" max="15858" width="12.5703125" customWidth="1"/>
    <col min="16107" max="16107" width="22.7109375" bestFit="1" customWidth="1"/>
    <col min="16108" max="16108" width="6.42578125" customWidth="1"/>
    <col min="16109" max="16109" width="6.140625" customWidth="1"/>
    <col min="16110" max="16110" width="6.5703125" customWidth="1"/>
    <col min="16111" max="16111" width="8.42578125" customWidth="1"/>
    <col min="16112" max="16112" width="7.42578125" customWidth="1"/>
    <col min="16113" max="16113" width="15.5703125" customWidth="1"/>
    <col min="16114" max="16114" width="12.5703125" customWidth="1"/>
  </cols>
  <sheetData>
    <row r="1" spans="2:7" ht="15.75" thickBot="1" x14ac:dyDescent="0.3"/>
    <row r="2" spans="2:7" ht="21.75" thickBot="1" x14ac:dyDescent="0.3">
      <c r="B2" s="116" t="s">
        <v>11</v>
      </c>
      <c r="C2" s="117"/>
      <c r="D2" s="118"/>
    </row>
    <row r="3" spans="2:7" ht="21.75" thickBot="1" x14ac:dyDescent="0.3">
      <c r="B3" s="119" t="s">
        <v>3</v>
      </c>
      <c r="C3" s="120"/>
      <c r="D3" s="121"/>
    </row>
    <row r="4" spans="2:7" ht="15.75" thickBot="1" x14ac:dyDescent="0.3">
      <c r="B4" s="10"/>
      <c r="C4" s="11" t="s">
        <v>2</v>
      </c>
      <c r="D4" s="11" t="s">
        <v>9</v>
      </c>
    </row>
    <row r="5" spans="2:7" ht="16.5" thickBot="1" x14ac:dyDescent="0.3">
      <c r="B5" s="26" t="s">
        <v>4</v>
      </c>
      <c r="C5" s="12">
        <v>1</v>
      </c>
      <c r="D5" s="12">
        <v>0</v>
      </c>
      <c r="F5" s="122" t="s">
        <v>5</v>
      </c>
      <c r="G5" s="123" t="s">
        <v>8</v>
      </c>
    </row>
    <row r="6" spans="2:7" x14ac:dyDescent="0.25">
      <c r="B6" s="26" t="s">
        <v>12</v>
      </c>
      <c r="C6" s="12">
        <v>2</v>
      </c>
      <c r="D6" s="12">
        <v>1</v>
      </c>
      <c r="F6" s="31" t="s">
        <v>6</v>
      </c>
      <c r="G6" s="16">
        <v>1</v>
      </c>
    </row>
    <row r="7" spans="2:7" x14ac:dyDescent="0.25">
      <c r="B7" s="26" t="s">
        <v>13</v>
      </c>
      <c r="C7" s="12">
        <v>2</v>
      </c>
      <c r="D7" s="12">
        <v>1</v>
      </c>
      <c r="F7" s="32" t="s">
        <v>7</v>
      </c>
      <c r="G7" s="6">
        <v>8</v>
      </c>
    </row>
    <row r="8" spans="2:7" ht="17.45" customHeight="1" x14ac:dyDescent="0.25">
      <c r="B8" s="27" t="s">
        <v>14</v>
      </c>
      <c r="C8" s="24">
        <v>0</v>
      </c>
      <c r="D8" s="6">
        <v>2</v>
      </c>
      <c r="F8" s="32" t="s">
        <v>10</v>
      </c>
      <c r="G8" s="6">
        <v>2</v>
      </c>
    </row>
    <row r="9" spans="2:7" x14ac:dyDescent="0.25">
      <c r="B9" s="27" t="s">
        <v>15</v>
      </c>
      <c r="C9" s="24">
        <v>0</v>
      </c>
      <c r="D9" s="6">
        <v>1</v>
      </c>
      <c r="F9" s="32" t="s">
        <v>20</v>
      </c>
      <c r="G9" s="6">
        <v>3</v>
      </c>
    </row>
    <row r="10" spans="2:7" x14ac:dyDescent="0.25">
      <c r="B10" s="28" t="s">
        <v>16</v>
      </c>
      <c r="C10" s="23">
        <v>0</v>
      </c>
      <c r="D10" s="13">
        <v>1</v>
      </c>
      <c r="F10" s="32" t="s">
        <v>21</v>
      </c>
      <c r="G10" s="6">
        <v>1</v>
      </c>
    </row>
    <row r="11" spans="2:7" ht="17.45" customHeight="1" thickBot="1" x14ac:dyDescent="0.3">
      <c r="B11" s="28" t="s">
        <v>17</v>
      </c>
      <c r="C11" s="23">
        <v>0</v>
      </c>
      <c r="D11" s="13">
        <v>3</v>
      </c>
      <c r="F11" s="33" t="s">
        <v>19</v>
      </c>
      <c r="G11" s="7">
        <v>1</v>
      </c>
    </row>
    <row r="12" spans="2:7" ht="15.75" thickBot="1" x14ac:dyDescent="0.3">
      <c r="B12" s="29" t="s">
        <v>18</v>
      </c>
      <c r="C12" s="23">
        <v>0</v>
      </c>
      <c r="D12" s="13">
        <v>1</v>
      </c>
      <c r="F12" s="5"/>
      <c r="G12" s="8">
        <f>SUM(G6:G11)</f>
        <v>16</v>
      </c>
    </row>
    <row r="13" spans="2:7" ht="15.75" thickBot="1" x14ac:dyDescent="0.3">
      <c r="B13" s="30" t="s">
        <v>19</v>
      </c>
      <c r="C13" s="25">
        <v>0</v>
      </c>
      <c r="D13" s="22">
        <v>1</v>
      </c>
    </row>
    <row r="14" spans="2:7" ht="15.75" thickBot="1" x14ac:dyDescent="0.3">
      <c r="B14" s="124" t="s">
        <v>0</v>
      </c>
      <c r="C14" s="125"/>
      <c r="D14" s="1">
        <v>16</v>
      </c>
    </row>
    <row r="15" spans="2:7" ht="16.5" thickBot="1" x14ac:dyDescent="0.3">
      <c r="D15" s="3"/>
    </row>
    <row r="16" spans="2:7" ht="15.75" thickBot="1" x14ac:dyDescent="0.3">
      <c r="B16" s="9" t="s">
        <v>1</v>
      </c>
      <c r="C16" s="9"/>
      <c r="D16" s="14"/>
    </row>
    <row r="17" spans="2:4" x14ac:dyDescent="0.25">
      <c r="B17" s="15" t="s">
        <v>22</v>
      </c>
      <c r="C17" s="15"/>
      <c r="D17" s="16"/>
    </row>
    <row r="18" spans="2:4" x14ac:dyDescent="0.25">
      <c r="B18" s="17" t="s">
        <v>23</v>
      </c>
      <c r="C18" s="17"/>
      <c r="D18" s="6"/>
    </row>
    <row r="19" spans="2:4" ht="15.75" thickBot="1" x14ac:dyDescent="0.3">
      <c r="B19" s="18"/>
      <c r="C19" s="21"/>
      <c r="D19" s="19"/>
    </row>
    <row r="20" spans="2:4" ht="15.75" thickBot="1" x14ac:dyDescent="0.3">
      <c r="B20" s="20" t="s">
        <v>0</v>
      </c>
      <c r="C20" s="20"/>
      <c r="D20" s="4"/>
    </row>
  </sheetData>
  <mergeCells count="4">
    <mergeCell ref="B2:D2"/>
    <mergeCell ref="B3:D3"/>
    <mergeCell ref="F5:G5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 </vt:lpstr>
      <vt:lpstr>Wage Breakup </vt:lpstr>
      <vt:lpstr>Deployment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AtmaramMore</dc:creator>
  <cp:lastModifiedBy>User</cp:lastModifiedBy>
  <cp:lastPrinted>2021-03-22T04:43:05Z</cp:lastPrinted>
  <dcterms:created xsi:type="dcterms:W3CDTF">2015-06-05T18:17:20Z</dcterms:created>
  <dcterms:modified xsi:type="dcterms:W3CDTF">2021-03-22T04:43:11Z</dcterms:modified>
</cp:coreProperties>
</file>