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LA\Desktop\"/>
    </mc:Choice>
  </mc:AlternateContent>
  <bookViews>
    <workbookView xWindow="0" yWindow="0" windowWidth="28800" windowHeight="12330" activeTab="1"/>
  </bookViews>
  <sheets>
    <sheet name="TO Cost Schedule" sheetId="1" r:id="rId1"/>
    <sheet name="TO Emp Salary Breakup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/>
  <c r="M10" i="1" s="1"/>
  <c r="L9" i="1"/>
  <c r="M9" i="1" s="1"/>
  <c r="L8" i="1"/>
  <c r="M8" i="1" s="1"/>
  <c r="L7" i="1"/>
  <c r="M7" i="1" s="1"/>
  <c r="L6" i="1"/>
  <c r="M19" i="1"/>
  <c r="M17" i="1"/>
  <c r="M16" i="1"/>
  <c r="I16" i="1"/>
  <c r="I17" i="1" s="1"/>
  <c r="I18" i="1" s="1"/>
  <c r="M15" i="1"/>
  <c r="I15" i="1"/>
  <c r="M11" i="1"/>
  <c r="I11" i="1"/>
  <c r="I7" i="1"/>
  <c r="I8" i="1" s="1"/>
  <c r="M6" i="1"/>
  <c r="U7" i="7"/>
  <c r="T7" i="7"/>
  <c r="S7" i="7"/>
  <c r="R7" i="7"/>
  <c r="Q7" i="7"/>
  <c r="P7" i="7"/>
  <c r="O7" i="7"/>
  <c r="N9" i="7"/>
  <c r="N12" i="7"/>
  <c r="N15" i="7"/>
  <c r="N19" i="7"/>
  <c r="N18" i="7"/>
  <c r="N8" i="7"/>
  <c r="O6" i="7"/>
  <c r="P6" i="7" s="1"/>
  <c r="J17" i="7"/>
  <c r="I17" i="7"/>
  <c r="H17" i="7"/>
  <c r="G17" i="7"/>
  <c r="F17" i="7"/>
  <c r="E17" i="7"/>
  <c r="D17" i="7"/>
  <c r="C17" i="7"/>
  <c r="M12" i="1" l="1"/>
  <c r="M20" i="1" s="1"/>
  <c r="M22" i="1" s="1"/>
  <c r="P8" i="7"/>
  <c r="R6" i="7"/>
  <c r="Q6" i="7"/>
  <c r="N10" i="7"/>
  <c r="O8" i="7"/>
  <c r="P9" i="7" l="1"/>
  <c r="P18" i="7"/>
  <c r="P19" i="7"/>
  <c r="P12" i="7"/>
  <c r="P15" i="7"/>
  <c r="O18" i="7"/>
  <c r="O15" i="7"/>
  <c r="O9" i="7"/>
  <c r="O12" i="7"/>
  <c r="O19" i="7"/>
  <c r="P10" i="7"/>
  <c r="Q8" i="7"/>
  <c r="S6" i="7"/>
  <c r="R8" i="7"/>
  <c r="O10" i="7"/>
  <c r="N13" i="7"/>
  <c r="N14" i="7" s="1"/>
  <c r="N17" i="7" s="1"/>
  <c r="Q19" i="7" l="1"/>
  <c r="Q15" i="7"/>
  <c r="Q18" i="7"/>
  <c r="Q9" i="7"/>
  <c r="Q12" i="7"/>
  <c r="R15" i="7"/>
  <c r="R12" i="7"/>
  <c r="R19" i="7"/>
  <c r="R9" i="7"/>
  <c r="R18" i="7"/>
  <c r="Q10" i="7"/>
  <c r="R10" i="7"/>
  <c r="P13" i="7"/>
  <c r="P14" i="7" s="1"/>
  <c r="P17" i="7" s="1"/>
  <c r="N16" i="7"/>
  <c r="N22" i="7"/>
  <c r="O13" i="7"/>
  <c r="O14" i="7" s="1"/>
  <c r="O17" i="7" s="1"/>
  <c r="T6" i="7"/>
  <c r="S8" i="7"/>
  <c r="S12" i="7" l="1"/>
  <c r="S18" i="7"/>
  <c r="S9" i="7"/>
  <c r="S19" i="7"/>
  <c r="S15" i="7"/>
  <c r="S10" i="7"/>
  <c r="O22" i="7"/>
  <c r="O16" i="7"/>
  <c r="N23" i="7"/>
  <c r="R13" i="7"/>
  <c r="R14" i="7" s="1"/>
  <c r="R17" i="7" s="1"/>
  <c r="Q13" i="7"/>
  <c r="Q14" i="7" s="1"/>
  <c r="Q17" i="7" s="1"/>
  <c r="T8" i="7"/>
  <c r="U6" i="7"/>
  <c r="P22" i="7"/>
  <c r="P16" i="7"/>
  <c r="T9" i="7" l="1"/>
  <c r="T18" i="7"/>
  <c r="T12" i="7"/>
  <c r="T19" i="7"/>
  <c r="T15" i="7"/>
  <c r="T10" i="7"/>
  <c r="Q22" i="7"/>
  <c r="Q16" i="7"/>
  <c r="O23" i="7"/>
  <c r="S13" i="7"/>
  <c r="S14" i="7" s="1"/>
  <c r="S17" i="7" s="1"/>
  <c r="P23" i="7"/>
  <c r="U8" i="7"/>
  <c r="R22" i="7"/>
  <c r="R16" i="7"/>
  <c r="N24" i="7"/>
  <c r="N25" i="7" s="1"/>
  <c r="U19" i="7" l="1"/>
  <c r="U9" i="7"/>
  <c r="U15" i="7"/>
  <c r="U18" i="7"/>
  <c r="U12" i="7"/>
  <c r="R23" i="7"/>
  <c r="U10" i="7"/>
  <c r="P24" i="7"/>
  <c r="P25" i="7" s="1"/>
  <c r="Q23" i="7"/>
  <c r="S22" i="7"/>
  <c r="S16" i="7"/>
  <c r="T13" i="7"/>
  <c r="T14" i="7" s="1"/>
  <c r="T17" i="7" s="1"/>
  <c r="R24" i="7"/>
  <c r="R25" i="7" s="1"/>
  <c r="O24" i="7"/>
  <c r="O25" i="7" s="1"/>
  <c r="S23" i="7" l="1"/>
  <c r="U13" i="7"/>
  <c r="U14" i="7" s="1"/>
  <c r="U17" i="7" s="1"/>
  <c r="T22" i="7"/>
  <c r="T16" i="7"/>
  <c r="S24" i="7"/>
  <c r="S25" i="7" s="1"/>
  <c r="Q24" i="7"/>
  <c r="Q25" i="7" s="1"/>
  <c r="T23" i="7" l="1"/>
  <c r="T24" i="7" s="1"/>
  <c r="T25" i="7" s="1"/>
  <c r="U22" i="7"/>
  <c r="U16" i="7"/>
  <c r="U23" i="7" l="1"/>
  <c r="U24" i="7" l="1"/>
  <c r="U25" i="7" s="1"/>
  <c r="C11" i="1" l="1"/>
  <c r="D6" i="7"/>
  <c r="E6" i="7" s="1"/>
  <c r="C8" i="7"/>
  <c r="C9" i="7" s="1"/>
  <c r="D7" i="7" l="1"/>
  <c r="D8" i="7" s="1"/>
  <c r="C12" i="7"/>
  <c r="C19" i="7"/>
  <c r="C10" i="7"/>
  <c r="C13" i="7" s="1"/>
  <c r="C14" i="7" s="1"/>
  <c r="C18" i="7"/>
  <c r="C15" i="7"/>
  <c r="D10" i="7"/>
  <c r="D15" i="7"/>
  <c r="D19" i="7"/>
  <c r="D9" i="7"/>
  <c r="D18" i="7"/>
  <c r="D12" i="7"/>
  <c r="E7" i="7"/>
  <c r="E8" i="7" s="1"/>
  <c r="F6" i="7"/>
  <c r="G6" i="7"/>
  <c r="C22" i="7" l="1"/>
  <c r="C23" i="7" s="1"/>
  <c r="C16" i="7"/>
  <c r="H6" i="7"/>
  <c r="F7" i="7"/>
  <c r="F8" i="7" s="1"/>
  <c r="D13" i="7"/>
  <c r="D14" i="7" s="1"/>
  <c r="E12" i="7"/>
  <c r="E10" i="7"/>
  <c r="E15" i="7"/>
  <c r="E19" i="7"/>
  <c r="E9" i="7"/>
  <c r="E18" i="7"/>
  <c r="G7" i="7"/>
  <c r="G8" i="7" s="1"/>
  <c r="G9" i="7" l="1"/>
  <c r="G18" i="7"/>
  <c r="G19" i="7"/>
  <c r="G12" i="7"/>
  <c r="G10" i="7"/>
  <c r="G15" i="7"/>
  <c r="F12" i="7"/>
  <c r="F10" i="7"/>
  <c r="F15" i="7"/>
  <c r="F19" i="7"/>
  <c r="F9" i="7"/>
  <c r="F18" i="7"/>
  <c r="D16" i="7"/>
  <c r="C24" i="7"/>
  <c r="C25" i="7" s="1"/>
  <c r="F7" i="1" s="1"/>
  <c r="E13" i="7"/>
  <c r="E14" i="7" s="1"/>
  <c r="I6" i="7"/>
  <c r="J6" i="7" s="1"/>
  <c r="J7" i="7" s="1"/>
  <c r="J8" i="7" s="1"/>
  <c r="H7" i="7"/>
  <c r="H8" i="7" s="1"/>
  <c r="D22" i="7" l="1"/>
  <c r="D23" i="7" s="1"/>
  <c r="D24" i="7" s="1"/>
  <c r="D25" i="7" s="1"/>
  <c r="F8" i="1" s="1"/>
  <c r="J10" i="7"/>
  <c r="J18" i="7"/>
  <c r="J19" i="7"/>
  <c r="J9" i="7"/>
  <c r="J15" i="7"/>
  <c r="J12" i="7"/>
  <c r="H10" i="7"/>
  <c r="H15" i="7"/>
  <c r="H19" i="7"/>
  <c r="H9" i="7"/>
  <c r="H18" i="7"/>
  <c r="H12" i="7"/>
  <c r="F13" i="7"/>
  <c r="F14" i="7" s="1"/>
  <c r="I7" i="7"/>
  <c r="I8" i="7" s="1"/>
  <c r="E16" i="7"/>
  <c r="E22" i="7"/>
  <c r="G13" i="7"/>
  <c r="G14" i="7" s="1"/>
  <c r="J13" i="7" l="1"/>
  <c r="J14" i="7" s="1"/>
  <c r="J16" i="7"/>
  <c r="H13" i="7"/>
  <c r="H14" i="7" s="1"/>
  <c r="H16" i="7" s="1"/>
  <c r="I12" i="7"/>
  <c r="I10" i="7"/>
  <c r="I15" i="7"/>
  <c r="I19" i="7"/>
  <c r="I9" i="7"/>
  <c r="I18" i="7"/>
  <c r="F22" i="7"/>
  <c r="F16" i="7"/>
  <c r="G22" i="7"/>
  <c r="G16" i="7"/>
  <c r="E23" i="7"/>
  <c r="H22" i="7" l="1"/>
  <c r="J22" i="7"/>
  <c r="J23" i="7" s="1"/>
  <c r="J24" i="7" s="1"/>
  <c r="J25" i="7" s="1"/>
  <c r="F6" i="1" s="1"/>
  <c r="G23" i="7"/>
  <c r="H23" i="7"/>
  <c r="E24" i="7"/>
  <c r="E25" i="7" s="1"/>
  <c r="F23" i="7"/>
  <c r="I13" i="7"/>
  <c r="I14" i="7" s="1"/>
  <c r="G15" i="1"/>
  <c r="G16" i="1"/>
  <c r="G17" i="1"/>
  <c r="I16" i="7" l="1"/>
  <c r="H24" i="7"/>
  <c r="H25" i="7" s="1"/>
  <c r="F10" i="1" s="1"/>
  <c r="F24" i="7"/>
  <c r="F25" i="7" s="1"/>
  <c r="F9" i="1" s="1"/>
  <c r="G24" i="7"/>
  <c r="G25" i="7" s="1"/>
  <c r="I22" i="7" l="1"/>
  <c r="I23" i="7" s="1"/>
  <c r="I24" i="7" s="1"/>
  <c r="I25" i="7" s="1"/>
  <c r="F11" i="1" s="1"/>
  <c r="C15" i="1" l="1"/>
  <c r="C16" i="1" s="1"/>
  <c r="C17" i="1" s="1"/>
  <c r="C18" i="1" s="1"/>
  <c r="C7" i="1"/>
  <c r="G9" i="1" l="1"/>
  <c r="G10" i="1"/>
  <c r="C8" i="1"/>
  <c r="G19" i="1"/>
  <c r="G11" i="1" l="1"/>
  <c r="G6" i="1" l="1"/>
  <c r="G7" i="1"/>
  <c r="G8" i="1"/>
  <c r="G12" i="1" l="1"/>
  <c r="G20" i="1" l="1"/>
  <c r="G22" i="1" s="1"/>
</calcChain>
</file>

<file path=xl/sharedStrings.xml><?xml version="1.0" encoding="utf-8"?>
<sst xmlns="http://schemas.openxmlformats.org/spreadsheetml/2006/main" count="135" uniqueCount="67">
  <si>
    <t>Sr. No.</t>
  </si>
  <si>
    <t>Department</t>
  </si>
  <si>
    <t>Qty</t>
  </si>
  <si>
    <t>Rate</t>
  </si>
  <si>
    <t>Total (Rs.)</t>
  </si>
  <si>
    <t xml:space="preserve">FM Services </t>
  </si>
  <si>
    <t>SUB TOTAL</t>
  </si>
  <si>
    <t>Consumables &amp; Machinery</t>
  </si>
  <si>
    <t xml:space="preserve">Toiletries/ HK Consumbales/ Tools and Tackles </t>
  </si>
  <si>
    <t xml:space="preserve">Wet and Dry Vacuum Cleaner 30ltr </t>
  </si>
  <si>
    <t xml:space="preserve">Single Disk Machine </t>
  </si>
  <si>
    <t>TOTAL SERVICES FEE</t>
  </si>
  <si>
    <t xml:space="preserve">MANAGEMENT FEE </t>
  </si>
  <si>
    <t>TOTAL</t>
  </si>
  <si>
    <t>Terms</t>
  </si>
  <si>
    <t>Taxes as applicable</t>
  </si>
  <si>
    <t>Revision in rates will be deemed approved as per Minimum Wage Notification from the date thereof</t>
  </si>
  <si>
    <t>SILA will provide on statutory documentation each month</t>
  </si>
  <si>
    <t>Uniforms costs are included, however, for customized uniforms - we will bill on actual</t>
  </si>
  <si>
    <t>Work on Statutory Holidays will be billed as per norms -  and the same will be deemed approved</t>
  </si>
  <si>
    <t xml:space="preserve">Office Supplies &amp; PPE will be billed on Actual </t>
  </si>
  <si>
    <t>All rates are based on a 6 day working week schedule</t>
  </si>
  <si>
    <t>JSW KALMESHWAR - SILA (Monthly Cost Schedule)</t>
  </si>
  <si>
    <t>Uniforms + PPE</t>
  </si>
  <si>
    <t xml:space="preserve">Manual Flipper Machine </t>
  </si>
  <si>
    <t xml:space="preserve">JLG Lift Equipment </t>
  </si>
  <si>
    <t xml:space="preserve">Actuals </t>
  </si>
  <si>
    <t xml:space="preserve">Nos of workers </t>
  </si>
  <si>
    <t>Subtotal (G+H) = I</t>
  </si>
  <si>
    <t>Service Charge on E = H</t>
  </si>
  <si>
    <t>Subtotal (E+F) = G</t>
  </si>
  <si>
    <t>Total F</t>
  </si>
  <si>
    <t>LWF</t>
  </si>
  <si>
    <t>Bonus</t>
  </si>
  <si>
    <t>Employer PF Contribution</t>
  </si>
  <si>
    <t>ESIC</t>
  </si>
  <si>
    <t>Total (C+D)=E</t>
  </si>
  <si>
    <t>Leave With Wages D</t>
  </si>
  <si>
    <t>Total (A+B)=C</t>
  </si>
  <si>
    <t xml:space="preserve"> (B)</t>
  </si>
  <si>
    <t>Paid Holiday</t>
  </si>
  <si>
    <t xml:space="preserve">Special Allowance </t>
  </si>
  <si>
    <t>Replacement cost</t>
  </si>
  <si>
    <t>HRA</t>
  </si>
  <si>
    <t>Basic + DA (A)</t>
  </si>
  <si>
    <t>DA</t>
  </si>
  <si>
    <t>Basic</t>
  </si>
  <si>
    <t>HSK (1200)</t>
  </si>
  <si>
    <t>skilled (1200)</t>
  </si>
  <si>
    <t>Semi-skilled (1200)</t>
  </si>
  <si>
    <t>Semi-skilled (950)</t>
  </si>
  <si>
    <t>Unskilled (700)</t>
  </si>
  <si>
    <t xml:space="preserve">Unskilled </t>
  </si>
  <si>
    <t>Basis</t>
  </si>
  <si>
    <t>Particulars</t>
  </si>
  <si>
    <t>Calculation Per Month</t>
  </si>
  <si>
    <t>Skilled (950)</t>
  </si>
  <si>
    <t>Janitor/Chambermaid ( Unskilled 700) TO Emp</t>
  </si>
  <si>
    <t>Janitor/Chambermaid (Semi-skilled (1200) TO Emp</t>
  </si>
  <si>
    <t>Janitor/Chambermaid (skilled 1200) TO Emp</t>
  </si>
  <si>
    <t>Office Boys (HSK 1200) TO Emp</t>
  </si>
  <si>
    <t>Janitor/Chambermaid Unskilled  New Emp</t>
  </si>
  <si>
    <t>Supervisor skilled New Emp</t>
  </si>
  <si>
    <t>Increment 5%</t>
  </si>
  <si>
    <t>Fixed</t>
  </si>
  <si>
    <t>Calculation Per Month Changes as per PF Celing Limit</t>
  </si>
  <si>
    <t>Revised Post Client Confirmation on PF and ESIC not to be considered on Leave, Bonus and National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</si>
</sst>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_);_(* \(#,##0\);_(* &quot;-&quot;??_);_(@_)"/>
    <numFmt numFmtId="166" formatCode="_ * #,##0_ ;_ * \-#,##0_ ;_ * &quot;-&quot;??_ ;_ @_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EYInterstate"/>
    </font>
    <font>
      <sz val="10"/>
      <color indexed="8"/>
      <name val="EYInterstate"/>
    </font>
    <font>
      <b/>
      <sz val="11"/>
      <color indexed="8"/>
      <name val="EYInterstate"/>
    </font>
    <font>
      <sz val="11"/>
      <color indexed="8"/>
      <name val="EYInterstate"/>
    </font>
    <font>
      <sz val="11"/>
      <name val="Arial"/>
      <family val="2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21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21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0" fontId="10" fillId="0" borderId="0"/>
  </cellStyleXfs>
  <cellXfs count="127">
    <xf numFmtId="0" fontId="0" fillId="0" borderId="0" xfId="0"/>
    <xf numFmtId="0" fontId="2" fillId="0" borderId="0" xfId="0" applyFont="1"/>
    <xf numFmtId="3" fontId="4" fillId="0" borderId="4" xfId="0" applyNumberFormat="1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Fill="1" applyBorder="1" applyAlignment="1">
      <alignment horizontal="center" vertical="center" wrapText="1"/>
    </xf>
    <xf numFmtId="3" fontId="5" fillId="0" borderId="13" xfId="0" applyNumberFormat="1" applyFont="1" applyFill="1" applyBorder="1" applyAlignment="1">
      <alignment horizontal="center" vertical="center" wrapText="1"/>
    </xf>
    <xf numFmtId="164" fontId="2" fillId="4" borderId="14" xfId="1" applyNumberFormat="1" applyFont="1" applyFill="1" applyBorder="1" applyAlignment="1">
      <alignment horizontal="left" vertical="center" wrapText="1"/>
    </xf>
    <xf numFmtId="3" fontId="4" fillId="0" borderId="14" xfId="0" applyNumberFormat="1" applyFont="1" applyFill="1" applyBorder="1" applyAlignment="1">
      <alignment horizontal="center" vertical="center" wrapText="1"/>
    </xf>
    <xf numFmtId="3" fontId="4" fillId="0" borderId="13" xfId="0" applyNumberFormat="1" applyFont="1" applyFill="1" applyBorder="1" applyAlignment="1">
      <alignment horizontal="center" vertical="center" wrapText="1"/>
    </xf>
    <xf numFmtId="164" fontId="6" fillId="0" borderId="12" xfId="1" applyNumberFormat="1" applyFont="1" applyBorder="1" applyAlignment="1">
      <alignment vertical="center" wrapText="1"/>
    </xf>
    <xf numFmtId="164" fontId="5" fillId="0" borderId="12" xfId="1" applyNumberFormat="1" applyFont="1" applyFill="1" applyBorder="1" applyAlignment="1">
      <alignment vertical="center" wrapText="1"/>
    </xf>
    <xf numFmtId="164" fontId="5" fillId="0" borderId="12" xfId="1" applyNumberFormat="1" applyFont="1" applyFill="1" applyBorder="1" applyAlignment="1">
      <alignment horizontal="center" vertical="center" wrapText="1"/>
    </xf>
    <xf numFmtId="164" fontId="6" fillId="0" borderId="14" xfId="1" applyNumberFormat="1" applyFont="1" applyBorder="1" applyAlignment="1">
      <alignment vertical="center" wrapText="1"/>
    </xf>
    <xf numFmtId="3" fontId="5" fillId="0" borderId="8" xfId="0" applyNumberFormat="1" applyFont="1" applyFill="1" applyBorder="1" applyAlignment="1">
      <alignment horizontal="center" vertical="center" wrapText="1"/>
    </xf>
    <xf numFmtId="3" fontId="4" fillId="0" borderId="10" xfId="0" applyNumberFormat="1" applyFont="1" applyFill="1" applyBorder="1" applyAlignment="1">
      <alignment horizontal="center" vertical="center" wrapText="1"/>
    </xf>
    <xf numFmtId="3" fontId="4" fillId="5" borderId="15" xfId="0" applyNumberFormat="1" applyFont="1" applyFill="1" applyBorder="1" applyAlignment="1">
      <alignment vertical="center" wrapText="1"/>
    </xf>
    <xf numFmtId="3" fontId="4" fillId="5" borderId="15" xfId="0" applyNumberFormat="1" applyFont="1" applyFill="1" applyBorder="1" applyAlignment="1">
      <alignment horizontal="center" vertical="center" wrapText="1"/>
    </xf>
    <xf numFmtId="3" fontId="4" fillId="5" borderId="16" xfId="0" applyNumberFormat="1" applyFont="1" applyFill="1" applyBorder="1" applyAlignment="1">
      <alignment vertical="center" wrapText="1"/>
    </xf>
    <xf numFmtId="3" fontId="4" fillId="5" borderId="17" xfId="0" applyNumberFormat="1" applyFont="1" applyFill="1" applyBorder="1" applyAlignment="1">
      <alignment vertical="center" wrapText="1"/>
    </xf>
    <xf numFmtId="3" fontId="4" fillId="5" borderId="18" xfId="0" applyNumberFormat="1" applyFont="1" applyFill="1" applyBorder="1" applyAlignment="1">
      <alignment horizontal="center" vertical="center" wrapText="1"/>
    </xf>
    <xf numFmtId="3" fontId="4" fillId="0" borderId="8" xfId="0" applyNumberFormat="1" applyFont="1" applyFill="1" applyBorder="1" applyAlignment="1">
      <alignment vertical="center" wrapText="1"/>
    </xf>
    <xf numFmtId="3" fontId="4" fillId="0" borderId="8" xfId="0" applyNumberFormat="1" applyFont="1" applyFill="1" applyBorder="1" applyAlignment="1">
      <alignment horizontal="center" vertical="center" wrapText="1"/>
    </xf>
    <xf numFmtId="3" fontId="4" fillId="0" borderId="19" xfId="0" applyNumberFormat="1" applyFont="1" applyFill="1" applyBorder="1" applyAlignment="1">
      <alignment horizontal="center" vertical="center" wrapText="1"/>
    </xf>
    <xf numFmtId="3" fontId="4" fillId="6" borderId="20" xfId="0" applyNumberFormat="1" applyFont="1" applyFill="1" applyBorder="1" applyAlignment="1">
      <alignment vertical="center" wrapText="1"/>
    </xf>
    <xf numFmtId="3" fontId="4" fillId="6" borderId="20" xfId="0" applyNumberFormat="1" applyFont="1" applyFill="1" applyBorder="1" applyAlignment="1">
      <alignment horizontal="center" vertical="center" wrapText="1"/>
    </xf>
    <xf numFmtId="3" fontId="4" fillId="6" borderId="21" xfId="0" applyNumberFormat="1" applyFont="1" applyFill="1" applyBorder="1" applyAlignment="1">
      <alignment vertical="center" wrapText="1"/>
    </xf>
    <xf numFmtId="3" fontId="4" fillId="6" borderId="22" xfId="0" applyNumberFormat="1" applyFont="1" applyFill="1" applyBorder="1" applyAlignment="1">
      <alignment vertical="center" wrapText="1"/>
    </xf>
    <xf numFmtId="3" fontId="4" fillId="7" borderId="23" xfId="0" applyNumberFormat="1" applyFont="1" applyFill="1" applyBorder="1" applyAlignment="1">
      <alignment horizontal="center" vertical="center" wrapText="1"/>
    </xf>
    <xf numFmtId="3" fontId="8" fillId="0" borderId="0" xfId="3" applyNumberFormat="1" applyFont="1" applyFill="1" applyBorder="1" applyAlignment="1">
      <alignment vertical="center"/>
    </xf>
    <xf numFmtId="3" fontId="9" fillId="0" borderId="0" xfId="3" applyNumberFormat="1" applyFont="1" applyFill="1" applyBorder="1" applyAlignment="1">
      <alignment vertical="center"/>
    </xf>
    <xf numFmtId="3" fontId="5" fillId="0" borderId="0" xfId="4" applyNumberFormat="1" applyFont="1" applyFill="1" applyBorder="1" applyAlignment="1">
      <alignment horizontal="left" vertical="center" wrapText="1"/>
    </xf>
    <xf numFmtId="3" fontId="9" fillId="0" borderId="0" xfId="3" applyNumberFormat="1" applyFont="1" applyFill="1" applyBorder="1" applyAlignment="1">
      <alignment horizontal="left" vertical="center"/>
    </xf>
    <xf numFmtId="3" fontId="9" fillId="0" borderId="0" xfId="4" applyNumberFormat="1" applyFont="1" applyFill="1" applyBorder="1" applyAlignment="1">
      <alignment vertical="center"/>
    </xf>
    <xf numFmtId="3" fontId="5" fillId="0" borderId="1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11" fillId="0" borderId="12" xfId="5" applyFont="1" applyBorder="1"/>
    <xf numFmtId="3" fontId="13" fillId="8" borderId="24" xfId="0" applyNumberFormat="1" applyFont="1" applyFill="1" applyBorder="1"/>
    <xf numFmtId="0" fontId="14" fillId="0" borderId="25" xfId="5" applyFont="1" applyBorder="1"/>
    <xf numFmtId="0" fontId="13" fillId="0" borderId="24" xfId="5" applyFont="1" applyBorder="1"/>
    <xf numFmtId="3" fontId="14" fillId="0" borderId="26" xfId="5" applyNumberFormat="1" applyFont="1" applyBorder="1"/>
    <xf numFmtId="10" fontId="14" fillId="0" borderId="27" xfId="5" applyNumberFormat="1" applyFont="1" applyBorder="1"/>
    <xf numFmtId="0" fontId="13" fillId="0" borderId="26" xfId="5" applyFont="1" applyBorder="1"/>
    <xf numFmtId="3" fontId="13" fillId="8" borderId="26" xfId="0" applyNumberFormat="1" applyFont="1" applyFill="1" applyBorder="1"/>
    <xf numFmtId="0" fontId="14" fillId="0" borderId="27" xfId="5" applyFont="1" applyBorder="1"/>
    <xf numFmtId="3" fontId="15" fillId="0" borderId="26" xfId="0" applyNumberFormat="1" applyFont="1" applyBorder="1"/>
    <xf numFmtId="0" fontId="15" fillId="0" borderId="27" xfId="0" applyFont="1" applyBorder="1"/>
    <xf numFmtId="3" fontId="14" fillId="0" borderId="26" xfId="0" applyNumberFormat="1" applyFont="1" applyBorder="1"/>
    <xf numFmtId="0" fontId="14" fillId="0" borderId="28" xfId="5" applyFont="1" applyBorder="1"/>
    <xf numFmtId="10" fontId="14" fillId="0" borderId="26" xfId="5" applyNumberFormat="1" applyFont="1" applyBorder="1"/>
    <xf numFmtId="3" fontId="13" fillId="9" borderId="26" xfId="0" applyNumberFormat="1" applyFont="1" applyFill="1" applyBorder="1"/>
    <xf numFmtId="2" fontId="14" fillId="0" borderId="25" xfId="5" applyNumberFormat="1" applyFont="1" applyBorder="1"/>
    <xf numFmtId="2" fontId="14" fillId="0" borderId="29" xfId="5" applyNumberFormat="1" applyFont="1" applyBorder="1"/>
    <xf numFmtId="2" fontId="14" fillId="0" borderId="30" xfId="5" applyNumberFormat="1" applyFont="1" applyBorder="1"/>
    <xf numFmtId="0" fontId="14" fillId="0" borderId="31" xfId="5" applyFont="1" applyBorder="1"/>
    <xf numFmtId="0" fontId="14" fillId="0" borderId="32" xfId="5" applyFont="1" applyFill="1" applyBorder="1"/>
    <xf numFmtId="9" fontId="14" fillId="0" borderId="25" xfId="5" applyNumberFormat="1" applyFont="1" applyBorder="1"/>
    <xf numFmtId="0" fontId="14" fillId="0" borderId="24" xfId="5" applyFont="1" applyBorder="1"/>
    <xf numFmtId="10" fontId="14" fillId="0" borderId="29" xfId="5" applyNumberFormat="1" applyFont="1" applyBorder="1"/>
    <xf numFmtId="3" fontId="12" fillId="0" borderId="33" xfId="5" applyNumberFormat="1" applyFont="1" applyFill="1" applyBorder="1" applyAlignment="1"/>
    <xf numFmtId="0" fontId="14" fillId="0" borderId="29" xfId="5" applyFont="1" applyBorder="1"/>
    <xf numFmtId="3" fontId="12" fillId="0" borderId="12" xfId="5" applyNumberFormat="1" applyFont="1" applyFill="1" applyBorder="1" applyAlignment="1"/>
    <xf numFmtId="0" fontId="11" fillId="10" borderId="24" xfId="5" applyFont="1" applyFill="1" applyBorder="1" applyAlignment="1">
      <alignment horizontal="center" vertical="center" wrapText="1"/>
    </xf>
    <xf numFmtId="0" fontId="11" fillId="10" borderId="26" xfId="5" applyFont="1" applyFill="1" applyBorder="1" applyAlignment="1">
      <alignment horizontal="center" vertical="center" wrapText="1"/>
    </xf>
    <xf numFmtId="0" fontId="11" fillId="10" borderId="27" xfId="5" applyFont="1" applyFill="1" applyBorder="1" applyAlignment="1">
      <alignment horizontal="center" vertical="center" wrapText="1"/>
    </xf>
    <xf numFmtId="0" fontId="10" fillId="0" borderId="0" xfId="5" applyFont="1"/>
    <xf numFmtId="0" fontId="11" fillId="0" borderId="0" xfId="5" applyFont="1"/>
    <xf numFmtId="3" fontId="2" fillId="0" borderId="0" xfId="0" applyNumberFormat="1" applyFont="1"/>
    <xf numFmtId="3" fontId="5" fillId="11" borderId="12" xfId="0" applyNumberFormat="1" applyFont="1" applyFill="1" applyBorder="1" applyAlignment="1">
      <alignment horizontal="center" vertical="center" wrapText="1"/>
    </xf>
    <xf numFmtId="3" fontId="11" fillId="0" borderId="12" xfId="5" applyNumberFormat="1" applyFont="1" applyBorder="1"/>
    <xf numFmtId="3" fontId="9" fillId="0" borderId="0" xfId="3" applyNumberFormat="1" applyFont="1" applyFill="1" applyBorder="1" applyAlignment="1">
      <alignment horizontal="left" vertical="center"/>
    </xf>
    <xf numFmtId="3" fontId="9" fillId="0" borderId="0" xfId="4" applyNumberFormat="1" applyFont="1" applyFill="1" applyAlignment="1">
      <alignment horizontal="left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3" fontId="4" fillId="3" borderId="8" xfId="0" applyNumberFormat="1" applyFont="1" applyFill="1" applyBorder="1" applyAlignment="1">
      <alignment horizontal="center" vertical="center" wrapText="1"/>
    </xf>
    <xf numFmtId="3" fontId="4" fillId="3" borderId="9" xfId="0" applyNumberFormat="1" applyFont="1" applyFill="1" applyBorder="1" applyAlignment="1">
      <alignment horizontal="center" vertical="center" wrapText="1"/>
    </xf>
    <xf numFmtId="3" fontId="4" fillId="3" borderId="10" xfId="0" applyNumberFormat="1" applyFont="1" applyFill="1" applyBorder="1" applyAlignment="1">
      <alignment horizontal="center" vertical="center" wrapText="1"/>
    </xf>
    <xf numFmtId="9" fontId="4" fillId="0" borderId="8" xfId="2" applyFont="1" applyFill="1" applyBorder="1" applyAlignment="1">
      <alignment horizontal="center" vertical="center" wrapText="1"/>
    </xf>
    <xf numFmtId="9" fontId="4" fillId="0" borderId="10" xfId="2" applyFont="1" applyFill="1" applyBorder="1" applyAlignment="1">
      <alignment horizontal="center" vertical="center" wrapText="1"/>
    </xf>
    <xf numFmtId="3" fontId="9" fillId="0" borderId="0" xfId="3" applyNumberFormat="1" applyFont="1" applyFill="1" applyBorder="1" applyAlignment="1">
      <alignment horizontal="left" vertical="center"/>
    </xf>
    <xf numFmtId="166" fontId="0" fillId="0" borderId="0" xfId="1" applyNumberFormat="1" applyFont="1"/>
    <xf numFmtId="3" fontId="0" fillId="0" borderId="0" xfId="0" applyNumberFormat="1"/>
    <xf numFmtId="3" fontId="3" fillId="2" borderId="1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6" xfId="0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center" vertical="center"/>
    </xf>
    <xf numFmtId="3" fontId="4" fillId="3" borderId="9" xfId="0" applyNumberFormat="1" applyFont="1" applyFill="1" applyBorder="1" applyAlignment="1">
      <alignment horizontal="center" vertical="center"/>
    </xf>
    <xf numFmtId="3" fontId="4" fillId="3" borderId="10" xfId="0" applyNumberFormat="1" applyFont="1" applyFill="1" applyBorder="1" applyAlignment="1">
      <alignment horizontal="center" vertical="center"/>
    </xf>
    <xf numFmtId="3" fontId="5" fillId="0" borderId="11" xfId="0" applyNumberFormat="1" applyFont="1" applyFill="1" applyBorder="1" applyAlignment="1">
      <alignment horizontal="center" vertical="center"/>
    </xf>
    <xf numFmtId="164" fontId="2" fillId="4" borderId="14" xfId="1" applyNumberFormat="1" applyFont="1" applyFill="1" applyBorder="1" applyAlignment="1">
      <alignment horizontal="left" vertical="center"/>
    </xf>
    <xf numFmtId="3" fontId="5" fillId="0" borderId="12" xfId="0" applyNumberFormat="1" applyFont="1" applyFill="1" applyBorder="1" applyAlignment="1">
      <alignment horizontal="center" vertical="center"/>
    </xf>
    <xf numFmtId="3" fontId="5" fillId="0" borderId="13" xfId="0" applyNumberFormat="1" applyFont="1" applyFill="1" applyBorder="1" applyAlignment="1">
      <alignment horizontal="center" vertical="center"/>
    </xf>
    <xf numFmtId="3" fontId="5" fillId="11" borderId="12" xfId="0" applyNumberFormat="1" applyFont="1" applyFill="1" applyBorder="1" applyAlignment="1">
      <alignment horizontal="center" vertical="center"/>
    </xf>
    <xf numFmtId="3" fontId="4" fillId="0" borderId="14" xfId="0" applyNumberFormat="1" applyFont="1" applyFill="1" applyBorder="1" applyAlignment="1">
      <alignment horizontal="center" vertical="center"/>
    </xf>
    <xf numFmtId="3" fontId="4" fillId="0" borderId="13" xfId="0" applyNumberFormat="1" applyFont="1" applyFill="1" applyBorder="1" applyAlignment="1">
      <alignment horizontal="center" vertical="center"/>
    </xf>
    <xf numFmtId="164" fontId="6" fillId="0" borderId="12" xfId="1" applyNumberFormat="1" applyFont="1" applyBorder="1" applyAlignment="1">
      <alignment vertical="center"/>
    </xf>
    <xf numFmtId="164" fontId="5" fillId="0" borderId="12" xfId="1" applyNumberFormat="1" applyFont="1" applyFill="1" applyBorder="1" applyAlignment="1">
      <alignment vertical="center"/>
    </xf>
    <xf numFmtId="164" fontId="5" fillId="0" borderId="12" xfId="1" applyNumberFormat="1" applyFont="1" applyFill="1" applyBorder="1" applyAlignment="1">
      <alignment horizontal="center" vertical="center"/>
    </xf>
    <xf numFmtId="164" fontId="6" fillId="0" borderId="14" xfId="1" applyNumberFormat="1" applyFont="1" applyBorder="1" applyAlignment="1">
      <alignment vertical="center"/>
    </xf>
    <xf numFmtId="3" fontId="5" fillId="0" borderId="10" xfId="0" applyNumberFormat="1" applyFont="1" applyFill="1" applyBorder="1" applyAlignment="1">
      <alignment horizontal="center" vertical="center"/>
    </xf>
    <xf numFmtId="3" fontId="5" fillId="0" borderId="8" xfId="0" applyNumberFormat="1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center" vertical="center"/>
    </xf>
    <xf numFmtId="3" fontId="4" fillId="5" borderId="15" xfId="0" applyNumberFormat="1" applyFont="1" applyFill="1" applyBorder="1" applyAlignment="1">
      <alignment vertical="center"/>
    </xf>
    <xf numFmtId="3" fontId="4" fillId="5" borderId="15" xfId="0" applyNumberFormat="1" applyFont="1" applyFill="1" applyBorder="1" applyAlignment="1">
      <alignment horizontal="center" vertical="center"/>
    </xf>
    <xf numFmtId="3" fontId="4" fillId="5" borderId="16" xfId="0" applyNumberFormat="1" applyFont="1" applyFill="1" applyBorder="1" applyAlignment="1">
      <alignment vertical="center"/>
    </xf>
    <xf numFmtId="3" fontId="4" fillId="5" borderId="17" xfId="0" applyNumberFormat="1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vertical="center"/>
    </xf>
    <xf numFmtId="3" fontId="4" fillId="0" borderId="8" xfId="0" applyNumberFormat="1" applyFont="1" applyFill="1" applyBorder="1" applyAlignment="1">
      <alignment horizontal="center" vertical="center"/>
    </xf>
    <xf numFmtId="9" fontId="4" fillId="0" borderId="8" xfId="2" applyFont="1" applyFill="1" applyBorder="1" applyAlignment="1">
      <alignment horizontal="center" vertical="center"/>
    </xf>
    <xf numFmtId="9" fontId="4" fillId="0" borderId="10" xfId="2" applyFont="1" applyFill="1" applyBorder="1" applyAlignment="1">
      <alignment horizontal="center" vertical="center"/>
    </xf>
    <xf numFmtId="3" fontId="4" fillId="0" borderId="19" xfId="0" applyNumberFormat="1" applyFont="1" applyFill="1" applyBorder="1" applyAlignment="1">
      <alignment horizontal="center" vertical="center"/>
    </xf>
    <xf numFmtId="3" fontId="4" fillId="6" borderId="20" xfId="0" applyNumberFormat="1" applyFont="1" applyFill="1" applyBorder="1" applyAlignment="1">
      <alignment vertical="center"/>
    </xf>
    <xf numFmtId="3" fontId="4" fillId="6" borderId="20" xfId="0" applyNumberFormat="1" applyFont="1" applyFill="1" applyBorder="1" applyAlignment="1">
      <alignment horizontal="center" vertical="center"/>
    </xf>
    <xf numFmtId="3" fontId="4" fillId="6" borderId="21" xfId="0" applyNumberFormat="1" applyFont="1" applyFill="1" applyBorder="1" applyAlignment="1">
      <alignment vertical="center"/>
    </xf>
    <xf numFmtId="3" fontId="4" fillId="6" borderId="22" xfId="0" applyNumberFormat="1" applyFont="1" applyFill="1" applyBorder="1" applyAlignment="1">
      <alignment vertical="center"/>
    </xf>
    <xf numFmtId="3" fontId="4" fillId="7" borderId="23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3" fontId="5" fillId="0" borderId="0" xfId="4" applyNumberFormat="1" applyFont="1" applyFill="1" applyBorder="1" applyAlignment="1">
      <alignment horizontal="left" vertical="center"/>
    </xf>
    <xf numFmtId="0" fontId="16" fillId="0" borderId="0" xfId="0" applyFont="1"/>
  </cellXfs>
  <cellStyles count="6">
    <cellStyle name="Comma" xfId="1" builtinId="3"/>
    <cellStyle name="Normal" xfId="0" builtinId="0"/>
    <cellStyle name="Normal 2" xfId="5"/>
    <cellStyle name="Normal 2 5" xfId="3"/>
    <cellStyle name="Normal 5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C2:M31"/>
  <sheetViews>
    <sheetView workbookViewId="0">
      <selection activeCell="J2" sqref="J2"/>
    </sheetView>
  </sheetViews>
  <sheetFormatPr defaultRowHeight="12.75"/>
  <cols>
    <col min="1" max="1" width="9.140625" style="1"/>
    <col min="2" max="2" width="11" style="1" bestFit="1" customWidth="1"/>
    <col min="3" max="3" width="9.140625" style="1"/>
    <col min="4" max="4" width="50.85546875" style="1" customWidth="1"/>
    <col min="5" max="5" width="7" style="1" customWidth="1"/>
    <col min="6" max="6" width="9.42578125" style="1" customWidth="1"/>
    <col min="7" max="7" width="17" style="1" bestFit="1" customWidth="1"/>
    <col min="8" max="8" width="11.5703125" style="1" customWidth="1"/>
    <col min="9" max="9" width="9.140625" style="1"/>
    <col min="10" max="10" width="42.85546875" style="1" bestFit="1" customWidth="1"/>
    <col min="11" max="11" width="9.140625" style="1"/>
    <col min="12" max="12" width="14.7109375" style="1" bestFit="1" customWidth="1"/>
    <col min="13" max="16384" width="9.140625" style="1"/>
  </cols>
  <sheetData>
    <row r="2" spans="3:13" ht="13.5" thickBot="1"/>
    <row r="3" spans="3:13" ht="19.5" thickBot="1">
      <c r="C3" s="74" t="s">
        <v>22</v>
      </c>
      <c r="D3" s="75"/>
      <c r="E3" s="75"/>
      <c r="F3" s="75"/>
      <c r="G3" s="76"/>
      <c r="I3" s="85" t="s">
        <v>22</v>
      </c>
      <c r="J3" s="86"/>
      <c r="K3" s="86"/>
      <c r="L3" s="86"/>
      <c r="M3" s="87"/>
    </row>
    <row r="4" spans="3:13">
      <c r="C4" s="2" t="s">
        <v>0</v>
      </c>
      <c r="D4" s="3" t="s">
        <v>1</v>
      </c>
      <c r="E4" s="4" t="s">
        <v>2</v>
      </c>
      <c r="F4" s="4" t="s">
        <v>3</v>
      </c>
      <c r="G4" s="5" t="s">
        <v>4</v>
      </c>
      <c r="I4" s="88" t="s">
        <v>0</v>
      </c>
      <c r="J4" s="89" t="s">
        <v>1</v>
      </c>
      <c r="K4" s="90" t="s">
        <v>2</v>
      </c>
      <c r="L4" s="90" t="s">
        <v>3</v>
      </c>
      <c r="M4" s="91" t="s">
        <v>4</v>
      </c>
    </row>
    <row r="5" spans="3:13">
      <c r="C5" s="77" t="s">
        <v>5</v>
      </c>
      <c r="D5" s="78"/>
      <c r="E5" s="78"/>
      <c r="F5" s="78"/>
      <c r="G5" s="79"/>
      <c r="I5" s="92" t="s">
        <v>5</v>
      </c>
      <c r="J5" s="93"/>
      <c r="K5" s="93"/>
      <c r="L5" s="93"/>
      <c r="M5" s="94"/>
    </row>
    <row r="6" spans="3:13">
      <c r="C6" s="6">
        <v>1</v>
      </c>
      <c r="D6" s="9" t="s">
        <v>62</v>
      </c>
      <c r="E6" s="7">
        <v>1</v>
      </c>
      <c r="F6" s="7">
        <f>'TO Emp Salary Breakup'!J25</f>
        <v>22558.533480769231</v>
      </c>
      <c r="G6" s="8">
        <f>F6*E6</f>
        <v>22558.533480769231</v>
      </c>
      <c r="I6" s="95">
        <v>1</v>
      </c>
      <c r="J6" s="96" t="s">
        <v>62</v>
      </c>
      <c r="K6" s="97">
        <v>1</v>
      </c>
      <c r="L6" s="97">
        <f>+'TO Emp Salary Breakup'!U25</f>
        <v>22558.76348076923</v>
      </c>
      <c r="M6" s="98">
        <f>L6*K6</f>
        <v>22558.76348076923</v>
      </c>
    </row>
    <row r="7" spans="3:13">
      <c r="C7" s="6">
        <f t="shared" ref="C7:C11" si="0">C6+1</f>
        <v>2</v>
      </c>
      <c r="D7" s="9" t="s">
        <v>61</v>
      </c>
      <c r="E7" s="7">
        <v>19</v>
      </c>
      <c r="F7" s="7">
        <f>'TO Emp Salary Breakup'!C25</f>
        <v>16093.259615384615</v>
      </c>
      <c r="G7" s="8">
        <f t="shared" ref="G7:G11" si="1">F7*E7</f>
        <v>305771.93269230769</v>
      </c>
      <c r="I7" s="95">
        <f t="shared" ref="I7:I11" si="2">I6+1</f>
        <v>2</v>
      </c>
      <c r="J7" s="96" t="s">
        <v>61</v>
      </c>
      <c r="K7" s="97">
        <v>19</v>
      </c>
      <c r="L7" s="97">
        <f>+'TO Emp Salary Breakup'!N25</f>
        <v>16093.259615384615</v>
      </c>
      <c r="M7" s="98">
        <f t="shared" ref="M7:M11" si="3">L7*K7</f>
        <v>305771.93269230769</v>
      </c>
    </row>
    <row r="8" spans="3:13">
      <c r="C8" s="6">
        <f>C7+1</f>
        <v>3</v>
      </c>
      <c r="D8" s="9" t="s">
        <v>57</v>
      </c>
      <c r="E8" s="70">
        <v>7</v>
      </c>
      <c r="F8" s="7">
        <f>'TO Emp Salary Breakup'!D25</f>
        <v>17245.434711538463</v>
      </c>
      <c r="G8" s="8">
        <f t="shared" si="1"/>
        <v>120718.04298076924</v>
      </c>
      <c r="I8" s="95">
        <f>I7+1</f>
        <v>3</v>
      </c>
      <c r="J8" s="96" t="s">
        <v>57</v>
      </c>
      <c r="K8" s="99">
        <v>7</v>
      </c>
      <c r="L8" s="97">
        <f>+'TO Emp Salary Breakup'!O25</f>
        <v>17245.434711538463</v>
      </c>
      <c r="M8" s="98">
        <f t="shared" si="3"/>
        <v>120718.04298076924</v>
      </c>
    </row>
    <row r="9" spans="3:13">
      <c r="C9" s="6">
        <v>4</v>
      </c>
      <c r="D9" s="9" t="s">
        <v>58</v>
      </c>
      <c r="E9" s="70">
        <v>3</v>
      </c>
      <c r="F9" s="7">
        <f>'TO Emp Salary Breakup'!F25</f>
        <v>18517.348173076924</v>
      </c>
      <c r="G9" s="8">
        <f t="shared" si="1"/>
        <v>55552.044519230767</v>
      </c>
      <c r="I9" s="95">
        <v>4</v>
      </c>
      <c r="J9" s="96" t="s">
        <v>58</v>
      </c>
      <c r="K9" s="99">
        <v>3</v>
      </c>
      <c r="L9" s="97">
        <f>+'TO Emp Salary Breakup'!Q25</f>
        <v>18517.348173076924</v>
      </c>
      <c r="M9" s="98">
        <f t="shared" si="3"/>
        <v>55552.044519230767</v>
      </c>
    </row>
    <row r="10" spans="3:13">
      <c r="C10" s="6">
        <v>5</v>
      </c>
      <c r="D10" s="9" t="s">
        <v>59</v>
      </c>
      <c r="E10" s="70">
        <v>5</v>
      </c>
      <c r="F10" s="7">
        <f>'TO Emp Salary Breakup'!H25</f>
        <v>19484.277019230773</v>
      </c>
      <c r="G10" s="8">
        <f t="shared" si="1"/>
        <v>97421.385096153856</v>
      </c>
      <c r="I10" s="95">
        <v>5</v>
      </c>
      <c r="J10" s="96" t="s">
        <v>59</v>
      </c>
      <c r="K10" s="99">
        <v>5</v>
      </c>
      <c r="L10" s="97">
        <f>+'TO Emp Salary Breakup'!S25</f>
        <v>19484.277019230773</v>
      </c>
      <c r="M10" s="98">
        <f t="shared" si="3"/>
        <v>97421.385096153856</v>
      </c>
    </row>
    <row r="11" spans="3:13">
      <c r="C11" s="6">
        <f t="shared" si="0"/>
        <v>6</v>
      </c>
      <c r="D11" s="9" t="s">
        <v>60</v>
      </c>
      <c r="E11" s="70">
        <v>2</v>
      </c>
      <c r="F11" s="7">
        <f>'TO Emp Salary Breakup'!I25</f>
        <v>21396.033480769231</v>
      </c>
      <c r="G11" s="8">
        <f t="shared" si="1"/>
        <v>42792.066961538461</v>
      </c>
      <c r="I11" s="95">
        <f t="shared" si="2"/>
        <v>6</v>
      </c>
      <c r="J11" s="96" t="s">
        <v>60</v>
      </c>
      <c r="K11" s="99">
        <v>2</v>
      </c>
      <c r="L11" s="97">
        <f>+'TO Emp Salary Breakup'!T25</f>
        <v>21396.26348076923</v>
      </c>
      <c r="M11" s="98">
        <f t="shared" si="3"/>
        <v>42792.52696153846</v>
      </c>
    </row>
    <row r="12" spans="3:13">
      <c r="C12" s="6"/>
      <c r="D12" s="10" t="s">
        <v>6</v>
      </c>
      <c r="E12" s="7"/>
      <c r="F12" s="7"/>
      <c r="G12" s="11">
        <f>SUM(G6:G11)</f>
        <v>644814.00573076936</v>
      </c>
      <c r="H12" s="69"/>
      <c r="I12" s="95"/>
      <c r="J12" s="100" t="s">
        <v>6</v>
      </c>
      <c r="K12" s="97"/>
      <c r="L12" s="97"/>
      <c r="M12" s="101">
        <f>SUM(M6:M11)</f>
        <v>644814.69573076931</v>
      </c>
    </row>
    <row r="13" spans="3:13">
      <c r="C13" s="77" t="s">
        <v>7</v>
      </c>
      <c r="D13" s="78"/>
      <c r="E13" s="78"/>
      <c r="F13" s="78"/>
      <c r="G13" s="79"/>
      <c r="I13" s="92" t="s">
        <v>7</v>
      </c>
      <c r="J13" s="93"/>
      <c r="K13" s="93"/>
      <c r="L13" s="93"/>
      <c r="M13" s="94"/>
    </row>
    <row r="14" spans="3:13">
      <c r="C14" s="6">
        <v>1</v>
      </c>
      <c r="D14" s="12" t="s">
        <v>8</v>
      </c>
      <c r="E14" s="13"/>
      <c r="F14" s="14"/>
      <c r="G14" s="8">
        <v>31500</v>
      </c>
      <c r="I14" s="95">
        <v>1</v>
      </c>
      <c r="J14" s="102" t="s">
        <v>8</v>
      </c>
      <c r="K14" s="103"/>
      <c r="L14" s="104"/>
      <c r="M14" s="98">
        <v>31500</v>
      </c>
    </row>
    <row r="15" spans="3:13">
      <c r="C15" s="6">
        <f>C14+1</f>
        <v>2</v>
      </c>
      <c r="D15" s="12" t="s">
        <v>9</v>
      </c>
      <c r="E15" s="7">
        <v>1</v>
      </c>
      <c r="F15" s="14">
        <v>1300</v>
      </c>
      <c r="G15" s="8">
        <f t="shared" ref="G15:G17" si="4">F15*E15</f>
        <v>1300</v>
      </c>
      <c r="I15" s="95">
        <f>I14+1</f>
        <v>2</v>
      </c>
      <c r="J15" s="102" t="s">
        <v>9</v>
      </c>
      <c r="K15" s="97">
        <v>1</v>
      </c>
      <c r="L15" s="104">
        <v>1300</v>
      </c>
      <c r="M15" s="98">
        <f t="shared" ref="M15:M17" si="5">L15*K15</f>
        <v>1300</v>
      </c>
    </row>
    <row r="16" spans="3:13">
      <c r="C16" s="6">
        <f>C15+1</f>
        <v>3</v>
      </c>
      <c r="D16" s="12" t="s">
        <v>10</v>
      </c>
      <c r="E16" s="7">
        <v>1</v>
      </c>
      <c r="F16" s="14">
        <v>3000</v>
      </c>
      <c r="G16" s="8">
        <f t="shared" si="4"/>
        <v>3000</v>
      </c>
      <c r="I16" s="95">
        <f>I15+1</f>
        <v>3</v>
      </c>
      <c r="J16" s="102" t="s">
        <v>10</v>
      </c>
      <c r="K16" s="97">
        <v>1</v>
      </c>
      <c r="L16" s="104">
        <v>3000</v>
      </c>
      <c r="M16" s="98">
        <f t="shared" si="5"/>
        <v>3000</v>
      </c>
    </row>
    <row r="17" spans="3:13">
      <c r="C17" s="6">
        <f t="shared" ref="C17:C18" si="6">C16+1</f>
        <v>4</v>
      </c>
      <c r="D17" s="15" t="s">
        <v>24</v>
      </c>
      <c r="E17" s="7">
        <v>4</v>
      </c>
      <c r="F17" s="14">
        <v>1750</v>
      </c>
      <c r="G17" s="8">
        <f t="shared" si="4"/>
        <v>7000</v>
      </c>
      <c r="I17" s="95">
        <f t="shared" ref="I17:I18" si="7">I16+1</f>
        <v>4</v>
      </c>
      <c r="J17" s="105" t="s">
        <v>24</v>
      </c>
      <c r="K17" s="97">
        <v>4</v>
      </c>
      <c r="L17" s="104">
        <v>1750</v>
      </c>
      <c r="M17" s="98">
        <f t="shared" si="5"/>
        <v>7000</v>
      </c>
    </row>
    <row r="18" spans="3:13">
      <c r="C18" s="6">
        <f t="shared" si="6"/>
        <v>5</v>
      </c>
      <c r="D18" s="15" t="s">
        <v>25</v>
      </c>
      <c r="E18" s="7"/>
      <c r="F18" s="14"/>
      <c r="G18" s="36" t="s">
        <v>26</v>
      </c>
      <c r="I18" s="95">
        <f t="shared" si="7"/>
        <v>5</v>
      </c>
      <c r="J18" s="105" t="s">
        <v>25</v>
      </c>
      <c r="K18" s="97"/>
      <c r="L18" s="104"/>
      <c r="M18" s="106" t="s">
        <v>26</v>
      </c>
    </row>
    <row r="19" spans="3:13" ht="13.5" thickBot="1">
      <c r="C19" s="16"/>
      <c r="D19" s="10" t="s">
        <v>6</v>
      </c>
      <c r="E19" s="7"/>
      <c r="F19" s="7"/>
      <c r="G19" s="17">
        <f>SUM(G14:G17)</f>
        <v>42800</v>
      </c>
      <c r="I19" s="107"/>
      <c r="J19" s="100" t="s">
        <v>6</v>
      </c>
      <c r="K19" s="97"/>
      <c r="L19" s="97"/>
      <c r="M19" s="108">
        <f>SUM(M14:M17)</f>
        <v>42800</v>
      </c>
    </row>
    <row r="20" spans="3:13">
      <c r="C20" s="18"/>
      <c r="D20" s="19" t="s">
        <v>11</v>
      </c>
      <c r="E20" s="20"/>
      <c r="F20" s="21"/>
      <c r="G20" s="22">
        <f>G19+G12</f>
        <v>687614.00573076936</v>
      </c>
      <c r="I20" s="109"/>
      <c r="J20" s="110" t="s">
        <v>11</v>
      </c>
      <c r="K20" s="111"/>
      <c r="L20" s="112"/>
      <c r="M20" s="113">
        <f>M19+M12</f>
        <v>687614.69573076931</v>
      </c>
    </row>
    <row r="21" spans="3:13">
      <c r="C21" s="23"/>
      <c r="D21" s="24" t="s">
        <v>12</v>
      </c>
      <c r="E21" s="80" t="s">
        <v>64</v>
      </c>
      <c r="F21" s="81"/>
      <c r="G21" s="25">
        <v>12710</v>
      </c>
      <c r="I21" s="114"/>
      <c r="J21" s="115" t="s">
        <v>12</v>
      </c>
      <c r="K21" s="116" t="s">
        <v>64</v>
      </c>
      <c r="L21" s="117"/>
      <c r="M21" s="118">
        <v>12710</v>
      </c>
    </row>
    <row r="22" spans="3:13" ht="13.5" thickBot="1">
      <c r="C22" s="26"/>
      <c r="D22" s="27" t="s">
        <v>13</v>
      </c>
      <c r="E22" s="28"/>
      <c r="F22" s="29"/>
      <c r="G22" s="30">
        <f>G20+G21</f>
        <v>700324.00573076936</v>
      </c>
      <c r="I22" s="119"/>
      <c r="J22" s="120" t="s">
        <v>13</v>
      </c>
      <c r="K22" s="121"/>
      <c r="L22" s="122"/>
      <c r="M22" s="123">
        <f>M20+M21</f>
        <v>700324.69573076931</v>
      </c>
    </row>
    <row r="23" spans="3:13">
      <c r="I23" s="124"/>
      <c r="J23" s="124"/>
      <c r="K23" s="124"/>
      <c r="L23" s="124"/>
      <c r="M23" s="124"/>
    </row>
    <row r="24" spans="3:13">
      <c r="C24" s="31" t="s">
        <v>14</v>
      </c>
      <c r="D24" s="32"/>
      <c r="E24" s="33"/>
      <c r="F24" s="33"/>
      <c r="G24" s="33"/>
      <c r="I24" s="31" t="s">
        <v>14</v>
      </c>
      <c r="J24" s="32"/>
      <c r="K24" s="125"/>
      <c r="L24" s="125"/>
      <c r="M24" s="125"/>
    </row>
    <row r="25" spans="3:13">
      <c r="C25" s="82" t="s">
        <v>15</v>
      </c>
      <c r="D25" s="82"/>
      <c r="E25" s="82"/>
      <c r="F25" s="82"/>
      <c r="G25" s="82"/>
      <c r="I25" s="82" t="s">
        <v>15</v>
      </c>
      <c r="J25" s="82"/>
      <c r="K25" s="82"/>
      <c r="L25" s="82"/>
      <c r="M25" s="82"/>
    </row>
    <row r="26" spans="3:13">
      <c r="C26" s="34" t="s">
        <v>16</v>
      </c>
      <c r="D26" s="34"/>
      <c r="E26" s="34"/>
      <c r="F26" s="34"/>
      <c r="G26" s="34"/>
      <c r="I26" s="72" t="s">
        <v>16</v>
      </c>
      <c r="J26" s="72"/>
      <c r="K26" s="72"/>
      <c r="L26" s="72"/>
      <c r="M26" s="72"/>
    </row>
    <row r="27" spans="3:13">
      <c r="C27" s="82" t="s">
        <v>17</v>
      </c>
      <c r="D27" s="82"/>
      <c r="E27" s="82"/>
      <c r="F27" s="82"/>
      <c r="G27" s="82"/>
      <c r="I27" s="82" t="s">
        <v>17</v>
      </c>
      <c r="J27" s="82"/>
      <c r="K27" s="82"/>
      <c r="L27" s="82"/>
      <c r="M27" s="82"/>
    </row>
    <row r="28" spans="3:13">
      <c r="C28" s="35" t="s">
        <v>18</v>
      </c>
      <c r="D28" s="35"/>
      <c r="E28" s="35"/>
      <c r="F28" s="35"/>
      <c r="G28" s="35"/>
      <c r="I28" s="35" t="s">
        <v>18</v>
      </c>
      <c r="J28" s="35"/>
      <c r="K28" s="35"/>
      <c r="L28" s="35"/>
      <c r="M28" s="35"/>
    </row>
    <row r="29" spans="3:13">
      <c r="C29" s="35" t="s">
        <v>19</v>
      </c>
      <c r="D29" s="35"/>
      <c r="E29" s="35"/>
      <c r="F29" s="35"/>
      <c r="G29" s="35"/>
      <c r="I29" s="35" t="s">
        <v>19</v>
      </c>
      <c r="J29" s="35"/>
      <c r="K29" s="35"/>
      <c r="L29" s="35"/>
      <c r="M29" s="35"/>
    </row>
    <row r="30" spans="3:13">
      <c r="C30" s="35" t="s">
        <v>20</v>
      </c>
      <c r="D30" s="35"/>
      <c r="E30" s="35"/>
      <c r="F30" s="35"/>
      <c r="G30" s="35"/>
      <c r="I30" s="35" t="s">
        <v>20</v>
      </c>
      <c r="J30" s="35"/>
      <c r="K30" s="35"/>
      <c r="L30" s="35"/>
      <c r="M30" s="35"/>
    </row>
    <row r="31" spans="3:13">
      <c r="C31" s="73" t="s">
        <v>21</v>
      </c>
      <c r="D31" s="73"/>
      <c r="E31" s="73"/>
      <c r="F31" s="73"/>
      <c r="G31" s="73"/>
      <c r="I31" s="73" t="s">
        <v>21</v>
      </c>
      <c r="J31" s="73"/>
      <c r="K31" s="73"/>
      <c r="L31" s="73"/>
      <c r="M31" s="73"/>
    </row>
  </sheetData>
  <mergeCells count="14">
    <mergeCell ref="I27:M27"/>
    <mergeCell ref="I31:M31"/>
    <mergeCell ref="I3:M3"/>
    <mergeCell ref="I5:M5"/>
    <mergeCell ref="I13:M13"/>
    <mergeCell ref="K21:L21"/>
    <mergeCell ref="I25:M25"/>
    <mergeCell ref="C31:G31"/>
    <mergeCell ref="C3:G3"/>
    <mergeCell ref="C5:G5"/>
    <mergeCell ref="C13:G13"/>
    <mergeCell ref="E21:F21"/>
    <mergeCell ref="C25:G25"/>
    <mergeCell ref="C27:G27"/>
  </mergeCells>
  <pageMargins left="0.7" right="0.7" top="0.75" bottom="0.75" header="0.3" footer="0.3"/>
  <pageSetup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8"/>
  <sheetViews>
    <sheetView tabSelected="1" workbookViewId="0">
      <pane ySplit="4" topLeftCell="A5" activePane="bottomLeft" state="frozen"/>
      <selection pane="bottomLeft" activeCell="C17" sqref="C17"/>
    </sheetView>
  </sheetViews>
  <sheetFormatPr defaultRowHeight="15"/>
  <cols>
    <col min="1" max="1" width="26.5703125" bestFit="1" customWidth="1"/>
    <col min="2" max="2" width="8" bestFit="1" customWidth="1"/>
    <col min="3" max="4" width="11.7109375" bestFit="1" customWidth="1"/>
    <col min="5" max="5" width="10.140625" hidden="1" customWidth="1"/>
    <col min="6" max="6" width="10.140625" bestFit="1" customWidth="1"/>
    <col min="7" max="7" width="10.140625" hidden="1" customWidth="1"/>
    <col min="8" max="10" width="11.7109375" bestFit="1" customWidth="1"/>
    <col min="12" max="12" width="26.5703125" bestFit="1" customWidth="1"/>
  </cols>
  <sheetData>
    <row r="2" spans="1:21">
      <c r="A2" s="68" t="s">
        <v>55</v>
      </c>
      <c r="B2" s="67"/>
      <c r="C2" s="67"/>
      <c r="D2" s="67"/>
      <c r="E2" s="67"/>
      <c r="F2" s="67"/>
      <c r="G2" s="67"/>
      <c r="H2" s="67"/>
      <c r="I2" s="67"/>
      <c r="L2" s="68" t="s">
        <v>65</v>
      </c>
      <c r="M2" s="67"/>
      <c r="N2" s="67"/>
      <c r="O2" s="67"/>
      <c r="P2" s="67"/>
      <c r="Q2" s="67"/>
      <c r="R2" s="67"/>
      <c r="S2" s="67"/>
      <c r="T2" s="67"/>
    </row>
    <row r="3" spans="1:21">
      <c r="F3" s="37"/>
      <c r="G3" s="37"/>
      <c r="H3" s="37"/>
      <c r="I3" s="37"/>
      <c r="L3" s="126" t="s">
        <v>66</v>
      </c>
      <c r="Q3" s="37"/>
      <c r="R3" s="37"/>
      <c r="S3" s="37"/>
      <c r="T3" s="37"/>
    </row>
    <row r="4" spans="1:21" ht="38.25">
      <c r="A4" s="65" t="s">
        <v>54</v>
      </c>
      <c r="B4" s="66" t="s">
        <v>53</v>
      </c>
      <c r="C4" s="65" t="s">
        <v>52</v>
      </c>
      <c r="D4" s="65" t="s">
        <v>51</v>
      </c>
      <c r="E4" s="65" t="s">
        <v>50</v>
      </c>
      <c r="F4" s="65" t="s">
        <v>49</v>
      </c>
      <c r="G4" s="65" t="s">
        <v>56</v>
      </c>
      <c r="H4" s="65" t="s">
        <v>48</v>
      </c>
      <c r="I4" s="64" t="s">
        <v>47</v>
      </c>
      <c r="J4" s="64" t="s">
        <v>47</v>
      </c>
      <c r="L4" s="65" t="s">
        <v>54</v>
      </c>
      <c r="M4" s="66" t="s">
        <v>53</v>
      </c>
      <c r="N4" s="65" t="s">
        <v>52</v>
      </c>
      <c r="O4" s="65" t="s">
        <v>51</v>
      </c>
      <c r="P4" s="65" t="s">
        <v>50</v>
      </c>
      <c r="Q4" s="65" t="s">
        <v>49</v>
      </c>
      <c r="R4" s="65" t="s">
        <v>56</v>
      </c>
      <c r="S4" s="65" t="s">
        <v>48</v>
      </c>
      <c r="T4" s="64" t="s">
        <v>47</v>
      </c>
      <c r="U4" s="64" t="s">
        <v>47</v>
      </c>
    </row>
    <row r="5" spans="1:21">
      <c r="A5" s="59" t="s">
        <v>46</v>
      </c>
      <c r="B5" s="40"/>
      <c r="C5" s="42">
        <v>6600</v>
      </c>
      <c r="D5" s="42">
        <v>6600</v>
      </c>
      <c r="E5" s="61">
        <v>7100</v>
      </c>
      <c r="F5" s="61">
        <v>7100</v>
      </c>
      <c r="G5" s="61">
        <v>7800</v>
      </c>
      <c r="H5" s="61">
        <v>7800</v>
      </c>
      <c r="I5" s="63">
        <v>9184</v>
      </c>
      <c r="J5" s="63">
        <v>9184</v>
      </c>
      <c r="L5" s="59" t="s">
        <v>46</v>
      </c>
      <c r="M5" s="40"/>
      <c r="N5" s="42">
        <v>6600</v>
      </c>
      <c r="O5" s="42">
        <v>6600</v>
      </c>
      <c r="P5" s="61">
        <v>7100</v>
      </c>
      <c r="Q5" s="61">
        <v>7100</v>
      </c>
      <c r="R5" s="61">
        <v>7800</v>
      </c>
      <c r="S5" s="61">
        <v>7800</v>
      </c>
      <c r="T5" s="63">
        <v>9184</v>
      </c>
      <c r="U5" s="63">
        <v>9184</v>
      </c>
    </row>
    <row r="6" spans="1:21">
      <c r="A6" s="50" t="s">
        <v>45</v>
      </c>
      <c r="B6" s="62"/>
      <c r="C6" s="42">
        <v>4900</v>
      </c>
      <c r="D6" s="42">
        <f>C6</f>
        <v>4900</v>
      </c>
      <c r="E6" s="42">
        <f>D6</f>
        <v>4900</v>
      </c>
      <c r="F6" s="42">
        <f>E6</f>
        <v>4900</v>
      </c>
      <c r="G6" s="42">
        <f>E6</f>
        <v>4900</v>
      </c>
      <c r="H6" s="42">
        <f>F6</f>
        <v>4900</v>
      </c>
      <c r="I6" s="61">
        <f>H6</f>
        <v>4900</v>
      </c>
      <c r="J6" s="61">
        <f>I6</f>
        <v>4900</v>
      </c>
      <c r="L6" s="50" t="s">
        <v>45</v>
      </c>
      <c r="M6" s="62"/>
      <c r="N6" s="42">
        <v>4900</v>
      </c>
      <c r="O6" s="42">
        <f>N6</f>
        <v>4900</v>
      </c>
      <c r="P6" s="42">
        <f>O6</f>
        <v>4900</v>
      </c>
      <c r="Q6" s="42">
        <f>P6</f>
        <v>4900</v>
      </c>
      <c r="R6" s="42">
        <f>P6</f>
        <v>4900</v>
      </c>
      <c r="S6" s="42">
        <f>Q6</f>
        <v>4900</v>
      </c>
      <c r="T6" s="61">
        <f>S6</f>
        <v>4900</v>
      </c>
      <c r="U6" s="61">
        <f>T6</f>
        <v>4900</v>
      </c>
    </row>
    <row r="7" spans="1:21">
      <c r="A7" s="50" t="s">
        <v>63</v>
      </c>
      <c r="B7" s="60">
        <v>0.05</v>
      </c>
      <c r="C7" s="42">
        <v>0</v>
      </c>
      <c r="D7" s="42">
        <f t="shared" ref="D7:J7" si="0">D6*$B$7</f>
        <v>245</v>
      </c>
      <c r="E7" s="42">
        <f t="shared" si="0"/>
        <v>245</v>
      </c>
      <c r="F7" s="42">
        <f t="shared" si="0"/>
        <v>245</v>
      </c>
      <c r="G7" s="42">
        <f t="shared" si="0"/>
        <v>245</v>
      </c>
      <c r="H7" s="42">
        <f t="shared" si="0"/>
        <v>245</v>
      </c>
      <c r="I7" s="42">
        <f t="shared" si="0"/>
        <v>245</v>
      </c>
      <c r="J7" s="42">
        <f t="shared" si="0"/>
        <v>245</v>
      </c>
      <c r="L7" s="50" t="s">
        <v>63</v>
      </c>
      <c r="M7" s="60">
        <v>0.05</v>
      </c>
      <c r="N7" s="42">
        <v>0</v>
      </c>
      <c r="O7" s="42">
        <f>O6*$M$7</f>
        <v>245</v>
      </c>
      <c r="P7" s="42">
        <f t="shared" ref="P7:U7" si="1">P6*$M$7</f>
        <v>245</v>
      </c>
      <c r="Q7" s="42">
        <f t="shared" si="1"/>
        <v>245</v>
      </c>
      <c r="R7" s="42">
        <f t="shared" si="1"/>
        <v>245</v>
      </c>
      <c r="S7" s="42">
        <f t="shared" si="1"/>
        <v>245</v>
      </c>
      <c r="T7" s="42">
        <f t="shared" si="1"/>
        <v>245</v>
      </c>
      <c r="U7" s="42">
        <f t="shared" si="1"/>
        <v>245</v>
      </c>
    </row>
    <row r="8" spans="1:21">
      <c r="A8" s="44" t="s">
        <v>44</v>
      </c>
      <c r="B8" s="46"/>
      <c r="C8" s="45">
        <f t="shared" ref="C8:J8" si="2">SUM(C5:C7)</f>
        <v>11500</v>
      </c>
      <c r="D8" s="45">
        <f t="shared" si="2"/>
        <v>11745</v>
      </c>
      <c r="E8" s="45">
        <f t="shared" si="2"/>
        <v>12245</v>
      </c>
      <c r="F8" s="45">
        <f t="shared" si="2"/>
        <v>12245</v>
      </c>
      <c r="G8" s="45">
        <f t="shared" si="2"/>
        <v>12945</v>
      </c>
      <c r="H8" s="45">
        <f t="shared" si="2"/>
        <v>12945</v>
      </c>
      <c r="I8" s="45">
        <f t="shared" si="2"/>
        <v>14329</v>
      </c>
      <c r="J8" s="45">
        <f t="shared" si="2"/>
        <v>14329</v>
      </c>
      <c r="L8" s="44" t="s">
        <v>44</v>
      </c>
      <c r="M8" s="46"/>
      <c r="N8" s="45">
        <f t="shared" ref="N8:U8" si="3">SUM(N5:N7)</f>
        <v>11500</v>
      </c>
      <c r="O8" s="45">
        <f t="shared" si="3"/>
        <v>11745</v>
      </c>
      <c r="P8" s="45">
        <f t="shared" si="3"/>
        <v>12245</v>
      </c>
      <c r="Q8" s="45">
        <f t="shared" si="3"/>
        <v>12245</v>
      </c>
      <c r="R8" s="45">
        <f t="shared" si="3"/>
        <v>12945</v>
      </c>
      <c r="S8" s="45">
        <f t="shared" si="3"/>
        <v>12945</v>
      </c>
      <c r="T8" s="45">
        <f t="shared" si="3"/>
        <v>14329</v>
      </c>
      <c r="U8" s="45">
        <f t="shared" si="3"/>
        <v>14329</v>
      </c>
    </row>
    <row r="9" spans="1:21">
      <c r="A9" s="59" t="s">
        <v>43</v>
      </c>
      <c r="B9" s="58">
        <v>0.05</v>
      </c>
      <c r="C9" s="49">
        <f t="shared" ref="C9:J9" si="4">C8*$B9</f>
        <v>575</v>
      </c>
      <c r="D9" s="49">
        <f t="shared" si="4"/>
        <v>587.25</v>
      </c>
      <c r="E9" s="49">
        <f t="shared" si="4"/>
        <v>612.25</v>
      </c>
      <c r="F9" s="49">
        <f t="shared" si="4"/>
        <v>612.25</v>
      </c>
      <c r="G9" s="49">
        <f t="shared" si="4"/>
        <v>647.25</v>
      </c>
      <c r="H9" s="49">
        <f t="shared" si="4"/>
        <v>647.25</v>
      </c>
      <c r="I9" s="49">
        <f t="shared" si="4"/>
        <v>716.45</v>
      </c>
      <c r="J9" s="49">
        <f t="shared" si="4"/>
        <v>716.45</v>
      </c>
      <c r="L9" s="59" t="s">
        <v>43</v>
      </c>
      <c r="M9" s="58">
        <v>0.05</v>
      </c>
      <c r="N9" s="49">
        <f>N8*$M9</f>
        <v>575</v>
      </c>
      <c r="O9" s="49">
        <f t="shared" ref="O9:U9" si="5">O8*$M9</f>
        <v>587.25</v>
      </c>
      <c r="P9" s="49">
        <f t="shared" si="5"/>
        <v>612.25</v>
      </c>
      <c r="Q9" s="49">
        <f t="shared" si="5"/>
        <v>612.25</v>
      </c>
      <c r="R9" s="49">
        <f t="shared" si="5"/>
        <v>647.25</v>
      </c>
      <c r="S9" s="49">
        <f t="shared" si="5"/>
        <v>647.25</v>
      </c>
      <c r="T9" s="49">
        <f t="shared" si="5"/>
        <v>716.45</v>
      </c>
      <c r="U9" s="49">
        <f t="shared" si="5"/>
        <v>716.45</v>
      </c>
    </row>
    <row r="10" spans="1:21">
      <c r="A10" s="57" t="s">
        <v>42</v>
      </c>
      <c r="B10" s="54">
        <v>0</v>
      </c>
      <c r="C10" s="49">
        <f t="shared" ref="C10:J10" si="6">C$8/26*$B10</f>
        <v>0</v>
      </c>
      <c r="D10" s="49">
        <f t="shared" si="6"/>
        <v>0</v>
      </c>
      <c r="E10" s="49">
        <f t="shared" si="6"/>
        <v>0</v>
      </c>
      <c r="F10" s="49">
        <f t="shared" si="6"/>
        <v>0</v>
      </c>
      <c r="G10" s="49">
        <f t="shared" si="6"/>
        <v>0</v>
      </c>
      <c r="H10" s="49">
        <f t="shared" si="6"/>
        <v>0</v>
      </c>
      <c r="I10" s="49">
        <f t="shared" si="6"/>
        <v>0</v>
      </c>
      <c r="J10" s="49">
        <f t="shared" si="6"/>
        <v>0</v>
      </c>
      <c r="L10" s="57" t="s">
        <v>42</v>
      </c>
      <c r="M10" s="54">
        <v>0</v>
      </c>
      <c r="N10" s="49">
        <f t="shared" ref="N10:U10" si="7">N$8/26*$B10</f>
        <v>0</v>
      </c>
      <c r="O10" s="49">
        <f t="shared" si="7"/>
        <v>0</v>
      </c>
      <c r="P10" s="49">
        <f t="shared" si="7"/>
        <v>0</v>
      </c>
      <c r="Q10" s="49">
        <f t="shared" si="7"/>
        <v>0</v>
      </c>
      <c r="R10" s="49">
        <f t="shared" si="7"/>
        <v>0</v>
      </c>
      <c r="S10" s="49">
        <f t="shared" si="7"/>
        <v>0</v>
      </c>
      <c r="T10" s="49">
        <f t="shared" si="7"/>
        <v>0</v>
      </c>
      <c r="U10" s="49">
        <f t="shared" si="7"/>
        <v>0</v>
      </c>
    </row>
    <row r="11" spans="1:21">
      <c r="A11" s="50" t="s">
        <v>41</v>
      </c>
      <c r="B11" s="51"/>
      <c r="C11" s="49">
        <v>0</v>
      </c>
      <c r="D11" s="49">
        <v>700</v>
      </c>
      <c r="E11" s="49">
        <v>950</v>
      </c>
      <c r="F11" s="49">
        <v>1200</v>
      </c>
      <c r="G11" s="49">
        <v>950</v>
      </c>
      <c r="H11" s="49">
        <v>1200</v>
      </c>
      <c r="I11" s="49">
        <v>1200</v>
      </c>
      <c r="J11" s="49">
        <v>2200</v>
      </c>
      <c r="L11" s="50" t="s">
        <v>41</v>
      </c>
      <c r="M11" s="51"/>
      <c r="N11" s="49">
        <v>0</v>
      </c>
      <c r="O11" s="49">
        <v>700</v>
      </c>
      <c r="P11" s="49">
        <v>950</v>
      </c>
      <c r="Q11" s="49">
        <v>1200</v>
      </c>
      <c r="R11" s="49">
        <v>950</v>
      </c>
      <c r="S11" s="49">
        <v>1200</v>
      </c>
      <c r="T11" s="49">
        <v>1200</v>
      </c>
      <c r="U11" s="49">
        <v>2200</v>
      </c>
    </row>
    <row r="12" spans="1:21">
      <c r="A12" s="56" t="s">
        <v>40</v>
      </c>
      <c r="B12" s="55">
        <v>0.66</v>
      </c>
      <c r="C12" s="49">
        <f t="shared" ref="C12:J12" si="8">C$8/26*$B12</f>
        <v>291.92307692307696</v>
      </c>
      <c r="D12" s="49">
        <f t="shared" si="8"/>
        <v>298.14230769230772</v>
      </c>
      <c r="E12" s="49">
        <f t="shared" si="8"/>
        <v>310.8346153846154</v>
      </c>
      <c r="F12" s="49">
        <f t="shared" si="8"/>
        <v>310.8346153846154</v>
      </c>
      <c r="G12" s="49">
        <f t="shared" si="8"/>
        <v>328.60384615384618</v>
      </c>
      <c r="H12" s="49">
        <f t="shared" si="8"/>
        <v>328.60384615384618</v>
      </c>
      <c r="I12" s="49">
        <f t="shared" si="8"/>
        <v>363.73615384615385</v>
      </c>
      <c r="J12" s="49">
        <f t="shared" si="8"/>
        <v>363.73615384615385</v>
      </c>
      <c r="L12" s="56" t="s">
        <v>40</v>
      </c>
      <c r="M12" s="55">
        <v>0.66</v>
      </c>
      <c r="N12" s="49">
        <f>N$8/26*$M12</f>
        <v>291.92307692307696</v>
      </c>
      <c r="O12" s="49">
        <f t="shared" ref="O12:U12" si="9">O$8/26*$M12</f>
        <v>298.14230769230772</v>
      </c>
      <c r="P12" s="49">
        <f t="shared" si="9"/>
        <v>310.8346153846154</v>
      </c>
      <c r="Q12" s="49">
        <f t="shared" si="9"/>
        <v>310.8346153846154</v>
      </c>
      <c r="R12" s="49">
        <f t="shared" si="9"/>
        <v>328.60384615384618</v>
      </c>
      <c r="S12" s="49">
        <f t="shared" si="9"/>
        <v>328.60384615384618</v>
      </c>
      <c r="T12" s="49">
        <f t="shared" si="9"/>
        <v>363.73615384615385</v>
      </c>
      <c r="U12" s="49">
        <f t="shared" si="9"/>
        <v>363.73615384615385</v>
      </c>
    </row>
    <row r="13" spans="1:21">
      <c r="A13" s="44" t="s">
        <v>39</v>
      </c>
      <c r="B13" s="46"/>
      <c r="C13" s="45">
        <f t="shared" ref="C13:J13" si="10">SUM(C9:C12)</f>
        <v>866.92307692307691</v>
      </c>
      <c r="D13" s="45">
        <f t="shared" si="10"/>
        <v>1585.3923076923077</v>
      </c>
      <c r="E13" s="45">
        <f t="shared" si="10"/>
        <v>1873.0846153846155</v>
      </c>
      <c r="F13" s="45">
        <f t="shared" si="10"/>
        <v>2123.0846153846155</v>
      </c>
      <c r="G13" s="45">
        <f t="shared" si="10"/>
        <v>1925.8538461538462</v>
      </c>
      <c r="H13" s="45">
        <f t="shared" si="10"/>
        <v>2175.853846153846</v>
      </c>
      <c r="I13" s="45">
        <f t="shared" si="10"/>
        <v>2280.186153846154</v>
      </c>
      <c r="J13" s="45">
        <f t="shared" si="10"/>
        <v>3280.1861538461535</v>
      </c>
      <c r="L13" s="44" t="s">
        <v>39</v>
      </c>
      <c r="M13" s="46"/>
      <c r="N13" s="45">
        <f t="shared" ref="N13:U13" si="11">SUM(N9:N12)</f>
        <v>866.92307692307691</v>
      </c>
      <c r="O13" s="45">
        <f t="shared" si="11"/>
        <v>1585.3923076923077</v>
      </c>
      <c r="P13" s="45">
        <f t="shared" si="11"/>
        <v>1873.0846153846155</v>
      </c>
      <c r="Q13" s="45">
        <f t="shared" si="11"/>
        <v>2123.0846153846155</v>
      </c>
      <c r="R13" s="45">
        <f t="shared" si="11"/>
        <v>1925.8538461538462</v>
      </c>
      <c r="S13" s="45">
        <f t="shared" si="11"/>
        <v>2175.853846153846</v>
      </c>
      <c r="T13" s="45">
        <f t="shared" si="11"/>
        <v>2280.186153846154</v>
      </c>
      <c r="U13" s="45">
        <f t="shared" si="11"/>
        <v>3280.1861538461535</v>
      </c>
    </row>
    <row r="14" spans="1:21">
      <c r="A14" s="44" t="s">
        <v>38</v>
      </c>
      <c r="B14" s="46"/>
      <c r="C14" s="45">
        <f t="shared" ref="C14:J14" si="12">+C13+C8</f>
        <v>12366.923076923076</v>
      </c>
      <c r="D14" s="45">
        <f t="shared" si="12"/>
        <v>13330.392307692307</v>
      </c>
      <c r="E14" s="45">
        <f t="shared" si="12"/>
        <v>14118.084615384616</v>
      </c>
      <c r="F14" s="45">
        <f t="shared" si="12"/>
        <v>14368.084615384616</v>
      </c>
      <c r="G14" s="45">
        <f t="shared" si="12"/>
        <v>14870.853846153846</v>
      </c>
      <c r="H14" s="45">
        <f t="shared" si="12"/>
        <v>15120.853846153846</v>
      </c>
      <c r="I14" s="45">
        <f t="shared" si="12"/>
        <v>16609.186153846153</v>
      </c>
      <c r="J14" s="45">
        <f t="shared" si="12"/>
        <v>17609.186153846153</v>
      </c>
      <c r="L14" s="44" t="s">
        <v>38</v>
      </c>
      <c r="M14" s="46"/>
      <c r="N14" s="45">
        <f t="shared" ref="N14:U14" si="13">+N13+N8</f>
        <v>12366.923076923076</v>
      </c>
      <c r="O14" s="45">
        <f t="shared" si="13"/>
        <v>13330.392307692307</v>
      </c>
      <c r="P14" s="45">
        <f t="shared" si="13"/>
        <v>14118.084615384616</v>
      </c>
      <c r="Q14" s="45">
        <f t="shared" si="13"/>
        <v>14368.084615384616</v>
      </c>
      <c r="R14" s="45">
        <f t="shared" si="13"/>
        <v>14870.853846153846</v>
      </c>
      <c r="S14" s="45">
        <f t="shared" si="13"/>
        <v>15120.853846153846</v>
      </c>
      <c r="T14" s="45">
        <f t="shared" si="13"/>
        <v>16609.186153846153</v>
      </c>
      <c r="U14" s="45">
        <f t="shared" si="13"/>
        <v>17609.186153846153</v>
      </c>
    </row>
    <row r="15" spans="1:21">
      <c r="A15" s="50" t="s">
        <v>37</v>
      </c>
      <c r="B15" s="54">
        <v>1.5</v>
      </c>
      <c r="C15" s="49">
        <f t="shared" ref="C15:J15" si="14">C$8/26*$B15</f>
        <v>663.46153846153845</v>
      </c>
      <c r="D15" s="49">
        <f t="shared" si="14"/>
        <v>677.59615384615381</v>
      </c>
      <c r="E15" s="49">
        <f t="shared" si="14"/>
        <v>706.44230769230762</v>
      </c>
      <c r="F15" s="49">
        <f t="shared" si="14"/>
        <v>706.44230769230762</v>
      </c>
      <c r="G15" s="49">
        <f t="shared" si="14"/>
        <v>746.82692307692309</v>
      </c>
      <c r="H15" s="49">
        <f t="shared" si="14"/>
        <v>746.82692307692309</v>
      </c>
      <c r="I15" s="49">
        <f t="shared" si="14"/>
        <v>826.67307692307691</v>
      </c>
      <c r="J15" s="49">
        <f t="shared" si="14"/>
        <v>826.67307692307691</v>
      </c>
      <c r="L15" s="50" t="s">
        <v>37</v>
      </c>
      <c r="M15" s="54">
        <v>1.5</v>
      </c>
      <c r="N15" s="49">
        <f>N$8/26*$M15</f>
        <v>663.46153846153845</v>
      </c>
      <c r="O15" s="49">
        <f t="shared" ref="O15:U15" si="15">O$8/26*$M15</f>
        <v>677.59615384615381</v>
      </c>
      <c r="P15" s="49">
        <f t="shared" si="15"/>
        <v>706.44230769230762</v>
      </c>
      <c r="Q15" s="49">
        <f t="shared" si="15"/>
        <v>706.44230769230762</v>
      </c>
      <c r="R15" s="49">
        <f t="shared" si="15"/>
        <v>746.82692307692309</v>
      </c>
      <c r="S15" s="49">
        <f t="shared" si="15"/>
        <v>746.82692307692309</v>
      </c>
      <c r="T15" s="49">
        <f t="shared" si="15"/>
        <v>826.67307692307691</v>
      </c>
      <c r="U15" s="49">
        <f t="shared" si="15"/>
        <v>826.67307692307691</v>
      </c>
    </row>
    <row r="16" spans="1:21">
      <c r="A16" s="44" t="s">
        <v>36</v>
      </c>
      <c r="B16" s="53"/>
      <c r="C16" s="52">
        <f t="shared" ref="C16:J16" si="16">SUM(C14:C15)</f>
        <v>13030.384615384615</v>
      </c>
      <c r="D16" s="52">
        <f t="shared" si="16"/>
        <v>14007.988461538462</v>
      </c>
      <c r="E16" s="52">
        <f t="shared" si="16"/>
        <v>14824.526923076923</v>
      </c>
      <c r="F16" s="52">
        <f t="shared" si="16"/>
        <v>15074.526923076923</v>
      </c>
      <c r="G16" s="52">
        <f t="shared" si="16"/>
        <v>15617.68076923077</v>
      </c>
      <c r="H16" s="52">
        <f t="shared" si="16"/>
        <v>15867.68076923077</v>
      </c>
      <c r="I16" s="52">
        <f t="shared" si="16"/>
        <v>17435.859230769231</v>
      </c>
      <c r="J16" s="52">
        <f t="shared" si="16"/>
        <v>18435.859230769231</v>
      </c>
      <c r="L16" s="44" t="s">
        <v>36</v>
      </c>
      <c r="M16" s="53"/>
      <c r="N16" s="52">
        <f t="shared" ref="N16:U16" si="17">SUM(N14:N15)</f>
        <v>13030.384615384615</v>
      </c>
      <c r="O16" s="52">
        <f t="shared" si="17"/>
        <v>14007.988461538462</v>
      </c>
      <c r="P16" s="52">
        <f t="shared" si="17"/>
        <v>14824.526923076923</v>
      </c>
      <c r="Q16" s="52">
        <f t="shared" si="17"/>
        <v>15074.526923076923</v>
      </c>
      <c r="R16" s="52">
        <f t="shared" si="17"/>
        <v>15617.68076923077</v>
      </c>
      <c r="S16" s="52">
        <f t="shared" si="17"/>
        <v>15867.68076923077</v>
      </c>
      <c r="T16" s="52">
        <f t="shared" si="17"/>
        <v>17435.859230769231</v>
      </c>
      <c r="U16" s="52">
        <f t="shared" si="17"/>
        <v>18435.859230769231</v>
      </c>
    </row>
    <row r="17" spans="1:21">
      <c r="A17" s="50" t="s">
        <v>35</v>
      </c>
      <c r="B17" s="51">
        <v>3.2500000000000001E-2</v>
      </c>
      <c r="C17" s="49">
        <f>+(C14)*$B17</f>
        <v>401.92500000000001</v>
      </c>
      <c r="D17" s="49">
        <f t="shared" ref="D17:J17" si="18">+(D14)*$B17</f>
        <v>433.23775000000001</v>
      </c>
      <c r="E17" s="49">
        <f t="shared" si="18"/>
        <v>458.83775000000003</v>
      </c>
      <c r="F17" s="49">
        <f t="shared" si="18"/>
        <v>466.96275000000003</v>
      </c>
      <c r="G17" s="49">
        <f t="shared" si="18"/>
        <v>483.30275</v>
      </c>
      <c r="H17" s="49">
        <f t="shared" si="18"/>
        <v>491.42775</v>
      </c>
      <c r="I17" s="49">
        <f t="shared" si="18"/>
        <v>539.79854999999998</v>
      </c>
      <c r="J17" s="49">
        <f t="shared" si="18"/>
        <v>572.29854999999998</v>
      </c>
      <c r="L17" s="50" t="s">
        <v>35</v>
      </c>
      <c r="M17" s="51">
        <v>3.2500000000000001E-2</v>
      </c>
      <c r="N17" s="49">
        <f>+(N14)*$M17</f>
        <v>401.92500000000001</v>
      </c>
      <c r="O17" s="49">
        <f t="shared" ref="O17:U17" si="19">+(O14)*$M17</f>
        <v>433.23775000000001</v>
      </c>
      <c r="P17" s="49">
        <f t="shared" si="19"/>
        <v>458.83775000000003</v>
      </c>
      <c r="Q17" s="49">
        <f t="shared" si="19"/>
        <v>466.96275000000003</v>
      </c>
      <c r="R17" s="49">
        <f t="shared" si="19"/>
        <v>483.30275</v>
      </c>
      <c r="S17" s="49">
        <f t="shared" si="19"/>
        <v>491.42775</v>
      </c>
      <c r="T17" s="49">
        <f t="shared" si="19"/>
        <v>539.79854999999998</v>
      </c>
      <c r="U17" s="49">
        <f t="shared" si="19"/>
        <v>572.29854999999998</v>
      </c>
    </row>
    <row r="18" spans="1:21">
      <c r="A18" s="50" t="s">
        <v>34</v>
      </c>
      <c r="B18" s="51">
        <v>0.13</v>
      </c>
      <c r="C18" s="49">
        <f t="shared" ref="C18:J18" si="20">(C8+C11)*$B18</f>
        <v>1495</v>
      </c>
      <c r="D18" s="49">
        <f t="shared" si="20"/>
        <v>1617.8500000000001</v>
      </c>
      <c r="E18" s="49">
        <f t="shared" si="20"/>
        <v>1715.3500000000001</v>
      </c>
      <c r="F18" s="49">
        <f t="shared" si="20"/>
        <v>1747.8500000000001</v>
      </c>
      <c r="G18" s="49">
        <f t="shared" si="20"/>
        <v>1806.3500000000001</v>
      </c>
      <c r="H18" s="49">
        <f t="shared" si="20"/>
        <v>1838.8500000000001</v>
      </c>
      <c r="I18" s="49">
        <f t="shared" si="20"/>
        <v>2018.77</v>
      </c>
      <c r="J18" s="49">
        <f t="shared" si="20"/>
        <v>2148.77</v>
      </c>
      <c r="L18" s="50" t="s">
        <v>34</v>
      </c>
      <c r="M18" s="51">
        <v>0.13</v>
      </c>
      <c r="N18" s="49">
        <f>IF(N8+N11&gt;=15000,15000*$M$18,IF(N8+N11&lt;15000,(N8+N11)*$M$18,0))</f>
        <v>1495</v>
      </c>
      <c r="O18" s="49">
        <f>IF(O8+O11&gt;=15000,15000*$M$18,IF(O8+O11&lt;15000,(O8+O11)*$M$18,0))</f>
        <v>1617.8500000000001</v>
      </c>
      <c r="P18" s="49">
        <f>IF(P8+P11&gt;=15000,15000*$M$18,IF(P8+P11&lt;15000,(P8+P11)*$M$18,0))</f>
        <v>1715.3500000000001</v>
      </c>
      <c r="Q18" s="49">
        <f>IF(Q8+Q11&gt;=15000,15000*$M$18,IF(Q8+Q11&lt;15000,(Q8+Q11)*$M$18,0))</f>
        <v>1747.8500000000001</v>
      </c>
      <c r="R18" s="49">
        <f>IF(R8+R11&gt;=15000,15000*$M$18,IF(R8+R11&lt;15000,(R8+R11)*$M$18,0))</f>
        <v>1806.3500000000001</v>
      </c>
      <c r="S18" s="49">
        <f>IF(S8+S11&gt;=15000,15000*$M$18,IF(S8+S11&lt;15000,(S8+S11)*$M$18,0))</f>
        <v>1838.8500000000001</v>
      </c>
      <c r="T18" s="49">
        <f>IF(T8+T11&gt;=15000,15000*$M$18,IF(T8+T11&lt;15000,(T8+T11)*$M$18,0))</f>
        <v>1950</v>
      </c>
      <c r="U18" s="49">
        <f>IF(U8+U11&gt;=15000,15000*$M$18,IF(U8+U11&lt;15000,(U8+U11)*$M$18,0))</f>
        <v>1950</v>
      </c>
    </row>
    <row r="19" spans="1:21">
      <c r="A19" s="50" t="s">
        <v>33</v>
      </c>
      <c r="B19" s="51">
        <v>8.3299999999999999E-2</v>
      </c>
      <c r="C19" s="49">
        <f t="shared" ref="C19:J19" si="21">C$8*$B19</f>
        <v>957.95</v>
      </c>
      <c r="D19" s="49">
        <f t="shared" si="21"/>
        <v>978.35849999999994</v>
      </c>
      <c r="E19" s="49">
        <f t="shared" si="21"/>
        <v>1020.0085</v>
      </c>
      <c r="F19" s="49">
        <f t="shared" si="21"/>
        <v>1020.0085</v>
      </c>
      <c r="G19" s="49">
        <f t="shared" si="21"/>
        <v>1078.3185000000001</v>
      </c>
      <c r="H19" s="49">
        <f t="shared" si="21"/>
        <v>1078.3185000000001</v>
      </c>
      <c r="I19" s="49">
        <f t="shared" si="21"/>
        <v>1193.6057000000001</v>
      </c>
      <c r="J19" s="49">
        <f t="shared" si="21"/>
        <v>1193.6057000000001</v>
      </c>
      <c r="L19" s="50" t="s">
        <v>33</v>
      </c>
      <c r="M19" s="51">
        <v>8.3299999999999999E-2</v>
      </c>
      <c r="N19" s="49">
        <f>N$8*$M19</f>
        <v>957.95</v>
      </c>
      <c r="O19" s="49">
        <f t="shared" ref="O19:U19" si="22">O$8*$M19</f>
        <v>978.35849999999994</v>
      </c>
      <c r="P19" s="49">
        <f t="shared" si="22"/>
        <v>1020.0085</v>
      </c>
      <c r="Q19" s="49">
        <f t="shared" si="22"/>
        <v>1020.0085</v>
      </c>
      <c r="R19" s="49">
        <f t="shared" si="22"/>
        <v>1078.3185000000001</v>
      </c>
      <c r="S19" s="49">
        <f t="shared" si="22"/>
        <v>1078.3185000000001</v>
      </c>
      <c r="T19" s="49">
        <f t="shared" si="22"/>
        <v>1193.6057000000001</v>
      </c>
      <c r="U19" s="49">
        <f t="shared" si="22"/>
        <v>1193.6057000000001</v>
      </c>
    </row>
    <row r="20" spans="1:21">
      <c r="A20" s="50" t="s">
        <v>32</v>
      </c>
      <c r="B20" s="43"/>
      <c r="C20" s="49">
        <v>8</v>
      </c>
      <c r="D20" s="49">
        <v>8</v>
      </c>
      <c r="E20" s="49">
        <v>8</v>
      </c>
      <c r="F20" s="49">
        <v>8</v>
      </c>
      <c r="G20" s="49">
        <v>8</v>
      </c>
      <c r="H20" s="49">
        <v>8</v>
      </c>
      <c r="I20" s="49">
        <v>8</v>
      </c>
      <c r="J20" s="49">
        <v>8</v>
      </c>
      <c r="L20" s="50" t="s">
        <v>32</v>
      </c>
      <c r="M20" s="43"/>
      <c r="N20" s="49">
        <v>8</v>
      </c>
      <c r="O20" s="49">
        <v>8</v>
      </c>
      <c r="P20" s="49">
        <v>8</v>
      </c>
      <c r="Q20" s="49">
        <v>8</v>
      </c>
      <c r="R20" s="49">
        <v>8</v>
      </c>
      <c r="S20" s="49">
        <v>8</v>
      </c>
      <c r="T20" s="49">
        <v>8</v>
      </c>
      <c r="U20" s="49">
        <v>8</v>
      </c>
    </row>
    <row r="21" spans="1:21">
      <c r="A21" s="50" t="s">
        <v>23</v>
      </c>
      <c r="B21" s="43"/>
      <c r="C21" s="49">
        <v>200</v>
      </c>
      <c r="D21" s="49">
        <v>200</v>
      </c>
      <c r="E21" s="49"/>
      <c r="F21" s="49">
        <v>200</v>
      </c>
      <c r="G21" s="49">
        <v>200</v>
      </c>
      <c r="H21" s="49">
        <v>200</v>
      </c>
      <c r="I21" s="49">
        <v>200</v>
      </c>
      <c r="J21" s="49">
        <v>200</v>
      </c>
      <c r="L21" s="50" t="s">
        <v>23</v>
      </c>
      <c r="M21" s="43"/>
      <c r="N21" s="49">
        <v>200</v>
      </c>
      <c r="O21" s="49">
        <v>200</v>
      </c>
      <c r="P21" s="49"/>
      <c r="Q21" s="49">
        <v>200</v>
      </c>
      <c r="R21" s="49">
        <v>200</v>
      </c>
      <c r="S21" s="49">
        <v>200</v>
      </c>
      <c r="T21" s="49">
        <v>269</v>
      </c>
      <c r="U21" s="49">
        <v>399</v>
      </c>
    </row>
    <row r="22" spans="1:21">
      <c r="A22" s="44" t="s">
        <v>31</v>
      </c>
      <c r="B22" s="48"/>
      <c r="C22" s="47">
        <f>SUM(C17:C21)</f>
        <v>3062.875</v>
      </c>
      <c r="D22" s="47">
        <f t="shared" ref="D22:J22" si="23">SUM(D17:D21)</f>
        <v>3237.44625</v>
      </c>
      <c r="E22" s="47">
        <f t="shared" si="23"/>
        <v>3202.19625</v>
      </c>
      <c r="F22" s="47">
        <f t="shared" si="23"/>
        <v>3442.82125</v>
      </c>
      <c r="G22" s="47">
        <f t="shared" si="23"/>
        <v>3575.9712500000005</v>
      </c>
      <c r="H22" s="47">
        <f t="shared" si="23"/>
        <v>3616.5962500000005</v>
      </c>
      <c r="I22" s="47">
        <f t="shared" si="23"/>
        <v>3960.17425</v>
      </c>
      <c r="J22" s="47">
        <f t="shared" si="23"/>
        <v>4122.67425</v>
      </c>
      <c r="L22" s="44" t="s">
        <v>31</v>
      </c>
      <c r="M22" s="48"/>
      <c r="N22" s="47">
        <f>SUM(N17:N21)</f>
        <v>3062.875</v>
      </c>
      <c r="O22" s="47">
        <f t="shared" ref="O22:U22" si="24">SUM(O17:O21)</f>
        <v>3237.44625</v>
      </c>
      <c r="P22" s="47">
        <f t="shared" si="24"/>
        <v>3202.19625</v>
      </c>
      <c r="Q22" s="47">
        <f t="shared" si="24"/>
        <v>3442.82125</v>
      </c>
      <c r="R22" s="47">
        <f t="shared" si="24"/>
        <v>3575.9712500000005</v>
      </c>
      <c r="S22" s="47">
        <f t="shared" si="24"/>
        <v>3616.5962500000005</v>
      </c>
      <c r="T22" s="47">
        <f t="shared" si="24"/>
        <v>3960.40425</v>
      </c>
      <c r="U22" s="47">
        <f t="shared" si="24"/>
        <v>4122.9042499999996</v>
      </c>
    </row>
    <row r="23" spans="1:21">
      <c r="A23" s="44" t="s">
        <v>30</v>
      </c>
      <c r="B23" s="46"/>
      <c r="C23" s="45">
        <f t="shared" ref="C23:J23" si="25">+C22+C16</f>
        <v>16093.259615384615</v>
      </c>
      <c r="D23" s="45">
        <f t="shared" si="25"/>
        <v>17245.434711538463</v>
      </c>
      <c r="E23" s="45">
        <f t="shared" si="25"/>
        <v>18026.723173076924</v>
      </c>
      <c r="F23" s="45">
        <f t="shared" si="25"/>
        <v>18517.348173076924</v>
      </c>
      <c r="G23" s="45">
        <f t="shared" si="25"/>
        <v>19193.652019230773</v>
      </c>
      <c r="H23" s="45">
        <f t="shared" si="25"/>
        <v>19484.277019230773</v>
      </c>
      <c r="I23" s="45">
        <f t="shared" si="25"/>
        <v>21396.033480769231</v>
      </c>
      <c r="J23" s="45">
        <f t="shared" si="25"/>
        <v>22558.533480769231</v>
      </c>
      <c r="L23" s="44" t="s">
        <v>30</v>
      </c>
      <c r="M23" s="46"/>
      <c r="N23" s="45">
        <f t="shared" ref="N23:U23" si="26">+N22+N16</f>
        <v>16093.259615384615</v>
      </c>
      <c r="O23" s="45">
        <f t="shared" si="26"/>
        <v>17245.434711538463</v>
      </c>
      <c r="P23" s="45">
        <f t="shared" si="26"/>
        <v>18026.723173076924</v>
      </c>
      <c r="Q23" s="45">
        <f t="shared" si="26"/>
        <v>18517.348173076924</v>
      </c>
      <c r="R23" s="45">
        <f t="shared" si="26"/>
        <v>19193.652019230773</v>
      </c>
      <c r="S23" s="45">
        <f t="shared" si="26"/>
        <v>19484.277019230773</v>
      </c>
      <c r="T23" s="45">
        <f t="shared" si="26"/>
        <v>21396.26348076923</v>
      </c>
      <c r="U23" s="45">
        <f t="shared" si="26"/>
        <v>22558.76348076923</v>
      </c>
    </row>
    <row r="24" spans="1:21">
      <c r="A24" s="44" t="s">
        <v>29</v>
      </c>
      <c r="B24" s="43"/>
      <c r="C24" s="42">
        <f t="shared" ref="C24:J24" si="27">(+C23)*$B24</f>
        <v>0</v>
      </c>
      <c r="D24" s="42">
        <f t="shared" si="27"/>
        <v>0</v>
      </c>
      <c r="E24" s="42">
        <f t="shared" si="27"/>
        <v>0</v>
      </c>
      <c r="F24" s="42">
        <f t="shared" si="27"/>
        <v>0</v>
      </c>
      <c r="G24" s="42">
        <f t="shared" si="27"/>
        <v>0</v>
      </c>
      <c r="H24" s="42">
        <f t="shared" si="27"/>
        <v>0</v>
      </c>
      <c r="I24" s="42">
        <f t="shared" si="27"/>
        <v>0</v>
      </c>
      <c r="J24" s="42">
        <f t="shared" si="27"/>
        <v>0</v>
      </c>
      <c r="L24" s="44" t="s">
        <v>29</v>
      </c>
      <c r="M24" s="43"/>
      <c r="N24" s="42">
        <f t="shared" ref="N24:U24" si="28">(+N23)*$B24</f>
        <v>0</v>
      </c>
      <c r="O24" s="42">
        <f t="shared" si="28"/>
        <v>0</v>
      </c>
      <c r="P24" s="42">
        <f t="shared" si="28"/>
        <v>0</v>
      </c>
      <c r="Q24" s="42">
        <f t="shared" si="28"/>
        <v>0</v>
      </c>
      <c r="R24" s="42">
        <f t="shared" si="28"/>
        <v>0</v>
      </c>
      <c r="S24" s="42">
        <f t="shared" si="28"/>
        <v>0</v>
      </c>
      <c r="T24" s="42">
        <f t="shared" si="28"/>
        <v>0</v>
      </c>
      <c r="U24" s="42">
        <f t="shared" si="28"/>
        <v>0</v>
      </c>
    </row>
    <row r="25" spans="1:21">
      <c r="A25" s="41" t="s">
        <v>28</v>
      </c>
      <c r="B25" s="40"/>
      <c r="C25" s="39">
        <f t="shared" ref="C25:J25" si="29">C23+C24</f>
        <v>16093.259615384615</v>
      </c>
      <c r="D25" s="39">
        <f t="shared" si="29"/>
        <v>17245.434711538463</v>
      </c>
      <c r="E25" s="39">
        <f t="shared" si="29"/>
        <v>18026.723173076924</v>
      </c>
      <c r="F25" s="39">
        <f t="shared" si="29"/>
        <v>18517.348173076924</v>
      </c>
      <c r="G25" s="39">
        <f t="shared" si="29"/>
        <v>19193.652019230773</v>
      </c>
      <c r="H25" s="39">
        <f t="shared" si="29"/>
        <v>19484.277019230773</v>
      </c>
      <c r="I25" s="39">
        <f t="shared" si="29"/>
        <v>21396.033480769231</v>
      </c>
      <c r="J25" s="39">
        <f t="shared" si="29"/>
        <v>22558.533480769231</v>
      </c>
      <c r="L25" s="41" t="s">
        <v>28</v>
      </c>
      <c r="M25" s="40"/>
      <c r="N25" s="39">
        <f t="shared" ref="N25:U25" si="30">N23+N24</f>
        <v>16093.259615384615</v>
      </c>
      <c r="O25" s="39">
        <f t="shared" si="30"/>
        <v>17245.434711538463</v>
      </c>
      <c r="P25" s="39">
        <f t="shared" si="30"/>
        <v>18026.723173076924</v>
      </c>
      <c r="Q25" s="39">
        <f t="shared" si="30"/>
        <v>18517.348173076924</v>
      </c>
      <c r="R25" s="39">
        <f t="shared" si="30"/>
        <v>19193.652019230773</v>
      </c>
      <c r="S25" s="39">
        <f t="shared" si="30"/>
        <v>19484.277019230773</v>
      </c>
      <c r="T25" s="39">
        <f t="shared" si="30"/>
        <v>21396.26348076923</v>
      </c>
      <c r="U25" s="39">
        <f t="shared" si="30"/>
        <v>22558.76348076923</v>
      </c>
    </row>
    <row r="26" spans="1:21">
      <c r="A26" s="38" t="s">
        <v>27</v>
      </c>
      <c r="B26" s="38"/>
      <c r="C26" s="71">
        <v>19</v>
      </c>
      <c r="D26" s="71">
        <v>7</v>
      </c>
      <c r="E26" s="71"/>
      <c r="F26" s="71">
        <v>3</v>
      </c>
      <c r="G26" s="71"/>
      <c r="H26" s="71">
        <v>5</v>
      </c>
      <c r="I26" s="71">
        <v>2</v>
      </c>
      <c r="J26" s="71">
        <v>1</v>
      </c>
      <c r="L26" s="38" t="s">
        <v>27</v>
      </c>
      <c r="M26" s="38"/>
      <c r="N26" s="71">
        <v>19</v>
      </c>
      <c r="O26" s="71">
        <v>7</v>
      </c>
      <c r="P26" s="71"/>
      <c r="Q26" s="71">
        <v>3</v>
      </c>
      <c r="R26" s="71"/>
      <c r="S26" s="71">
        <v>5</v>
      </c>
      <c r="T26" s="71">
        <v>2</v>
      </c>
      <c r="U26" s="71">
        <v>1</v>
      </c>
    </row>
    <row r="28" spans="1:21">
      <c r="C28" s="83"/>
      <c r="D28" s="83"/>
      <c r="E28" s="83"/>
      <c r="F28" s="83"/>
      <c r="G28" s="83"/>
      <c r="H28" s="83"/>
      <c r="I28" s="83"/>
      <c r="J28" s="83"/>
      <c r="N28" s="84"/>
      <c r="O28" s="84"/>
      <c r="P28" s="84"/>
      <c r="Q28" s="84"/>
      <c r="R28" s="84"/>
      <c r="S28" s="84"/>
      <c r="T28" s="84"/>
      <c r="U28" s="8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Cost Schedule</vt:lpstr>
      <vt:lpstr>TO Emp Salary Breakup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SILA</cp:lastModifiedBy>
  <cp:lastPrinted>2021-01-06T09:51:29Z</cp:lastPrinted>
  <dcterms:created xsi:type="dcterms:W3CDTF">2020-11-09T15:02:52Z</dcterms:created>
  <dcterms:modified xsi:type="dcterms:W3CDTF">2021-05-03T11:40:35Z</dcterms:modified>
</cp:coreProperties>
</file>