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A\Documents\Customers\Fortis Hospital\Fortis Shalimar Bagh\"/>
    </mc:Choice>
  </mc:AlternateContent>
  <bookViews>
    <workbookView xWindow="0" yWindow="0" windowWidth="23040" windowHeight="10452"/>
  </bookViews>
  <sheets>
    <sheet name="Cost Schedule" sheetId="3" r:id="rId1"/>
    <sheet name="Wage Break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E13" i="3"/>
  <c r="E12" i="3"/>
  <c r="E11" i="3"/>
  <c r="E10" i="3"/>
  <c r="K10" i="3" s="1"/>
  <c r="E9" i="3"/>
  <c r="D13" i="3"/>
  <c r="D12" i="3"/>
  <c r="D11" i="3"/>
  <c r="D10" i="3"/>
  <c r="D9" i="3"/>
  <c r="T21" i="3"/>
  <c r="K21" i="3"/>
  <c r="T15" i="3"/>
  <c r="R14" i="3"/>
  <c r="R19" i="3" s="1"/>
  <c r="Q14" i="3"/>
  <c r="Q19" i="3" s="1"/>
  <c r="P14" i="3"/>
  <c r="P19" i="3" s="1"/>
  <c r="O14" i="3"/>
  <c r="O19" i="3" s="1"/>
  <c r="I14" i="3"/>
  <c r="H14" i="3"/>
  <c r="G14" i="3"/>
  <c r="F14" i="3"/>
  <c r="S13" i="3"/>
  <c r="J13" i="3"/>
  <c r="S12" i="3"/>
  <c r="J12" i="3"/>
  <c r="S11" i="3"/>
  <c r="J11" i="3"/>
  <c r="C10" i="3"/>
  <c r="C11" i="3" s="1"/>
  <c r="C12" i="3" s="1"/>
  <c r="C13" i="3" s="1"/>
  <c r="S9" i="3"/>
  <c r="J9" i="3"/>
  <c r="K9" i="3" s="1"/>
  <c r="S20" i="3"/>
  <c r="K20" i="3"/>
  <c r="J20" i="3"/>
  <c r="T7" i="3"/>
  <c r="K13" i="3" l="1"/>
  <c r="T13" i="3"/>
  <c r="T12" i="3"/>
  <c r="K12" i="3"/>
  <c r="T11" i="3"/>
  <c r="K11" i="3"/>
  <c r="S14" i="3"/>
  <c r="S19" i="3" s="1"/>
  <c r="J14" i="3"/>
  <c r="J19" i="3" s="1"/>
  <c r="H19" i="3"/>
  <c r="F19" i="3"/>
  <c r="G19" i="3"/>
  <c r="I19" i="3"/>
  <c r="T9" i="3"/>
  <c r="K14" i="3" l="1"/>
  <c r="K15" i="3" s="1"/>
  <c r="K16" i="3" s="1"/>
  <c r="K17" i="3" s="1"/>
  <c r="T14" i="3"/>
  <c r="T19" i="3" s="1"/>
  <c r="T22" i="3" s="1"/>
  <c r="T20" i="3"/>
  <c r="T16" i="3"/>
  <c r="K19" i="3" l="1"/>
  <c r="K22" i="3" s="1"/>
  <c r="D22" i="2" l="1"/>
  <c r="D14" i="2"/>
  <c r="D8" i="2"/>
  <c r="G8" i="2" l="1"/>
  <c r="G14" i="2" l="1"/>
  <c r="G22" i="2"/>
  <c r="G11" i="2"/>
  <c r="G10" i="2"/>
  <c r="G12" i="2" s="1"/>
  <c r="F8" i="2"/>
  <c r="F22" i="2" l="1"/>
  <c r="F14" i="2"/>
  <c r="G15" i="2"/>
  <c r="G23" i="2"/>
  <c r="F10" i="2"/>
  <c r="F11" i="2"/>
  <c r="H8" i="2"/>
  <c r="E8" i="2"/>
  <c r="E22" i="2" l="1"/>
  <c r="E14" i="2"/>
  <c r="H22" i="2"/>
  <c r="H14" i="2"/>
  <c r="F12" i="2"/>
  <c r="F23" i="2" s="1"/>
  <c r="G27" i="2"/>
  <c r="G28" i="2" s="1"/>
  <c r="G30" i="2" s="1"/>
  <c r="G18" i="2"/>
  <c r="G20" i="2" s="1"/>
  <c r="F15" i="2"/>
  <c r="H10" i="2"/>
  <c r="H11" i="2"/>
  <c r="D10" i="2"/>
  <c r="D11" i="2"/>
  <c r="E10" i="2"/>
  <c r="E11" i="2"/>
  <c r="F18" i="2" l="1"/>
  <c r="F20" i="2" s="1"/>
  <c r="H12" i="2"/>
  <c r="H23" i="2" s="1"/>
  <c r="F27" i="2"/>
  <c r="F28" i="2" s="1"/>
  <c r="F30" i="2" s="1"/>
  <c r="E12" i="2"/>
  <c r="E23" i="2" s="1"/>
  <c r="D12" i="2"/>
  <c r="D23" i="2"/>
  <c r="D15" i="2"/>
  <c r="H15" i="2" l="1"/>
  <c r="H18" i="2" s="1"/>
  <c r="H20" i="2" s="1"/>
  <c r="E15" i="2"/>
  <c r="E27" i="2"/>
  <c r="E28" i="2" s="1"/>
  <c r="E30" i="2" s="1"/>
  <c r="H27" i="2"/>
  <c r="H28" i="2" s="1"/>
  <c r="H30" i="2" s="1"/>
  <c r="E18" i="2"/>
  <c r="E20" i="2" s="1"/>
  <c r="D18" i="2"/>
  <c r="D20" i="2" s="1"/>
  <c r="D27" i="2"/>
  <c r="D28" i="2" s="1"/>
  <c r="D30" i="2" s="1"/>
</calcChain>
</file>

<file path=xl/sharedStrings.xml><?xml version="1.0" encoding="utf-8"?>
<sst xmlns="http://schemas.openxmlformats.org/spreadsheetml/2006/main" count="81" uniqueCount="64">
  <si>
    <t>PARTICULARS</t>
  </si>
  <si>
    <t>(A)</t>
  </si>
  <si>
    <t>Basic + D.A.</t>
  </si>
  <si>
    <t>HRA</t>
  </si>
  <si>
    <t>Total Gross Salary</t>
  </si>
  <si>
    <t>(B)</t>
  </si>
  <si>
    <t>PF Contribution (12% on Gross excluding HRA)</t>
  </si>
  <si>
    <t>LWF</t>
  </si>
  <si>
    <t>NA</t>
  </si>
  <si>
    <t>ProfessionalTax</t>
  </si>
  <si>
    <t>Employees deduction</t>
  </si>
  <si>
    <t>Net Salary (A-B)</t>
  </si>
  <si>
    <t>(C)</t>
  </si>
  <si>
    <t>PF Contribution (13% on Gross excluding HRA)</t>
  </si>
  <si>
    <t>Uniforms</t>
  </si>
  <si>
    <t>Net Charges to Company</t>
  </si>
  <si>
    <t>Total Cost</t>
  </si>
  <si>
    <t>ESIC (.75% on total gross)</t>
  </si>
  <si>
    <t>D.A.</t>
  </si>
  <si>
    <t>Basic</t>
  </si>
  <si>
    <t>As Per Min Wage Schedule - Delhi</t>
  </si>
  <si>
    <t>Total cost incl management fee</t>
  </si>
  <si>
    <t>Helper</t>
  </si>
  <si>
    <t>Carpenter</t>
  </si>
  <si>
    <t>Management fee</t>
  </si>
  <si>
    <t>ESIC (3.25%) on Total Gross/Mediclaim</t>
  </si>
  <si>
    <t>Painter</t>
  </si>
  <si>
    <t xml:space="preserve">Tools </t>
  </si>
  <si>
    <t>Mason</t>
  </si>
  <si>
    <t>Leave Salary</t>
  </si>
  <si>
    <t>Ex-Gratia (8.33% on Basic + DA)</t>
  </si>
  <si>
    <t>MST</t>
  </si>
  <si>
    <t>Unskilled</t>
  </si>
  <si>
    <t>Skilled</t>
  </si>
  <si>
    <t>Semi Skilled</t>
  </si>
  <si>
    <t xml:space="preserve">Site Name - </t>
  </si>
  <si>
    <t>Remarks &amp; Shift Timings</t>
  </si>
  <si>
    <t>PHASE-4</t>
  </si>
  <si>
    <t xml:space="preserve">Proposal Date - </t>
  </si>
  <si>
    <t>City</t>
  </si>
  <si>
    <t>Sr.No.</t>
  </si>
  <si>
    <t>Unit Rate (Rs.)</t>
  </si>
  <si>
    <t>Shifts</t>
  </si>
  <si>
    <t>AREA</t>
  </si>
  <si>
    <t>G</t>
  </si>
  <si>
    <t>I</t>
  </si>
  <si>
    <t>II</t>
  </si>
  <si>
    <t>III</t>
  </si>
  <si>
    <t>Total No.</t>
  </si>
  <si>
    <t>Heads</t>
  </si>
  <si>
    <t>Sub - Total</t>
  </si>
  <si>
    <t xml:space="preserve">Technical Team </t>
  </si>
  <si>
    <t>Cost</t>
  </si>
  <si>
    <t>9 hours x 6 Days a Week</t>
  </si>
  <si>
    <t>TOTAL CHARGES</t>
  </si>
  <si>
    <t>Management Fee</t>
  </si>
  <si>
    <t>Grand Total - Monthly</t>
  </si>
  <si>
    <t>MANAGEMENT &amp; OVER HEAD CHARGES ASSESSMENT</t>
  </si>
  <si>
    <t>(MANPOWER TOTAL COST IS INCLUSIVE OF VENDOR M-FEE)</t>
  </si>
  <si>
    <t>JLL DIRECT MANPOWER COST</t>
  </si>
  <si>
    <t>% of M-FEE</t>
  </si>
  <si>
    <t>Delhi</t>
  </si>
  <si>
    <t>Fortis Hospitals Limited, Shalimar Bagh</t>
  </si>
  <si>
    <t>Included in Wage Breakup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</si>
</sst>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 * #,##0_ ;_ * \-#,##0_ ;_ * &quot;-&quot;??_ ;_ @_ "/>
    <numFmt numFmtId="167" formatCode="_(* #,##0_);_(* \(#,##0\);_(* &quot;-&quot;??_);_(@_)"/>
    <numFmt numFmtId="168" formatCode="_(* #,##0.0_);_(* \(#,##0.0\);_(* &quot;-&quot;??_);_(@_)"/>
  </numFmts>
  <fonts count="24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164" fontId="3" fillId="0" borderId="0">
      <alignment vertical="top"/>
      <protection locked="0"/>
    </xf>
    <xf numFmtId="165" fontId="8" fillId="0" borderId="0" applyFont="0" applyFill="0" applyBorder="0" applyAlignment="0" applyProtection="0"/>
    <xf numFmtId="0" fontId="11" fillId="0" borderId="0"/>
    <xf numFmtId="9" fontId="8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" fillId="0" borderId="0"/>
  </cellStyleXfs>
  <cellXfs count="183">
    <xf numFmtId="0" fontId="0" fillId="0" borderId="0" xfId="0">
      <alignment vertical="center"/>
    </xf>
    <xf numFmtId="164" fontId="4" fillId="0" borderId="2" xfId="1" applyFont="1" applyBorder="1" applyAlignment="1" applyProtection="1">
      <alignment horizontal="center" vertical="center" wrapText="1"/>
    </xf>
    <xf numFmtId="164" fontId="4" fillId="0" borderId="3" xfId="1" applyFont="1" applyBorder="1" applyAlignment="1" applyProtection="1">
      <alignment horizontal="center" vertical="center" wrapText="1"/>
    </xf>
    <xf numFmtId="164" fontId="4" fillId="0" borderId="2" xfId="1" applyFont="1" applyBorder="1" applyAlignment="1" applyProtection="1">
      <alignment horizontal="center" vertical="center"/>
    </xf>
    <xf numFmtId="164" fontId="4" fillId="0" borderId="7" xfId="1" applyFont="1" applyBorder="1" applyAlignment="1" applyProtection="1">
      <alignment horizontal="center" vertical="center"/>
    </xf>
    <xf numFmtId="164" fontId="5" fillId="0" borderId="5" xfId="1" applyFont="1" applyBorder="1" applyAlignment="1" applyProtection="1">
      <alignment horizontal="right" vertical="center"/>
    </xf>
    <xf numFmtId="164" fontId="4" fillId="0" borderId="5" xfId="1" applyFont="1" applyBorder="1" applyAlignment="1" applyProtection="1">
      <alignment horizontal="center" vertical="center"/>
    </xf>
    <xf numFmtId="164" fontId="4" fillId="0" borderId="6" xfId="1" applyFont="1" applyBorder="1" applyAlignment="1" applyProtection="1">
      <alignment horizontal="center" vertical="center"/>
    </xf>
    <xf numFmtId="164" fontId="4" fillId="0" borderId="4" xfId="1" applyFont="1" applyBorder="1" applyAlignment="1" applyProtection="1">
      <alignment horizontal="center" vertical="center"/>
    </xf>
    <xf numFmtId="0" fontId="7" fillId="0" borderId="0" xfId="0" applyFont="1">
      <alignment vertical="center"/>
    </xf>
    <xf numFmtId="164" fontId="4" fillId="0" borderId="8" xfId="1" applyFont="1" applyBorder="1" applyAlignment="1" applyProtection="1">
      <alignment horizontal="center" vertical="center" wrapText="1"/>
    </xf>
    <xf numFmtId="164" fontId="4" fillId="0" borderId="9" xfId="1" applyFont="1" applyBorder="1" applyAlignment="1" applyProtection="1">
      <alignment horizontal="center" vertical="center" wrapText="1"/>
    </xf>
    <xf numFmtId="164" fontId="4" fillId="0" borderId="10" xfId="1" applyFont="1" applyBorder="1" applyAlignment="1" applyProtection="1">
      <alignment horizontal="center" vertical="center" wrapText="1"/>
    </xf>
    <xf numFmtId="164" fontId="5" fillId="0" borderId="11" xfId="1" applyFont="1" applyBorder="1" applyAlignment="1" applyProtection="1">
      <alignment horizontal="center" vertical="center"/>
    </xf>
    <xf numFmtId="164" fontId="4" fillId="0" borderId="8" xfId="1" applyFont="1" applyBorder="1" applyAlignment="1" applyProtection="1">
      <alignment horizontal="center" vertical="center"/>
    </xf>
    <xf numFmtId="164" fontId="4" fillId="0" borderId="12" xfId="1" applyFont="1" applyBorder="1" applyAlignment="1" applyProtection="1">
      <alignment horizontal="center" vertical="center"/>
    </xf>
    <xf numFmtId="164" fontId="5" fillId="0" borderId="13" xfId="1" applyFont="1" applyBorder="1" applyAlignment="1" applyProtection="1">
      <alignment horizontal="center" vertical="center"/>
    </xf>
    <xf numFmtId="164" fontId="5" fillId="0" borderId="13" xfId="1" applyFont="1" applyBorder="1" applyAlignment="1" applyProtection="1">
      <alignment horizontal="right" vertical="center"/>
    </xf>
    <xf numFmtId="164" fontId="4" fillId="0" borderId="13" xfId="1" applyFont="1" applyBorder="1" applyAlignment="1" applyProtection="1">
      <alignment horizontal="center" vertical="center"/>
    </xf>
    <xf numFmtId="164" fontId="4" fillId="0" borderId="11" xfId="1" applyFont="1" applyBorder="1" applyAlignment="1" applyProtection="1">
      <alignment horizontal="center" vertical="center"/>
    </xf>
    <xf numFmtId="164" fontId="4" fillId="0" borderId="9" xfId="1" applyFont="1" applyBorder="1" applyAlignment="1" applyProtection="1">
      <alignment horizontal="center" vertical="center"/>
    </xf>
    <xf numFmtId="164" fontId="4" fillId="0" borderId="1" xfId="1" applyFont="1" applyBorder="1" applyAlignment="1" applyProtection="1">
      <alignment horizontal="center" vertical="center" wrapText="1"/>
    </xf>
    <xf numFmtId="164" fontId="4" fillId="0" borderId="14" xfId="1" applyFont="1" applyBorder="1" applyAlignment="1" applyProtection="1">
      <alignment horizontal="center" vertical="center" wrapText="1"/>
    </xf>
    <xf numFmtId="164" fontId="4" fillId="0" borderId="1" xfId="1" applyFont="1" applyBorder="1" applyAlignment="1" applyProtection="1">
      <alignment horizontal="center"/>
    </xf>
    <xf numFmtId="164" fontId="4" fillId="0" borderId="16" xfId="1" applyFont="1" applyBorder="1" applyAlignment="1" applyProtection="1">
      <alignment horizontal="center"/>
    </xf>
    <xf numFmtId="164" fontId="5" fillId="0" borderId="17" xfId="1" applyFont="1" applyBorder="1" applyAlignment="1" applyProtection="1">
      <alignment horizontal="center"/>
    </xf>
    <xf numFmtId="164" fontId="4" fillId="0" borderId="17" xfId="1" applyFont="1" applyBorder="1" applyAlignment="1" applyProtection="1">
      <alignment horizontal="center"/>
    </xf>
    <xf numFmtId="164" fontId="4" fillId="0" borderId="15" xfId="1" applyFont="1" applyBorder="1" applyAlignment="1" applyProtection="1">
      <alignment horizontal="center"/>
    </xf>
    <xf numFmtId="164" fontId="4" fillId="0" borderId="14" xfId="1" applyFont="1" applyBorder="1" applyAlignment="1" applyProtection="1">
      <alignment horizontal="center"/>
    </xf>
    <xf numFmtId="164" fontId="0" fillId="0" borderId="17" xfId="1" applyFont="1" applyBorder="1" applyAlignment="1" applyProtection="1">
      <alignment horizontal="center"/>
    </xf>
    <xf numFmtId="164" fontId="5" fillId="0" borderId="15" xfId="1" applyFont="1" applyBorder="1" applyAlignment="1" applyProtection="1">
      <alignment horizontal="center"/>
    </xf>
    <xf numFmtId="164" fontId="5" fillId="0" borderId="18" xfId="1" applyFont="1" applyBorder="1" applyAlignment="1" applyProtection="1">
      <alignment horizontal="center"/>
    </xf>
    <xf numFmtId="164" fontId="0" fillId="0" borderId="18" xfId="1" applyFont="1" applyBorder="1" applyAlignment="1" applyProtection="1">
      <alignment horizontal="center"/>
    </xf>
    <xf numFmtId="164" fontId="5" fillId="0" borderId="19" xfId="1" applyFont="1" applyBorder="1" applyAlignment="1" applyProtection="1">
      <alignment horizontal="center" vertical="center"/>
    </xf>
    <xf numFmtId="164" fontId="2" fillId="2" borderId="18" xfId="1" applyFont="1" applyFill="1" applyBorder="1" applyAlignment="1" applyProtection="1">
      <alignment horizontal="center"/>
    </xf>
    <xf numFmtId="164" fontId="2" fillId="2" borderId="19" xfId="1" applyFont="1" applyFill="1" applyBorder="1" applyAlignment="1" applyProtection="1">
      <alignment horizontal="center" vertical="center"/>
    </xf>
    <xf numFmtId="164" fontId="2" fillId="2" borderId="2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29" xfId="1" applyFont="1" applyBorder="1" applyAlignment="1" applyProtection="1">
      <alignment horizontal="center"/>
    </xf>
    <xf numFmtId="166" fontId="6" fillId="0" borderId="30" xfId="1" applyNumberFormat="1" applyFont="1" applyBorder="1" applyAlignment="1" applyProtection="1"/>
    <xf numFmtId="0" fontId="4" fillId="2" borderId="26" xfId="0" applyFont="1" applyFill="1" applyBorder="1" applyAlignment="1">
      <alignment horizontal="center" vertical="center"/>
    </xf>
    <xf numFmtId="166" fontId="4" fillId="2" borderId="27" xfId="0" applyNumberFormat="1" applyFont="1" applyFill="1" applyBorder="1">
      <alignment vertical="center"/>
    </xf>
    <xf numFmtId="166" fontId="4" fillId="2" borderId="28" xfId="0" applyNumberFormat="1" applyFont="1" applyFill="1" applyBorder="1">
      <alignment vertical="center"/>
    </xf>
    <xf numFmtId="165" fontId="0" fillId="0" borderId="0" xfId="0" applyNumberFormat="1">
      <alignment vertical="center"/>
    </xf>
    <xf numFmtId="164" fontId="0" fillId="0" borderId="15" xfId="1" applyFont="1" applyBorder="1" applyAlignment="1" applyProtection="1">
      <alignment horizontal="center"/>
    </xf>
    <xf numFmtId="10" fontId="0" fillId="0" borderId="0" xfId="4" applyNumberFormat="1" applyFont="1" applyAlignment="1">
      <alignment vertical="center"/>
    </xf>
    <xf numFmtId="164" fontId="5" fillId="0" borderId="8" xfId="1" applyFont="1" applyBorder="1" applyAlignment="1" applyProtection="1">
      <alignment horizontal="center" vertical="center"/>
    </xf>
    <xf numFmtId="164" fontId="5" fillId="0" borderId="1" xfId="1" applyFont="1" applyBorder="1" applyAlignment="1" applyProtection="1">
      <alignment horizontal="center"/>
    </xf>
    <xf numFmtId="164" fontId="5" fillId="0" borderId="3" xfId="1" applyFont="1" applyBorder="1" applyAlignment="1" applyProtection="1">
      <alignment horizontal="center" vertical="center" wrapText="1"/>
    </xf>
    <xf numFmtId="164" fontId="5" fillId="0" borderId="14" xfId="1" applyFont="1" applyBorder="1" applyAlignment="1" applyProtection="1">
      <alignment horizontal="center" vertical="center" wrapText="1"/>
    </xf>
    <xf numFmtId="167" fontId="12" fillId="0" borderId="3" xfId="2" applyNumberFormat="1" applyFont="1" applyBorder="1" applyAlignment="1">
      <alignment horizontal="center" vertical="center"/>
    </xf>
    <xf numFmtId="164" fontId="4" fillId="2" borderId="1" xfId="1" applyFont="1" applyFill="1" applyBorder="1" applyAlignment="1" applyProtection="1">
      <alignment horizontal="center" vertical="center" wrapText="1"/>
    </xf>
    <xf numFmtId="164" fontId="4" fillId="2" borderId="21" xfId="1" applyFont="1" applyFill="1" applyBorder="1" applyAlignment="1" applyProtection="1">
      <alignment horizontal="center" vertical="center" wrapText="1"/>
    </xf>
    <xf numFmtId="164" fontId="4" fillId="2" borderId="2" xfId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167" fontId="13" fillId="0" borderId="0" xfId="2" applyNumberFormat="1" applyFont="1" applyAlignment="1">
      <alignment horizontal="center"/>
    </xf>
    <xf numFmtId="0" fontId="13" fillId="0" borderId="0" xfId="2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Border="1" applyAlignment="1"/>
    <xf numFmtId="0" fontId="14" fillId="0" borderId="31" xfId="0" applyFont="1" applyFill="1" applyBorder="1" applyAlignment="1">
      <alignment horizontal="left" vertical="center"/>
    </xf>
    <xf numFmtId="0" fontId="14" fillId="0" borderId="32" xfId="0" applyFont="1" applyFill="1" applyBorder="1" applyAlignment="1">
      <alignment horizontal="left" vertical="center"/>
    </xf>
    <xf numFmtId="164" fontId="14" fillId="0" borderId="32" xfId="1" applyFont="1" applyFill="1" applyBorder="1" applyAlignment="1" applyProtection="1">
      <alignment vertical="center"/>
    </xf>
    <xf numFmtId="167" fontId="14" fillId="0" borderId="32" xfId="2" applyNumberFormat="1" applyFont="1" applyFill="1" applyBorder="1" applyAlignment="1">
      <alignment vertical="center"/>
    </xf>
    <xf numFmtId="167" fontId="14" fillId="0" borderId="33" xfId="2" applyNumberFormat="1" applyFont="1" applyFill="1" applyBorder="1" applyAlignment="1">
      <alignment vertical="center"/>
    </xf>
    <xf numFmtId="167" fontId="14" fillId="0" borderId="34" xfId="4" applyNumberFormat="1" applyFont="1" applyFill="1" applyBorder="1" applyAlignment="1">
      <alignment horizontal="center" vertical="center"/>
    </xf>
    <xf numFmtId="167" fontId="14" fillId="3" borderId="1" xfId="2" applyNumberFormat="1" applyFont="1" applyFill="1" applyBorder="1" applyAlignment="1">
      <alignment horizontal="center" vertical="center"/>
    </xf>
    <xf numFmtId="167" fontId="14" fillId="3" borderId="21" xfId="2" applyNumberFormat="1" applyFont="1" applyFill="1" applyBorder="1" applyAlignment="1">
      <alignment horizontal="center" vertical="center"/>
    </xf>
    <xf numFmtId="167" fontId="14" fillId="3" borderId="2" xfId="2" applyNumberFormat="1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left" vertical="center"/>
    </xf>
    <xf numFmtId="14" fontId="14" fillId="0" borderId="0" xfId="0" applyNumberFormat="1" applyFont="1" applyFill="1" applyBorder="1" applyAlignment="1">
      <alignment horizontal="left" vertical="center"/>
    </xf>
    <xf numFmtId="164" fontId="14" fillId="0" borderId="0" xfId="1" applyFont="1" applyFill="1" applyBorder="1" applyAlignment="1" applyProtection="1">
      <alignment vertical="center"/>
    </xf>
    <xf numFmtId="167" fontId="14" fillId="0" borderId="0" xfId="2" applyNumberFormat="1" applyFont="1" applyFill="1" applyBorder="1" applyAlignment="1">
      <alignment horizontal="center" vertical="center"/>
    </xf>
    <xf numFmtId="167" fontId="14" fillId="0" borderId="36" xfId="2" applyNumberFormat="1" applyFont="1" applyFill="1" applyBorder="1" applyAlignment="1">
      <alignment horizontal="center" vertical="center"/>
    </xf>
    <xf numFmtId="167" fontId="14" fillId="3" borderId="23" xfId="2" applyNumberFormat="1" applyFont="1" applyFill="1" applyBorder="1" applyAlignment="1">
      <alignment horizontal="center" vertical="center"/>
    </xf>
    <xf numFmtId="167" fontId="14" fillId="3" borderId="24" xfId="2" applyNumberFormat="1" applyFont="1" applyFill="1" applyBorder="1" applyAlignment="1">
      <alignment horizontal="center" vertical="center"/>
    </xf>
    <xf numFmtId="167" fontId="14" fillId="3" borderId="25" xfId="2" applyNumberFormat="1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left" vertical="center"/>
    </xf>
    <xf numFmtId="0" fontId="14" fillId="0" borderId="38" xfId="0" applyFont="1" applyFill="1" applyBorder="1" applyAlignment="1">
      <alignment horizontal="left" vertical="center"/>
    </xf>
    <xf numFmtId="164" fontId="14" fillId="0" borderId="38" xfId="1" applyFont="1" applyFill="1" applyBorder="1" applyAlignment="1" applyProtection="1">
      <alignment vertical="center"/>
    </xf>
    <xf numFmtId="167" fontId="14" fillId="0" borderId="38" xfId="2" applyNumberFormat="1" applyFont="1" applyFill="1" applyBorder="1" applyAlignment="1">
      <alignment horizontal="center" vertical="center"/>
    </xf>
    <xf numFmtId="167" fontId="14" fillId="0" borderId="39" xfId="2" applyNumberFormat="1" applyFont="1" applyFill="1" applyBorder="1" applyAlignment="1">
      <alignment horizontal="center" vertical="center"/>
    </xf>
    <xf numFmtId="0" fontId="14" fillId="4" borderId="40" xfId="5" applyFont="1" applyFill="1" applyBorder="1" applyAlignment="1">
      <alignment horizontal="center" vertical="center"/>
    </xf>
    <xf numFmtId="0" fontId="14" fillId="4" borderId="40" xfId="5" applyFont="1" applyFill="1" applyBorder="1" applyAlignment="1">
      <alignment horizontal="left" vertical="center"/>
    </xf>
    <xf numFmtId="164" fontId="14" fillId="4" borderId="40" xfId="1" applyFont="1" applyFill="1" applyBorder="1" applyAlignment="1" applyProtection="1">
      <alignment horizontal="center" vertical="center"/>
    </xf>
    <xf numFmtId="167" fontId="14" fillId="4" borderId="40" xfId="2" applyNumberFormat="1" applyFont="1" applyFill="1" applyBorder="1" applyAlignment="1">
      <alignment horizontal="center" vertical="center"/>
    </xf>
    <xf numFmtId="167" fontId="16" fillId="4" borderId="40" xfId="4" applyNumberFormat="1" applyFont="1" applyFill="1" applyBorder="1" applyAlignment="1">
      <alignment vertical="center"/>
    </xf>
    <xf numFmtId="167" fontId="14" fillId="0" borderId="3" xfId="4" applyNumberFormat="1" applyFont="1" applyFill="1" applyBorder="1" applyAlignment="1">
      <alignment horizontal="center" vertical="center"/>
    </xf>
    <xf numFmtId="167" fontId="14" fillId="4" borderId="14" xfId="2" applyNumberFormat="1" applyFont="1" applyFill="1" applyBorder="1" applyAlignment="1">
      <alignment horizontal="center" vertical="center"/>
    </xf>
    <xf numFmtId="167" fontId="14" fillId="4" borderId="41" xfId="2" applyNumberFormat="1" applyFont="1" applyFill="1" applyBorder="1" applyAlignment="1">
      <alignment horizontal="center" vertical="center"/>
    </xf>
    <xf numFmtId="167" fontId="14" fillId="4" borderId="42" xfId="2" applyNumberFormat="1" applyFont="1" applyFill="1" applyBorder="1" applyAlignment="1">
      <alignment horizontal="center" vertical="center"/>
    </xf>
    <xf numFmtId="167" fontId="16" fillId="4" borderId="43" xfId="4" applyNumberFormat="1" applyFont="1" applyFill="1" applyBorder="1" applyAlignment="1">
      <alignment vertical="center"/>
    </xf>
    <xf numFmtId="0" fontId="14" fillId="2" borderId="3" xfId="5" applyFont="1" applyFill="1" applyBorder="1" applyAlignment="1">
      <alignment horizontal="center" vertical="center"/>
    </xf>
    <xf numFmtId="164" fontId="14" fillId="2" borderId="3" xfId="1" applyFont="1" applyFill="1" applyBorder="1" applyAlignment="1" applyProtection="1">
      <alignment horizontal="center" vertical="center"/>
    </xf>
    <xf numFmtId="167" fontId="14" fillId="2" borderId="3" xfId="2" applyNumberFormat="1" applyFont="1" applyFill="1" applyBorder="1" applyAlignment="1">
      <alignment horizontal="center" vertical="center"/>
    </xf>
    <xf numFmtId="0" fontId="14" fillId="2" borderId="3" xfId="2" applyNumberFormat="1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/>
    </xf>
    <xf numFmtId="164" fontId="13" fillId="3" borderId="3" xfId="1" applyFont="1" applyFill="1" applyBorder="1" applyAlignment="1" applyProtection="1">
      <alignment horizontal="center" vertical="center"/>
    </xf>
    <xf numFmtId="167" fontId="13" fillId="3" borderId="3" xfId="2" applyNumberFormat="1" applyFont="1" applyFill="1" applyBorder="1" applyAlignment="1">
      <alignment horizontal="center" vertical="center"/>
    </xf>
    <xf numFmtId="2" fontId="13" fillId="3" borderId="3" xfId="2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/>
    </xf>
    <xf numFmtId="165" fontId="13" fillId="3" borderId="22" xfId="2" applyFont="1" applyFill="1" applyBorder="1" applyAlignment="1">
      <alignment horizontal="center" vertical="center"/>
    </xf>
    <xf numFmtId="167" fontId="13" fillId="3" borderId="10" xfId="2" applyNumberFormat="1" applyFont="1" applyFill="1" applyBorder="1" applyAlignment="1">
      <alignment horizontal="center" vertical="center"/>
    </xf>
    <xf numFmtId="0" fontId="12" fillId="3" borderId="0" xfId="0" applyFont="1" applyFill="1" applyAlignment="1"/>
    <xf numFmtId="0" fontId="14" fillId="4" borderId="3" xfId="5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14" fillId="2" borderId="3" xfId="5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/>
    </xf>
    <xf numFmtId="167" fontId="14" fillId="5" borderId="22" xfId="2" applyNumberFormat="1" applyFont="1" applyFill="1" applyBorder="1" applyAlignment="1">
      <alignment horizontal="center" vertical="center"/>
    </xf>
    <xf numFmtId="167" fontId="14" fillId="5" borderId="3" xfId="2" applyNumberFormat="1" applyFont="1" applyFill="1" applyBorder="1" applyAlignment="1">
      <alignment horizontal="center" vertical="center"/>
    </xf>
    <xf numFmtId="0" fontId="14" fillId="5" borderId="3" xfId="2" applyNumberFormat="1" applyFont="1" applyFill="1" applyBorder="1" applyAlignment="1">
      <alignment horizontal="center" vertical="center"/>
    </xf>
    <xf numFmtId="167" fontId="14" fillId="5" borderId="10" xfId="2" applyNumberFormat="1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left" vertical="center" wrapText="1"/>
    </xf>
    <xf numFmtId="164" fontId="14" fillId="4" borderId="3" xfId="1" applyFont="1" applyFill="1" applyBorder="1" applyAlignment="1" applyProtection="1">
      <alignment horizontal="center"/>
    </xf>
    <xf numFmtId="167" fontId="14" fillId="4" borderId="3" xfId="2" applyNumberFormat="1" applyFont="1" applyFill="1" applyBorder="1" applyAlignment="1">
      <alignment horizontal="center"/>
    </xf>
    <xf numFmtId="168" fontId="14" fillId="4" borderId="3" xfId="2" applyNumberFormat="1" applyFont="1" applyFill="1" applyBorder="1" applyAlignment="1">
      <alignment horizontal="center"/>
    </xf>
    <xf numFmtId="0" fontId="14" fillId="4" borderId="3" xfId="2" applyNumberFormat="1" applyFont="1" applyFill="1" applyBorder="1" applyAlignment="1">
      <alignment horizontal="center"/>
    </xf>
    <xf numFmtId="167" fontId="14" fillId="4" borderId="22" xfId="2" applyNumberFormat="1" applyFont="1" applyFill="1" applyBorder="1" applyAlignment="1">
      <alignment horizontal="center"/>
    </xf>
    <xf numFmtId="167" fontId="14" fillId="4" borderId="10" xfId="2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167" fontId="14" fillId="2" borderId="3" xfId="6" applyNumberFormat="1" applyFont="1" applyFill="1" applyBorder="1" applyAlignment="1">
      <alignment horizontal="center"/>
    </xf>
    <xf numFmtId="164" fontId="14" fillId="2" borderId="3" xfId="1" applyFont="1" applyFill="1" applyBorder="1" applyAlignment="1" applyProtection="1">
      <alignment horizontal="center"/>
    </xf>
    <xf numFmtId="167" fontId="14" fillId="6" borderId="3" xfId="2" applyNumberFormat="1" applyFont="1" applyFill="1" applyBorder="1" applyAlignment="1">
      <alignment horizontal="center"/>
    </xf>
    <xf numFmtId="167" fontId="14" fillId="2" borderId="3" xfId="2" applyNumberFormat="1" applyFont="1" applyFill="1" applyBorder="1" applyAlignment="1">
      <alignment horizontal="center"/>
    </xf>
    <xf numFmtId="167" fontId="14" fillId="0" borderId="3" xfId="2" applyNumberFormat="1" applyFont="1" applyFill="1" applyBorder="1" applyAlignment="1">
      <alignment horizontal="center"/>
    </xf>
    <xf numFmtId="0" fontId="17" fillId="0" borderId="0" xfId="0" applyFont="1" applyAlignment="1"/>
    <xf numFmtId="167" fontId="18" fillId="7" borderId="17" xfId="2" applyNumberFormat="1" applyFont="1" applyFill="1" applyBorder="1" applyAlignment="1">
      <alignment horizontal="center"/>
    </xf>
    <xf numFmtId="167" fontId="18" fillId="7" borderId="44" xfId="2" applyNumberFormat="1" applyFont="1" applyFill="1" applyBorder="1" applyAlignment="1">
      <alignment horizontal="center"/>
    </xf>
    <xf numFmtId="167" fontId="18" fillId="7" borderId="34" xfId="2" applyNumberFormat="1" applyFont="1" applyFill="1" applyBorder="1" applyAlignment="1">
      <alignment horizontal="center"/>
    </xf>
    <xf numFmtId="167" fontId="18" fillId="7" borderId="10" xfId="2" applyNumberFormat="1" applyFont="1" applyFill="1" applyBorder="1" applyAlignment="1">
      <alignment horizontal="center"/>
    </xf>
    <xf numFmtId="167" fontId="14" fillId="0" borderId="3" xfId="6" applyNumberFormat="1" applyFont="1" applyFill="1" applyBorder="1" applyAlignment="1">
      <alignment horizontal="center" vertical="center"/>
    </xf>
    <xf numFmtId="9" fontId="14" fillId="0" borderId="3" xfId="1" applyNumberFormat="1" applyFont="1" applyFill="1" applyBorder="1" applyAlignment="1" applyProtection="1">
      <alignment horizontal="center" vertical="center"/>
    </xf>
    <xf numFmtId="9" fontId="14" fillId="6" borderId="3" xfId="4" applyFont="1" applyFill="1" applyBorder="1" applyAlignment="1">
      <alignment vertical="center"/>
    </xf>
    <xf numFmtId="167" fontId="19" fillId="0" borderId="3" xfId="2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" fontId="21" fillId="5" borderId="16" xfId="2" applyNumberFormat="1" applyFont="1" applyFill="1" applyBorder="1" applyAlignment="1">
      <alignment horizontal="center" vertical="center"/>
    </xf>
    <xf numFmtId="1" fontId="21" fillId="5" borderId="38" xfId="2" applyNumberFormat="1" applyFont="1" applyFill="1" applyBorder="1" applyAlignment="1">
      <alignment horizontal="center" vertical="center"/>
    </xf>
    <xf numFmtId="1" fontId="21" fillId="5" borderId="39" xfId="2" applyNumberFormat="1" applyFont="1" applyFill="1" applyBorder="1" applyAlignment="1">
      <alignment horizontal="center" vertical="center"/>
    </xf>
    <xf numFmtId="167" fontId="22" fillId="5" borderId="45" xfId="2" applyNumberFormat="1" applyFont="1" applyFill="1" applyBorder="1" applyAlignment="1">
      <alignment horizontal="center" vertical="center"/>
    </xf>
    <xf numFmtId="0" fontId="14" fillId="2" borderId="3" xfId="5" applyFont="1" applyFill="1" applyBorder="1" applyAlignment="1">
      <alignment horizontal="center" vertical="center"/>
    </xf>
    <xf numFmtId="165" fontId="14" fillId="6" borderId="3" xfId="2" applyFont="1" applyFill="1" applyBorder="1" applyAlignment="1">
      <alignment vertical="center"/>
    </xf>
    <xf numFmtId="165" fontId="14" fillId="3" borderId="46" xfId="2" applyFont="1" applyFill="1" applyBorder="1" applyAlignment="1">
      <alignment horizontal="center" vertical="center"/>
    </xf>
    <xf numFmtId="165" fontId="14" fillId="3" borderId="47" xfId="2" applyFont="1" applyFill="1" applyBorder="1" applyAlignment="1">
      <alignment horizontal="center" vertical="center"/>
    </xf>
    <xf numFmtId="165" fontId="14" fillId="3" borderId="48" xfId="2" applyFont="1" applyFill="1" applyBorder="1" applyAlignment="1">
      <alignment horizontal="center" vertical="center"/>
    </xf>
    <xf numFmtId="167" fontId="14" fillId="0" borderId="37" xfId="2" applyNumberFormat="1" applyFont="1" applyBorder="1" applyAlignment="1">
      <alignment horizontal="center"/>
    </xf>
    <xf numFmtId="167" fontId="14" fillId="0" borderId="37" xfId="2" applyNumberFormat="1" applyFont="1" applyBorder="1" applyAlignment="1">
      <alignment horizontal="left"/>
    </xf>
    <xf numFmtId="164" fontId="14" fillId="0" borderId="38" xfId="1" applyFont="1" applyBorder="1" applyAlignment="1" applyProtection="1">
      <alignment horizontal="center"/>
    </xf>
    <xf numFmtId="167" fontId="14" fillId="0" borderId="38" xfId="2" applyNumberFormat="1" applyFont="1" applyBorder="1" applyAlignment="1"/>
    <xf numFmtId="0" fontId="14" fillId="0" borderId="38" xfId="2" applyNumberFormat="1" applyFont="1" applyBorder="1" applyAlignment="1"/>
    <xf numFmtId="0" fontId="12" fillId="0" borderId="40" xfId="0" applyFont="1" applyBorder="1" applyAlignment="1">
      <alignment horizontal="center"/>
    </xf>
    <xf numFmtId="167" fontId="14" fillId="0" borderId="44" xfId="2" applyNumberFormat="1" applyFont="1" applyBorder="1" applyAlignment="1"/>
    <xf numFmtId="0" fontId="14" fillId="0" borderId="44" xfId="2" applyNumberFormat="1" applyFont="1" applyBorder="1" applyAlignment="1"/>
    <xf numFmtId="0" fontId="13" fillId="8" borderId="3" xfId="5" applyFont="1" applyFill="1" applyBorder="1" applyAlignment="1">
      <alignment horizontal="center" vertical="center"/>
    </xf>
    <xf numFmtId="0" fontId="13" fillId="8" borderId="3" xfId="5" applyFont="1" applyFill="1" applyBorder="1" applyAlignment="1">
      <alignment horizontal="left" vertical="center"/>
    </xf>
    <xf numFmtId="164" fontId="13" fillId="8" borderId="3" xfId="1" applyFont="1" applyFill="1" applyBorder="1" applyAlignment="1" applyProtection="1">
      <alignment horizontal="center" vertical="center"/>
    </xf>
    <xf numFmtId="167" fontId="10" fillId="8" borderId="3" xfId="2" applyNumberFormat="1" applyFont="1" applyFill="1" applyBorder="1" applyAlignment="1">
      <alignment horizontal="center" vertical="center"/>
    </xf>
    <xf numFmtId="0" fontId="10" fillId="8" borderId="3" xfId="2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/>
    </xf>
    <xf numFmtId="0" fontId="23" fillId="0" borderId="0" xfId="0" applyFont="1" applyAlignment="1"/>
    <xf numFmtId="0" fontId="9" fillId="3" borderId="3" xfId="5" applyFont="1" applyFill="1" applyBorder="1" applyAlignment="1">
      <alignment horizontal="center" vertical="center"/>
    </xf>
    <xf numFmtId="0" fontId="9" fillId="3" borderId="3" xfId="5" applyFont="1" applyFill="1" applyBorder="1" applyAlignment="1">
      <alignment horizontal="left" vertical="center"/>
    </xf>
    <xf numFmtId="164" fontId="9" fillId="3" borderId="3" xfId="1" applyFont="1" applyFill="1" applyBorder="1" applyAlignment="1" applyProtection="1">
      <alignment horizontal="center" vertical="center"/>
    </xf>
    <xf numFmtId="167" fontId="9" fillId="3" borderId="3" xfId="2" applyNumberFormat="1" applyFont="1" applyFill="1" applyBorder="1" applyAlignment="1">
      <alignment horizontal="center" vertical="center"/>
    </xf>
    <xf numFmtId="0" fontId="9" fillId="3" borderId="3" xfId="2" applyNumberFormat="1" applyFont="1" applyFill="1" applyBorder="1" applyAlignment="1">
      <alignment horizontal="center" vertical="center"/>
    </xf>
    <xf numFmtId="0" fontId="14" fillId="5" borderId="3" xfId="5" applyFont="1" applyFill="1" applyBorder="1" applyAlignment="1">
      <alignment horizontal="center"/>
    </xf>
    <xf numFmtId="0" fontId="14" fillId="5" borderId="3" xfId="5" applyFont="1" applyFill="1" applyBorder="1" applyAlignment="1">
      <alignment horizontal="left"/>
    </xf>
    <xf numFmtId="164" fontId="14" fillId="5" borderId="3" xfId="1" applyFont="1" applyFill="1" applyBorder="1" applyAlignment="1" applyProtection="1">
      <alignment horizontal="center"/>
    </xf>
    <xf numFmtId="167" fontId="13" fillId="5" borderId="3" xfId="2" applyNumberFormat="1" applyFont="1" applyFill="1" applyBorder="1" applyAlignment="1">
      <alignment horizontal="center" vertical="center"/>
    </xf>
    <xf numFmtId="0" fontId="13" fillId="5" borderId="3" xfId="2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3" fillId="0" borderId="3" xfId="5" applyFont="1" applyBorder="1" applyAlignment="1">
      <alignment horizontal="center"/>
    </xf>
    <xf numFmtId="0" fontId="13" fillId="0" borderId="3" xfId="5" applyFont="1" applyBorder="1" applyAlignment="1">
      <alignment horizontal="left"/>
    </xf>
    <xf numFmtId="164" fontId="13" fillId="0" borderId="3" xfId="1" applyFont="1" applyBorder="1" applyAlignment="1" applyProtection="1">
      <alignment horizontal="center"/>
    </xf>
    <xf numFmtId="167" fontId="13" fillId="0" borderId="3" xfId="2" applyNumberFormat="1" applyFont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9" fontId="16" fillId="0" borderId="3" xfId="4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164" fontId="13" fillId="0" borderId="0" xfId="1" applyFont="1" applyAlignment="1" applyProtection="1">
      <alignment horizontal="center"/>
    </xf>
    <xf numFmtId="9" fontId="13" fillId="0" borderId="0" xfId="4" applyFont="1" applyAlignment="1">
      <alignment horizontal="center"/>
    </xf>
    <xf numFmtId="167" fontId="14" fillId="2" borderId="3" xfId="2" applyNumberFormat="1" applyFont="1" applyFill="1" applyBorder="1" applyAlignment="1">
      <alignment vertical="center"/>
    </xf>
    <xf numFmtId="1" fontId="13" fillId="3" borderId="3" xfId="2" applyNumberFormat="1" applyFont="1" applyFill="1" applyBorder="1" applyAlignment="1">
      <alignment horizontal="center" vertical="center"/>
    </xf>
  </cellXfs>
  <cellStyles count="9">
    <cellStyle name="Comma" xfId="2" builtinId="3"/>
    <cellStyle name="Comma [0]" xfId="1" builtinId="6"/>
    <cellStyle name="Comma 2" xfId="6"/>
    <cellStyle name="Comma 5" xfId="7"/>
    <cellStyle name="Normal" xfId="0" builtinId="0"/>
    <cellStyle name="Normal 2 3" xfId="3"/>
    <cellStyle name="Normal 2 4" xfId="8"/>
    <cellStyle name="Normal 5" xfId="5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6110</xdr:colOff>
      <xdr:row>1</xdr:row>
      <xdr:rowOff>66989</xdr:rowOff>
    </xdr:from>
    <xdr:to>
      <xdr:col>2</xdr:col>
      <xdr:colOff>921099</xdr:colOff>
      <xdr:row>2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D7160D-7981-4C52-ADAB-6038EE4C5C5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3473" y="293077"/>
          <a:ext cx="914989" cy="3556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</xdr:col>
      <xdr:colOff>974651</xdr:colOff>
      <xdr:row>7</xdr:row>
      <xdr:rowOff>18752</xdr:rowOff>
    </xdr:to>
    <xdr:sp macro="" textlink="">
      <xdr:nvSpPr>
        <xdr:cNvPr id="3" name="rect"/>
        <xdr:cNvSpPr/>
      </xdr:nvSpPr>
      <xdr:spPr>
        <a:xfrm>
          <a:off x="595313" y="583406"/>
          <a:ext cx="974651" cy="8045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5"/>
  <sheetViews>
    <sheetView showGridLines="0" tabSelected="1" zoomScale="91" workbookViewId="0">
      <selection activeCell="L17" sqref="L17"/>
    </sheetView>
  </sheetViews>
  <sheetFormatPr defaultColWidth="9.109375" defaultRowHeight="13.8" outlineLevelCol="1" x14ac:dyDescent="0.3"/>
  <cols>
    <col min="1" max="1" width="4.44140625" style="59" customWidth="1"/>
    <col min="2" max="2" width="3.109375" style="59" customWidth="1"/>
    <col min="3" max="3" width="14.5546875" style="54" bestFit="1" customWidth="1"/>
    <col min="4" max="4" width="47.77734375" style="178" bestFit="1" customWidth="1"/>
    <col min="5" max="5" width="13.6640625" style="179" bestFit="1" customWidth="1"/>
    <col min="6" max="6" width="6.5546875" style="56" customWidth="1" outlineLevel="1"/>
    <col min="7" max="9" width="5.88671875" style="56" bestFit="1" customWidth="1" outlineLevel="1"/>
    <col min="10" max="10" width="8.109375" style="57" bestFit="1" customWidth="1"/>
    <col min="11" max="11" width="11.5546875" style="56" bestFit="1" customWidth="1"/>
    <col min="12" max="12" width="21.5546875" style="58" bestFit="1" customWidth="1"/>
    <col min="13" max="13" width="9.109375" style="59"/>
    <col min="14" max="14" width="12.21875" style="59" bestFit="1" customWidth="1"/>
    <col min="15" max="15" width="6.5546875" style="56" hidden="1" customWidth="1"/>
    <col min="16" max="16" width="8" style="56" hidden="1" customWidth="1"/>
    <col min="17" max="17" width="6.5546875" style="56" hidden="1" customWidth="1"/>
    <col min="18" max="18" width="6.109375" style="56" hidden="1" customWidth="1"/>
    <col min="19" max="19" width="9.5546875" style="57" hidden="1" customWidth="1"/>
    <col min="20" max="20" width="14.5546875" style="56" hidden="1" customWidth="1"/>
    <col min="21" max="16384" width="9.109375" style="59"/>
  </cols>
  <sheetData>
    <row r="1" spans="3:20" ht="18" customHeight="1" x14ac:dyDescent="0.3">
      <c r="D1" s="55"/>
      <c r="E1" s="55"/>
    </row>
    <row r="2" spans="3:20" ht="23.25" customHeight="1" x14ac:dyDescent="0.3">
      <c r="D2" s="55"/>
      <c r="E2" s="55"/>
    </row>
    <row r="3" spans="3:20" ht="19.5" customHeight="1" thickBot="1" x14ac:dyDescent="0.35">
      <c r="D3" s="60"/>
      <c r="E3" s="60"/>
    </row>
    <row r="4" spans="3:20" ht="14.4" thickBot="1" x14ac:dyDescent="0.35">
      <c r="C4" s="61" t="s">
        <v>35</v>
      </c>
      <c r="D4" s="62" t="s">
        <v>62</v>
      </c>
      <c r="E4" s="63"/>
      <c r="F4" s="64"/>
      <c r="G4" s="64"/>
      <c r="H4" s="64"/>
      <c r="I4" s="64"/>
      <c r="J4" s="64"/>
      <c r="K4" s="65"/>
      <c r="L4" s="66" t="s">
        <v>36</v>
      </c>
      <c r="O4" s="67" t="s">
        <v>37</v>
      </c>
      <c r="P4" s="68"/>
      <c r="Q4" s="68"/>
      <c r="R4" s="68"/>
      <c r="S4" s="68"/>
      <c r="T4" s="69"/>
    </row>
    <row r="5" spans="3:20" ht="14.4" thickBot="1" x14ac:dyDescent="0.35">
      <c r="C5" s="70" t="s">
        <v>38</v>
      </c>
      <c r="D5" s="71">
        <v>44328</v>
      </c>
      <c r="E5" s="72"/>
      <c r="F5" s="73"/>
      <c r="G5" s="73"/>
      <c r="H5" s="73"/>
      <c r="I5" s="73"/>
      <c r="J5" s="73"/>
      <c r="K5" s="74"/>
      <c r="L5" s="66"/>
      <c r="O5" s="75"/>
      <c r="P5" s="76"/>
      <c r="Q5" s="76"/>
      <c r="R5" s="76"/>
      <c r="S5" s="76"/>
      <c r="T5" s="77"/>
    </row>
    <row r="6" spans="3:20" ht="14.4" thickBot="1" x14ac:dyDescent="0.35">
      <c r="C6" s="78" t="s">
        <v>39</v>
      </c>
      <c r="D6" s="79" t="s">
        <v>61</v>
      </c>
      <c r="E6" s="80"/>
      <c r="F6" s="81"/>
      <c r="G6" s="81"/>
      <c r="H6" s="81"/>
      <c r="I6" s="81"/>
      <c r="J6" s="81"/>
      <c r="K6" s="82"/>
      <c r="L6" s="66"/>
      <c r="O6" s="75"/>
      <c r="P6" s="76"/>
      <c r="Q6" s="76"/>
      <c r="R6" s="76"/>
      <c r="S6" s="76"/>
      <c r="T6" s="77"/>
    </row>
    <row r="7" spans="3:20" ht="15" customHeight="1" x14ac:dyDescent="0.3">
      <c r="C7" s="83" t="s">
        <v>40</v>
      </c>
      <c r="D7" s="84"/>
      <c r="E7" s="85" t="s">
        <v>41</v>
      </c>
      <c r="F7" s="86" t="s">
        <v>42</v>
      </c>
      <c r="G7" s="86"/>
      <c r="H7" s="86"/>
      <c r="I7" s="86"/>
      <c r="J7" s="86"/>
      <c r="K7" s="87"/>
      <c r="L7" s="88"/>
      <c r="O7" s="89" t="s">
        <v>43</v>
      </c>
      <c r="P7" s="90"/>
      <c r="Q7" s="90"/>
      <c r="R7" s="90"/>
      <c r="S7" s="91"/>
      <c r="T7" s="92" t="e">
        <f>#REF!</f>
        <v>#REF!</v>
      </c>
    </row>
    <row r="8" spans="3:20" ht="15" customHeight="1" x14ac:dyDescent="0.3">
      <c r="C8" s="93"/>
      <c r="D8" s="107" t="s">
        <v>51</v>
      </c>
      <c r="E8" s="94"/>
      <c r="F8" s="95" t="s">
        <v>44</v>
      </c>
      <c r="G8" s="95" t="s">
        <v>45</v>
      </c>
      <c r="H8" s="95" t="s">
        <v>46</v>
      </c>
      <c r="I8" s="95" t="s">
        <v>47</v>
      </c>
      <c r="J8" s="96" t="s">
        <v>48</v>
      </c>
      <c r="K8" s="95" t="s">
        <v>52</v>
      </c>
      <c r="L8" s="108"/>
      <c r="O8" s="109" t="s">
        <v>44</v>
      </c>
      <c r="P8" s="110" t="s">
        <v>45</v>
      </c>
      <c r="Q8" s="110" t="s">
        <v>46</v>
      </c>
      <c r="R8" s="110" t="s">
        <v>47</v>
      </c>
      <c r="S8" s="111" t="s">
        <v>49</v>
      </c>
      <c r="T8" s="112" t="s">
        <v>52</v>
      </c>
    </row>
    <row r="9" spans="3:20" ht="15" customHeight="1" x14ac:dyDescent="0.3">
      <c r="C9" s="97">
        <v>1</v>
      </c>
      <c r="D9" s="113" t="str">
        <f>'Wage Breakup'!D4</f>
        <v>Helper</v>
      </c>
      <c r="E9" s="98">
        <f>'Wage Breakup'!D30</f>
        <v>20811.297385999998</v>
      </c>
      <c r="F9" s="99">
        <v>1</v>
      </c>
      <c r="G9" s="99"/>
      <c r="H9" s="99"/>
      <c r="I9" s="99"/>
      <c r="J9" s="182">
        <f t="shared" ref="J9:J13" si="0">SUM(F9:I9)</f>
        <v>1</v>
      </c>
      <c r="K9" s="99">
        <f t="shared" ref="K9:K13" si="1">J9*E9</f>
        <v>20811.297385999998</v>
      </c>
      <c r="L9" s="101" t="s">
        <v>53</v>
      </c>
      <c r="O9" s="102">
        <v>0</v>
      </c>
      <c r="P9" s="99">
        <v>0</v>
      </c>
      <c r="Q9" s="99">
        <v>0</v>
      </c>
      <c r="R9" s="99">
        <v>0</v>
      </c>
      <c r="S9" s="100">
        <f t="shared" ref="S9:S13" si="2">SUM(O9:R9)</f>
        <v>0</v>
      </c>
      <c r="T9" s="103">
        <f>S9*E9</f>
        <v>0</v>
      </c>
    </row>
    <row r="10" spans="3:20" ht="15" customHeight="1" x14ac:dyDescent="0.3">
      <c r="C10" s="97">
        <f>+C9+1</f>
        <v>2</v>
      </c>
      <c r="D10" s="113" t="str">
        <f>'Wage Breakup'!E4</f>
        <v>Painter</v>
      </c>
      <c r="E10" s="98">
        <f>'Wage Breakup'!E30</f>
        <v>25102.100888499997</v>
      </c>
      <c r="F10" s="99">
        <v>2</v>
      </c>
      <c r="G10" s="99"/>
      <c r="H10" s="99"/>
      <c r="I10" s="99"/>
      <c r="J10" s="182">
        <f t="shared" si="0"/>
        <v>2</v>
      </c>
      <c r="K10" s="99">
        <f t="shared" si="1"/>
        <v>50204.201776999995</v>
      </c>
      <c r="L10" s="101" t="s">
        <v>53</v>
      </c>
      <c r="O10" s="102"/>
      <c r="P10" s="99"/>
      <c r="Q10" s="99"/>
      <c r="R10" s="99"/>
      <c r="S10" s="100"/>
      <c r="T10" s="103"/>
    </row>
    <row r="11" spans="3:20" ht="15" customHeight="1" x14ac:dyDescent="0.3">
      <c r="C11" s="97">
        <f t="shared" ref="C11:C13" si="3">+C10+1</f>
        <v>3</v>
      </c>
      <c r="D11" s="113" t="str">
        <f>'Wage Breakup'!F4</f>
        <v>Mason</v>
      </c>
      <c r="E11" s="98">
        <f>'Wage Breakup'!F30</f>
        <v>26650.850888499997</v>
      </c>
      <c r="F11" s="99">
        <v>1</v>
      </c>
      <c r="G11" s="99"/>
      <c r="H11" s="99"/>
      <c r="I11" s="99"/>
      <c r="J11" s="182">
        <f t="shared" si="0"/>
        <v>1</v>
      </c>
      <c r="K11" s="99">
        <f t="shared" si="1"/>
        <v>26650.850888499997</v>
      </c>
      <c r="L11" s="101" t="s">
        <v>53</v>
      </c>
      <c r="O11" s="102">
        <v>0</v>
      </c>
      <c r="P11" s="99">
        <v>0</v>
      </c>
      <c r="Q11" s="99">
        <v>0</v>
      </c>
      <c r="R11" s="99">
        <v>0</v>
      </c>
      <c r="S11" s="100">
        <f t="shared" si="2"/>
        <v>0</v>
      </c>
      <c r="T11" s="103">
        <f>S11*E11</f>
        <v>0</v>
      </c>
    </row>
    <row r="12" spans="3:20" ht="15" customHeight="1" x14ac:dyDescent="0.3">
      <c r="C12" s="97">
        <f t="shared" si="3"/>
        <v>4</v>
      </c>
      <c r="D12" s="113" t="str">
        <f>'Wage Breakup'!G4</f>
        <v>MST</v>
      </c>
      <c r="E12" s="98">
        <f>'Wage Breakup'!G30</f>
        <v>22858.502264499999</v>
      </c>
      <c r="F12" s="99">
        <v>2</v>
      </c>
      <c r="G12" s="99"/>
      <c r="H12" s="99"/>
      <c r="I12" s="99"/>
      <c r="J12" s="182">
        <f t="shared" si="0"/>
        <v>2</v>
      </c>
      <c r="K12" s="99">
        <f t="shared" si="1"/>
        <v>45717.004528999998</v>
      </c>
      <c r="L12" s="101" t="s">
        <v>53</v>
      </c>
      <c r="O12" s="102">
        <v>0</v>
      </c>
      <c r="P12" s="99">
        <v>0</v>
      </c>
      <c r="Q12" s="99">
        <v>0</v>
      </c>
      <c r="R12" s="99">
        <v>0</v>
      </c>
      <c r="S12" s="100">
        <f t="shared" si="2"/>
        <v>0</v>
      </c>
      <c r="T12" s="103">
        <f>S12*E12</f>
        <v>0</v>
      </c>
    </row>
    <row r="13" spans="3:20" ht="15" customHeight="1" x14ac:dyDescent="0.3">
      <c r="C13" s="97">
        <f t="shared" si="3"/>
        <v>5</v>
      </c>
      <c r="D13" s="113" t="str">
        <f>'Wage Breakup'!H4</f>
        <v>Carpenter</v>
      </c>
      <c r="E13" s="98">
        <f>'Wage Breakup'!H30</f>
        <v>25102.100888499997</v>
      </c>
      <c r="F13" s="99">
        <v>2</v>
      </c>
      <c r="G13" s="99"/>
      <c r="H13" s="99"/>
      <c r="I13" s="99"/>
      <c r="J13" s="182">
        <f t="shared" si="0"/>
        <v>2</v>
      </c>
      <c r="K13" s="99">
        <f t="shared" si="1"/>
        <v>50204.201776999995</v>
      </c>
      <c r="L13" s="101" t="s">
        <v>53</v>
      </c>
      <c r="O13" s="102">
        <v>0</v>
      </c>
      <c r="P13" s="99">
        <v>0</v>
      </c>
      <c r="Q13" s="99">
        <v>0</v>
      </c>
      <c r="R13" s="99">
        <v>0</v>
      </c>
      <c r="S13" s="100">
        <f t="shared" si="2"/>
        <v>0</v>
      </c>
      <c r="T13" s="103">
        <f>S13*E13</f>
        <v>0</v>
      </c>
    </row>
    <row r="14" spans="3:20" ht="15" customHeight="1" x14ac:dyDescent="0.3">
      <c r="C14" s="105" t="s">
        <v>50</v>
      </c>
      <c r="D14" s="105"/>
      <c r="E14" s="114"/>
      <c r="F14" s="115">
        <f>SUM(F9:F13)</f>
        <v>8</v>
      </c>
      <c r="G14" s="115">
        <f>SUM(G9:G13)</f>
        <v>0</v>
      </c>
      <c r="H14" s="116">
        <f>SUM(H9:H13)</f>
        <v>0</v>
      </c>
      <c r="I14" s="115">
        <f>SUM(I9:I13)</f>
        <v>0</v>
      </c>
      <c r="J14" s="117">
        <f>SUM(J9:J13)</f>
        <v>8</v>
      </c>
      <c r="K14" s="115">
        <f>SUM(K9:K13)</f>
        <v>193587.55635749997</v>
      </c>
      <c r="L14" s="106"/>
      <c r="O14" s="118">
        <f>SUM(O9:O13)</f>
        <v>0</v>
      </c>
      <c r="P14" s="115">
        <f>SUM(P9:P13)</f>
        <v>0</v>
      </c>
      <c r="Q14" s="116">
        <f>SUM(Q9:Q13)</f>
        <v>0</v>
      </c>
      <c r="R14" s="115">
        <f>SUM(R9:R13)</f>
        <v>0</v>
      </c>
      <c r="S14" s="117">
        <f>SUM(S9:S13)</f>
        <v>0</v>
      </c>
      <c r="T14" s="119">
        <f>SUM(T9:T13)</f>
        <v>0</v>
      </c>
    </row>
    <row r="15" spans="3:20" s="126" customFormat="1" ht="15.6" x14ac:dyDescent="0.3">
      <c r="C15" s="121" t="s">
        <v>54</v>
      </c>
      <c r="D15" s="121"/>
      <c r="E15" s="122"/>
      <c r="F15" s="123"/>
      <c r="G15" s="123"/>
      <c r="H15" s="123"/>
      <c r="I15" s="123"/>
      <c r="J15" s="123"/>
      <c r="K15" s="124">
        <f>K14</f>
        <v>193587.55635749997</v>
      </c>
      <c r="L15" s="125"/>
      <c r="O15" s="127"/>
      <c r="P15" s="128"/>
      <c r="Q15" s="128"/>
      <c r="R15" s="128"/>
      <c r="S15" s="129"/>
      <c r="T15" s="130" t="e">
        <f>SUM(#REF!)</f>
        <v>#REF!</v>
      </c>
    </row>
    <row r="16" spans="3:20" s="136" customFormat="1" ht="24.75" customHeight="1" x14ac:dyDescent="0.3">
      <c r="C16" s="131" t="s">
        <v>55</v>
      </c>
      <c r="D16" s="131"/>
      <c r="E16" s="132"/>
      <c r="F16" s="133"/>
      <c r="G16" s="133"/>
      <c r="H16" s="133"/>
      <c r="I16" s="133"/>
      <c r="J16" s="133"/>
      <c r="K16" s="134">
        <f>+E16*K15</f>
        <v>0</v>
      </c>
      <c r="L16" s="135" t="s">
        <v>63</v>
      </c>
      <c r="O16" s="137"/>
      <c r="P16" s="138"/>
      <c r="Q16" s="138"/>
      <c r="R16" s="138"/>
      <c r="S16" s="139"/>
      <c r="T16" s="140" t="e">
        <f>#REF!+T14+#REF!+#REF!+#REF!+#REF!+#REF!+#REF!+#REF!+T15</f>
        <v>#REF!</v>
      </c>
    </row>
    <row r="17" spans="3:20" s="104" customFormat="1" ht="15" customHeight="1" thickBot="1" x14ac:dyDescent="0.35">
      <c r="C17" s="141" t="s">
        <v>56</v>
      </c>
      <c r="D17" s="141"/>
      <c r="E17" s="94"/>
      <c r="F17" s="142"/>
      <c r="G17" s="142"/>
      <c r="H17" s="142"/>
      <c r="I17" s="142"/>
      <c r="J17" s="142"/>
      <c r="K17" s="181">
        <f>+K16+K15</f>
        <v>193587.55635749997</v>
      </c>
      <c r="L17" s="120"/>
      <c r="O17" s="143"/>
      <c r="P17" s="144"/>
      <c r="Q17" s="144"/>
      <c r="R17" s="144"/>
      <c r="S17" s="144"/>
      <c r="T17" s="145"/>
    </row>
    <row r="18" spans="3:20" ht="15.75" hidden="1" customHeight="1" x14ac:dyDescent="0.3">
      <c r="C18" s="146"/>
      <c r="D18" s="147" t="s">
        <v>57</v>
      </c>
      <c r="E18" s="148"/>
      <c r="F18" s="149"/>
      <c r="G18" s="149"/>
      <c r="H18" s="149"/>
      <c r="I18" s="149"/>
      <c r="J18" s="150"/>
      <c r="K18" s="149"/>
      <c r="L18" s="151"/>
      <c r="O18" s="152"/>
      <c r="P18" s="152"/>
      <c r="Q18" s="152"/>
      <c r="R18" s="152"/>
      <c r="S18" s="153"/>
      <c r="T18" s="152"/>
    </row>
    <row r="19" spans="3:20" s="160" customFormat="1" ht="15" hidden="1" customHeight="1" x14ac:dyDescent="0.3">
      <c r="C19" s="154"/>
      <c r="D19" s="155" t="s">
        <v>58</v>
      </c>
      <c r="E19" s="156"/>
      <c r="F19" s="157" t="e">
        <f>SUM(#REF!+#REF!+#REF!+F14+#REF!)</f>
        <v>#REF!</v>
      </c>
      <c r="G19" s="157" t="e">
        <f>SUM(#REF!+#REF!+#REF!+G14+#REF!)</f>
        <v>#REF!</v>
      </c>
      <c r="H19" s="157" t="e">
        <f>SUM(#REF!+#REF!+#REF!+H14+#REF!)</f>
        <v>#REF!</v>
      </c>
      <c r="I19" s="157" t="e">
        <f>SUM(#REF!+#REF!+#REF!+I14+#REF!)</f>
        <v>#REF!</v>
      </c>
      <c r="J19" s="158" t="e">
        <f>SUM(#REF!+#REF!+#REF!+J14+#REF!)</f>
        <v>#REF!</v>
      </c>
      <c r="K19" s="157" t="e">
        <f>SUM(#REF!+#REF!+#REF!+K14+#REF!)</f>
        <v>#REF!</v>
      </c>
      <c r="L19" s="159"/>
      <c r="O19" s="157" t="e">
        <f>SUM(#REF!+#REF!+#REF!+O14+#REF!)</f>
        <v>#REF!</v>
      </c>
      <c r="P19" s="157" t="e">
        <f>SUM(#REF!+#REF!+#REF!+P14+#REF!)</f>
        <v>#REF!</v>
      </c>
      <c r="Q19" s="157" t="e">
        <f>SUM(#REF!+#REF!+#REF!+Q14+#REF!)</f>
        <v>#REF!</v>
      </c>
      <c r="R19" s="157" t="e">
        <f>SUM(#REF!+#REF!+#REF!+R14+#REF!)</f>
        <v>#REF!</v>
      </c>
      <c r="S19" s="158" t="e">
        <f>SUM(#REF!+#REF!+#REF!+S14+#REF!)</f>
        <v>#REF!</v>
      </c>
      <c r="T19" s="157" t="e">
        <f>SUM(#REF!+#REF!+#REF!+T14+#REF!)</f>
        <v>#REF!</v>
      </c>
    </row>
    <row r="20" spans="3:20" s="160" customFormat="1" ht="15" hidden="1" customHeight="1" x14ac:dyDescent="0.3">
      <c r="C20" s="161"/>
      <c r="D20" s="162" t="s">
        <v>59</v>
      </c>
      <c r="E20" s="163"/>
      <c r="F20" s="164"/>
      <c r="G20" s="164"/>
      <c r="H20" s="164"/>
      <c r="I20" s="164"/>
      <c r="J20" s="165" t="e">
        <f>#REF!</f>
        <v>#REF!</v>
      </c>
      <c r="K20" s="164" t="e">
        <f>#REF!</f>
        <v>#REF!</v>
      </c>
      <c r="L20" s="159"/>
      <c r="O20" s="164"/>
      <c r="P20" s="164"/>
      <c r="Q20" s="164"/>
      <c r="R20" s="164"/>
      <c r="S20" s="165" t="e">
        <f>#REF!</f>
        <v>#REF!</v>
      </c>
      <c r="T20" s="164" t="e">
        <f>#REF!</f>
        <v>#REF!</v>
      </c>
    </row>
    <row r="21" spans="3:20" ht="15" hidden="1" customHeight="1" x14ac:dyDescent="0.3">
      <c r="C21" s="166"/>
      <c r="D21" s="167" t="s">
        <v>57</v>
      </c>
      <c r="E21" s="168"/>
      <c r="F21" s="169"/>
      <c r="G21" s="169"/>
      <c r="H21" s="169"/>
      <c r="I21" s="169"/>
      <c r="J21" s="170"/>
      <c r="K21" s="169" t="e">
        <f>#REF!</f>
        <v>#REF!</v>
      </c>
      <c r="L21" s="171"/>
      <c r="O21" s="169"/>
      <c r="P21" s="169"/>
      <c r="Q21" s="169"/>
      <c r="R21" s="169"/>
      <c r="S21" s="170"/>
      <c r="T21" s="169" t="e">
        <f>#REF!</f>
        <v>#REF!</v>
      </c>
    </row>
    <row r="22" spans="3:20" ht="15" hidden="1" customHeight="1" x14ac:dyDescent="0.3">
      <c r="C22" s="172"/>
      <c r="D22" s="173" t="s">
        <v>60</v>
      </c>
      <c r="E22" s="174"/>
      <c r="F22" s="175"/>
      <c r="G22" s="175"/>
      <c r="H22" s="175"/>
      <c r="I22" s="175"/>
      <c r="J22" s="176"/>
      <c r="K22" s="177" t="e">
        <f>K21/K19</f>
        <v>#REF!</v>
      </c>
      <c r="L22" s="171"/>
      <c r="O22" s="175"/>
      <c r="P22" s="175"/>
      <c r="Q22" s="175"/>
      <c r="R22" s="175"/>
      <c r="S22" s="176"/>
      <c r="T22" s="177" t="e">
        <f>T21/T19</f>
        <v>#REF!</v>
      </c>
    </row>
    <row r="25" spans="3:20" x14ac:dyDescent="0.3">
      <c r="K25" s="180"/>
    </row>
  </sheetData>
  <mergeCells count="15">
    <mergeCell ref="C16:D16"/>
    <mergeCell ref="O16:S16"/>
    <mergeCell ref="C17:D17"/>
    <mergeCell ref="O17:T17"/>
    <mergeCell ref="C15:D15"/>
    <mergeCell ref="F15:J15"/>
    <mergeCell ref="O15:S15"/>
    <mergeCell ref="C14:D14"/>
    <mergeCell ref="L4:L7"/>
    <mergeCell ref="O4:T4"/>
    <mergeCell ref="F7:J7"/>
    <mergeCell ref="O7:S7"/>
    <mergeCell ref="D1:E1"/>
    <mergeCell ref="D2:E2"/>
    <mergeCell ref="D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2"/>
  <sheetViews>
    <sheetView showGridLines="0" zoomScaleNormal="100" workbookViewId="0">
      <selection activeCell="D4" sqref="D4"/>
    </sheetView>
  </sheetViews>
  <sheetFormatPr defaultColWidth="9" defaultRowHeight="14.4" x14ac:dyDescent="0.3"/>
  <cols>
    <col min="1" max="1" width="3.33203125" customWidth="1"/>
    <col min="3" max="3" width="48" style="37" bestFit="1" customWidth="1"/>
    <col min="4" max="8" width="11.5546875" customWidth="1"/>
  </cols>
  <sheetData>
    <row r="2" spans="3:10" ht="15" thickBot="1" x14ac:dyDescent="0.35"/>
    <row r="3" spans="3:10" ht="15" customHeight="1" thickBot="1" x14ac:dyDescent="0.35">
      <c r="C3" s="51" t="s">
        <v>20</v>
      </c>
      <c r="D3" s="52"/>
      <c r="E3" s="52"/>
      <c r="F3" s="52"/>
      <c r="G3" s="52"/>
      <c r="H3" s="53"/>
    </row>
    <row r="4" spans="3:10" ht="15" thickBot="1" x14ac:dyDescent="0.35">
      <c r="C4" s="21" t="s">
        <v>0</v>
      </c>
      <c r="D4" s="10" t="s">
        <v>22</v>
      </c>
      <c r="E4" s="1" t="s">
        <v>26</v>
      </c>
      <c r="F4" s="1" t="s">
        <v>28</v>
      </c>
      <c r="G4" s="1" t="s">
        <v>31</v>
      </c>
      <c r="H4" s="1" t="s">
        <v>23</v>
      </c>
    </row>
    <row r="5" spans="3:10" x14ac:dyDescent="0.3">
      <c r="C5" s="22" t="s">
        <v>1</v>
      </c>
      <c r="D5" s="11" t="s">
        <v>32</v>
      </c>
      <c r="E5" s="2" t="s">
        <v>33</v>
      </c>
      <c r="F5" s="2" t="s">
        <v>33</v>
      </c>
      <c r="G5" s="12" t="s">
        <v>34</v>
      </c>
      <c r="H5" s="12" t="s">
        <v>33</v>
      </c>
    </row>
    <row r="6" spans="3:10" x14ac:dyDescent="0.3">
      <c r="C6" s="29" t="s">
        <v>19</v>
      </c>
      <c r="D6" s="16">
        <v>15492</v>
      </c>
      <c r="E6" s="16">
        <v>18797</v>
      </c>
      <c r="F6" s="16">
        <v>18797</v>
      </c>
      <c r="G6" s="16">
        <v>17069</v>
      </c>
      <c r="H6" s="16">
        <v>18797</v>
      </c>
    </row>
    <row r="7" spans="3:10" ht="15" thickBot="1" x14ac:dyDescent="0.35">
      <c r="C7" s="32" t="s">
        <v>18</v>
      </c>
      <c r="D7" s="33"/>
      <c r="E7" s="33"/>
      <c r="F7" s="33"/>
      <c r="G7" s="33"/>
      <c r="H7" s="33"/>
    </row>
    <row r="8" spans="3:10" ht="15" thickBot="1" x14ac:dyDescent="0.35">
      <c r="C8" s="23" t="s">
        <v>2</v>
      </c>
      <c r="D8" s="14">
        <f t="shared" ref="D8:H8" si="0">SUM(D6:D7)</f>
        <v>15492</v>
      </c>
      <c r="E8" s="14">
        <f t="shared" si="0"/>
        <v>18797</v>
      </c>
      <c r="F8" s="14">
        <f t="shared" ref="F8:G8" si="1">SUM(F6:F7)</f>
        <v>18797</v>
      </c>
      <c r="G8" s="14">
        <f t="shared" si="1"/>
        <v>17069</v>
      </c>
      <c r="H8" s="14">
        <f t="shared" si="0"/>
        <v>18797</v>
      </c>
    </row>
    <row r="9" spans="3:10" x14ac:dyDescent="0.3">
      <c r="C9" s="49" t="s">
        <v>3</v>
      </c>
      <c r="D9" s="11"/>
      <c r="E9" s="2"/>
      <c r="F9" s="48">
        <v>1500</v>
      </c>
      <c r="G9" s="12"/>
      <c r="H9" s="12"/>
      <c r="J9" s="45"/>
    </row>
    <row r="10" spans="3:10" x14ac:dyDescent="0.3">
      <c r="C10" s="25" t="s">
        <v>29</v>
      </c>
      <c r="D10" s="16">
        <f>4.81%*D8</f>
        <v>745.16519999999991</v>
      </c>
      <c r="E10" s="16">
        <f t="shared" ref="E10:H10" si="2">4.81%*E8</f>
        <v>904.13569999999993</v>
      </c>
      <c r="F10" s="16">
        <f t="shared" si="2"/>
        <v>904.13569999999993</v>
      </c>
      <c r="G10" s="16">
        <f t="shared" ref="G10" si="3">4.81%*G8</f>
        <v>821.01889999999992</v>
      </c>
      <c r="H10" s="16">
        <f t="shared" si="2"/>
        <v>904.13569999999993</v>
      </c>
      <c r="J10" s="45"/>
    </row>
    <row r="11" spans="3:10" ht="15" thickBot="1" x14ac:dyDescent="0.35">
      <c r="C11" s="31" t="s">
        <v>30</v>
      </c>
      <c r="D11" s="33">
        <f>8.33%*D8</f>
        <v>1290.4836</v>
      </c>
      <c r="E11" s="33">
        <f t="shared" ref="E11:H11" si="4">8.33%*E8</f>
        <v>1565.7900999999999</v>
      </c>
      <c r="F11" s="33">
        <f t="shared" si="4"/>
        <v>1565.7900999999999</v>
      </c>
      <c r="G11" s="33">
        <f t="shared" ref="G11" si="5">8.33%*G8</f>
        <v>1421.8477</v>
      </c>
      <c r="H11" s="33">
        <f t="shared" si="4"/>
        <v>1565.7900999999999</v>
      </c>
    </row>
    <row r="12" spans="3:10" ht="15" thickBot="1" x14ac:dyDescent="0.35">
      <c r="C12" s="23" t="s">
        <v>4</v>
      </c>
      <c r="D12" s="46">
        <f>SUM(D8:D11)</f>
        <v>17527.648799999999</v>
      </c>
      <c r="E12" s="46">
        <f t="shared" ref="E12:H12" si="6">SUM(E8:E11)</f>
        <v>21266.925799999997</v>
      </c>
      <c r="F12" s="47">
        <f t="shared" si="6"/>
        <v>22766.925799999997</v>
      </c>
      <c r="G12" s="46">
        <f t="shared" ref="G12" si="7">SUM(G8:G11)</f>
        <v>19311.866599999998</v>
      </c>
      <c r="H12" s="46">
        <f t="shared" si="6"/>
        <v>21266.925799999997</v>
      </c>
    </row>
    <row r="13" spans="3:10" x14ac:dyDescent="0.3">
      <c r="C13" s="24" t="s">
        <v>5</v>
      </c>
      <c r="D13" s="15"/>
      <c r="E13" s="4"/>
      <c r="F13" s="4"/>
      <c r="G13" s="4"/>
      <c r="H13" s="4"/>
    </row>
    <row r="14" spans="3:10" x14ac:dyDescent="0.3">
      <c r="C14" s="25" t="s">
        <v>6</v>
      </c>
      <c r="D14" s="50">
        <f>ROUND(D8*0.12,0)</f>
        <v>1859</v>
      </c>
      <c r="E14" s="50">
        <f t="shared" ref="E14:H14" si="8">ROUND(E8*0.12,0)</f>
        <v>2256</v>
      </c>
      <c r="F14" s="50">
        <f t="shared" si="8"/>
        <v>2256</v>
      </c>
      <c r="G14" s="50">
        <f t="shared" si="8"/>
        <v>2048</v>
      </c>
      <c r="H14" s="50">
        <f t="shared" si="8"/>
        <v>2256</v>
      </c>
    </row>
    <row r="15" spans="3:10" x14ac:dyDescent="0.3">
      <c r="C15" s="25" t="s">
        <v>17</v>
      </c>
      <c r="D15" s="16">
        <f>IF(D8&gt;21000,0,IF(D8&lt;21000,D12*0.75%))</f>
        <v>131.45736599999998</v>
      </c>
      <c r="E15" s="16">
        <f t="shared" ref="E15:H15" si="9">IF(E8&gt;21000,0,IF(E8&lt;21000,E12*0.75%))</f>
        <v>159.50194349999998</v>
      </c>
      <c r="F15" s="16">
        <f t="shared" si="9"/>
        <v>170.75194349999998</v>
      </c>
      <c r="G15" s="16">
        <f t="shared" ref="G15" si="10">IF(G8&gt;21000,0,IF(G8&lt;21000,G12*0.75%))</f>
        <v>144.83899949999997</v>
      </c>
      <c r="H15" s="16">
        <f t="shared" si="9"/>
        <v>159.50194349999998</v>
      </c>
    </row>
    <row r="16" spans="3:10" x14ac:dyDescent="0.3">
      <c r="C16" s="25" t="s">
        <v>7</v>
      </c>
      <c r="D16" s="17"/>
      <c r="E16" s="5"/>
      <c r="F16" s="5"/>
      <c r="G16" s="5"/>
      <c r="H16" s="5"/>
    </row>
    <row r="17" spans="3:8" x14ac:dyDescent="0.3">
      <c r="C17" s="25" t="s">
        <v>9</v>
      </c>
      <c r="D17" s="17" t="s">
        <v>8</v>
      </c>
      <c r="E17" s="5" t="s">
        <v>8</v>
      </c>
      <c r="F17" s="5" t="s">
        <v>8</v>
      </c>
      <c r="G17" s="5" t="s">
        <v>8</v>
      </c>
      <c r="H17" s="5" t="s">
        <v>8</v>
      </c>
    </row>
    <row r="18" spans="3:8" x14ac:dyDescent="0.3">
      <c r="C18" s="26" t="s">
        <v>10</v>
      </c>
      <c r="D18" s="18">
        <f t="shared" ref="D18" si="11">SUM(D14:D17)</f>
        <v>1990.4573660000001</v>
      </c>
      <c r="E18" s="6">
        <f>SUM(E14:E17)</f>
        <v>2415.5019434999999</v>
      </c>
      <c r="F18" s="6">
        <f>SUM(F14:F17)</f>
        <v>2426.7519434999999</v>
      </c>
      <c r="G18" s="6">
        <f>SUM(G14:G17)</f>
        <v>2192.8389994999998</v>
      </c>
      <c r="H18" s="6">
        <f>SUM(H14:H17)</f>
        <v>2415.5019434999999</v>
      </c>
    </row>
    <row r="19" spans="3:8" ht="15" thickBot="1" x14ac:dyDescent="0.35">
      <c r="C19" s="27"/>
      <c r="D19" s="19"/>
      <c r="E19" s="7"/>
      <c r="F19" s="7"/>
      <c r="G19" s="7"/>
      <c r="H19" s="7"/>
    </row>
    <row r="20" spans="3:8" ht="15" thickBot="1" x14ac:dyDescent="0.35">
      <c r="C20" s="23" t="s">
        <v>11</v>
      </c>
      <c r="D20" s="14">
        <f>D12-D18</f>
        <v>15537.191433999998</v>
      </c>
      <c r="E20" s="14">
        <f t="shared" ref="E20:H20" si="12">E12-E18</f>
        <v>18851.423856499998</v>
      </c>
      <c r="F20" s="14">
        <f t="shared" ref="F20:G20" si="13">F12-F18</f>
        <v>20340.173856499998</v>
      </c>
      <c r="G20" s="14">
        <f t="shared" si="13"/>
        <v>17119.027600499998</v>
      </c>
      <c r="H20" s="14">
        <f t="shared" si="12"/>
        <v>18851.423856499998</v>
      </c>
    </row>
    <row r="21" spans="3:8" x14ac:dyDescent="0.3">
      <c r="C21" s="28" t="s">
        <v>12</v>
      </c>
      <c r="D21" s="20"/>
      <c r="E21" s="8"/>
      <c r="F21" s="8"/>
      <c r="G21" s="8"/>
      <c r="H21" s="8"/>
    </row>
    <row r="22" spans="3:8" x14ac:dyDescent="0.3">
      <c r="C22" s="25" t="s">
        <v>13</v>
      </c>
      <c r="D22" s="50">
        <f>ROUND(D8*0.13,0)</f>
        <v>2014</v>
      </c>
      <c r="E22" s="50">
        <f t="shared" ref="E22:H22" si="14">ROUND(E8*0.13,0)</f>
        <v>2444</v>
      </c>
      <c r="F22" s="50">
        <f t="shared" si="14"/>
        <v>2444</v>
      </c>
      <c r="G22" s="50">
        <f t="shared" si="14"/>
        <v>2219</v>
      </c>
      <c r="H22" s="50">
        <f t="shared" si="14"/>
        <v>2444</v>
      </c>
    </row>
    <row r="23" spans="3:8" x14ac:dyDescent="0.3">
      <c r="C23" s="25" t="s">
        <v>25</v>
      </c>
      <c r="D23" s="16">
        <f>IF(D8&gt;21000,0,IF(D8&lt;21000,D12*3.25%))</f>
        <v>569.64858600000002</v>
      </c>
      <c r="E23" s="16">
        <f t="shared" ref="E23:H23" si="15">IF(E8&gt;21000,0,IF(E8&lt;21000,E12*3.25%))</f>
        <v>691.1750884999999</v>
      </c>
      <c r="F23" s="16">
        <f t="shared" si="15"/>
        <v>739.9250884999999</v>
      </c>
      <c r="G23" s="16">
        <f t="shared" ref="G23" si="16">IF(G8&gt;21000,0,IF(G8&lt;21000,G12*3.25%))</f>
        <v>627.63566449999996</v>
      </c>
      <c r="H23" s="16">
        <f t="shared" si="15"/>
        <v>691.1750884999999</v>
      </c>
    </row>
    <row r="24" spans="3:8" x14ac:dyDescent="0.3">
      <c r="C24" s="29" t="s">
        <v>7</v>
      </c>
      <c r="D24" s="17"/>
      <c r="E24" s="5"/>
      <c r="F24" s="5"/>
      <c r="G24" s="5"/>
      <c r="H24" s="5"/>
    </row>
    <row r="25" spans="3:8" x14ac:dyDescent="0.3">
      <c r="C25" s="44" t="s">
        <v>27</v>
      </c>
      <c r="D25" s="13"/>
      <c r="E25" s="13"/>
      <c r="F25" s="13"/>
      <c r="G25" s="13"/>
      <c r="H25" s="13"/>
    </row>
    <row r="26" spans="3:8" ht="15" thickBot="1" x14ac:dyDescent="0.35">
      <c r="C26" s="30" t="s">
        <v>14</v>
      </c>
      <c r="D26" s="13">
        <v>200</v>
      </c>
      <c r="E26" s="13">
        <v>200</v>
      </c>
      <c r="F26" s="13">
        <v>200</v>
      </c>
      <c r="G26" s="13">
        <v>200</v>
      </c>
      <c r="H26" s="13">
        <v>200</v>
      </c>
    </row>
    <row r="27" spans="3:8" ht="15" thickBot="1" x14ac:dyDescent="0.35">
      <c r="C27" s="23" t="s">
        <v>15</v>
      </c>
      <c r="D27" s="14">
        <f>SUM(D22:D26)</f>
        <v>2783.6485860000003</v>
      </c>
      <c r="E27" s="3">
        <f>SUM(E22:E26)</f>
        <v>3335.1750885000001</v>
      </c>
      <c r="F27" s="3">
        <f>SUM(F22:F26)</f>
        <v>3383.9250885000001</v>
      </c>
      <c r="G27" s="3">
        <f>SUM(G22:G26)</f>
        <v>3046.6356645000001</v>
      </c>
      <c r="H27" s="3">
        <f>SUM(H22:H26)</f>
        <v>3335.1750885000001</v>
      </c>
    </row>
    <row r="28" spans="3:8" ht="16.2" thickBot="1" x14ac:dyDescent="0.35">
      <c r="C28" s="34" t="s">
        <v>16</v>
      </c>
      <c r="D28" s="35">
        <f>D12+D27</f>
        <v>20311.297385999998</v>
      </c>
      <c r="E28" s="36">
        <f>E12+E27</f>
        <v>24602.100888499997</v>
      </c>
      <c r="F28" s="36">
        <f>F12+F27</f>
        <v>26150.850888499997</v>
      </c>
      <c r="G28" s="36">
        <f>G12+G27</f>
        <v>22358.502264499999</v>
      </c>
      <c r="H28" s="36">
        <f>H12+H27</f>
        <v>24602.100888499997</v>
      </c>
    </row>
    <row r="29" spans="3:8" s="9" customFormat="1" ht="15" thickBot="1" x14ac:dyDescent="0.35">
      <c r="C29" s="38" t="s">
        <v>24</v>
      </c>
      <c r="D29" s="39">
        <v>500</v>
      </c>
      <c r="E29" s="39">
        <v>500</v>
      </c>
      <c r="F29" s="39">
        <v>500</v>
      </c>
      <c r="G29" s="39">
        <v>500</v>
      </c>
      <c r="H29" s="39">
        <v>500</v>
      </c>
    </row>
    <row r="30" spans="3:8" ht="15" thickBot="1" x14ac:dyDescent="0.35">
      <c r="C30" s="40" t="s">
        <v>21</v>
      </c>
      <c r="D30" s="41">
        <f>D28+D29</f>
        <v>20811.297385999998</v>
      </c>
      <c r="E30" s="41">
        <f t="shared" ref="E30:F30" si="17">E28+E29</f>
        <v>25102.100888499997</v>
      </c>
      <c r="F30" s="41">
        <f t="shared" si="17"/>
        <v>26650.850888499997</v>
      </c>
      <c r="G30" s="42">
        <f t="shared" ref="G30:H30" si="18">G28+G29</f>
        <v>22858.502264499999</v>
      </c>
      <c r="H30" s="42">
        <f t="shared" si="18"/>
        <v>25102.100888499997</v>
      </c>
    </row>
    <row r="32" spans="3:8" x14ac:dyDescent="0.3">
      <c r="E32" s="43"/>
      <c r="F32" s="43"/>
    </row>
  </sheetData>
  <mergeCells count="1">
    <mergeCell ref="C3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</vt:lpstr>
      <vt:lpstr>Wage Breakup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SILA</cp:lastModifiedBy>
  <dcterms:created xsi:type="dcterms:W3CDTF">2019-07-31T02:24:35Z</dcterms:created>
  <dcterms:modified xsi:type="dcterms:W3CDTF">2021-05-17T07:14:54Z</dcterms:modified>
</cp:coreProperties>
</file>