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A\Documents\Customers\SK Finance\"/>
    </mc:Choice>
  </mc:AlternateContent>
  <bookViews>
    <workbookView xWindow="0" yWindow="0" windowWidth="23040" windowHeight="10452" activeTab="1"/>
  </bookViews>
  <sheets>
    <sheet name="BOQ" sheetId="1" r:id="rId1"/>
    <sheet name="Wage Break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7" i="2" l="1"/>
  <c r="D21" i="2" s="1"/>
  <c r="E12" i="1"/>
  <c r="D23" i="2" l="1"/>
  <c r="D8" i="2"/>
  <c r="D11" i="2" s="1"/>
  <c r="D20" i="2" l="1"/>
  <c r="D14" i="2"/>
  <c r="D19" i="2"/>
  <c r="D13" i="2"/>
  <c r="D22" i="2"/>
  <c r="D15" i="2" l="1"/>
  <c r="D17" i="2" s="1"/>
  <c r="D26" i="2"/>
  <c r="D27" i="2" s="1"/>
  <c r="C7" i="2" l="1"/>
  <c r="C21" i="2" s="1"/>
  <c r="C8" i="2" l="1"/>
  <c r="C11" i="2" s="1"/>
  <c r="C23" i="2"/>
  <c r="C13" i="2" l="1"/>
  <c r="C22" i="2"/>
  <c r="C20" i="2"/>
  <c r="C14" i="2"/>
  <c r="C19" i="2"/>
  <c r="C15" i="2" l="1"/>
  <c r="C17" i="2" s="1"/>
  <c r="C26" i="2"/>
  <c r="C27" i="2" s="1"/>
  <c r="F10" i="1" l="1"/>
  <c r="D9" i="1"/>
  <c r="F9" i="1" s="1"/>
  <c r="D8" i="1"/>
  <c r="F8" i="1" s="1"/>
  <c r="D11" i="1"/>
  <c r="F11" i="1" s="1"/>
  <c r="F12" i="1" l="1"/>
  <c r="F13" i="1" s="1"/>
  <c r="F14" i="1" s="1"/>
</calcChain>
</file>

<file path=xl/sharedStrings.xml><?xml version="1.0" encoding="utf-8"?>
<sst xmlns="http://schemas.openxmlformats.org/spreadsheetml/2006/main" count="53" uniqueCount="52">
  <si>
    <t>PARTICULARS</t>
  </si>
  <si>
    <t>(A)</t>
  </si>
  <si>
    <t>Basic</t>
  </si>
  <si>
    <t>D.A.</t>
  </si>
  <si>
    <t>Basic + D.A.</t>
  </si>
  <si>
    <t>HRA</t>
  </si>
  <si>
    <t>Conveyance</t>
  </si>
  <si>
    <t>Additional Salary</t>
  </si>
  <si>
    <t>Total Gross Salary</t>
  </si>
  <si>
    <t>(B)</t>
  </si>
  <si>
    <t>PF Contribution (12% on Gross excluding HRA)</t>
  </si>
  <si>
    <t>ESIC (.75% on total gross)</t>
  </si>
  <si>
    <t>Employees deduction</t>
  </si>
  <si>
    <t>Net Salary (A-B+Leave Salary)</t>
  </si>
  <si>
    <t>(C)</t>
  </si>
  <si>
    <t>PF Contribution (13% on Gross excluding HRA)</t>
  </si>
  <si>
    <t>ESIC (3.25%) on Total Gross/Mediclaim</t>
  </si>
  <si>
    <t xml:space="preserve">Ex-Gratia (8.33%) on Basic + DA </t>
  </si>
  <si>
    <t>Leave Salary</t>
  </si>
  <si>
    <t>Gratuity Cost</t>
  </si>
  <si>
    <t>Admin, Documentation, Background Verification</t>
  </si>
  <si>
    <t>Uniforms &amp; PPE</t>
  </si>
  <si>
    <t>Net Charges to Company</t>
  </si>
  <si>
    <t xml:space="preserve">Total CTC </t>
  </si>
  <si>
    <t>Rajasthan (01.05.2019)</t>
  </si>
  <si>
    <t>Semi Skilled</t>
  </si>
  <si>
    <t>Unskilled</t>
  </si>
  <si>
    <t>Sl No.</t>
  </si>
  <si>
    <t>Profile</t>
  </si>
  <si>
    <t>Qty</t>
  </si>
  <si>
    <t xml:space="preserve">Unit Rate </t>
  </si>
  <si>
    <t>Amount</t>
  </si>
  <si>
    <t xml:space="preserve">  </t>
  </si>
  <si>
    <t>Sub Total</t>
  </si>
  <si>
    <t>Total Price</t>
  </si>
  <si>
    <t>Terms</t>
  </si>
  <si>
    <t>Taxes as applicable</t>
  </si>
  <si>
    <t>Revision in rates will be deemed approved as per the Minimum Wage Notification from the date thereof</t>
  </si>
  <si>
    <t>SILA will provide statutory documentation each month</t>
  </si>
  <si>
    <t>Invoices will sent by the 3rd, verification by client by the 5th and payments to be released by the end of each month</t>
  </si>
  <si>
    <t xml:space="preserve">Uniforms costs are included, however if client is providing uniforms, the cost will be removed. </t>
  </si>
  <si>
    <t>Work on Statutory Holidays will be billed 3x as per norms - 26th January, 15th August, 2nd October</t>
  </si>
  <si>
    <t>Overtime (If required) will be billed as per the OT rates mentioned in the wage Breakup</t>
  </si>
  <si>
    <t>Management Fees on Manpower</t>
  </si>
  <si>
    <t>Facility Management Team</t>
  </si>
  <si>
    <t>Loader</t>
  </si>
  <si>
    <t>HK boy/ Maid / Loader</t>
  </si>
  <si>
    <t>SK Finance - Adarsh Plaza, Jaipur</t>
  </si>
  <si>
    <t>Material to be billed as per SILA Rate Card</t>
  </si>
  <si>
    <t>Office Boy</t>
  </si>
  <si>
    <t>Housekeeping Boys</t>
  </si>
  <si>
    <t>Housekeeping Maid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</si>
</sst>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1" fontId="2" fillId="2" borderId="1" xfId="2" applyFont="1" applyFill="1" applyBorder="1" applyAlignment="1" applyProtection="1">
      <alignment horizontal="center" vertical="center" wrapText="1"/>
    </xf>
    <xf numFmtId="41" fontId="2" fillId="0" borderId="2" xfId="2" applyFont="1" applyBorder="1" applyAlignment="1" applyProtection="1">
      <alignment horizontal="center" vertical="center" wrapText="1"/>
    </xf>
    <xf numFmtId="41" fontId="0" fillId="0" borderId="2" xfId="2" applyFont="1" applyBorder="1" applyAlignment="1" applyProtection="1">
      <alignment horizontal="center"/>
    </xf>
    <xf numFmtId="165" fontId="3" fillId="0" borderId="2" xfId="1" applyNumberFormat="1" applyFont="1" applyBorder="1" applyAlignment="1" applyProtection="1">
      <alignment horizontal="center" vertical="center"/>
    </xf>
    <xf numFmtId="41" fontId="2" fillId="0" borderId="2" xfId="2" applyFont="1" applyBorder="1" applyAlignment="1" applyProtection="1">
      <alignment horizontal="center"/>
    </xf>
    <xf numFmtId="165" fontId="2" fillId="0" borderId="2" xfId="1" applyNumberFormat="1" applyFont="1" applyBorder="1" applyAlignment="1" applyProtection="1">
      <alignment horizontal="center" vertical="center"/>
    </xf>
    <xf numFmtId="41" fontId="3" fillId="0" borderId="2" xfId="2" applyFont="1" applyBorder="1" applyAlignment="1" applyProtection="1">
      <alignment horizontal="center" vertical="center" wrapText="1"/>
    </xf>
    <xf numFmtId="164" fontId="3" fillId="0" borderId="2" xfId="1" applyNumberFormat="1" applyFont="1" applyBorder="1" applyAlignment="1" applyProtection="1">
      <alignment horizontal="center" vertical="center" wrapText="1"/>
    </xf>
    <xf numFmtId="41" fontId="3" fillId="0" borderId="2" xfId="2" applyFont="1" applyBorder="1" applyAlignment="1" applyProtection="1">
      <alignment horizontal="center"/>
    </xf>
    <xf numFmtId="165" fontId="3" fillId="0" borderId="2" xfId="1" applyNumberFormat="1" applyFont="1" applyBorder="1" applyAlignment="1" applyProtection="1">
      <alignment horizontal="right" vertical="center"/>
    </xf>
    <xf numFmtId="164" fontId="3" fillId="0" borderId="2" xfId="1" applyNumberFormat="1" applyFont="1" applyBorder="1" applyAlignment="1" applyProtection="1">
      <alignment horizontal="center" vertical="center"/>
    </xf>
    <xf numFmtId="41" fontId="4" fillId="2" borderId="2" xfId="2" applyFont="1" applyFill="1" applyBorder="1" applyAlignment="1" applyProtection="1">
      <alignment horizontal="center"/>
    </xf>
    <xf numFmtId="165" fontId="4" fillId="2" borderId="2" xfId="1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6" fillId="0" borderId="2" xfId="0" applyFont="1" applyFill="1" applyBorder="1" applyAlignment="1">
      <alignment wrapText="1"/>
    </xf>
    <xf numFmtId="164" fontId="0" fillId="0" borderId="2" xfId="0" applyNumberFormat="1" applyBorder="1" applyAlignment="1">
      <alignment vertical="center"/>
    </xf>
    <xf numFmtId="0" fontId="0" fillId="4" borderId="2" xfId="0" applyFill="1" applyBorder="1" applyAlignment="1">
      <alignment vertical="center"/>
    </xf>
    <xf numFmtId="0" fontId="5" fillId="4" borderId="2" xfId="0" applyFont="1" applyFill="1" applyBorder="1" applyAlignment="1">
      <alignment wrapText="1"/>
    </xf>
    <xf numFmtId="0" fontId="0" fillId="4" borderId="2" xfId="0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vertical="center"/>
    </xf>
    <xf numFmtId="3" fontId="8" fillId="0" borderId="0" xfId="3" applyNumberFormat="1" applyFont="1" applyFill="1" applyBorder="1" applyAlignment="1">
      <alignment vertical="center"/>
    </xf>
    <xf numFmtId="0" fontId="9" fillId="0" borderId="0" xfId="0" applyFont="1" applyAlignment="1"/>
    <xf numFmtId="43" fontId="0" fillId="0" borderId="0" xfId="0" applyNumberFormat="1" applyAlignment="1">
      <alignment vertical="center"/>
    </xf>
    <xf numFmtId="164" fontId="6" fillId="0" borderId="2" xfId="1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43" fontId="5" fillId="3" borderId="2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center" wrapText="1"/>
    </xf>
    <xf numFmtId="165" fontId="5" fillId="3" borderId="2" xfId="1" applyNumberFormat="1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5" fillId="4" borderId="0" xfId="0" applyFont="1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564016</xdr:colOff>
      <xdr:row>0</xdr:row>
      <xdr:rowOff>97338</xdr:rowOff>
    </xdr:from>
    <xdr:to>
      <xdr:col>2</xdr:col>
      <xdr:colOff>399585</xdr:colOff>
      <xdr:row>3</xdr:row>
      <xdr:rowOff>146951</xdr:rowOff>
    </xdr:to>
    <xdr:pic>
      <xdr:nvPicPr>
        <xdr:cNvPr id="3" name="Picture 2" descr="Image result for sila logo">
          <a:extLst>
            <a:ext uri="{FF2B5EF4-FFF2-40B4-BE49-F238E27FC236}">
              <a16:creationId xmlns:a16="http://schemas.microsoft.com/office/drawing/2014/main" id="{F4A4DB1D-2A24-4D3F-B432-64388C484D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31" t="25113" r="27989" b="29007"/>
        <a:stretch/>
      </xdr:blipFill>
      <xdr:spPr bwMode="auto">
        <a:xfrm>
          <a:off x="564016" y="97338"/>
          <a:ext cx="1062203" cy="607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974651</xdr:colOff>
      <xdr:row>6</xdr:row>
      <xdr:rowOff>18752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8600" y="746760"/>
          <a:ext cx="974651" cy="11312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4"/>
  <sheetViews>
    <sheetView zoomScale="82" workbookViewId="0">
      <selection activeCell="H26" sqref="H26"/>
    </sheetView>
  </sheetViews>
  <sheetFormatPr defaultRowHeight="14.4" x14ac:dyDescent="0.3"/>
  <cols>
    <col min="1" max="1" width="8.88671875" style="16"/>
    <col min="2" max="2" width="8.88671875" style="2"/>
    <col min="3" max="3" width="31.44140625" style="2" customWidth="1"/>
    <col min="4" max="4" width="11.109375" style="2" customWidth="1"/>
    <col min="5" max="5" width="8.6640625" style="1" customWidth="1"/>
    <col min="6" max="6" width="13" style="2" customWidth="1"/>
    <col min="7" max="7" width="8.88671875" style="2"/>
    <col min="8" max="9" width="11.6640625" style="2" bestFit="1" customWidth="1"/>
    <col min="10" max="10" width="14" style="2" customWidth="1"/>
    <col min="11" max="11" width="11.21875" style="2" bestFit="1" customWidth="1"/>
    <col min="12" max="12" width="12.33203125" style="2" customWidth="1"/>
    <col min="13" max="16384" width="8.88671875" style="2"/>
  </cols>
  <sheetData>
    <row r="5" spans="2:10" ht="15.6" customHeight="1" x14ac:dyDescent="0.3">
      <c r="B5" s="46" t="s">
        <v>47</v>
      </c>
      <c r="C5" s="46"/>
      <c r="D5" s="46"/>
      <c r="E5" s="46"/>
      <c r="F5" s="46"/>
    </row>
    <row r="6" spans="2:10" ht="15.6" customHeight="1" x14ac:dyDescent="0.3">
      <c r="B6" s="17" t="s">
        <v>27</v>
      </c>
      <c r="C6" s="17" t="s">
        <v>28</v>
      </c>
      <c r="D6" s="17" t="s">
        <v>30</v>
      </c>
      <c r="E6" s="17" t="s">
        <v>29</v>
      </c>
      <c r="F6" s="17" t="s">
        <v>31</v>
      </c>
    </row>
    <row r="7" spans="2:10" ht="15.6" customHeight="1" x14ac:dyDescent="0.3">
      <c r="B7" s="43" t="s">
        <v>44</v>
      </c>
      <c r="C7" s="44"/>
      <c r="D7" s="44"/>
      <c r="E7" s="44"/>
      <c r="F7" s="45"/>
    </row>
    <row r="8" spans="2:10" ht="15.6" customHeight="1" x14ac:dyDescent="0.3">
      <c r="B8" s="19">
        <v>1</v>
      </c>
      <c r="C8" s="18" t="s">
        <v>50</v>
      </c>
      <c r="D8" s="20">
        <f>'Wage Breakup'!C27</f>
        <v>11780</v>
      </c>
      <c r="E8" s="19">
        <v>4</v>
      </c>
      <c r="F8" s="31">
        <f t="shared" ref="F8:F11" si="0">E8*D8</f>
        <v>47120</v>
      </c>
    </row>
    <row r="9" spans="2:10" ht="15.6" customHeight="1" x14ac:dyDescent="0.3">
      <c r="B9" s="19">
        <v>2</v>
      </c>
      <c r="C9" s="18" t="s">
        <v>51</v>
      </c>
      <c r="D9" s="20">
        <f>'Wage Breakup'!C27</f>
        <v>11780</v>
      </c>
      <c r="E9" s="19">
        <v>1</v>
      </c>
      <c r="F9" s="31">
        <f>E9*D9</f>
        <v>11780</v>
      </c>
      <c r="H9" s="30"/>
    </row>
    <row r="10" spans="2:10" ht="15.6" customHeight="1" x14ac:dyDescent="0.3">
      <c r="B10" s="19">
        <v>3</v>
      </c>
      <c r="C10" s="18" t="s">
        <v>49</v>
      </c>
      <c r="D10" s="20">
        <f>'Wage Breakup'!D27</f>
        <v>12390</v>
      </c>
      <c r="E10" s="19">
        <v>20</v>
      </c>
      <c r="F10" s="31">
        <f t="shared" si="0"/>
        <v>247800</v>
      </c>
    </row>
    <row r="11" spans="2:10" ht="15.6" customHeight="1" x14ac:dyDescent="0.3">
      <c r="B11" s="19">
        <v>4</v>
      </c>
      <c r="C11" s="18" t="s">
        <v>45</v>
      </c>
      <c r="D11" s="20">
        <f>'Wage Breakup'!C27</f>
        <v>11780</v>
      </c>
      <c r="E11" s="19">
        <v>2</v>
      </c>
      <c r="F11" s="31">
        <f t="shared" si="0"/>
        <v>23560</v>
      </c>
      <c r="H11" s="30"/>
    </row>
    <row r="12" spans="2:10" ht="15.6" customHeight="1" x14ac:dyDescent="0.3">
      <c r="B12" s="32" t="s">
        <v>32</v>
      </c>
      <c r="C12" s="33" t="s">
        <v>33</v>
      </c>
      <c r="D12" s="34"/>
      <c r="E12" s="35">
        <f>SUM(E8:E11)</f>
        <v>27</v>
      </c>
      <c r="F12" s="36">
        <f>SUM(F8:F11)</f>
        <v>330260</v>
      </c>
      <c r="I12" s="30"/>
      <c r="J12" s="30"/>
    </row>
    <row r="13" spans="2:10" x14ac:dyDescent="0.3">
      <c r="B13" s="21"/>
      <c r="C13" s="22" t="s">
        <v>43</v>
      </c>
      <c r="D13" s="37"/>
      <c r="E13" s="38">
        <v>0.1</v>
      </c>
      <c r="F13" s="23">
        <f>F12*E13</f>
        <v>33026</v>
      </c>
    </row>
    <row r="14" spans="2:10" x14ac:dyDescent="0.3">
      <c r="B14" s="24"/>
      <c r="C14" s="25" t="s">
        <v>34</v>
      </c>
      <c r="D14" s="24"/>
      <c r="E14" s="26"/>
      <c r="F14" s="27">
        <f>F13+F12</f>
        <v>363286</v>
      </c>
    </row>
    <row r="15" spans="2:10" x14ac:dyDescent="0.3">
      <c r="B15" s="39"/>
      <c r="C15" s="40"/>
      <c r="D15" s="39"/>
      <c r="E15" s="41"/>
      <c r="F15" s="42"/>
    </row>
    <row r="16" spans="2:10" x14ac:dyDescent="0.3">
      <c r="B16" s="28" t="s">
        <v>35</v>
      </c>
    </row>
    <row r="17" spans="2:6" x14ac:dyDescent="0.3">
      <c r="B17" s="29" t="s">
        <v>36</v>
      </c>
      <c r="F17" s="30"/>
    </row>
    <row r="18" spans="2:6" x14ac:dyDescent="0.3">
      <c r="B18" s="29" t="s">
        <v>37</v>
      </c>
    </row>
    <row r="19" spans="2:6" x14ac:dyDescent="0.3">
      <c r="B19" s="29" t="s">
        <v>38</v>
      </c>
    </row>
    <row r="20" spans="2:6" x14ac:dyDescent="0.3">
      <c r="B20" s="29" t="s">
        <v>39</v>
      </c>
    </row>
    <row r="21" spans="2:6" x14ac:dyDescent="0.3">
      <c r="B21" s="29" t="s">
        <v>40</v>
      </c>
    </row>
    <row r="22" spans="2:6" x14ac:dyDescent="0.3">
      <c r="B22" s="29" t="s">
        <v>41</v>
      </c>
    </row>
    <row r="23" spans="2:6" x14ac:dyDescent="0.3">
      <c r="B23" s="29" t="s">
        <v>42</v>
      </c>
    </row>
    <row r="24" spans="2:6" x14ac:dyDescent="0.3">
      <c r="B24" s="29" t="s">
        <v>48</v>
      </c>
    </row>
  </sheetData>
  <mergeCells count="3">
    <mergeCell ref="B7:F7"/>
    <mergeCell ref="B5:D5"/>
    <mergeCell ref="E5:F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topLeftCell="B1" zoomScaleNormal="100" workbookViewId="0">
      <selection activeCell="G11" sqref="G11"/>
    </sheetView>
  </sheetViews>
  <sheetFormatPr defaultRowHeight="14.4" x14ac:dyDescent="0.3"/>
  <cols>
    <col min="2" max="2" width="45" style="1" bestFit="1" customWidth="1"/>
    <col min="3" max="12" width="13.21875" style="1" customWidth="1"/>
  </cols>
  <sheetData>
    <row r="1" spans="2:12" ht="15" thickBot="1" x14ac:dyDescent="0.35"/>
    <row r="2" spans="2:12" ht="15" customHeight="1" x14ac:dyDescent="0.3">
      <c r="B2" s="3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28.8" x14ac:dyDescent="0.3">
      <c r="B3" s="4" t="s">
        <v>0</v>
      </c>
      <c r="C3" s="4" t="s">
        <v>46</v>
      </c>
      <c r="D3" s="4" t="s">
        <v>49</v>
      </c>
    </row>
    <row r="4" spans="2:12" x14ac:dyDescent="0.3">
      <c r="B4" s="4" t="s">
        <v>1</v>
      </c>
      <c r="C4" s="4" t="s">
        <v>26</v>
      </c>
      <c r="D4" s="4" t="s">
        <v>25</v>
      </c>
    </row>
    <row r="5" spans="2:12" x14ac:dyDescent="0.3">
      <c r="B5" s="5" t="s">
        <v>2</v>
      </c>
      <c r="C5" s="6">
        <v>5850</v>
      </c>
      <c r="D5" s="6">
        <v>6162</v>
      </c>
    </row>
    <row r="6" spans="2:12" x14ac:dyDescent="0.3">
      <c r="B6" s="5" t="s">
        <v>3</v>
      </c>
      <c r="C6" s="6"/>
      <c r="D6" s="6"/>
    </row>
    <row r="7" spans="2:12" x14ac:dyDescent="0.3">
      <c r="B7" s="7" t="s">
        <v>4</v>
      </c>
      <c r="C7" s="8">
        <f t="shared" ref="C7" si="0">SUM(C5:C6)</f>
        <v>5850</v>
      </c>
      <c r="D7" s="8">
        <f t="shared" ref="D7" si="1">SUM(D5:D6)</f>
        <v>6162</v>
      </c>
    </row>
    <row r="8" spans="2:12" x14ac:dyDescent="0.3">
      <c r="B8" s="9" t="s">
        <v>5</v>
      </c>
      <c r="C8" s="10">
        <f t="shared" ref="C8" si="2">50%*C7</f>
        <v>2925</v>
      </c>
      <c r="D8" s="10">
        <f t="shared" ref="D8" si="3">50%*D7</f>
        <v>3081</v>
      </c>
    </row>
    <row r="9" spans="2:12" x14ac:dyDescent="0.3">
      <c r="B9" s="11" t="s">
        <v>6</v>
      </c>
      <c r="C9" s="6"/>
      <c r="D9" s="6"/>
    </row>
    <row r="10" spans="2:12" x14ac:dyDescent="0.3">
      <c r="B10" s="11" t="s">
        <v>7</v>
      </c>
      <c r="C10" s="6"/>
      <c r="D10" s="6"/>
    </row>
    <row r="11" spans="2:12" x14ac:dyDescent="0.3">
      <c r="B11" s="7" t="s">
        <v>8</v>
      </c>
      <c r="C11" s="6">
        <f t="shared" ref="C11" si="4">SUM(C7:C10)</f>
        <v>8775</v>
      </c>
      <c r="D11" s="6">
        <f t="shared" ref="D11" si="5">SUM(D7:D10)</f>
        <v>9243</v>
      </c>
    </row>
    <row r="12" spans="2:12" x14ac:dyDescent="0.3">
      <c r="B12" s="7" t="s">
        <v>9</v>
      </c>
      <c r="C12" s="8"/>
      <c r="D12" s="8"/>
    </row>
    <row r="13" spans="2:12" x14ac:dyDescent="0.3">
      <c r="B13" s="11" t="s">
        <v>10</v>
      </c>
      <c r="C13" s="6">
        <f t="shared" ref="C13" si="6">IF(SUM(C11-C8)&gt;15000,(15000*12%),IF(SUM(C11-C8)=15000,15000*12%,IF(SUM(C11-C8)&lt;15000,SUM(C11-C8)*12%,0)))</f>
        <v>702</v>
      </c>
      <c r="D13" s="6">
        <f t="shared" ref="D13" si="7">IF(SUM(D11-D8)&gt;15000,(15000*12%),IF(SUM(D11-D8)=15000,15000*12%,IF(SUM(D11-D8)&lt;15000,SUM(D11-D8)*12%,0)))</f>
        <v>739.43999999999994</v>
      </c>
    </row>
    <row r="14" spans="2:12" x14ac:dyDescent="0.3">
      <c r="B14" s="11" t="s">
        <v>11</v>
      </c>
      <c r="C14" s="6">
        <f t="shared" ref="C14" si="8">IF((C11)&gt;21000,0,IF((C11)&lt;21000,(C11)*0.75%))</f>
        <v>65.8125</v>
      </c>
      <c r="D14" s="6">
        <f t="shared" ref="D14" si="9">IF((D11)&gt;21000,0,IF((D11)&lt;21000,(D11)*0.75%))</f>
        <v>69.322499999999991</v>
      </c>
    </row>
    <row r="15" spans="2:12" x14ac:dyDescent="0.3">
      <c r="B15" s="7" t="s">
        <v>12</v>
      </c>
      <c r="C15" s="8">
        <f t="shared" ref="C15:D15" si="10">SUM(C13:C14)</f>
        <v>767.8125</v>
      </c>
      <c r="D15" s="8">
        <f t="shared" si="10"/>
        <v>808.76249999999993</v>
      </c>
    </row>
    <row r="16" spans="2:12" x14ac:dyDescent="0.3">
      <c r="B16" s="7"/>
      <c r="C16" s="8"/>
      <c r="D16" s="8"/>
    </row>
    <row r="17" spans="2:4" x14ac:dyDescent="0.3">
      <c r="B17" s="7" t="s">
        <v>13</v>
      </c>
      <c r="C17" s="8">
        <f t="shared" ref="C17" si="11">C11-C15</f>
        <v>8007.1875</v>
      </c>
      <c r="D17" s="8">
        <f t="shared" ref="D17" si="12">D11-D15</f>
        <v>8434.2374999999993</v>
      </c>
    </row>
    <row r="18" spans="2:4" x14ac:dyDescent="0.3">
      <c r="B18" s="7" t="s">
        <v>14</v>
      </c>
      <c r="C18" s="8"/>
      <c r="D18" s="8"/>
    </row>
    <row r="19" spans="2:4" x14ac:dyDescent="0.3">
      <c r="B19" s="11" t="s">
        <v>15</v>
      </c>
      <c r="C19" s="6">
        <f t="shared" ref="C19" si="13">IF(SUM(C11-C8)&gt;15000,(15000*13%),IF(SUM(C11-C8)=15000,15000*13%,IF(SUM(C11-C8)&lt;15000,SUM(C11-C8)*13%,0)))</f>
        <v>760.5</v>
      </c>
      <c r="D19" s="6">
        <f t="shared" ref="D19" si="14">IF(SUM(D11-D8)&gt;15000,(15000*13%),IF(SUM(D11-D8)=15000,15000*13%,IF(SUM(D11-D8)&lt;15000,SUM(D11-D8)*13%,0)))</f>
        <v>801.06000000000006</v>
      </c>
    </row>
    <row r="20" spans="2:4" x14ac:dyDescent="0.3">
      <c r="B20" s="11" t="s">
        <v>16</v>
      </c>
      <c r="C20" s="6">
        <f t="shared" ref="C20" si="15">IF((C11)&gt;21000,350,IF((C11)&lt;21000,(C11)*3.25%))</f>
        <v>285.1875</v>
      </c>
      <c r="D20" s="6">
        <f t="shared" ref="D20" si="16">IF((D11)&gt;21000,350,IF((D11)&lt;21000,(D11)*3.25%))</f>
        <v>300.39750000000004</v>
      </c>
    </row>
    <row r="21" spans="2:4" x14ac:dyDescent="0.3">
      <c r="B21" s="5" t="s">
        <v>17</v>
      </c>
      <c r="C21" s="6">
        <f t="shared" ref="C21" si="17">8.33%*C7</f>
        <v>487.30500000000001</v>
      </c>
      <c r="D21" s="6">
        <f t="shared" ref="D21" si="18">8.33%*D7</f>
        <v>513.29459999999995</v>
      </c>
    </row>
    <row r="22" spans="2:4" x14ac:dyDescent="0.3">
      <c r="B22" s="11" t="s">
        <v>18</v>
      </c>
      <c r="C22" s="13">
        <f>30/313*C11</f>
        <v>841.05431309904145</v>
      </c>
      <c r="D22" s="13">
        <f t="shared" ref="D22" si="19">30/313*D11</f>
        <v>885.91054313099039</v>
      </c>
    </row>
    <row r="23" spans="2:4" x14ac:dyDescent="0.3">
      <c r="B23" s="11" t="s">
        <v>19</v>
      </c>
      <c r="C23" s="6">
        <f t="shared" ref="C23" si="20">4.81%*C7</f>
        <v>281.38499999999999</v>
      </c>
      <c r="D23" s="6">
        <f t="shared" ref="D23" si="21">4.81%*D7</f>
        <v>296.3922</v>
      </c>
    </row>
    <row r="24" spans="2:4" x14ac:dyDescent="0.3">
      <c r="B24" s="5" t="s">
        <v>20</v>
      </c>
      <c r="C24" s="12">
        <v>100</v>
      </c>
      <c r="D24" s="12">
        <v>100</v>
      </c>
    </row>
    <row r="25" spans="2:4" x14ac:dyDescent="0.3">
      <c r="B25" s="11" t="s">
        <v>21</v>
      </c>
      <c r="C25" s="6">
        <v>250</v>
      </c>
      <c r="D25" s="6">
        <v>250</v>
      </c>
    </row>
    <row r="26" spans="2:4" x14ac:dyDescent="0.3">
      <c r="B26" s="7" t="s">
        <v>22</v>
      </c>
      <c r="C26" s="8">
        <f t="shared" ref="C26:D26" si="22">SUM(C19:C25)</f>
        <v>3005.4318130990414</v>
      </c>
      <c r="D26" s="8">
        <f t="shared" si="22"/>
        <v>3147.0548431309908</v>
      </c>
    </row>
    <row r="27" spans="2:4" ht="15.6" x14ac:dyDescent="0.3">
      <c r="B27" s="14" t="s">
        <v>23</v>
      </c>
      <c r="C27" s="15">
        <f t="shared" ref="C27:D27" si="23">INT(C26+C11)</f>
        <v>11780</v>
      </c>
      <c r="D27" s="15">
        <f t="shared" si="23"/>
        <v>12390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</vt:lpstr>
      <vt:lpstr>Wage Breakup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</dc:creator>
  <cp:lastModifiedBy>SILA</cp:lastModifiedBy>
  <dcterms:created xsi:type="dcterms:W3CDTF">2021-03-09T01:59:01Z</dcterms:created>
  <dcterms:modified xsi:type="dcterms:W3CDTF">2021-05-26T06:50:22Z</dcterms:modified>
</cp:coreProperties>
</file>