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EC662C-B8B8-4B6C-98E8-2CD35E0948E2}" xr6:coauthVersionLast="36" xr6:coauthVersionMax="36" xr10:uidLastSave="{00000000-0000-0000-0000-000000000000}"/>
  <bookViews>
    <workbookView xWindow="0" yWindow="0" windowWidth="20400" windowHeight="7245" xr2:uid="{210CC106-47CE-40CB-AB63-133ABA8048EE}"/>
  </bookViews>
  <sheets>
    <sheet name="Cost Schedule " sheetId="2" r:id="rId1"/>
    <sheet name="Wage Breakup 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F20" i="2" l="1"/>
  <c r="B16" i="2"/>
  <c r="B17" i="2" s="1"/>
  <c r="B18" i="2" s="1"/>
  <c r="D11" i="1"/>
  <c r="C11" i="1"/>
  <c r="C12" i="1" l="1"/>
  <c r="C17" i="1" s="1"/>
  <c r="D12" i="1"/>
  <c r="D17" i="1" s="1"/>
  <c r="D30" i="1" l="1"/>
  <c r="D28" i="1"/>
  <c r="D27" i="1"/>
  <c r="D22" i="1"/>
  <c r="D20" i="1"/>
  <c r="D19" i="1"/>
  <c r="C30" i="1"/>
  <c r="C28" i="1"/>
  <c r="C27" i="1"/>
  <c r="C22" i="1"/>
  <c r="C20" i="1"/>
  <c r="C19" i="1"/>
  <c r="D36" i="1" l="1"/>
  <c r="D37" i="1" s="1"/>
  <c r="E10" i="2" s="1"/>
  <c r="F10" i="2" s="1"/>
  <c r="C36" i="1"/>
  <c r="C37" i="1" s="1"/>
  <c r="E11" i="2" s="1"/>
  <c r="F11" i="2" s="1"/>
  <c r="D23" i="1"/>
  <c r="D25" i="1" s="1"/>
  <c r="C23" i="1"/>
  <c r="C25" i="1" s="1"/>
  <c r="F12" i="2" l="1"/>
  <c r="F22" i="2" s="1"/>
  <c r="F21" i="2"/>
  <c r="F23" i="2" l="1"/>
</calcChain>
</file>

<file path=xl/sharedStrings.xml><?xml version="1.0" encoding="utf-8"?>
<sst xmlns="http://schemas.openxmlformats.org/spreadsheetml/2006/main" count="67" uniqueCount="62">
  <si>
    <t>Current Wages (1st Jan'2021 - 30th Jun'2021)</t>
  </si>
  <si>
    <t>PARTICULARS</t>
  </si>
  <si>
    <t xml:space="preserve">Janitors </t>
  </si>
  <si>
    <t xml:space="preserve"> Supervisor </t>
  </si>
  <si>
    <t>(A)</t>
  </si>
  <si>
    <t>Basic Salary</t>
  </si>
  <si>
    <t>D. A. (Special Allowance)</t>
  </si>
  <si>
    <t>Basic + DA</t>
  </si>
  <si>
    <t xml:space="preserve">HRA </t>
  </si>
  <si>
    <t>Washing Allowance</t>
  </si>
  <si>
    <t>Conveyance</t>
  </si>
  <si>
    <t>CCA</t>
  </si>
  <si>
    <t>Additional Salary</t>
  </si>
  <si>
    <t>Total Gross Salary</t>
  </si>
  <si>
    <t>(B)</t>
  </si>
  <si>
    <t>PF Contribution (12% of basic &amp; DA)</t>
  </si>
  <si>
    <t>ESIC (0.75% on total gross)</t>
  </si>
  <si>
    <t>MLWF</t>
  </si>
  <si>
    <t>ProfessionalTax</t>
  </si>
  <si>
    <t>Employees deduction</t>
  </si>
  <si>
    <t>Net Salary (A-B)</t>
  </si>
  <si>
    <t>(C)</t>
  </si>
  <si>
    <t>PF (13%) on Total Gross less HRA</t>
  </si>
  <si>
    <t>ESIC (3.25%) on Total Gross</t>
  </si>
  <si>
    <t xml:space="preserve">Ex-Gratia (8.33%) on Basic + DA </t>
  </si>
  <si>
    <t xml:space="preserve">Actuals </t>
  </si>
  <si>
    <t>Leave Salary - 8.33% of total Gross</t>
  </si>
  <si>
    <t>Gratuity (4.81% pm on Basic + DA)</t>
  </si>
  <si>
    <t xml:space="preserve">Documentation </t>
  </si>
  <si>
    <t>Training Charges</t>
  </si>
  <si>
    <t>Uniforms</t>
  </si>
  <si>
    <t>Net Charges to Company</t>
  </si>
  <si>
    <t>Total Cost</t>
  </si>
  <si>
    <t>Department</t>
  </si>
  <si>
    <t>Qty</t>
  </si>
  <si>
    <t>Rate</t>
  </si>
  <si>
    <t>Total (Rs.)</t>
  </si>
  <si>
    <t>Soft Services</t>
  </si>
  <si>
    <t xml:space="preserve">Supervisor </t>
  </si>
  <si>
    <t>Janitor/Chambermaid</t>
  </si>
  <si>
    <t xml:space="preserve">Sub Total </t>
  </si>
  <si>
    <t>Machinery &amp; Consumables</t>
  </si>
  <si>
    <t>TOTAL SERVICES FEE</t>
  </si>
  <si>
    <t xml:space="preserve">MANAGEMENT FEE </t>
  </si>
  <si>
    <t xml:space="preserve">     GRAND TOTAL</t>
  </si>
  <si>
    <t xml:space="preserve">Housekeeping Consumables, Tools and Toiletries </t>
  </si>
  <si>
    <t xml:space="preserve">To be provided by Client </t>
  </si>
  <si>
    <t>Vacuum Machine wet &amp; dry </t>
  </si>
  <si>
    <t>Single disc machines </t>
  </si>
  <si>
    <t>Small auto scrubber</t>
  </si>
  <si>
    <t>Escalator cleaning machine</t>
  </si>
  <si>
    <t>PARAGON HOUSE (SILA MONTHLY COST SCHEDULE - Jan'21 To Jun'21)</t>
  </si>
  <si>
    <t>Terms</t>
  </si>
  <si>
    <t>Taxes as applicable</t>
  </si>
  <si>
    <t>Revision in rates will be approved as per Minimum Wage Notification</t>
  </si>
  <si>
    <t>SILA will provide on statutory documentation each month</t>
  </si>
  <si>
    <t>Cleaning supplies, consumables etc will be supported by delivery challans, usage patterns/documents</t>
  </si>
  <si>
    <t>Uniforms costs are included, however, for customized uniforms - we will bill on actual</t>
  </si>
  <si>
    <t>Office Supplies will be billed on Actual and treated as Petty Cash Expenses, a Petty Cash bill will be submitted with billing</t>
  </si>
  <si>
    <t xml:space="preserve">Payments to be made 30days from Bill Submission </t>
  </si>
  <si>
    <t xml:space="preserve">Mopping Trolley Kit </t>
  </si>
  <si>
    <t xml:space="preserve">Complimentary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</si>
</sst>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0000_ ;_ * \-#,##0.00000_ ;_ * &quot;-&quot;??_ ;_ @_ "/>
    <numFmt numFmtId="165" formatCode="_ * #,##0_ ;_ * \-#,##0_ ;_ * &quot;-&quot;??_ ;_ @_ 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002060"/>
      <name val="Calibri"/>
      <family val="2"/>
      <scheme val="minor"/>
    </font>
    <font>
      <sz val="9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21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5" fillId="0" borderId="0"/>
  </cellStyleXfs>
  <cellXfs count="82">
    <xf numFmtId="0" fontId="0" fillId="0" borderId="0" xfId="0"/>
    <xf numFmtId="0" fontId="1" fillId="0" borderId="0" xfId="2"/>
    <xf numFmtId="164" fontId="1" fillId="0" borderId="0" xfId="2" applyNumberFormat="1"/>
    <xf numFmtId="0" fontId="3" fillId="3" borderId="4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165" fontId="4" fillId="0" borderId="10" xfId="3" applyNumberFormat="1" applyFont="1" applyFill="1" applyBorder="1" applyAlignment="1">
      <alignment horizontal="center" vertical="center"/>
    </xf>
    <xf numFmtId="0" fontId="4" fillId="4" borderId="12" xfId="2" applyFont="1" applyFill="1" applyBorder="1" applyAlignment="1">
      <alignment horizontal="center"/>
    </xf>
    <xf numFmtId="165" fontId="4" fillId="4" borderId="13" xfId="3" applyNumberFormat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/>
    </xf>
    <xf numFmtId="165" fontId="3" fillId="0" borderId="5" xfId="3" applyNumberFormat="1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/>
    </xf>
    <xf numFmtId="165" fontId="4" fillId="0" borderId="7" xfId="3" applyNumberFormat="1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/>
    </xf>
    <xf numFmtId="165" fontId="4" fillId="0" borderId="13" xfId="3" applyNumberFormat="1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/>
    </xf>
    <xf numFmtId="165" fontId="3" fillId="0" borderId="7" xfId="3" applyNumberFormat="1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/>
    </xf>
    <xf numFmtId="165" fontId="3" fillId="0" borderId="16" xfId="3" applyNumberFormat="1" applyFont="1" applyFill="1" applyBorder="1" applyAlignment="1">
      <alignment horizontal="center" vertical="center"/>
    </xf>
    <xf numFmtId="165" fontId="3" fillId="5" borderId="5" xfId="3" applyNumberFormat="1" applyFont="1" applyFill="1" applyBorder="1" applyAlignment="1">
      <alignment horizontal="center" vertical="center"/>
    </xf>
    <xf numFmtId="0" fontId="3" fillId="0" borderId="18" xfId="2" applyFont="1" applyFill="1" applyBorder="1" applyAlignment="1">
      <alignment horizontal="center"/>
    </xf>
    <xf numFmtId="165" fontId="3" fillId="6" borderId="19" xfId="3" applyNumberFormat="1" applyFont="1" applyFill="1" applyBorder="1" applyAlignment="1">
      <alignment horizontal="center" vertical="center"/>
    </xf>
    <xf numFmtId="165" fontId="1" fillId="0" borderId="0" xfId="2" applyNumberFormat="1"/>
    <xf numFmtId="3" fontId="5" fillId="0" borderId="0" xfId="2" applyNumberFormat="1" applyFont="1" applyFill="1" applyAlignment="1">
      <alignment horizontal="left" vertical="center" wrapText="1"/>
    </xf>
    <xf numFmtId="3" fontId="6" fillId="0" borderId="20" xfId="2" applyNumberFormat="1" applyFont="1" applyFill="1" applyBorder="1" applyAlignment="1">
      <alignment horizontal="center" vertical="center" wrapText="1"/>
    </xf>
    <xf numFmtId="3" fontId="7" fillId="0" borderId="21" xfId="2" applyNumberFormat="1" applyFont="1" applyFill="1" applyBorder="1" applyAlignment="1">
      <alignment horizontal="center" vertical="center" wrapText="1"/>
    </xf>
    <xf numFmtId="3" fontId="7" fillId="0" borderId="22" xfId="2" applyNumberFormat="1" applyFont="1" applyFill="1" applyBorder="1" applyAlignment="1">
      <alignment horizontal="center" vertical="center" wrapText="1"/>
    </xf>
    <xf numFmtId="3" fontId="8" fillId="0" borderId="0" xfId="2" applyNumberFormat="1" applyFont="1" applyFill="1" applyAlignment="1">
      <alignment horizontal="left" vertical="center" wrapText="1"/>
    </xf>
    <xf numFmtId="3" fontId="7" fillId="8" borderId="9" xfId="2" applyNumberFormat="1" applyFont="1" applyFill="1" applyBorder="1" applyAlignment="1">
      <alignment horizontal="center" vertical="center" wrapText="1"/>
    </xf>
    <xf numFmtId="3" fontId="9" fillId="0" borderId="9" xfId="2" applyNumberFormat="1" applyFont="1" applyFill="1" applyBorder="1" applyAlignment="1">
      <alignment horizontal="center" vertical="center" wrapText="1"/>
    </xf>
    <xf numFmtId="3" fontId="9" fillId="0" borderId="10" xfId="2" applyNumberFormat="1" applyFont="1" applyFill="1" applyBorder="1" applyAlignment="1">
      <alignment horizontal="center" vertical="center" wrapText="1"/>
    </xf>
    <xf numFmtId="3" fontId="9" fillId="0" borderId="14" xfId="2" applyNumberFormat="1" applyFont="1" applyFill="1" applyBorder="1" applyAlignment="1">
      <alignment horizontal="center" vertical="center" wrapText="1"/>
    </xf>
    <xf numFmtId="3" fontId="7" fillId="0" borderId="10" xfId="2" applyNumberFormat="1" applyFont="1" applyFill="1" applyBorder="1" applyAlignment="1">
      <alignment horizontal="center" vertical="center" wrapText="1"/>
    </xf>
    <xf numFmtId="3" fontId="7" fillId="0" borderId="11" xfId="2" applyNumberFormat="1" applyFont="1" applyFill="1" applyBorder="1" applyAlignment="1">
      <alignment horizontal="center" vertical="center" wrapText="1"/>
    </xf>
    <xf numFmtId="3" fontId="9" fillId="2" borderId="9" xfId="2" applyNumberFormat="1" applyFont="1" applyFill="1" applyBorder="1" applyAlignment="1">
      <alignment horizontal="center" vertical="center" wrapText="1"/>
    </xf>
    <xf numFmtId="4" fontId="9" fillId="0" borderId="10" xfId="2" applyNumberFormat="1" applyFont="1" applyFill="1" applyBorder="1" applyAlignment="1">
      <alignment horizontal="center" vertical="center" wrapText="1"/>
    </xf>
    <xf numFmtId="3" fontId="9" fillId="0" borderId="11" xfId="2" applyNumberFormat="1" applyFont="1" applyFill="1" applyBorder="1" applyAlignment="1">
      <alignment horizontal="center" vertical="center" wrapText="1"/>
    </xf>
    <xf numFmtId="3" fontId="9" fillId="0" borderId="12" xfId="2" applyNumberFormat="1" applyFont="1" applyFill="1" applyBorder="1" applyAlignment="1">
      <alignment horizontal="center" vertical="center" wrapText="1"/>
    </xf>
    <xf numFmtId="3" fontId="9" fillId="0" borderId="13" xfId="2" applyNumberFormat="1" applyFont="1" applyFill="1" applyBorder="1" applyAlignment="1">
      <alignment horizontal="center" vertical="center" wrapText="1"/>
    </xf>
    <xf numFmtId="3" fontId="7" fillId="0" borderId="13" xfId="2" applyNumberFormat="1" applyFont="1" applyFill="1" applyBorder="1" applyAlignment="1">
      <alignment horizontal="center" vertical="center" wrapText="1"/>
    </xf>
    <xf numFmtId="3" fontId="7" fillId="0" borderId="14" xfId="2" applyNumberFormat="1" applyFont="1" applyFill="1" applyBorder="1" applyAlignment="1">
      <alignment horizontal="center" vertical="center" wrapText="1"/>
    </xf>
    <xf numFmtId="3" fontId="7" fillId="8" borderId="26" xfId="2" applyNumberFormat="1" applyFont="1" applyFill="1" applyBorder="1" applyAlignment="1">
      <alignment vertical="center" wrapText="1"/>
    </xf>
    <xf numFmtId="166" fontId="7" fillId="2" borderId="26" xfId="1" applyNumberFormat="1" applyFont="1" applyFill="1" applyBorder="1" applyAlignment="1">
      <alignment horizontal="center" vertical="center" wrapText="1"/>
    </xf>
    <xf numFmtId="3" fontId="7" fillId="8" borderId="28" xfId="2" applyNumberFormat="1" applyFont="1" applyFill="1" applyBorder="1" applyAlignment="1">
      <alignment vertical="center" wrapText="1"/>
    </xf>
    <xf numFmtId="165" fontId="7" fillId="2" borderId="28" xfId="1" applyNumberFormat="1" applyFont="1" applyFill="1" applyBorder="1" applyAlignment="1">
      <alignment horizontal="center" vertical="center" wrapText="1"/>
    </xf>
    <xf numFmtId="3" fontId="5" fillId="0" borderId="0" xfId="2" applyNumberFormat="1" applyFont="1" applyFill="1" applyBorder="1" applyAlignment="1">
      <alignment horizontal="left" vertical="center" wrapText="1"/>
    </xf>
    <xf numFmtId="3" fontId="7" fillId="8" borderId="29" xfId="2" applyNumberFormat="1" applyFont="1" applyFill="1" applyBorder="1" applyAlignment="1">
      <alignment vertical="center" wrapText="1"/>
    </xf>
    <xf numFmtId="166" fontId="7" fillId="8" borderId="29" xfId="1" applyNumberFormat="1" applyFont="1" applyFill="1" applyBorder="1" applyAlignment="1">
      <alignment horizontal="center" vertical="center" wrapText="1"/>
    </xf>
    <xf numFmtId="3" fontId="10" fillId="0" borderId="0" xfId="2" applyNumberFormat="1" applyFont="1" applyFill="1" applyAlignment="1">
      <alignment horizontal="left" vertical="center"/>
    </xf>
    <xf numFmtId="0" fontId="12" fillId="0" borderId="10" xfId="2" applyFont="1" applyBorder="1" applyAlignment="1">
      <alignment vertical="center"/>
    </xf>
    <xf numFmtId="0" fontId="12" fillId="0" borderId="10" xfId="2" applyFont="1" applyBorder="1" applyAlignment="1">
      <alignment vertical="center" wrapText="1"/>
    </xf>
    <xf numFmtId="0" fontId="14" fillId="0" borderId="10" xfId="0" applyFont="1" applyBorder="1"/>
    <xf numFmtId="165" fontId="3" fillId="0" borderId="19" xfId="3" applyNumberFormat="1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/>
    </xf>
    <xf numFmtId="3" fontId="9" fillId="0" borderId="17" xfId="2" applyNumberFormat="1" applyFont="1" applyFill="1" applyBorder="1" applyAlignment="1">
      <alignment horizontal="center" vertical="center" wrapText="1"/>
    </xf>
    <xf numFmtId="3" fontId="16" fillId="0" borderId="0" xfId="4" applyNumberFormat="1" applyFont="1" applyFill="1" applyBorder="1" applyAlignment="1">
      <alignment vertical="center"/>
    </xf>
    <xf numFmtId="3" fontId="10" fillId="0" borderId="0" xfId="4" applyNumberFormat="1" applyFont="1" applyFill="1" applyBorder="1" applyAlignment="1">
      <alignment vertical="center"/>
    </xf>
    <xf numFmtId="3" fontId="10" fillId="0" borderId="0" xfId="4" applyNumberFormat="1" applyFont="1" applyFill="1" applyBorder="1" applyAlignment="1">
      <alignment horizontal="left" vertical="center"/>
    </xf>
    <xf numFmtId="3" fontId="10" fillId="0" borderId="0" xfId="2" applyNumberFormat="1" applyFont="1" applyFill="1" applyBorder="1" applyAlignment="1">
      <alignment vertical="center"/>
    </xf>
    <xf numFmtId="0" fontId="14" fillId="0" borderId="13" xfId="0" applyFont="1" applyBorder="1"/>
    <xf numFmtId="3" fontId="10" fillId="0" borderId="0" xfId="4" applyNumberFormat="1" applyFont="1" applyFill="1" applyBorder="1" applyAlignment="1">
      <alignment horizontal="left" vertical="center"/>
    </xf>
    <xf numFmtId="3" fontId="10" fillId="0" borderId="0" xfId="2" applyNumberFormat="1" applyFont="1" applyFill="1" applyBorder="1" applyAlignment="1">
      <alignment horizontal="left" vertical="center"/>
    </xf>
    <xf numFmtId="3" fontId="7" fillId="8" borderId="30" xfId="2" applyNumberFormat="1" applyFont="1" applyFill="1" applyBorder="1" applyAlignment="1">
      <alignment horizontal="center" vertical="center" wrapText="1"/>
    </xf>
    <xf numFmtId="3" fontId="9" fillId="0" borderId="14" xfId="2" applyNumberFormat="1" applyFont="1" applyFill="1" applyBorder="1" applyAlignment="1">
      <alignment horizontal="center" vertical="center" wrapText="1"/>
    </xf>
    <xf numFmtId="3" fontId="9" fillId="0" borderId="17" xfId="2" applyNumberFormat="1" applyFont="1" applyFill="1" applyBorder="1" applyAlignment="1">
      <alignment horizontal="center" vertical="center" wrapText="1"/>
    </xf>
    <xf numFmtId="3" fontId="9" fillId="0" borderId="8" xfId="2" applyNumberFormat="1" applyFont="1" applyFill="1" applyBorder="1" applyAlignment="1">
      <alignment horizontal="center" vertical="center" wrapText="1"/>
    </xf>
    <xf numFmtId="3" fontId="11" fillId="7" borderId="1" xfId="2" applyNumberFormat="1" applyFont="1" applyFill="1" applyBorder="1" applyAlignment="1">
      <alignment horizontal="center" vertical="center" wrapText="1"/>
    </xf>
    <xf numFmtId="3" fontId="11" fillId="7" borderId="2" xfId="2" applyNumberFormat="1" applyFont="1" applyFill="1" applyBorder="1" applyAlignment="1">
      <alignment horizontal="center" vertical="center" wrapText="1"/>
    </xf>
    <xf numFmtId="3" fontId="11" fillId="7" borderId="3" xfId="2" applyNumberFormat="1" applyFont="1" applyFill="1" applyBorder="1" applyAlignment="1">
      <alignment horizontal="center" vertical="center" wrapText="1"/>
    </xf>
    <xf numFmtId="3" fontId="7" fillId="8" borderId="23" xfId="2" applyNumberFormat="1" applyFont="1" applyFill="1" applyBorder="1" applyAlignment="1">
      <alignment horizontal="center" vertical="center" wrapText="1"/>
    </xf>
    <xf numFmtId="3" fontId="7" fillId="8" borderId="24" xfId="2" applyNumberFormat="1" applyFont="1" applyFill="1" applyBorder="1" applyAlignment="1">
      <alignment horizontal="center" vertical="center" wrapText="1"/>
    </xf>
    <xf numFmtId="3" fontId="7" fillId="8" borderId="25" xfId="2" applyNumberFormat="1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3" fontId="7" fillId="8" borderId="27" xfId="2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</cellXfs>
  <cellStyles count="5">
    <cellStyle name="Comma" xfId="1" builtinId="3"/>
    <cellStyle name="Comma 2" xfId="3" xr:uid="{FD299555-BFD7-4D69-98E3-1B5540FE0625}"/>
    <cellStyle name="Normal" xfId="0" builtinId="0"/>
    <cellStyle name="Normal 2 5" xfId="4" xr:uid="{6AE2C510-D8CE-4206-B57D-A2A2048591E1}"/>
    <cellStyle name="Normal 5" xfId="2" xr:uid="{289D843E-0DE0-4B70-891F-B0463062E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C99F-29E2-40E9-99A8-8F39CDAD3FC7}">
  <dimension ref="B6:G35"/>
  <sheetViews>
    <sheetView tabSelected="1" topLeftCell="A4" workbookViewId="0">
      <selection activeCell="H12" sqref="H12"/>
    </sheetView>
  </sheetViews>
  <sheetFormatPr defaultRowHeight="15" x14ac:dyDescent="0.25"/>
  <cols>
    <col min="2" max="2" width="5.28515625" style="27" customWidth="1"/>
    <col min="3" max="3" width="41.5703125" style="27" customWidth="1"/>
    <col min="4" max="5" width="9.140625" style="27"/>
    <col min="6" max="6" width="13.42578125" style="27" customWidth="1"/>
    <col min="7" max="7" width="9.140625" style="27"/>
  </cols>
  <sheetData>
    <row r="6" spans="2:7" ht="15.75" thickBot="1" x14ac:dyDescent="0.3"/>
    <row r="7" spans="2:7" ht="16.5" thickBot="1" x14ac:dyDescent="0.3">
      <c r="B7" s="70" t="s">
        <v>51</v>
      </c>
      <c r="C7" s="71"/>
      <c r="D7" s="71"/>
      <c r="E7" s="71"/>
      <c r="F7" s="72"/>
    </row>
    <row r="8" spans="2:7" x14ac:dyDescent="0.25">
      <c r="B8" s="28"/>
      <c r="C8" s="29" t="s">
        <v>33</v>
      </c>
      <c r="D8" s="29" t="s">
        <v>34</v>
      </c>
      <c r="E8" s="29" t="s">
        <v>35</v>
      </c>
      <c r="F8" s="30" t="s">
        <v>36</v>
      </c>
      <c r="G8" s="31"/>
    </row>
    <row r="9" spans="2:7" x14ac:dyDescent="0.25">
      <c r="B9" s="32"/>
      <c r="C9" s="73" t="s">
        <v>37</v>
      </c>
      <c r="D9" s="74"/>
      <c r="E9" s="74"/>
      <c r="F9" s="75"/>
    </row>
    <row r="10" spans="2:7" x14ac:dyDescent="0.25">
      <c r="B10" s="33">
        <v>1</v>
      </c>
      <c r="C10" s="53" t="s">
        <v>38</v>
      </c>
      <c r="D10" s="34">
        <v>2</v>
      </c>
      <c r="E10" s="34">
        <f>'Wage Breakup '!D37</f>
        <v>20160.396253864001</v>
      </c>
      <c r="F10" s="35">
        <f t="shared" ref="F10:F11" si="0">E10*D10</f>
        <v>40320.792507728002</v>
      </c>
    </row>
    <row r="11" spans="2:7" x14ac:dyDescent="0.25">
      <c r="B11" s="33">
        <v>2</v>
      </c>
      <c r="C11" s="53" t="s">
        <v>39</v>
      </c>
      <c r="D11" s="34">
        <v>24</v>
      </c>
      <c r="E11" s="34">
        <f>'Wage Breakup '!C37</f>
        <v>15430.32467</v>
      </c>
      <c r="F11" s="35">
        <f t="shared" si="0"/>
        <v>370327.79207999998</v>
      </c>
    </row>
    <row r="12" spans="2:7" x14ac:dyDescent="0.25">
      <c r="B12" s="33"/>
      <c r="C12" s="36" t="s">
        <v>40</v>
      </c>
      <c r="D12" s="34"/>
      <c r="E12" s="34"/>
      <c r="F12" s="37">
        <f>SUM(F10:F11)</f>
        <v>410648.58458772796</v>
      </c>
    </row>
    <row r="13" spans="2:7" x14ac:dyDescent="0.25">
      <c r="B13" s="38"/>
      <c r="C13" s="76" t="s">
        <v>41</v>
      </c>
      <c r="D13" s="77"/>
      <c r="E13" s="77"/>
      <c r="F13" s="78"/>
    </row>
    <row r="14" spans="2:7" ht="24" x14ac:dyDescent="0.25">
      <c r="B14" s="33">
        <v>1</v>
      </c>
      <c r="C14" s="54" t="s">
        <v>45</v>
      </c>
      <c r="D14" s="34"/>
      <c r="E14" s="39"/>
      <c r="F14" s="40" t="s">
        <v>46</v>
      </c>
    </row>
    <row r="15" spans="2:7" x14ac:dyDescent="0.25">
      <c r="B15" s="41">
        <v>2</v>
      </c>
      <c r="C15" s="55" t="s">
        <v>47</v>
      </c>
      <c r="D15" s="42">
        <v>1</v>
      </c>
      <c r="E15" s="42"/>
      <c r="F15" s="67">
        <v>15000</v>
      </c>
    </row>
    <row r="16" spans="2:7" x14ac:dyDescent="0.25">
      <c r="B16" s="41">
        <f t="shared" ref="B16:B19" si="1">B15+1</f>
        <v>3</v>
      </c>
      <c r="C16" s="55" t="s">
        <v>48</v>
      </c>
      <c r="D16" s="42">
        <v>1</v>
      </c>
      <c r="E16" s="42"/>
      <c r="F16" s="68"/>
    </row>
    <row r="17" spans="2:7" x14ac:dyDescent="0.25">
      <c r="B17" s="41">
        <f t="shared" si="1"/>
        <v>4</v>
      </c>
      <c r="C17" s="55" t="s">
        <v>49</v>
      </c>
      <c r="D17" s="42">
        <v>1</v>
      </c>
      <c r="E17" s="42"/>
      <c r="F17" s="68"/>
    </row>
    <row r="18" spans="2:7" x14ac:dyDescent="0.25">
      <c r="B18" s="41">
        <f t="shared" si="1"/>
        <v>5</v>
      </c>
      <c r="C18" s="55" t="s">
        <v>50</v>
      </c>
      <c r="D18" s="42">
        <v>1</v>
      </c>
      <c r="E18" s="42"/>
      <c r="F18" s="69"/>
    </row>
    <row r="19" spans="2:7" x14ac:dyDescent="0.25">
      <c r="B19" s="41">
        <f t="shared" si="1"/>
        <v>6</v>
      </c>
      <c r="C19" s="63" t="s">
        <v>60</v>
      </c>
      <c r="D19" s="42">
        <v>4</v>
      </c>
      <c r="E19" s="42"/>
      <c r="F19" s="58" t="s">
        <v>61</v>
      </c>
    </row>
    <row r="20" spans="2:7" ht="15.75" thickBot="1" x14ac:dyDescent="0.3">
      <c r="B20" s="41"/>
      <c r="C20" s="43" t="s">
        <v>40</v>
      </c>
      <c r="D20" s="42"/>
      <c r="E20" s="42"/>
      <c r="F20" s="44">
        <f>SUM(F15:F18)</f>
        <v>15000</v>
      </c>
    </row>
    <row r="21" spans="2:7" x14ac:dyDescent="0.25">
      <c r="B21" s="45"/>
      <c r="C21" s="79" t="s">
        <v>42</v>
      </c>
      <c r="D21" s="79"/>
      <c r="E21" s="79"/>
      <c r="F21" s="46">
        <f>F20+F12</f>
        <v>425648.58458772796</v>
      </c>
    </row>
    <row r="22" spans="2:7" x14ac:dyDescent="0.25">
      <c r="B22" s="47"/>
      <c r="C22" s="74" t="s">
        <v>43</v>
      </c>
      <c r="D22" s="74"/>
      <c r="E22" s="74"/>
      <c r="F22" s="48">
        <f>F12*8%</f>
        <v>32851.886767018237</v>
      </c>
      <c r="G22" s="49"/>
    </row>
    <row r="23" spans="2:7" ht="15.75" thickBot="1" x14ac:dyDescent="0.3">
      <c r="B23" s="50"/>
      <c r="C23" s="66" t="s">
        <v>44</v>
      </c>
      <c r="D23" s="66"/>
      <c r="E23" s="66"/>
      <c r="F23" s="51">
        <f>F22+F21</f>
        <v>458500.4713547462</v>
      </c>
      <c r="G23" s="49"/>
    </row>
    <row r="24" spans="2:7" x14ac:dyDescent="0.25">
      <c r="B24" s="49"/>
      <c r="C24" s="49"/>
      <c r="D24" s="49"/>
      <c r="E24" s="49"/>
      <c r="F24" s="49"/>
      <c r="G24" s="49"/>
    </row>
    <row r="25" spans="2:7" x14ac:dyDescent="0.25">
      <c r="B25" s="59" t="s">
        <v>52</v>
      </c>
      <c r="C25" s="60"/>
      <c r="D25" s="49"/>
      <c r="E25" s="49"/>
      <c r="F25" s="49"/>
      <c r="G25" s="49"/>
    </row>
    <row r="26" spans="2:7" x14ac:dyDescent="0.25">
      <c r="B26" s="64" t="s">
        <v>53</v>
      </c>
      <c r="C26" s="64"/>
      <c r="D26" s="64"/>
      <c r="E26" s="64"/>
      <c r="F26" s="64"/>
      <c r="G26" s="49"/>
    </row>
    <row r="27" spans="2:7" x14ac:dyDescent="0.25">
      <c r="B27" s="61" t="s">
        <v>54</v>
      </c>
      <c r="C27" s="61"/>
      <c r="D27" s="61"/>
      <c r="E27" s="61"/>
      <c r="F27" s="61"/>
      <c r="G27" s="52"/>
    </row>
    <row r="28" spans="2:7" x14ac:dyDescent="0.25">
      <c r="B28" s="64" t="s">
        <v>55</v>
      </c>
      <c r="C28" s="64"/>
      <c r="D28" s="64"/>
      <c r="E28" s="64"/>
      <c r="F28" s="64"/>
      <c r="G28" s="52"/>
    </row>
    <row r="29" spans="2:7" x14ac:dyDescent="0.25">
      <c r="B29" s="65" t="s">
        <v>56</v>
      </c>
      <c r="C29" s="65"/>
      <c r="D29" s="65"/>
      <c r="E29" s="65"/>
      <c r="F29" s="65"/>
      <c r="G29" s="52"/>
    </row>
    <row r="30" spans="2:7" x14ac:dyDescent="0.25">
      <c r="B30" s="62" t="s">
        <v>57</v>
      </c>
      <c r="C30" s="62"/>
      <c r="D30" s="62"/>
      <c r="E30" s="62"/>
      <c r="F30" s="62"/>
      <c r="G30" s="52"/>
    </row>
    <row r="31" spans="2:7" x14ac:dyDescent="0.25">
      <c r="B31" s="62" t="s">
        <v>58</v>
      </c>
      <c r="C31" s="62"/>
      <c r="D31" s="62"/>
      <c r="E31" s="62"/>
      <c r="F31" s="62"/>
      <c r="G31" s="52"/>
    </row>
    <row r="32" spans="2:7" x14ac:dyDescent="0.25">
      <c r="B32" s="52" t="s">
        <v>59</v>
      </c>
      <c r="C32" s="52"/>
      <c r="D32" s="52"/>
      <c r="E32" s="52"/>
      <c r="F32" s="52"/>
      <c r="G32" s="52"/>
    </row>
    <row r="33" spans="2:7" x14ac:dyDescent="0.25">
      <c r="B33" s="52"/>
      <c r="C33" s="52"/>
      <c r="D33" s="52"/>
      <c r="E33" s="52"/>
      <c r="F33" s="52"/>
      <c r="G33" s="52"/>
    </row>
    <row r="34" spans="2:7" x14ac:dyDescent="0.25">
      <c r="B34" s="52"/>
      <c r="C34" s="52"/>
      <c r="D34" s="52"/>
      <c r="E34" s="52"/>
      <c r="F34" s="52"/>
      <c r="G34" s="52"/>
    </row>
    <row r="35" spans="2:7" x14ac:dyDescent="0.25">
      <c r="B35" s="52"/>
      <c r="C35" s="52"/>
      <c r="D35" s="52"/>
      <c r="E35" s="52"/>
      <c r="F35" s="52"/>
      <c r="G35" s="52"/>
    </row>
  </sheetData>
  <mergeCells count="10">
    <mergeCell ref="B7:F7"/>
    <mergeCell ref="C9:F9"/>
    <mergeCell ref="C13:F13"/>
    <mergeCell ref="C21:E21"/>
    <mergeCell ref="C22:E22"/>
    <mergeCell ref="B26:F26"/>
    <mergeCell ref="B28:F28"/>
    <mergeCell ref="B29:F29"/>
    <mergeCell ref="C23:E23"/>
    <mergeCell ref="F15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FB90-DCC4-4751-B4F3-37E2A5AB9E44}">
  <dimension ref="B5:E38"/>
  <sheetViews>
    <sheetView topLeftCell="A13" workbookViewId="0">
      <selection activeCell="H28" sqref="H28"/>
    </sheetView>
  </sheetViews>
  <sheetFormatPr defaultRowHeight="15" x14ac:dyDescent="0.25"/>
  <cols>
    <col min="2" max="2" width="33.85546875" style="1" bestFit="1" customWidth="1"/>
    <col min="3" max="3" width="9.140625" style="1"/>
    <col min="4" max="4" width="12.28515625" style="1" customWidth="1"/>
    <col min="5" max="5" width="9.140625" style="1"/>
  </cols>
  <sheetData>
    <row r="5" spans="2:4" ht="15.75" thickBot="1" x14ac:dyDescent="0.3">
      <c r="C5" s="2"/>
      <c r="D5" s="2"/>
    </row>
    <row r="6" spans="2:4" ht="15.75" thickBot="1" x14ac:dyDescent="0.3">
      <c r="B6" s="80" t="s">
        <v>0</v>
      </c>
      <c r="C6" s="81"/>
      <c r="D6" s="81"/>
    </row>
    <row r="7" spans="2:4" ht="15.75" thickBot="1" x14ac:dyDescent="0.3">
      <c r="B7" s="3" t="s">
        <v>1</v>
      </c>
      <c r="C7" s="4" t="s">
        <v>2</v>
      </c>
      <c r="D7" s="5" t="s">
        <v>3</v>
      </c>
    </row>
    <row r="8" spans="2:4" x14ac:dyDescent="0.25">
      <c r="B8" s="6" t="s">
        <v>4</v>
      </c>
      <c r="C8" s="7"/>
      <c r="D8" s="8"/>
    </row>
    <row r="9" spans="2:4" x14ac:dyDescent="0.25">
      <c r="B9" s="9" t="s">
        <v>5</v>
      </c>
      <c r="C9" s="10">
        <v>10021</v>
      </c>
      <c r="D9" s="10">
        <v>10856</v>
      </c>
    </row>
    <row r="10" spans="2:4" ht="15.75" thickBot="1" x14ac:dyDescent="0.3">
      <c r="B10" s="11" t="s">
        <v>6</v>
      </c>
      <c r="C10" s="12">
        <v>1092</v>
      </c>
      <c r="D10" s="12">
        <v>1092</v>
      </c>
    </row>
    <row r="11" spans="2:4" ht="15.75" thickBot="1" x14ac:dyDescent="0.3">
      <c r="B11" s="13" t="s">
        <v>7</v>
      </c>
      <c r="C11" s="14">
        <f t="shared" ref="C11:D11" si="0">SUM(C9:C10)</f>
        <v>11113</v>
      </c>
      <c r="D11" s="14">
        <f t="shared" si="0"/>
        <v>11948</v>
      </c>
    </row>
    <row r="12" spans="2:4" x14ac:dyDescent="0.25">
      <c r="B12" s="15" t="s">
        <v>8</v>
      </c>
      <c r="C12" s="16">
        <f>C11*5%</f>
        <v>555.65</v>
      </c>
      <c r="D12" s="16">
        <f>D11*28.621%</f>
        <v>3419.6370799999995</v>
      </c>
    </row>
    <row r="13" spans="2:4" x14ac:dyDescent="0.25">
      <c r="B13" s="9" t="s">
        <v>9</v>
      </c>
      <c r="C13" s="10"/>
      <c r="D13" s="10"/>
    </row>
    <row r="14" spans="2:4" x14ac:dyDescent="0.25">
      <c r="B14" s="9" t="s">
        <v>10</v>
      </c>
      <c r="C14" s="10">
        <v>475</v>
      </c>
      <c r="D14" s="10">
        <v>846</v>
      </c>
    </row>
    <row r="15" spans="2:4" x14ac:dyDescent="0.25">
      <c r="B15" s="9" t="s">
        <v>11</v>
      </c>
      <c r="C15" s="10"/>
      <c r="D15" s="10"/>
    </row>
    <row r="16" spans="2:4" ht="15.75" thickBot="1" x14ac:dyDescent="0.3">
      <c r="B16" s="17" t="s">
        <v>12</v>
      </c>
      <c r="C16" s="18"/>
      <c r="D16" s="18"/>
    </row>
    <row r="17" spans="2:4" ht="15.75" thickBot="1" x14ac:dyDescent="0.3">
      <c r="B17" s="13" t="s">
        <v>13</v>
      </c>
      <c r="C17" s="14">
        <f t="shared" ref="C17:D17" si="1">SUM(C11:C16)</f>
        <v>12143.65</v>
      </c>
      <c r="D17" s="14">
        <f t="shared" si="1"/>
        <v>16213.63708</v>
      </c>
    </row>
    <row r="18" spans="2:4" x14ac:dyDescent="0.25">
      <c r="B18" s="19" t="s">
        <v>14</v>
      </c>
      <c r="C18" s="20"/>
      <c r="D18" s="20"/>
    </row>
    <row r="19" spans="2:4" x14ac:dyDescent="0.25">
      <c r="B19" s="9" t="s">
        <v>15</v>
      </c>
      <c r="C19" s="10">
        <f>(C17-C12)*12%</f>
        <v>1390.56</v>
      </c>
      <c r="D19" s="10">
        <f t="shared" ref="D19" si="2">(D17-D12)*12%</f>
        <v>1535.28</v>
      </c>
    </row>
    <row r="20" spans="2:4" x14ac:dyDescent="0.25">
      <c r="B20" s="9" t="s">
        <v>16</v>
      </c>
      <c r="C20" s="10">
        <f>C17*0.75%</f>
        <v>91.077374999999989</v>
      </c>
      <c r="D20" s="10">
        <f t="shared" ref="D20" si="3">D17*0.75%</f>
        <v>121.60227809999999</v>
      </c>
    </row>
    <row r="21" spans="2:4" x14ac:dyDescent="0.25">
      <c r="B21" s="9" t="s">
        <v>17</v>
      </c>
      <c r="C21" s="10">
        <v>2</v>
      </c>
      <c r="D21" s="10">
        <v>2</v>
      </c>
    </row>
    <row r="22" spans="2:4" ht="15.75" thickBot="1" x14ac:dyDescent="0.3">
      <c r="B22" s="17" t="s">
        <v>18</v>
      </c>
      <c r="C22" s="18">
        <f t="shared" ref="C22:D22" si="4">IF(C17&gt;10000,200,IF(C17&gt;7500,175,IF(C17&lt;7499,0)))</f>
        <v>200</v>
      </c>
      <c r="D22" s="18">
        <f t="shared" si="4"/>
        <v>200</v>
      </c>
    </row>
    <row r="23" spans="2:4" ht="15.75" thickBot="1" x14ac:dyDescent="0.3">
      <c r="B23" s="13" t="s">
        <v>19</v>
      </c>
      <c r="C23" s="14">
        <f t="shared" ref="C23:D23" si="5">SUM(C19:C22)</f>
        <v>1683.637375</v>
      </c>
      <c r="D23" s="14">
        <f t="shared" si="5"/>
        <v>1858.8822780999999</v>
      </c>
    </row>
    <row r="24" spans="2:4" ht="15.75" thickBot="1" x14ac:dyDescent="0.3">
      <c r="B24" s="21"/>
      <c r="C24" s="22"/>
      <c r="D24" s="22"/>
    </row>
    <row r="25" spans="2:4" ht="15.75" thickBot="1" x14ac:dyDescent="0.3">
      <c r="B25" s="13" t="s">
        <v>20</v>
      </c>
      <c r="C25" s="23">
        <f t="shared" ref="C25:D25" si="6">C17-C23</f>
        <v>10460.012624999999</v>
      </c>
      <c r="D25" s="23">
        <f t="shared" si="6"/>
        <v>14354.754801900001</v>
      </c>
    </row>
    <row r="26" spans="2:4" x14ac:dyDescent="0.25">
      <c r="B26" s="19" t="s">
        <v>21</v>
      </c>
      <c r="C26" s="20"/>
      <c r="D26" s="20"/>
    </row>
    <row r="27" spans="2:4" x14ac:dyDescent="0.25">
      <c r="B27" s="9" t="s">
        <v>22</v>
      </c>
      <c r="C27" s="10">
        <f>(C17-C12)*13%</f>
        <v>1506.44</v>
      </c>
      <c r="D27" s="10">
        <f t="shared" ref="D27" si="7">(D17-D12)*13%</f>
        <v>1663.22</v>
      </c>
    </row>
    <row r="28" spans="2:4" x14ac:dyDescent="0.25">
      <c r="B28" s="9" t="s">
        <v>23</v>
      </c>
      <c r="C28" s="10">
        <f>C17*3.25%</f>
        <v>394.66862500000002</v>
      </c>
      <c r="D28" s="10">
        <f t="shared" ref="D28" si="8">D17*3.25%</f>
        <v>526.9432051</v>
      </c>
    </row>
    <row r="29" spans="2:4" x14ac:dyDescent="0.25">
      <c r="B29" s="9" t="s">
        <v>24</v>
      </c>
      <c r="C29" s="10" t="s">
        <v>25</v>
      </c>
      <c r="D29" s="10" t="s">
        <v>25</v>
      </c>
    </row>
    <row r="30" spans="2:4" x14ac:dyDescent="0.25">
      <c r="B30" s="9" t="s">
        <v>26</v>
      </c>
      <c r="C30" s="10">
        <f>+C17*8.33%</f>
        <v>1011.5660449999999</v>
      </c>
      <c r="D30" s="10">
        <f t="shared" ref="D30" si="9">+D17*8.33%</f>
        <v>1350.595968764</v>
      </c>
    </row>
    <row r="31" spans="2:4" x14ac:dyDescent="0.25">
      <c r="B31" s="9" t="s">
        <v>17</v>
      </c>
      <c r="C31" s="10">
        <v>6</v>
      </c>
      <c r="D31" s="10">
        <v>6</v>
      </c>
    </row>
    <row r="32" spans="2:4" x14ac:dyDescent="0.25">
      <c r="B32" s="9" t="s">
        <v>27</v>
      </c>
      <c r="C32" s="10" t="s">
        <v>25</v>
      </c>
      <c r="D32" s="10" t="s">
        <v>25</v>
      </c>
    </row>
    <row r="33" spans="2:4" x14ac:dyDescent="0.25">
      <c r="B33" s="9" t="s">
        <v>28</v>
      </c>
      <c r="C33" s="10">
        <v>100</v>
      </c>
      <c r="D33" s="10">
        <v>100</v>
      </c>
    </row>
    <row r="34" spans="2:4" x14ac:dyDescent="0.25">
      <c r="B34" s="9" t="s">
        <v>29</v>
      </c>
      <c r="C34" s="10">
        <v>68</v>
      </c>
      <c r="D34" s="10">
        <v>100</v>
      </c>
    </row>
    <row r="35" spans="2:4" x14ac:dyDescent="0.25">
      <c r="B35" s="57" t="s">
        <v>30</v>
      </c>
      <c r="C35" s="10">
        <v>200</v>
      </c>
      <c r="D35" s="10">
        <v>200</v>
      </c>
    </row>
    <row r="36" spans="2:4" ht="15.75" thickBot="1" x14ac:dyDescent="0.3">
      <c r="B36" s="24" t="s">
        <v>31</v>
      </c>
      <c r="C36" s="56">
        <f>SUM(C27:C35)</f>
        <v>3286.6746699999999</v>
      </c>
      <c r="D36" s="56">
        <f>SUM(D27:D35)</f>
        <v>3946.7591738640003</v>
      </c>
    </row>
    <row r="37" spans="2:4" ht="15.75" thickBot="1" x14ac:dyDescent="0.3">
      <c r="B37" s="24" t="s">
        <v>32</v>
      </c>
      <c r="C37" s="25">
        <f>C17+C36</f>
        <v>15430.32467</v>
      </c>
      <c r="D37" s="25">
        <f>D17+D36</f>
        <v>20160.396253864001</v>
      </c>
    </row>
    <row r="38" spans="2:4" x14ac:dyDescent="0.25">
      <c r="C38" s="26"/>
      <c r="D38" s="26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Schedule </vt:lpstr>
      <vt:lpstr>Wage Breakup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2021-05-06T16:16:16Z</dcterms:created>
  <dcterms:modified xsi:type="dcterms:W3CDTF">2021-05-28T11:03:32Z</dcterms:modified>
</cp:coreProperties>
</file>