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57C4F6-E23C-4C46-82EB-F968D429EC80}" xr6:coauthVersionLast="36" xr6:coauthVersionMax="46" xr10:uidLastSave="{00000000-0000-0000-0000-000000000000}"/>
  <bookViews>
    <workbookView xWindow="0" yWindow="0" windowWidth="20400" windowHeight="7545" activeTab="1" xr2:uid="{00000000-000D-0000-FFFF-FFFF00000000}"/>
  </bookViews>
  <sheets>
    <sheet name="Cost Schedule" sheetId="2" r:id="rId1"/>
    <sheet name="Wage Structure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2" l="1"/>
  <c r="L21" i="2"/>
  <c r="K13" i="2" l="1"/>
  <c r="G11" i="9" l="1"/>
  <c r="G13" i="9" l="1"/>
  <c r="G17" i="9" s="1"/>
  <c r="G28" i="9"/>
  <c r="G31" i="9" l="1"/>
  <c r="G30" i="9"/>
  <c r="G29" i="9"/>
  <c r="G21" i="9"/>
  <c r="G25" i="9"/>
  <c r="G19" i="9"/>
  <c r="G27" i="9"/>
  <c r="G20" i="9"/>
  <c r="F11" i="9"/>
  <c r="F13" i="9" s="1"/>
  <c r="H11" i="9"/>
  <c r="G23" i="9" l="1"/>
  <c r="F17" i="9"/>
  <c r="G34" i="9"/>
  <c r="H28" i="9"/>
  <c r="H13" i="9"/>
  <c r="H17" i="9" s="1"/>
  <c r="F28" i="9"/>
  <c r="F21" i="9" l="1"/>
  <c r="F30" i="9"/>
  <c r="H31" i="9"/>
  <c r="H30" i="9"/>
  <c r="F25" i="9"/>
  <c r="F31" i="9"/>
  <c r="F20" i="9"/>
  <c r="F19" i="9"/>
  <c r="F29" i="9"/>
  <c r="F27" i="9"/>
  <c r="G36" i="9"/>
  <c r="H29" i="9"/>
  <c r="H19" i="9"/>
  <c r="H20" i="9"/>
  <c r="H25" i="9"/>
  <c r="H21" i="9"/>
  <c r="H27" i="9"/>
  <c r="E13" i="2" l="1"/>
  <c r="H34" i="9"/>
  <c r="F23" i="9"/>
  <c r="H36" i="9" l="1"/>
  <c r="H23" i="9"/>
  <c r="E9" i="2" l="1"/>
  <c r="L9" i="2" s="1"/>
  <c r="C20" i="2"/>
  <c r="C21" i="2" s="1"/>
  <c r="C22" i="2" s="1"/>
  <c r="C13" i="2"/>
  <c r="L23" i="2" l="1"/>
  <c r="G14" i="2" l="1"/>
  <c r="H14" i="2"/>
  <c r="I14" i="2"/>
  <c r="F14" i="2" l="1"/>
  <c r="U24" i="2" l="1"/>
  <c r="T16" i="2"/>
  <c r="U16" i="2" s="1"/>
  <c r="L13" i="2"/>
  <c r="T13" i="2"/>
  <c r="U13" i="2" s="1"/>
  <c r="T12" i="2"/>
  <c r="K12" i="2"/>
  <c r="T9" i="2"/>
  <c r="U9" i="2" s="1"/>
  <c r="K14" i="2" l="1"/>
  <c r="U23" i="2" l="1"/>
  <c r="S17" i="2"/>
  <c r="R17" i="2"/>
  <c r="Q17" i="2"/>
  <c r="P17" i="2"/>
  <c r="S14" i="2"/>
  <c r="R14" i="2"/>
  <c r="P14" i="2"/>
  <c r="Q14" i="2"/>
  <c r="S10" i="2"/>
  <c r="R10" i="2"/>
  <c r="Q10" i="2"/>
  <c r="P10" i="2"/>
  <c r="U30" i="2"/>
  <c r="I10" i="2"/>
  <c r="H10" i="2"/>
  <c r="G10" i="2"/>
  <c r="F10" i="2"/>
  <c r="L10" i="2"/>
  <c r="K10" i="2"/>
  <c r="L30" i="2"/>
  <c r="U7" i="2" l="1"/>
  <c r="U10" i="2"/>
  <c r="L17" i="2"/>
  <c r="S28" i="2"/>
  <c r="P28" i="2"/>
  <c r="R28" i="2"/>
  <c r="H28" i="2"/>
  <c r="Q28" i="2"/>
  <c r="T10" i="2"/>
  <c r="T17" i="2"/>
  <c r="T14" i="2"/>
  <c r="F28" i="2"/>
  <c r="I28" i="2"/>
  <c r="G28" i="2"/>
  <c r="K29" i="2"/>
  <c r="L29" i="2" l="1"/>
  <c r="T29" i="2"/>
  <c r="K28" i="2"/>
  <c r="T28" i="2"/>
  <c r="U17" i="2" l="1"/>
  <c r="U29" i="2"/>
  <c r="F34" i="9" l="1"/>
  <c r="F36" i="9" l="1"/>
  <c r="E12" i="2" l="1"/>
  <c r="U12" i="2" s="1"/>
  <c r="U14" i="2" s="1"/>
  <c r="L12" i="2" l="1"/>
  <c r="L14" i="2" s="1"/>
  <c r="L24" i="2" s="1"/>
  <c r="L25" i="2" s="1"/>
  <c r="L26" i="2" s="1"/>
  <c r="U25" i="2"/>
  <c r="U28" i="2"/>
  <c r="U31" i="2" s="1"/>
  <c r="L28" i="2"/>
  <c r="L31" i="2" s="1"/>
</calcChain>
</file>

<file path=xl/sharedStrings.xml><?xml version="1.0" encoding="utf-8"?>
<sst xmlns="http://schemas.openxmlformats.org/spreadsheetml/2006/main" count="153" uniqueCount="94">
  <si>
    <t>G</t>
  </si>
  <si>
    <t>I</t>
  </si>
  <si>
    <t>II</t>
  </si>
  <si>
    <t>III</t>
  </si>
  <si>
    <t>Heads</t>
  </si>
  <si>
    <t>Cost</t>
  </si>
  <si>
    <t>Supervisor</t>
  </si>
  <si>
    <t>at Actuals</t>
  </si>
  <si>
    <t>MANAGEMENT &amp; OVER HEAD CHARGES ASSESSMENT</t>
  </si>
  <si>
    <t>(MANPOWER TOTAL COST IS INCLUSIVE OF VENDOR M-FEE)</t>
  </si>
  <si>
    <t>JLL DIRECT MANPOWER COST</t>
  </si>
  <si>
    <t>% of M-FEE</t>
  </si>
  <si>
    <t>Billing At Actuals</t>
  </si>
  <si>
    <t>FACTOR OF CONSIDERATION</t>
  </si>
  <si>
    <t>COST</t>
  </si>
  <si>
    <t>AREA</t>
  </si>
  <si>
    <t>PHASE-4</t>
  </si>
  <si>
    <t>Single Disc Machine</t>
  </si>
  <si>
    <t>Wet &amp; Dry Vacuum Cleaner - 24 Ltr</t>
  </si>
  <si>
    <t>HK Supervisor</t>
  </si>
  <si>
    <t>Unit Rate (Rs.)</t>
  </si>
  <si>
    <t xml:space="preserve">Site Name - </t>
  </si>
  <si>
    <t xml:space="preserve">Proposal Date - </t>
  </si>
  <si>
    <t>City</t>
  </si>
  <si>
    <t>Sub - Total</t>
  </si>
  <si>
    <t>Shifts</t>
  </si>
  <si>
    <t>Remarks &amp; Shift Timings</t>
  </si>
  <si>
    <t>Sr.No.</t>
  </si>
  <si>
    <t xml:space="preserve">Technical Team </t>
  </si>
  <si>
    <t>Soft Services</t>
  </si>
  <si>
    <t>Disposable Toiletries &amp; Garbage Bags</t>
  </si>
  <si>
    <t>Total No.</t>
  </si>
  <si>
    <t>Consubables &amp; Machinery</t>
  </si>
  <si>
    <t>TOTAL CHARGES</t>
  </si>
  <si>
    <t>Management Fee</t>
  </si>
  <si>
    <t>Grand Total - Monthly</t>
  </si>
  <si>
    <t>9 hours x 6 Days a Week</t>
  </si>
  <si>
    <t>Break ups</t>
  </si>
  <si>
    <t>Janitor</t>
  </si>
  <si>
    <t>Basic</t>
  </si>
  <si>
    <t>S</t>
  </si>
  <si>
    <t>DA</t>
  </si>
  <si>
    <t>V</t>
  </si>
  <si>
    <t>HRA</t>
  </si>
  <si>
    <t>Gross</t>
  </si>
  <si>
    <t>Basic+DA</t>
  </si>
  <si>
    <t>Leave Wages  (CL, PL, SL)</t>
  </si>
  <si>
    <t>Washing Allowance</t>
  </si>
  <si>
    <t xml:space="preserve">Other Allowances </t>
  </si>
  <si>
    <t>Gross Salary</t>
  </si>
  <si>
    <t>S/V</t>
  </si>
  <si>
    <t>Taken On</t>
  </si>
  <si>
    <t>%</t>
  </si>
  <si>
    <t>Total In Hand Salary</t>
  </si>
  <si>
    <t>Professional Tax Deduction</t>
  </si>
  <si>
    <t>ESI Employee Deduction</t>
  </si>
  <si>
    <t>P.F Employee Deduction</t>
  </si>
  <si>
    <t>Ex-Gratia - Bonus</t>
  </si>
  <si>
    <t>National Holidays Days Holidays</t>
  </si>
  <si>
    <t xml:space="preserve">Uniform, Shoes, PPE </t>
  </si>
  <si>
    <t>Documentation &amp; BGV</t>
  </si>
  <si>
    <t>1/6 Reliever Charge (if applicable)</t>
  </si>
  <si>
    <t>TOTAL CTC</t>
  </si>
  <si>
    <t>Sub Total CTC</t>
  </si>
  <si>
    <t>State - Maharashtra</t>
  </si>
  <si>
    <t>Wage - State Wage, Zone - 1</t>
  </si>
  <si>
    <t>Wage Schedule</t>
  </si>
  <si>
    <t>Basic + DA</t>
  </si>
  <si>
    <t>HRA%</t>
  </si>
  <si>
    <t>Min. Wage Year Notification - Jan'21 to Jun'21</t>
  </si>
  <si>
    <t xml:space="preserve">Mumbai </t>
  </si>
  <si>
    <t xml:space="preserve">MST </t>
  </si>
  <si>
    <t>Terms</t>
  </si>
  <si>
    <t>Taxes as applicable</t>
  </si>
  <si>
    <t>Revision in rates will be approved as per Minimum Wage Notification</t>
  </si>
  <si>
    <t>SILA will provide on statutory documentation each month</t>
  </si>
  <si>
    <t>Cleaning supplies, consumables etc will be supported by delivery challans, usage patterns/documents</t>
  </si>
  <si>
    <t>Office Supplies will be billed on Actual and treated as Petty Cash Expenses, a Petty Cash bill will be submitted with billing</t>
  </si>
  <si>
    <t xml:space="preserve">Payments to be made 15 days from Bill Submission </t>
  </si>
  <si>
    <t>Uniforms costs are included, however, for customized uniforms - we will bill on actual</t>
  </si>
  <si>
    <t xml:space="preserve">MITTAL HOUSE </t>
  </si>
  <si>
    <t>Addiotnal Services</t>
  </si>
  <si>
    <t xml:space="preserve">Housekeepnig Consumables &amp; Technical Tools </t>
  </si>
  <si>
    <t>HK Staff (Incl Relievers)</t>
  </si>
  <si>
    <t>Rel</t>
  </si>
  <si>
    <t>Rs 1.75 Persqft</t>
  </si>
  <si>
    <t>Façade Cleaning with take approx 25 days from commencement of work</t>
  </si>
  <si>
    <t>External Façade Cleaning (Glass &amp; Stone) through Spiderman Technique</t>
  </si>
  <si>
    <t>Façade Cleaning (Monthly)</t>
  </si>
  <si>
    <t xml:space="preserve">Any Covid Protocols (such as regular testing) &amp; PPE will be billed on actuals as per clients requirments </t>
  </si>
  <si>
    <t xml:space="preserve">Gratuity </t>
  </si>
  <si>
    <t xml:space="preserve">Gross </t>
  </si>
  <si>
    <t xml:space="preserve">Mediclaim </t>
  </si>
  <si>
    <t>29th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</si>
</sst>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_ * #,##0_ ;_ * \-#,##0_ ;_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u/>
      <sz val="10"/>
      <name val="Calibri"/>
      <family val="2"/>
      <scheme val="minor"/>
    </font>
    <font>
      <i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18" fillId="0" borderId="0">
      <alignment vertical="center"/>
    </xf>
    <xf numFmtId="165" fontId="2" fillId="0" borderId="0">
      <alignment vertical="top"/>
      <protection locked="0"/>
    </xf>
    <xf numFmtId="9" fontId="2" fillId="0" borderId="0">
      <alignment vertical="top"/>
      <protection locked="0"/>
    </xf>
    <xf numFmtId="0" fontId="21" fillId="0" borderId="0"/>
  </cellStyleXfs>
  <cellXfs count="234">
    <xf numFmtId="0" fontId="0" fillId="0" borderId="0" xfId="0"/>
    <xf numFmtId="0" fontId="4" fillId="0" borderId="0" xfId="0" applyFont="1" applyAlignment="1">
      <alignment horizontal="center"/>
    </xf>
    <xf numFmtId="166" fontId="4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5" fillId="0" borderId="0" xfId="0" applyFont="1"/>
    <xf numFmtId="0" fontId="6" fillId="0" borderId="27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164" fontId="6" fillId="0" borderId="28" xfId="2" applyFont="1" applyFill="1" applyBorder="1" applyAlignment="1">
      <alignment vertical="center"/>
    </xf>
    <xf numFmtId="166" fontId="6" fillId="0" borderId="28" xfId="1" applyNumberFormat="1" applyFont="1" applyFill="1" applyBorder="1" applyAlignment="1">
      <alignment vertical="center"/>
    </xf>
    <xf numFmtId="166" fontId="6" fillId="0" borderId="29" xfId="1" applyNumberFormat="1" applyFont="1" applyFill="1" applyBorder="1" applyAlignment="1">
      <alignment vertical="center"/>
    </xf>
    <xf numFmtId="0" fontId="6" fillId="0" borderId="3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64" fontId="6" fillId="0" borderId="0" xfId="2" applyFont="1" applyFill="1" applyBorder="1" applyAlignment="1">
      <alignment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31" xfId="1" applyNumberFormat="1" applyFont="1" applyFill="1" applyBorder="1" applyAlignment="1">
      <alignment horizontal="center" vertical="center"/>
    </xf>
    <xf numFmtId="166" fontId="6" fillId="2" borderId="24" xfId="1" applyNumberFormat="1" applyFont="1" applyFill="1" applyBorder="1" applyAlignment="1">
      <alignment horizontal="center" vertical="center"/>
    </xf>
    <xf numFmtId="166" fontId="6" fillId="2" borderId="25" xfId="1" applyNumberFormat="1" applyFont="1" applyFill="1" applyBorder="1" applyAlignment="1">
      <alignment horizontal="center" vertical="center"/>
    </xf>
    <xf numFmtId="166" fontId="6" fillId="2" borderId="26" xfId="1" applyNumberFormat="1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2" applyFont="1" applyFill="1" applyBorder="1" applyAlignment="1">
      <alignment vertical="center"/>
    </xf>
    <xf numFmtId="166" fontId="6" fillId="0" borderId="1" xfId="1" applyNumberFormat="1" applyFont="1" applyFill="1" applyBorder="1" applyAlignment="1">
      <alignment horizontal="center" vertical="center"/>
    </xf>
    <xf numFmtId="166" fontId="6" fillId="0" borderId="22" xfId="1" applyNumberFormat="1" applyFont="1" applyFill="1" applyBorder="1" applyAlignment="1">
      <alignment horizontal="center" vertical="center"/>
    </xf>
    <xf numFmtId="0" fontId="6" fillId="3" borderId="20" xfId="4" applyFont="1" applyFill="1" applyBorder="1" applyAlignment="1">
      <alignment horizontal="center" vertical="center"/>
    </xf>
    <xf numFmtId="0" fontId="6" fillId="3" borderId="20" xfId="4" applyFont="1" applyFill="1" applyBorder="1" applyAlignment="1">
      <alignment horizontal="left" vertical="center"/>
    </xf>
    <xf numFmtId="164" fontId="6" fillId="3" borderId="20" xfId="2" applyFont="1" applyFill="1" applyBorder="1" applyAlignment="1">
      <alignment horizontal="center" vertical="center"/>
    </xf>
    <xf numFmtId="166" fontId="7" fillId="3" borderId="20" xfId="3" applyNumberFormat="1" applyFont="1" applyFill="1" applyBorder="1" applyAlignment="1">
      <alignment vertical="center"/>
    </xf>
    <xf numFmtId="166" fontId="7" fillId="3" borderId="13" xfId="3" applyNumberFormat="1" applyFont="1" applyFill="1" applyBorder="1" applyAlignment="1">
      <alignment vertical="center"/>
    </xf>
    <xf numFmtId="0" fontId="6" fillId="7" borderId="5" xfId="4" applyFont="1" applyFill="1" applyBorder="1" applyAlignment="1">
      <alignment horizontal="center" vertical="center"/>
    </xf>
    <xf numFmtId="164" fontId="6" fillId="7" borderId="5" xfId="2" applyFont="1" applyFill="1" applyBorder="1" applyAlignment="1">
      <alignment horizontal="center" vertical="center"/>
    </xf>
    <xf numFmtId="166" fontId="6" fillId="7" borderId="5" xfId="1" applyNumberFormat="1" applyFont="1" applyFill="1" applyBorder="1" applyAlignment="1">
      <alignment horizontal="center" vertical="center"/>
    </xf>
    <xf numFmtId="0" fontId="6" fillId="7" borderId="5" xfId="1" applyNumberFormat="1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center" vertical="center"/>
    </xf>
    <xf numFmtId="164" fontId="4" fillId="2" borderId="5" xfId="2" applyFont="1" applyFill="1" applyBorder="1" applyAlignment="1">
      <alignment horizontal="center" vertical="center"/>
    </xf>
    <xf numFmtId="166" fontId="4" fillId="2" borderId="5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165" fontId="4" fillId="2" borderId="14" xfId="1" applyFont="1" applyFill="1" applyBorder="1" applyAlignment="1">
      <alignment horizontal="center" vertical="center"/>
    </xf>
    <xf numFmtId="166" fontId="4" fillId="2" borderId="15" xfId="1" applyNumberFormat="1" applyFont="1" applyFill="1" applyBorder="1" applyAlignment="1">
      <alignment horizontal="center" vertical="center"/>
    </xf>
    <xf numFmtId="0" fontId="5" fillId="2" borderId="0" xfId="0" applyFont="1" applyFill="1"/>
    <xf numFmtId="0" fontId="6" fillId="7" borderId="5" xfId="4" applyFont="1" applyFill="1" applyBorder="1" applyAlignment="1">
      <alignment horizontal="left" vertical="center" wrapText="1"/>
    </xf>
    <xf numFmtId="166" fontId="6" fillId="4" borderId="14" xfId="1" applyNumberFormat="1" applyFont="1" applyFill="1" applyBorder="1" applyAlignment="1">
      <alignment horizontal="center" vertic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NumberFormat="1" applyFont="1" applyFill="1" applyBorder="1" applyAlignment="1">
      <alignment horizontal="center" vertical="center"/>
    </xf>
    <xf numFmtId="166" fontId="6" fillId="4" borderId="15" xfId="1" applyNumberFormat="1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 wrapText="1"/>
    </xf>
    <xf numFmtId="164" fontId="6" fillId="3" borderId="5" xfId="2" applyFont="1" applyFill="1" applyBorder="1" applyAlignment="1">
      <alignment horizontal="center"/>
    </xf>
    <xf numFmtId="166" fontId="6" fillId="3" borderId="5" xfId="1" applyNumberFormat="1" applyFont="1" applyFill="1" applyBorder="1" applyAlignment="1">
      <alignment horizontal="center"/>
    </xf>
    <xf numFmtId="167" fontId="6" fillId="3" borderId="5" xfId="1" applyNumberFormat="1" applyFont="1" applyFill="1" applyBorder="1" applyAlignment="1">
      <alignment horizontal="center"/>
    </xf>
    <xf numFmtId="0" fontId="6" fillId="3" borderId="5" xfId="1" applyNumberFormat="1" applyFont="1" applyFill="1" applyBorder="1" applyAlignment="1">
      <alignment horizontal="center"/>
    </xf>
    <xf numFmtId="166" fontId="6" fillId="3" borderId="14" xfId="1" applyNumberFormat="1" applyFont="1" applyFill="1" applyBorder="1" applyAlignment="1">
      <alignment horizontal="center"/>
    </xf>
    <xf numFmtId="166" fontId="6" fillId="3" borderId="15" xfId="1" applyNumberFormat="1" applyFont="1" applyFill="1" applyBorder="1" applyAlignment="1">
      <alignment horizontal="center"/>
    </xf>
    <xf numFmtId="166" fontId="6" fillId="7" borderId="5" xfId="5" applyNumberFormat="1" applyFont="1" applyFill="1" applyBorder="1" applyAlignment="1">
      <alignment horizontal="center" vertical="top"/>
    </xf>
    <xf numFmtId="166" fontId="6" fillId="7" borderId="5" xfId="5" applyNumberFormat="1" applyFont="1" applyFill="1" applyBorder="1" applyAlignment="1">
      <alignment horizontal="left" vertical="top" wrapText="1"/>
    </xf>
    <xf numFmtId="164" fontId="6" fillId="7" borderId="5" xfId="2" applyFont="1" applyFill="1" applyBorder="1" applyAlignment="1">
      <alignment horizontal="center" vertical="top"/>
    </xf>
    <xf numFmtId="166" fontId="6" fillId="7" borderId="5" xfId="1" applyNumberFormat="1" applyFont="1" applyFill="1" applyBorder="1" applyAlignment="1">
      <alignment horizontal="center" vertical="top"/>
    </xf>
    <xf numFmtId="166" fontId="6" fillId="4" borderId="14" xfId="1" applyNumberFormat="1" applyFont="1" applyFill="1" applyBorder="1" applyAlignment="1">
      <alignment horizontal="center" vertical="top"/>
    </xf>
    <xf numFmtId="166" fontId="6" fillId="4" borderId="5" xfId="1" applyNumberFormat="1" applyFont="1" applyFill="1" applyBorder="1" applyAlignment="1">
      <alignment horizontal="center" vertical="top"/>
    </xf>
    <xf numFmtId="166" fontId="6" fillId="7" borderId="5" xfId="5" applyNumberFormat="1" applyFont="1" applyFill="1" applyBorder="1" applyAlignment="1">
      <alignment horizontal="left" vertical="top"/>
    </xf>
    <xf numFmtId="166" fontId="4" fillId="2" borderId="5" xfId="6" applyNumberFormat="1" applyFont="1" applyFill="1" applyBorder="1" applyAlignment="1">
      <alignment horizontal="left" vertical="center"/>
    </xf>
    <xf numFmtId="167" fontId="6" fillId="3" borderId="14" xfId="1" applyNumberFormat="1" applyFont="1" applyFill="1" applyBorder="1" applyAlignment="1">
      <alignment horizontal="center"/>
    </xf>
    <xf numFmtId="0" fontId="4" fillId="0" borderId="5" xfId="4" applyFont="1" applyBorder="1" applyAlignment="1">
      <alignment horizontal="center" vertical="center"/>
    </xf>
    <xf numFmtId="166" fontId="6" fillId="4" borderId="15" xfId="1" applyNumberFormat="1" applyFont="1" applyFill="1" applyBorder="1" applyAlignment="1">
      <alignment horizontal="center" vertical="top"/>
    </xf>
    <xf numFmtId="2" fontId="4" fillId="2" borderId="5" xfId="4" applyNumberFormat="1" applyFont="1" applyFill="1" applyBorder="1" applyAlignment="1">
      <alignment horizontal="left" vertical="center"/>
    </xf>
    <xf numFmtId="164" fontId="4" fillId="0" borderId="5" xfId="2" applyFont="1" applyFill="1" applyBorder="1" applyAlignment="1">
      <alignment horizontal="center" vertical="center"/>
    </xf>
    <xf numFmtId="166" fontId="4" fillId="2" borderId="5" xfId="1" applyNumberFormat="1" applyFont="1" applyFill="1" applyBorder="1" applyAlignment="1">
      <alignment horizontal="center"/>
    </xf>
    <xf numFmtId="166" fontId="4" fillId="2" borderId="15" xfId="1" applyNumberFormat="1" applyFont="1" applyFill="1" applyBorder="1" applyAlignment="1">
      <alignment horizontal="center"/>
    </xf>
    <xf numFmtId="166" fontId="8" fillId="2" borderId="16" xfId="1" applyNumberFormat="1" applyFont="1" applyFill="1" applyBorder="1" applyAlignment="1">
      <alignment horizontal="center"/>
    </xf>
    <xf numFmtId="166" fontId="8" fillId="2" borderId="6" xfId="1" applyNumberFormat="1" applyFont="1" applyFill="1" applyBorder="1" applyAlignment="1">
      <alignment horizontal="center"/>
    </xf>
    <xf numFmtId="166" fontId="8" fillId="2" borderId="4" xfId="1" applyNumberFormat="1" applyFont="1" applyFill="1" applyBorder="1" applyAlignment="1">
      <alignment horizontal="center"/>
    </xf>
    <xf numFmtId="166" fontId="8" fillId="2" borderId="5" xfId="1" applyNumberFormat="1" applyFont="1" applyFill="1" applyBorder="1" applyAlignment="1">
      <alignment horizontal="center"/>
    </xf>
    <xf numFmtId="0" fontId="10" fillId="0" borderId="0" xfId="0" applyFont="1"/>
    <xf numFmtId="166" fontId="9" fillId="5" borderId="15" xfId="1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166" fontId="11" fillId="4" borderId="23" xfId="1" applyNumberFormat="1" applyFont="1" applyFill="1" applyBorder="1" applyAlignment="1">
      <alignment horizontal="center" vertical="center"/>
    </xf>
    <xf numFmtId="166" fontId="6" fillId="0" borderId="32" xfId="1" applyNumberFormat="1" applyFont="1" applyBorder="1" applyAlignment="1">
      <alignment horizontal="center"/>
    </xf>
    <xf numFmtId="166" fontId="6" fillId="0" borderId="32" xfId="1" applyNumberFormat="1" applyFont="1" applyBorder="1" applyAlignment="1">
      <alignment horizontal="left"/>
    </xf>
    <xf numFmtId="164" fontId="6" fillId="0" borderId="1" xfId="2" applyFont="1" applyBorder="1" applyAlignment="1">
      <alignment horizontal="center"/>
    </xf>
    <xf numFmtId="166" fontId="6" fillId="0" borderId="1" xfId="1" applyNumberFormat="1" applyFont="1" applyBorder="1" applyAlignment="1"/>
    <xf numFmtId="0" fontId="6" fillId="0" borderId="1" xfId="1" applyNumberFormat="1" applyFont="1" applyBorder="1" applyAlignment="1"/>
    <xf numFmtId="166" fontId="6" fillId="0" borderId="6" xfId="1" applyNumberFormat="1" applyFont="1" applyBorder="1" applyAlignment="1"/>
    <xf numFmtId="0" fontId="6" fillId="0" borderId="6" xfId="1" applyNumberFormat="1" applyFont="1" applyBorder="1" applyAlignment="1"/>
    <xf numFmtId="0" fontId="4" fillId="6" borderId="5" xfId="4" applyFont="1" applyFill="1" applyBorder="1" applyAlignment="1">
      <alignment horizontal="center" vertical="center"/>
    </xf>
    <xf numFmtId="0" fontId="4" fillId="6" borderId="5" xfId="4" applyFont="1" applyFill="1" applyBorder="1" applyAlignment="1">
      <alignment horizontal="left" vertical="center"/>
    </xf>
    <xf numFmtId="164" fontId="4" fillId="6" borderId="5" xfId="2" applyFont="1" applyFill="1" applyBorder="1" applyAlignment="1">
      <alignment horizontal="center" vertical="center"/>
    </xf>
    <xf numFmtId="166" fontId="3" fillId="6" borderId="5" xfId="1" applyNumberFormat="1" applyFont="1" applyFill="1" applyBorder="1" applyAlignment="1">
      <alignment horizontal="center" vertical="center"/>
    </xf>
    <xf numFmtId="0" fontId="3" fillId="6" borderId="5" xfId="1" applyNumberFormat="1" applyFont="1" applyFill="1" applyBorder="1" applyAlignment="1">
      <alignment horizontal="center" vertical="center"/>
    </xf>
    <xf numFmtId="0" fontId="14" fillId="0" borderId="0" xfId="0" applyFont="1"/>
    <xf numFmtId="0" fontId="15" fillId="2" borderId="5" xfId="4" applyFont="1" applyFill="1" applyBorder="1" applyAlignment="1">
      <alignment horizontal="center" vertical="center"/>
    </xf>
    <xf numFmtId="0" fontId="15" fillId="2" borderId="5" xfId="4" applyFont="1" applyFill="1" applyBorder="1" applyAlignment="1">
      <alignment horizontal="left" vertical="center"/>
    </xf>
    <xf numFmtId="164" fontId="15" fillId="2" borderId="5" xfId="2" applyFont="1" applyFill="1" applyBorder="1" applyAlignment="1">
      <alignment horizontal="center" vertical="center"/>
    </xf>
    <xf numFmtId="166" fontId="15" fillId="2" borderId="5" xfId="1" applyNumberFormat="1" applyFont="1" applyFill="1" applyBorder="1" applyAlignment="1">
      <alignment horizontal="center" vertical="center"/>
    </xf>
    <xf numFmtId="0" fontId="15" fillId="2" borderId="5" xfId="1" applyNumberFormat="1" applyFont="1" applyFill="1" applyBorder="1" applyAlignment="1">
      <alignment horizontal="center" vertical="center"/>
    </xf>
    <xf numFmtId="0" fontId="6" fillId="4" borderId="5" xfId="4" applyFont="1" applyFill="1" applyBorder="1" applyAlignment="1">
      <alignment horizontal="center"/>
    </xf>
    <xf numFmtId="0" fontId="6" fillId="4" borderId="5" xfId="4" applyFont="1" applyFill="1" applyBorder="1" applyAlignment="1">
      <alignment horizontal="left"/>
    </xf>
    <xf numFmtId="164" fontId="6" fillId="4" borderId="5" xfId="2" applyFont="1" applyFill="1" applyBorder="1" applyAlignment="1">
      <alignment horizontal="center"/>
    </xf>
    <xf numFmtId="166" fontId="4" fillId="4" borderId="5" xfId="1" applyNumberFormat="1" applyFont="1" applyFill="1" applyBorder="1" applyAlignment="1">
      <alignment horizontal="center" vertical="center"/>
    </xf>
    <xf numFmtId="0" fontId="4" fillId="4" borderId="5" xfId="1" applyNumberFormat="1" applyFont="1" applyFill="1" applyBorder="1" applyAlignment="1">
      <alignment horizontal="center" vertical="center"/>
    </xf>
    <xf numFmtId="0" fontId="4" fillId="0" borderId="5" xfId="4" applyFont="1" applyBorder="1" applyAlignment="1">
      <alignment horizontal="center"/>
    </xf>
    <xf numFmtId="0" fontId="4" fillId="0" borderId="5" xfId="4" applyFont="1" applyBorder="1" applyAlignment="1">
      <alignment horizontal="left"/>
    </xf>
    <xf numFmtId="164" fontId="4" fillId="0" borderId="5" xfId="2" applyFont="1" applyBorder="1" applyAlignment="1">
      <alignment horizontal="center"/>
    </xf>
    <xf numFmtId="166" fontId="4" fillId="0" borderId="5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center" vertical="center"/>
    </xf>
    <xf numFmtId="9" fontId="7" fillId="0" borderId="5" xfId="3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0" xfId="2" applyFont="1" applyAlignment="1">
      <alignment horizontal="center"/>
    </xf>
    <xf numFmtId="9" fontId="4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9" applyFont="1" applyBorder="1" applyAlignment="1">
      <alignment horizontal="left" vertical="center"/>
    </xf>
    <xf numFmtId="166" fontId="6" fillId="0" borderId="5" xfId="1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16" fillId="0" borderId="0" xfId="11" applyFont="1" applyProtection="1"/>
    <xf numFmtId="0" fontId="17" fillId="0" borderId="0" xfId="11" applyFont="1" applyAlignment="1" applyProtection="1">
      <alignment horizontal="center" vertical="center"/>
    </xf>
    <xf numFmtId="3" fontId="16" fillId="0" borderId="0" xfId="11" applyNumberFormat="1" applyFont="1" applyProtection="1"/>
    <xf numFmtId="0" fontId="16" fillId="0" borderId="5" xfId="11" applyFont="1" applyBorder="1" applyProtection="1"/>
    <xf numFmtId="0" fontId="18" fillId="0" borderId="0" xfId="12">
      <alignment vertical="center"/>
    </xf>
    <xf numFmtId="0" fontId="6" fillId="0" borderId="5" xfId="11" applyFont="1" applyFill="1" applyBorder="1" applyProtection="1"/>
    <xf numFmtId="0" fontId="6" fillId="0" borderId="5" xfId="11" applyFont="1" applyFill="1" applyBorder="1" applyAlignment="1" applyProtection="1">
      <alignment horizontal="center" vertical="center"/>
    </xf>
    <xf numFmtId="0" fontId="6" fillId="0" borderId="5" xfId="11" applyFont="1" applyFill="1" applyBorder="1" applyAlignment="1" applyProtection="1">
      <alignment horizontal="center" vertical="center" wrapText="1"/>
    </xf>
    <xf numFmtId="0" fontId="4" fillId="0" borderId="5" xfId="11" applyFont="1" applyFill="1" applyBorder="1" applyProtection="1"/>
    <xf numFmtId="0" fontId="4" fillId="0" borderId="5" xfId="11" applyFont="1" applyFill="1" applyBorder="1" applyAlignment="1" applyProtection="1">
      <alignment wrapText="1"/>
    </xf>
    <xf numFmtId="3" fontId="4" fillId="0" borderId="5" xfId="13" applyNumberFormat="1" applyFont="1" applyFill="1" applyBorder="1" applyAlignment="1" applyProtection="1">
      <alignment horizontal="center" vertical="center"/>
    </xf>
    <xf numFmtId="0" fontId="6" fillId="0" borderId="5" xfId="11" applyFont="1" applyFill="1" applyBorder="1" applyAlignment="1" applyProtection="1">
      <alignment wrapText="1"/>
    </xf>
    <xf numFmtId="3" fontId="6" fillId="0" borderId="5" xfId="13" applyNumberFormat="1" applyFont="1" applyFill="1" applyBorder="1" applyAlignment="1" applyProtection="1">
      <alignment horizontal="center" vertical="center"/>
    </xf>
    <xf numFmtId="0" fontId="4" fillId="0" borderId="5" xfId="11" applyFont="1" applyFill="1" applyBorder="1" applyAlignment="1" applyProtection="1">
      <alignment horizontal="left" vertical="center" wrapText="1"/>
    </xf>
    <xf numFmtId="10" fontId="4" fillId="0" borderId="5" xfId="14" applyNumberFormat="1" applyFont="1" applyFill="1" applyBorder="1" applyAlignment="1" applyProtection="1">
      <alignment horizontal="center" vertical="center"/>
    </xf>
    <xf numFmtId="10" fontId="4" fillId="0" borderId="5" xfId="14" applyNumberFormat="1" applyFont="1" applyFill="1" applyBorder="1" applyAlignment="1" applyProtection="1">
      <alignment horizontal="center" vertical="center" wrapText="1"/>
    </xf>
    <xf numFmtId="0" fontId="4" fillId="0" borderId="5" xfId="11" applyFont="1" applyFill="1" applyBorder="1" applyAlignment="1" applyProtection="1">
      <alignment horizontal="center"/>
    </xf>
    <xf numFmtId="0" fontId="6" fillId="0" borderId="5" xfId="11" applyFont="1" applyFill="1" applyBorder="1" applyAlignment="1" applyProtection="1">
      <alignment horizontal="center"/>
    </xf>
    <xf numFmtId="0" fontId="16" fillId="0" borderId="0" xfId="11" applyFont="1" applyAlignment="1" applyProtection="1">
      <alignment horizontal="center"/>
    </xf>
    <xf numFmtId="10" fontId="4" fillId="0" borderId="5" xfId="3" applyNumberFormat="1" applyFont="1" applyFill="1" applyBorder="1" applyAlignment="1" applyProtection="1">
      <alignment horizontal="center" vertical="center" wrapText="1"/>
    </xf>
    <xf numFmtId="0" fontId="6" fillId="0" borderId="3" xfId="11" applyFont="1" applyFill="1" applyBorder="1" applyAlignment="1" applyProtection="1"/>
    <xf numFmtId="0" fontId="6" fillId="0" borderId="3" xfId="11" applyFont="1" applyFill="1" applyBorder="1" applyProtection="1"/>
    <xf numFmtId="0" fontId="6" fillId="0" borderId="20" xfId="11" applyFont="1" applyFill="1" applyBorder="1" applyAlignment="1" applyProtection="1">
      <alignment horizontal="center" vertical="center"/>
    </xf>
    <xf numFmtId="0" fontId="6" fillId="0" borderId="20" xfId="11" applyFont="1" applyFill="1" applyBorder="1" applyAlignment="1" applyProtection="1">
      <alignment horizontal="center" vertical="center" wrapText="1"/>
    </xf>
    <xf numFmtId="0" fontId="19" fillId="0" borderId="20" xfId="11" applyFont="1" applyFill="1" applyBorder="1" applyAlignment="1" applyProtection="1">
      <alignment horizontal="center" vertical="center" wrapText="1"/>
    </xf>
    <xf numFmtId="0" fontId="6" fillId="3" borderId="5" xfId="11" applyFont="1" applyFill="1" applyBorder="1" applyAlignment="1" applyProtection="1">
      <alignment horizontal="center" vertical="center"/>
    </xf>
    <xf numFmtId="0" fontId="6" fillId="3" borderId="20" xfId="11" applyFont="1" applyFill="1" applyBorder="1" applyAlignment="1" applyProtection="1">
      <alignment horizontal="center" vertical="center"/>
    </xf>
    <xf numFmtId="0" fontId="6" fillId="3" borderId="20" xfId="11" applyFont="1" applyFill="1" applyBorder="1" applyAlignment="1" applyProtection="1">
      <alignment horizontal="center" vertical="center" wrapText="1"/>
    </xf>
    <xf numFmtId="0" fontId="19" fillId="3" borderId="20" xfId="11" applyFont="1" applyFill="1" applyBorder="1" applyAlignment="1" applyProtection="1">
      <alignment horizontal="center" vertical="center" wrapText="1"/>
    </xf>
    <xf numFmtId="0" fontId="6" fillId="3" borderId="5" xfId="11" applyFont="1" applyFill="1" applyBorder="1" applyProtection="1"/>
    <xf numFmtId="0" fontId="6" fillId="3" borderId="5" xfId="11" applyFont="1" applyFill="1" applyBorder="1" applyAlignment="1" applyProtection="1">
      <alignment horizontal="center"/>
    </xf>
    <xf numFmtId="0" fontId="6" fillId="3" borderId="5" xfId="11" applyFont="1" applyFill="1" applyBorder="1" applyAlignment="1" applyProtection="1">
      <alignment wrapText="1"/>
    </xf>
    <xf numFmtId="0" fontId="6" fillId="3" borderId="5" xfId="11" applyFont="1" applyFill="1" applyBorder="1" applyAlignment="1" applyProtection="1">
      <alignment horizontal="center" vertical="center" wrapText="1"/>
    </xf>
    <xf numFmtId="3" fontId="6" fillId="3" borderId="5" xfId="13" applyNumberFormat="1" applyFont="1" applyFill="1" applyBorder="1" applyAlignment="1" applyProtection="1">
      <alignment horizontal="center" vertical="center"/>
    </xf>
    <xf numFmtId="9" fontId="19" fillId="0" borderId="20" xfId="11" applyNumberFormat="1" applyFont="1" applyFill="1" applyBorder="1" applyAlignment="1" applyProtection="1">
      <alignment horizontal="center" vertical="center" wrapText="1"/>
    </xf>
    <xf numFmtId="12" fontId="4" fillId="0" borderId="5" xfId="14" applyNumberFormat="1" applyFont="1" applyFill="1" applyBorder="1" applyAlignment="1" applyProtection="1">
      <alignment horizontal="center" vertical="center"/>
    </xf>
    <xf numFmtId="9" fontId="6" fillId="3" borderId="5" xfId="3" applyFont="1" applyFill="1" applyBorder="1" applyAlignment="1" applyProtection="1">
      <alignment horizontal="center" vertical="center"/>
    </xf>
    <xf numFmtId="166" fontId="4" fillId="2" borderId="5" xfId="1" applyNumberFormat="1" applyFont="1" applyFill="1" applyBorder="1" applyAlignment="1">
      <alignment horizontal="center" vertical="center"/>
    </xf>
    <xf numFmtId="166" fontId="5" fillId="2" borderId="5" xfId="1" applyNumberFormat="1" applyFont="1" applyFill="1" applyBorder="1" applyAlignment="1">
      <alignment horizontal="center"/>
    </xf>
    <xf numFmtId="3" fontId="22" fillId="0" borderId="0" xfId="15" applyNumberFormat="1" applyFont="1" applyFill="1" applyBorder="1" applyAlignment="1">
      <alignment vertical="center"/>
    </xf>
    <xf numFmtId="3" fontId="23" fillId="0" borderId="0" xfId="15" applyNumberFormat="1" applyFont="1" applyFill="1" applyBorder="1" applyAlignment="1">
      <alignment vertical="center"/>
    </xf>
    <xf numFmtId="3" fontId="4" fillId="0" borderId="0" xfId="4" applyNumberFormat="1" applyFont="1" applyFill="1" applyBorder="1" applyAlignment="1">
      <alignment horizontal="left" vertical="center" wrapText="1"/>
    </xf>
    <xf numFmtId="3" fontId="23" fillId="0" borderId="0" xfId="15" applyNumberFormat="1" applyFont="1" applyFill="1" applyBorder="1" applyAlignment="1">
      <alignment horizontal="left" vertical="center"/>
    </xf>
    <xf numFmtId="3" fontId="23" fillId="0" borderId="0" xfId="4" applyNumberFormat="1" applyFont="1" applyFill="1" applyBorder="1" applyAlignment="1">
      <alignment vertical="center"/>
    </xf>
    <xf numFmtId="3" fontId="23" fillId="0" borderId="0" xfId="4" applyNumberFormat="1" applyFont="1" applyFill="1" applyAlignment="1">
      <alignment horizontal="left" vertical="center"/>
    </xf>
    <xf numFmtId="164" fontId="6" fillId="7" borderId="3" xfId="2" applyFont="1" applyFill="1" applyBorder="1" applyAlignment="1">
      <alignment horizontal="center"/>
    </xf>
    <xf numFmtId="9" fontId="6" fillId="0" borderId="3" xfId="2" applyNumberFormat="1" applyFont="1" applyFill="1" applyBorder="1" applyAlignment="1">
      <alignment horizontal="center" vertical="center"/>
    </xf>
    <xf numFmtId="164" fontId="6" fillId="7" borderId="3" xfId="2" applyFont="1" applyFill="1" applyBorder="1" applyAlignment="1">
      <alignment horizontal="center" vertical="center"/>
    </xf>
    <xf numFmtId="166" fontId="6" fillId="7" borderId="4" xfId="1" applyNumberFormat="1" applyFont="1" applyFill="1" applyBorder="1" applyAlignment="1">
      <alignment horizontal="center"/>
    </xf>
    <xf numFmtId="166" fontId="6" fillId="7" borderId="4" xfId="1" applyNumberFormat="1" applyFont="1" applyFill="1" applyBorder="1" applyAlignment="1">
      <alignment vertical="center"/>
    </xf>
    <xf numFmtId="9" fontId="6" fillId="2" borderId="0" xfId="3" applyFont="1" applyFill="1" applyBorder="1" applyAlignment="1">
      <alignment vertical="center"/>
    </xf>
    <xf numFmtId="9" fontId="6" fillId="2" borderId="30" xfId="3" applyFont="1" applyFill="1" applyBorder="1" applyAlignment="1">
      <alignment vertical="center"/>
    </xf>
    <xf numFmtId="9" fontId="6" fillId="2" borderId="31" xfId="3" applyFont="1" applyFill="1" applyBorder="1" applyAlignment="1">
      <alignment vertical="center"/>
    </xf>
    <xf numFmtId="165" fontId="6" fillId="2" borderId="32" xfId="1" applyFont="1" applyFill="1" applyBorder="1" applyAlignment="1">
      <alignment vertical="center"/>
    </xf>
    <xf numFmtId="165" fontId="6" fillId="2" borderId="1" xfId="1" applyFont="1" applyFill="1" applyBorder="1" applyAlignment="1">
      <alignment vertical="center"/>
    </xf>
    <xf numFmtId="165" fontId="6" fillId="2" borderId="22" xfId="1" applyFont="1" applyFill="1" applyBorder="1" applyAlignment="1">
      <alignment vertical="center"/>
    </xf>
    <xf numFmtId="166" fontId="4" fillId="2" borderId="5" xfId="1" applyNumberFormat="1" applyFont="1" applyFill="1" applyBorder="1" applyAlignment="1">
      <alignment horizontal="center" vertical="center"/>
    </xf>
    <xf numFmtId="166" fontId="4" fillId="2" borderId="5" xfId="1" applyNumberFormat="1" applyFont="1" applyFill="1" applyBorder="1" applyAlignment="1">
      <alignment horizontal="center" vertical="center"/>
    </xf>
    <xf numFmtId="168" fontId="20" fillId="0" borderId="4" xfId="1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wrapText="1"/>
    </xf>
    <xf numFmtId="1" fontId="4" fillId="2" borderId="5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/>
    </xf>
    <xf numFmtId="0" fontId="6" fillId="3" borderId="5" xfId="4" applyFont="1" applyFill="1" applyBorder="1" applyAlignment="1">
      <alignment horizontal="center" vertical="center"/>
    </xf>
    <xf numFmtId="166" fontId="6" fillId="3" borderId="5" xfId="5" applyNumberFormat="1" applyFont="1" applyFill="1" applyBorder="1" applyAlignment="1">
      <alignment horizontal="center"/>
    </xf>
    <xf numFmtId="166" fontId="6" fillId="4" borderId="16" xfId="1" applyNumberFormat="1" applyFont="1" applyFill="1" applyBorder="1" applyAlignment="1">
      <alignment horizontal="center" vertical="top"/>
    </xf>
    <xf numFmtId="166" fontId="6" fillId="4" borderId="6" xfId="1" applyNumberFormat="1" applyFont="1" applyFill="1" applyBorder="1" applyAlignment="1">
      <alignment horizontal="center" vertical="top"/>
    </xf>
    <xf numFmtId="166" fontId="6" fillId="4" borderId="4" xfId="1" applyNumberFormat="1" applyFont="1" applyFill="1" applyBorder="1" applyAlignment="1">
      <alignment horizontal="center" vertical="top"/>
    </xf>
    <xf numFmtId="0" fontId="4" fillId="0" borderId="0" xfId="0" applyFont="1" applyAlignment="1"/>
    <xf numFmtId="0" fontId="4" fillId="0" borderId="0" xfId="0" applyFont="1" applyBorder="1" applyAlignment="1"/>
    <xf numFmtId="166" fontId="6" fillId="2" borderId="7" xfId="1" applyNumberFormat="1" applyFont="1" applyFill="1" applyBorder="1" applyAlignment="1">
      <alignment horizontal="center" vertical="center"/>
    </xf>
    <xf numFmtId="166" fontId="6" fillId="2" borderId="8" xfId="1" applyNumberFormat="1" applyFont="1" applyFill="1" applyBorder="1" applyAlignment="1">
      <alignment horizontal="center" vertical="center"/>
    </xf>
    <xf numFmtId="166" fontId="6" fillId="2" borderId="9" xfId="1" applyNumberFormat="1" applyFont="1" applyFill="1" applyBorder="1" applyAlignment="1">
      <alignment horizontal="center" vertical="center"/>
    </xf>
    <xf numFmtId="166" fontId="6" fillId="3" borderId="10" xfId="1" applyNumberFormat="1" applyFont="1" applyFill="1" applyBorder="1" applyAlignment="1">
      <alignment horizontal="center" vertical="center"/>
    </xf>
    <xf numFmtId="166" fontId="6" fillId="3" borderId="11" xfId="1" applyNumberFormat="1" applyFont="1" applyFill="1" applyBorder="1" applyAlignment="1">
      <alignment horizontal="center" vertical="center"/>
    </xf>
    <xf numFmtId="166" fontId="6" fillId="3" borderId="12" xfId="1" applyNumberFormat="1" applyFont="1" applyFill="1" applyBorder="1" applyAlignment="1">
      <alignment horizontal="center" vertical="center"/>
    </xf>
    <xf numFmtId="166" fontId="6" fillId="0" borderId="4" xfId="3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166" fontId="6" fillId="3" borderId="20" xfId="1" applyNumberFormat="1" applyFont="1" applyFill="1" applyBorder="1" applyAlignment="1">
      <alignment horizontal="center" vertical="center"/>
    </xf>
    <xf numFmtId="166" fontId="8" fillId="2" borderId="16" xfId="1" applyNumberFormat="1" applyFont="1" applyFill="1" applyBorder="1" applyAlignment="1">
      <alignment horizontal="center"/>
    </xf>
    <xf numFmtId="166" fontId="8" fillId="2" borderId="6" xfId="1" applyNumberFormat="1" applyFont="1" applyFill="1" applyBorder="1" applyAlignment="1">
      <alignment horizontal="center"/>
    </xf>
    <xf numFmtId="166" fontId="8" fillId="2" borderId="4" xfId="1" applyNumberFormat="1" applyFont="1" applyFill="1" applyBorder="1" applyAlignment="1">
      <alignment horizontal="center"/>
    </xf>
    <xf numFmtId="1" fontId="12" fillId="4" borderId="21" xfId="1" applyNumberFormat="1" applyFont="1" applyFill="1" applyBorder="1" applyAlignment="1">
      <alignment horizontal="center" vertical="center"/>
    </xf>
    <xf numFmtId="1" fontId="12" fillId="4" borderId="1" xfId="1" applyNumberFormat="1" applyFont="1" applyFill="1" applyBorder="1" applyAlignment="1">
      <alignment horizontal="center" vertical="center"/>
    </xf>
    <xf numFmtId="1" fontId="12" fillId="4" borderId="22" xfId="1" applyNumberFormat="1" applyFont="1" applyFill="1" applyBorder="1" applyAlignment="1">
      <alignment horizontal="center" vertical="center"/>
    </xf>
    <xf numFmtId="166" fontId="4" fillId="2" borderId="5" xfId="1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166" fontId="9" fillId="5" borderId="16" xfId="1" applyNumberFormat="1" applyFont="1" applyFill="1" applyBorder="1" applyAlignment="1">
      <alignment horizontal="center"/>
    </xf>
    <xf numFmtId="166" fontId="9" fillId="5" borderId="6" xfId="1" applyNumberFormat="1" applyFont="1" applyFill="1" applyBorder="1" applyAlignment="1">
      <alignment horizontal="center"/>
    </xf>
    <xf numFmtId="166" fontId="9" fillId="5" borderId="4" xfId="1" applyNumberFormat="1" applyFont="1" applyFill="1" applyBorder="1" applyAlignment="1">
      <alignment horizontal="center"/>
    </xf>
    <xf numFmtId="166" fontId="6" fillId="2" borderId="27" xfId="1" applyNumberFormat="1" applyFont="1" applyFill="1" applyBorder="1" applyAlignment="1">
      <alignment horizontal="center"/>
    </xf>
    <xf numFmtId="166" fontId="6" fillId="2" borderId="28" xfId="1" applyNumberFormat="1" applyFont="1" applyFill="1" applyBorder="1" applyAlignment="1">
      <alignment horizontal="center"/>
    </xf>
    <xf numFmtId="166" fontId="6" fillId="2" borderId="29" xfId="1" applyNumberFormat="1" applyFont="1" applyFill="1" applyBorder="1" applyAlignment="1">
      <alignment horizontal="center"/>
    </xf>
    <xf numFmtId="3" fontId="23" fillId="0" borderId="0" xfId="15" applyNumberFormat="1" applyFont="1" applyFill="1" applyBorder="1" applyAlignment="1">
      <alignment horizontal="left" vertical="center"/>
    </xf>
    <xf numFmtId="3" fontId="23" fillId="0" borderId="0" xfId="4" applyNumberFormat="1" applyFont="1" applyFill="1" applyBorder="1" applyAlignment="1">
      <alignment horizontal="left" vertical="center"/>
    </xf>
    <xf numFmtId="166" fontId="6" fillId="3" borderId="16" xfId="1" applyNumberFormat="1" applyFont="1" applyFill="1" applyBorder="1" applyAlignment="1">
      <alignment horizontal="center"/>
    </xf>
    <xf numFmtId="166" fontId="6" fillId="3" borderId="6" xfId="1" applyNumberFormat="1" applyFont="1" applyFill="1" applyBorder="1" applyAlignment="1">
      <alignment horizontal="center"/>
    </xf>
    <xf numFmtId="166" fontId="6" fillId="3" borderId="4" xfId="1" applyNumberFormat="1" applyFont="1" applyFill="1" applyBorder="1" applyAlignment="1">
      <alignment horizontal="center"/>
    </xf>
    <xf numFmtId="166" fontId="6" fillId="3" borderId="2" xfId="1" applyNumberFormat="1" applyFont="1" applyFill="1" applyBorder="1" applyAlignment="1">
      <alignment horizontal="center"/>
    </xf>
    <xf numFmtId="165" fontId="6" fillId="2" borderId="19" xfId="1" applyFont="1" applyFill="1" applyBorder="1" applyAlignment="1">
      <alignment horizontal="center" vertical="center"/>
    </xf>
    <xf numFmtId="165" fontId="6" fillId="2" borderId="17" xfId="1" applyFont="1" applyFill="1" applyBorder="1" applyAlignment="1">
      <alignment horizontal="center" vertical="center"/>
    </xf>
    <xf numFmtId="165" fontId="6" fillId="2" borderId="18" xfId="1" applyFont="1" applyFill="1" applyBorder="1" applyAlignment="1">
      <alignment horizontal="center" vertical="center"/>
    </xf>
    <xf numFmtId="0" fontId="6" fillId="7" borderId="5" xfId="4" applyFont="1" applyFill="1" applyBorder="1" applyAlignment="1">
      <alignment horizontal="center" vertical="center"/>
    </xf>
    <xf numFmtId="166" fontId="6" fillId="7" borderId="5" xfId="5" applyNumberFormat="1" applyFont="1" applyFill="1" applyBorder="1" applyAlignment="1">
      <alignment horizontal="center"/>
    </xf>
    <xf numFmtId="166" fontId="6" fillId="3" borderId="5" xfId="5" applyNumberFormat="1" applyFont="1" applyFill="1" applyBorder="1" applyAlignment="1">
      <alignment horizontal="left"/>
    </xf>
    <xf numFmtId="166" fontId="6" fillId="0" borderId="5" xfId="5" applyNumberFormat="1" applyFont="1" applyFill="1" applyBorder="1" applyAlignment="1">
      <alignment horizontal="center" vertical="center"/>
    </xf>
    <xf numFmtId="0" fontId="6" fillId="7" borderId="5" xfId="11" applyFont="1" applyFill="1" applyBorder="1" applyAlignment="1" applyProtection="1">
      <alignment horizontal="center"/>
    </xf>
    <xf numFmtId="0" fontId="6" fillId="7" borderId="2" xfId="11" applyFont="1" applyFill="1" applyBorder="1" applyAlignment="1" applyProtection="1">
      <alignment horizontal="center"/>
    </xf>
    <xf numFmtId="0" fontId="6" fillId="0" borderId="27" xfId="11" applyFont="1" applyFill="1" applyBorder="1" applyAlignment="1" applyProtection="1">
      <alignment horizontal="center"/>
    </xf>
    <xf numFmtId="0" fontId="6" fillId="0" borderId="28" xfId="11" applyFont="1" applyFill="1" applyBorder="1" applyAlignment="1" applyProtection="1">
      <alignment horizontal="center"/>
    </xf>
    <xf numFmtId="0" fontId="6" fillId="0" borderId="29" xfId="11" applyFont="1" applyFill="1" applyBorder="1" applyAlignment="1" applyProtection="1">
      <alignment horizontal="center"/>
    </xf>
    <xf numFmtId="0" fontId="6" fillId="0" borderId="30" xfId="11" applyFont="1" applyFill="1" applyBorder="1" applyAlignment="1" applyProtection="1">
      <alignment horizontal="center"/>
    </xf>
    <xf numFmtId="0" fontId="6" fillId="0" borderId="0" xfId="11" applyFont="1" applyFill="1" applyBorder="1" applyAlignment="1" applyProtection="1">
      <alignment horizontal="center"/>
    </xf>
    <xf numFmtId="0" fontId="6" fillId="0" borderId="31" xfId="11" applyFont="1" applyFill="1" applyBorder="1" applyAlignment="1" applyProtection="1">
      <alignment horizontal="center"/>
    </xf>
    <xf numFmtId="0" fontId="6" fillId="0" borderId="32" xfId="11" applyFont="1" applyFill="1" applyBorder="1" applyAlignment="1" applyProtection="1">
      <alignment horizontal="center"/>
    </xf>
    <xf numFmtId="0" fontId="6" fillId="0" borderId="1" xfId="11" applyFont="1" applyFill="1" applyBorder="1" applyAlignment="1" applyProtection="1">
      <alignment horizontal="center"/>
    </xf>
    <xf numFmtId="0" fontId="6" fillId="0" borderId="22" xfId="11" applyFont="1" applyFill="1" applyBorder="1" applyAlignment="1" applyProtection="1">
      <alignment horizontal="center"/>
    </xf>
  </cellXfs>
  <cellStyles count="16">
    <cellStyle name="Comma" xfId="1" builtinId="3"/>
    <cellStyle name="Comma [0]" xfId="2" builtinId="6"/>
    <cellStyle name="Comma 11 2" xfId="13" xr:uid="{00000000-0005-0000-0000-000002000000}"/>
    <cellStyle name="Comma 2" xfId="5" xr:uid="{00000000-0005-0000-0000-000003000000}"/>
    <cellStyle name="Comma 2 3" xfId="10" xr:uid="{00000000-0005-0000-0000-000004000000}"/>
    <cellStyle name="Comma 5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2 2" xfId="11" xr:uid="{00000000-0005-0000-0000-000009000000}"/>
    <cellStyle name="Normal 2 4" xfId="9" xr:uid="{00000000-0005-0000-0000-00000A000000}"/>
    <cellStyle name="Normal 2 5" xfId="15" xr:uid="{22A7B454-7DCF-472C-A529-792E7905D5FF}"/>
    <cellStyle name="Normal 3" xfId="12" xr:uid="{00000000-0005-0000-0000-00000B000000}"/>
    <cellStyle name="Normal 5" xfId="4" xr:uid="{00000000-0005-0000-0000-00000C000000}"/>
    <cellStyle name="Percent" xfId="3" builtinId="5"/>
    <cellStyle name="Percent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173750</xdr:colOff>
      <xdr:row>0</xdr:row>
      <xdr:rowOff>181009</xdr:rowOff>
    </xdr:from>
    <xdr:to>
      <xdr:col>3</xdr:col>
      <xdr:colOff>138546</xdr:colOff>
      <xdr:row>2</xdr:row>
      <xdr:rowOff>103910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D7160D-7981-4C52-ADAB-6038EE4C5C5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0295" y="181009"/>
          <a:ext cx="1200160" cy="44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U44"/>
  <sheetViews>
    <sheetView showGridLines="0" zoomScale="80" zoomScaleNormal="80" workbookViewId="0">
      <pane ySplit="7" topLeftCell="A14" activePane="bottomLeft" state="frozen"/>
      <selection pane="bottomLeft" activeCell="M25" sqref="M25"/>
    </sheetView>
  </sheetViews>
  <sheetFormatPr defaultColWidth="9.140625" defaultRowHeight="12.75" outlineLevelCol="1" x14ac:dyDescent="0.2"/>
  <cols>
    <col min="1" max="1" width="9.140625" style="4"/>
    <col min="2" max="2" width="3.140625" style="4" customWidth="1"/>
    <col min="3" max="3" width="14.5703125" style="1" bestFit="1" customWidth="1"/>
    <col min="4" max="4" width="48.85546875" style="103" bestFit="1" customWidth="1"/>
    <col min="5" max="5" width="14" style="104" bestFit="1" customWidth="1"/>
    <col min="6" max="6" width="6.5703125" style="2" customWidth="1" outlineLevel="1"/>
    <col min="7" max="7" width="8" style="2" customWidth="1" outlineLevel="1"/>
    <col min="8" max="8" width="6.5703125" style="2" customWidth="1" outlineLevel="1"/>
    <col min="9" max="10" width="9.42578125" style="2" customWidth="1" outlineLevel="1"/>
    <col min="11" max="11" width="8.28515625" style="3" bestFit="1" customWidth="1"/>
    <col min="12" max="12" width="11.7109375" style="2" bestFit="1" customWidth="1"/>
    <col min="13" max="13" width="64.28515625" style="106" customWidth="1"/>
    <col min="14" max="14" width="9.140625" style="4"/>
    <col min="15" max="15" width="9.140625" style="4" customWidth="1"/>
    <col min="16" max="16" width="6.5703125" style="2" hidden="1" customWidth="1"/>
    <col min="17" max="17" width="8" style="2" hidden="1" customWidth="1"/>
    <col min="18" max="18" width="6.5703125" style="2" hidden="1" customWidth="1"/>
    <col min="19" max="19" width="6.140625" style="2" hidden="1" customWidth="1"/>
    <col min="20" max="20" width="9.5703125" style="3" hidden="1" customWidth="1"/>
    <col min="21" max="21" width="14.5703125" style="2" hidden="1" customWidth="1"/>
    <col min="22" max="16384" width="9.140625" style="4"/>
  </cols>
  <sheetData>
    <row r="1" spans="3:21" ht="18" customHeight="1" x14ac:dyDescent="0.2">
      <c r="D1" s="184"/>
      <c r="E1" s="184"/>
    </row>
    <row r="2" spans="3:21" ht="23.25" customHeight="1" x14ac:dyDescent="0.2">
      <c r="D2" s="184"/>
      <c r="E2" s="184"/>
    </row>
    <row r="3" spans="3:21" ht="19.5" customHeight="1" thickBot="1" x14ac:dyDescent="0.25">
      <c r="D3" s="185"/>
      <c r="E3" s="185"/>
    </row>
    <row r="4" spans="3:21" ht="24" customHeight="1" thickBot="1" x14ac:dyDescent="0.25">
      <c r="C4" s="5" t="s">
        <v>21</v>
      </c>
      <c r="D4" s="6" t="s">
        <v>80</v>
      </c>
      <c r="E4" s="7"/>
      <c r="F4" s="8"/>
      <c r="G4" s="8"/>
      <c r="H4" s="8"/>
      <c r="I4" s="8"/>
      <c r="J4" s="8"/>
      <c r="K4" s="8"/>
      <c r="L4" s="9"/>
      <c r="M4" s="192" t="s">
        <v>26</v>
      </c>
      <c r="P4" s="186" t="s">
        <v>16</v>
      </c>
      <c r="Q4" s="187"/>
      <c r="R4" s="187"/>
      <c r="S4" s="187"/>
      <c r="T4" s="187"/>
      <c r="U4" s="188"/>
    </row>
    <row r="5" spans="3:21" ht="24" customHeight="1" thickBot="1" x14ac:dyDescent="0.25">
      <c r="C5" s="10" t="s">
        <v>22</v>
      </c>
      <c r="D5" s="11" t="s">
        <v>93</v>
      </c>
      <c r="E5" s="12"/>
      <c r="F5" s="13"/>
      <c r="G5" s="13"/>
      <c r="H5" s="13"/>
      <c r="I5" s="13"/>
      <c r="J5" s="13"/>
      <c r="K5" s="13"/>
      <c r="L5" s="14"/>
      <c r="M5" s="192"/>
      <c r="P5" s="15"/>
      <c r="Q5" s="16"/>
      <c r="R5" s="16"/>
      <c r="S5" s="16"/>
      <c r="T5" s="16"/>
      <c r="U5" s="17"/>
    </row>
    <row r="6" spans="3:21" ht="24" customHeight="1" thickBot="1" x14ac:dyDescent="0.25">
      <c r="C6" s="18" t="s">
        <v>23</v>
      </c>
      <c r="D6" s="19" t="s">
        <v>70</v>
      </c>
      <c r="E6" s="20"/>
      <c r="F6" s="21"/>
      <c r="G6" s="21"/>
      <c r="H6" s="21"/>
      <c r="I6" s="21"/>
      <c r="J6" s="21"/>
      <c r="K6" s="21"/>
      <c r="L6" s="22"/>
      <c r="M6" s="192"/>
      <c r="P6" s="15"/>
      <c r="Q6" s="16"/>
      <c r="R6" s="16"/>
      <c r="S6" s="16"/>
      <c r="T6" s="16"/>
      <c r="U6" s="17"/>
    </row>
    <row r="7" spans="3:21" ht="15" customHeight="1" x14ac:dyDescent="0.2">
      <c r="C7" s="23" t="s">
        <v>27</v>
      </c>
      <c r="D7" s="24"/>
      <c r="E7" s="25" t="s">
        <v>20</v>
      </c>
      <c r="F7" s="194" t="s">
        <v>25</v>
      </c>
      <c r="G7" s="194"/>
      <c r="H7" s="194"/>
      <c r="I7" s="194"/>
      <c r="J7" s="194"/>
      <c r="K7" s="194"/>
      <c r="L7" s="26"/>
      <c r="M7" s="193"/>
      <c r="P7" s="189" t="s">
        <v>15</v>
      </c>
      <c r="Q7" s="190"/>
      <c r="R7" s="190"/>
      <c r="S7" s="190"/>
      <c r="T7" s="191"/>
      <c r="U7" s="27" t="e">
        <f>#REF!</f>
        <v>#REF!</v>
      </c>
    </row>
    <row r="8" spans="3:21" ht="15" customHeight="1" x14ac:dyDescent="0.2">
      <c r="C8" s="28"/>
      <c r="D8" s="39" t="s">
        <v>28</v>
      </c>
      <c r="E8" s="29"/>
      <c r="F8" s="30" t="s">
        <v>0</v>
      </c>
      <c r="G8" s="30" t="s">
        <v>1</v>
      </c>
      <c r="H8" s="30" t="s">
        <v>2</v>
      </c>
      <c r="I8" s="30" t="s">
        <v>3</v>
      </c>
      <c r="J8" s="30" t="s">
        <v>84</v>
      </c>
      <c r="K8" s="31" t="s">
        <v>31</v>
      </c>
      <c r="L8" s="30" t="s">
        <v>5</v>
      </c>
      <c r="M8" s="109"/>
      <c r="P8" s="40" t="s">
        <v>0</v>
      </c>
      <c r="Q8" s="41" t="s">
        <v>1</v>
      </c>
      <c r="R8" s="41" t="s">
        <v>2</v>
      </c>
      <c r="S8" s="41" t="s">
        <v>3</v>
      </c>
      <c r="T8" s="42" t="s">
        <v>4</v>
      </c>
      <c r="U8" s="43" t="s">
        <v>5</v>
      </c>
    </row>
    <row r="9" spans="3:21" ht="15" customHeight="1" x14ac:dyDescent="0.2">
      <c r="C9" s="32">
        <v>1</v>
      </c>
      <c r="D9" s="44" t="s">
        <v>71</v>
      </c>
      <c r="E9" s="33">
        <f>'Wage Structure'!H36</f>
        <v>27946.689699999999</v>
      </c>
      <c r="F9" s="34"/>
      <c r="G9" s="34">
        <v>1</v>
      </c>
      <c r="H9" s="34">
        <v>1</v>
      </c>
      <c r="I9" s="34">
        <v>1</v>
      </c>
      <c r="J9" s="173">
        <v>1</v>
      </c>
      <c r="K9" s="177">
        <v>0</v>
      </c>
      <c r="L9" s="154">
        <f t="shared" ref="L9" si="0">K9*E9</f>
        <v>0</v>
      </c>
      <c r="M9" s="107" t="s">
        <v>36</v>
      </c>
      <c r="P9" s="36">
        <v>0</v>
      </c>
      <c r="Q9" s="34">
        <v>0</v>
      </c>
      <c r="R9" s="34">
        <v>0</v>
      </c>
      <c r="S9" s="34">
        <v>0</v>
      </c>
      <c r="T9" s="35">
        <f t="shared" ref="T9" si="1">SUM(P9:S9)</f>
        <v>0</v>
      </c>
      <c r="U9" s="37">
        <f>T9*E9</f>
        <v>0</v>
      </c>
    </row>
    <row r="10" spans="3:21" ht="15" customHeight="1" x14ac:dyDescent="0.2">
      <c r="C10" s="179" t="s">
        <v>24</v>
      </c>
      <c r="D10" s="179"/>
      <c r="E10" s="45"/>
      <c r="F10" s="46">
        <f>SUM(F9:F9)</f>
        <v>0</v>
      </c>
      <c r="G10" s="46">
        <f>SUM(G9:G9)</f>
        <v>1</v>
      </c>
      <c r="H10" s="46">
        <f>SUM(H9:H9)</f>
        <v>1</v>
      </c>
      <c r="I10" s="46">
        <f>SUM(I9:I9)</f>
        <v>1</v>
      </c>
      <c r="J10" s="46"/>
      <c r="K10" s="48">
        <f>SUM(K9:K9)</f>
        <v>0</v>
      </c>
      <c r="L10" s="46">
        <f>SUM(L9:L9)</f>
        <v>0</v>
      </c>
      <c r="M10" s="108"/>
      <c r="P10" s="49">
        <f t="shared" ref="P10:U10" si="2">SUM(P9:P9)</f>
        <v>0</v>
      </c>
      <c r="Q10" s="46">
        <f t="shared" si="2"/>
        <v>0</v>
      </c>
      <c r="R10" s="47">
        <f t="shared" si="2"/>
        <v>0</v>
      </c>
      <c r="S10" s="46">
        <f t="shared" si="2"/>
        <v>0</v>
      </c>
      <c r="T10" s="48">
        <f t="shared" si="2"/>
        <v>0</v>
      </c>
      <c r="U10" s="50">
        <f t="shared" si="2"/>
        <v>0</v>
      </c>
    </row>
    <row r="11" spans="3:21" ht="15" customHeight="1" x14ac:dyDescent="0.2">
      <c r="C11" s="51"/>
      <c r="D11" s="52" t="s">
        <v>29</v>
      </c>
      <c r="E11" s="53"/>
      <c r="F11" s="54" t="s">
        <v>0</v>
      </c>
      <c r="G11" s="54" t="s">
        <v>1</v>
      </c>
      <c r="H11" s="54" t="s">
        <v>2</v>
      </c>
      <c r="I11" s="54" t="s">
        <v>3</v>
      </c>
      <c r="J11" s="30" t="s">
        <v>84</v>
      </c>
      <c r="K11" s="31" t="s">
        <v>31</v>
      </c>
      <c r="L11" s="30" t="s">
        <v>5</v>
      </c>
      <c r="M11" s="109"/>
      <c r="P11" s="55" t="s">
        <v>0</v>
      </c>
      <c r="Q11" s="56" t="s">
        <v>1</v>
      </c>
      <c r="R11" s="56" t="s">
        <v>2</v>
      </c>
      <c r="S11" s="56" t="s">
        <v>3</v>
      </c>
      <c r="T11" s="42" t="s">
        <v>4</v>
      </c>
      <c r="U11" s="43" t="s">
        <v>5</v>
      </c>
    </row>
    <row r="12" spans="3:21" ht="15" customHeight="1" x14ac:dyDescent="0.2">
      <c r="C12" s="32">
        <v>1</v>
      </c>
      <c r="D12" s="44" t="s">
        <v>19</v>
      </c>
      <c r="E12" s="33">
        <f>'Wage Structure'!F36</f>
        <v>26512.2562</v>
      </c>
      <c r="F12" s="34">
        <v>1</v>
      </c>
      <c r="G12" s="34"/>
      <c r="H12" s="34"/>
      <c r="I12" s="34"/>
      <c r="J12" s="173"/>
      <c r="K12" s="177">
        <f t="shared" ref="K12" si="3">SUM(F12:I12)</f>
        <v>1</v>
      </c>
      <c r="L12" s="154">
        <f t="shared" ref="L12:L13" si="4">K12*E12</f>
        <v>26512.2562</v>
      </c>
      <c r="M12" s="107" t="s">
        <v>36</v>
      </c>
      <c r="P12" s="36">
        <v>0</v>
      </c>
      <c r="Q12" s="34">
        <v>0</v>
      </c>
      <c r="R12" s="34">
        <v>0</v>
      </c>
      <c r="S12" s="34">
        <v>0</v>
      </c>
      <c r="T12" s="35">
        <f t="shared" ref="T12" si="5">SUM(P12:S12)</f>
        <v>0</v>
      </c>
      <c r="U12" s="37">
        <f>T12*E12</f>
        <v>0</v>
      </c>
    </row>
    <row r="13" spans="3:21" ht="15" customHeight="1" x14ac:dyDescent="0.2">
      <c r="C13" s="32">
        <f>C12+1</f>
        <v>2</v>
      </c>
      <c r="D13" s="44" t="s">
        <v>83</v>
      </c>
      <c r="E13" s="33">
        <f>'Wage Structure'!G36</f>
        <v>18503.308389999998</v>
      </c>
      <c r="F13" s="34">
        <v>3</v>
      </c>
      <c r="G13" s="34"/>
      <c r="H13" s="34"/>
      <c r="I13" s="34"/>
      <c r="J13" s="173">
        <v>1</v>
      </c>
      <c r="K13" s="177">
        <f>SUM(F13:J13)</f>
        <v>4</v>
      </c>
      <c r="L13" s="154">
        <f t="shared" si="4"/>
        <v>74013.233559999993</v>
      </c>
      <c r="M13" s="107" t="s">
        <v>36</v>
      </c>
      <c r="P13" s="36">
        <v>0</v>
      </c>
      <c r="Q13" s="34">
        <v>0</v>
      </c>
      <c r="R13" s="34">
        <v>0</v>
      </c>
      <c r="S13" s="34">
        <v>0</v>
      </c>
      <c r="T13" s="35">
        <f t="shared" ref="T13" si="6">SUM(P13:S13)</f>
        <v>0</v>
      </c>
      <c r="U13" s="37">
        <f>T13*E13</f>
        <v>0</v>
      </c>
    </row>
    <row r="14" spans="3:21" ht="15" customHeight="1" x14ac:dyDescent="0.2">
      <c r="C14" s="179" t="s">
        <v>24</v>
      </c>
      <c r="D14" s="179"/>
      <c r="E14" s="45"/>
      <c r="F14" s="46">
        <f t="shared" ref="F14:L14" si="7">SUM(F12:F13)</f>
        <v>4</v>
      </c>
      <c r="G14" s="46">
        <f t="shared" si="7"/>
        <v>0</v>
      </c>
      <c r="H14" s="46">
        <f t="shared" si="7"/>
        <v>0</v>
      </c>
      <c r="I14" s="46">
        <f t="shared" si="7"/>
        <v>0</v>
      </c>
      <c r="J14" s="46"/>
      <c r="K14" s="178">
        <f t="shared" si="7"/>
        <v>5</v>
      </c>
      <c r="L14" s="45">
        <f t="shared" si="7"/>
        <v>100525.48976</v>
      </c>
      <c r="M14" s="108"/>
      <c r="P14" s="49">
        <f t="shared" ref="P14:U14" si="8">SUM(P12:P13)</f>
        <v>0</v>
      </c>
      <c r="Q14" s="47">
        <f t="shared" si="8"/>
        <v>0</v>
      </c>
      <c r="R14" s="46">
        <f t="shared" si="8"/>
        <v>0</v>
      </c>
      <c r="S14" s="46">
        <f t="shared" si="8"/>
        <v>0</v>
      </c>
      <c r="T14" s="48">
        <f t="shared" si="8"/>
        <v>0</v>
      </c>
      <c r="U14" s="50">
        <f t="shared" si="8"/>
        <v>0</v>
      </c>
    </row>
    <row r="15" spans="3:21" ht="15" customHeight="1" x14ac:dyDescent="0.2">
      <c r="C15" s="51"/>
      <c r="D15" s="57" t="s">
        <v>81</v>
      </c>
      <c r="E15" s="53"/>
      <c r="F15" s="54" t="s">
        <v>0</v>
      </c>
      <c r="G15" s="54" t="s">
        <v>1</v>
      </c>
      <c r="H15" s="54" t="s">
        <v>2</v>
      </c>
      <c r="I15" s="54" t="s">
        <v>3</v>
      </c>
      <c r="J15" s="54"/>
      <c r="K15" s="31" t="s">
        <v>31</v>
      </c>
      <c r="L15" s="30" t="s">
        <v>5</v>
      </c>
      <c r="M15" s="109"/>
      <c r="P15" s="55"/>
      <c r="Q15" s="56"/>
      <c r="R15" s="56"/>
      <c r="S15" s="56"/>
      <c r="T15" s="42" t="s">
        <v>4</v>
      </c>
      <c r="U15" s="43" t="s">
        <v>5</v>
      </c>
    </row>
    <row r="16" spans="3:21" x14ac:dyDescent="0.2">
      <c r="C16" s="32">
        <v>1</v>
      </c>
      <c r="D16" s="58" t="s">
        <v>88</v>
      </c>
      <c r="E16" s="33" t="s">
        <v>85</v>
      </c>
      <c r="F16" s="34"/>
      <c r="G16" s="34"/>
      <c r="H16" s="34"/>
      <c r="I16" s="34"/>
      <c r="J16" s="173"/>
      <c r="K16" s="35"/>
      <c r="L16" s="154"/>
      <c r="M16" s="176" t="s">
        <v>87</v>
      </c>
      <c r="P16" s="36">
        <v>0</v>
      </c>
      <c r="Q16" s="34">
        <v>0</v>
      </c>
      <c r="R16" s="34">
        <v>0</v>
      </c>
      <c r="S16" s="34">
        <v>0</v>
      </c>
      <c r="T16" s="35">
        <f t="shared" ref="T16" si="9">SUM(P16:S16)</f>
        <v>0</v>
      </c>
      <c r="U16" s="37" t="e">
        <f>T16*E16</f>
        <v>#VALUE!</v>
      </c>
    </row>
    <row r="17" spans="3:21" ht="15" customHeight="1" x14ac:dyDescent="0.2">
      <c r="C17" s="180" t="s">
        <v>24</v>
      </c>
      <c r="D17" s="180"/>
      <c r="E17" s="45"/>
      <c r="F17" s="46"/>
      <c r="G17" s="46"/>
      <c r="H17" s="46"/>
      <c r="I17" s="46"/>
      <c r="J17" s="46"/>
      <c r="K17" s="48"/>
      <c r="L17" s="46">
        <f>SUM(L16:L16)</f>
        <v>0</v>
      </c>
      <c r="M17" s="108"/>
      <c r="P17" s="59">
        <f t="shared" ref="P17:U17" si="10">SUM(P16:P16)</f>
        <v>0</v>
      </c>
      <c r="Q17" s="46">
        <f t="shared" si="10"/>
        <v>0</v>
      </c>
      <c r="R17" s="46">
        <f t="shared" si="10"/>
        <v>0</v>
      </c>
      <c r="S17" s="46">
        <f t="shared" si="10"/>
        <v>0</v>
      </c>
      <c r="T17" s="48">
        <f t="shared" si="10"/>
        <v>0</v>
      </c>
      <c r="U17" s="50" t="e">
        <f t="shared" si="10"/>
        <v>#VALUE!</v>
      </c>
    </row>
    <row r="18" spans="3:21" ht="15" customHeight="1" x14ac:dyDescent="0.2">
      <c r="C18" s="51"/>
      <c r="D18" s="52" t="s">
        <v>32</v>
      </c>
      <c r="E18" s="53"/>
      <c r="F18" s="54"/>
      <c r="G18" s="54"/>
      <c r="H18" s="54"/>
      <c r="I18" s="54"/>
      <c r="J18" s="54"/>
      <c r="K18" s="31" t="s">
        <v>31</v>
      </c>
      <c r="L18" s="30" t="s">
        <v>5</v>
      </c>
      <c r="M18" s="109"/>
      <c r="P18" s="181" t="s">
        <v>13</v>
      </c>
      <c r="Q18" s="182"/>
      <c r="R18" s="182"/>
      <c r="S18" s="182"/>
      <c r="T18" s="183"/>
      <c r="U18" s="61" t="s">
        <v>14</v>
      </c>
    </row>
    <row r="19" spans="3:21" x14ac:dyDescent="0.2">
      <c r="C19" s="60">
        <v>1</v>
      </c>
      <c r="D19" s="62" t="s">
        <v>82</v>
      </c>
      <c r="E19" s="63" t="s">
        <v>7</v>
      </c>
      <c r="F19" s="201" t="s">
        <v>12</v>
      </c>
      <c r="G19" s="201"/>
      <c r="H19" s="201"/>
      <c r="I19" s="201"/>
      <c r="J19" s="201"/>
      <c r="K19" s="201"/>
      <c r="L19" s="64"/>
      <c r="M19" s="202"/>
      <c r="P19" s="195" t="s">
        <v>12</v>
      </c>
      <c r="Q19" s="196"/>
      <c r="R19" s="196"/>
      <c r="S19" s="196"/>
      <c r="T19" s="197"/>
      <c r="U19" s="65">
        <v>0</v>
      </c>
    </row>
    <row r="20" spans="3:21" ht="15" customHeight="1" x14ac:dyDescent="0.2">
      <c r="C20" s="60">
        <f t="shared" ref="C20:C22" si="11">C19+1</f>
        <v>2</v>
      </c>
      <c r="D20" s="62" t="s">
        <v>30</v>
      </c>
      <c r="E20" s="63" t="s">
        <v>7</v>
      </c>
      <c r="F20" s="201" t="s">
        <v>12</v>
      </c>
      <c r="G20" s="201"/>
      <c r="H20" s="201"/>
      <c r="I20" s="201"/>
      <c r="J20" s="201"/>
      <c r="K20" s="201"/>
      <c r="L20" s="64"/>
      <c r="M20" s="203"/>
      <c r="P20" s="195" t="s">
        <v>12</v>
      </c>
      <c r="Q20" s="196"/>
      <c r="R20" s="196"/>
      <c r="S20" s="196"/>
      <c r="T20" s="197"/>
      <c r="U20" s="65">
        <v>0</v>
      </c>
    </row>
    <row r="21" spans="3:21" ht="15" customHeight="1" x14ac:dyDescent="0.2">
      <c r="C21" s="60">
        <f t="shared" si="11"/>
        <v>3</v>
      </c>
      <c r="D21" s="114" t="s">
        <v>18</v>
      </c>
      <c r="E21" s="63">
        <v>2500</v>
      </c>
      <c r="F21" s="69"/>
      <c r="G21" s="69"/>
      <c r="H21" s="69"/>
      <c r="I21" s="69"/>
      <c r="J21" s="69"/>
      <c r="K21" s="155">
        <v>2</v>
      </c>
      <c r="L21" s="174">
        <f t="shared" ref="L21:L22" si="12">K21*E21</f>
        <v>5000</v>
      </c>
      <c r="M21" s="110"/>
      <c r="P21" s="66"/>
      <c r="Q21" s="67"/>
      <c r="R21" s="67"/>
      <c r="S21" s="67"/>
      <c r="T21" s="68"/>
      <c r="U21" s="65"/>
    </row>
    <row r="22" spans="3:21" ht="15" customHeight="1" x14ac:dyDescent="0.2">
      <c r="C22" s="60">
        <f t="shared" si="11"/>
        <v>4</v>
      </c>
      <c r="D22" s="114" t="s">
        <v>17</v>
      </c>
      <c r="E22" s="63">
        <v>6000</v>
      </c>
      <c r="F22" s="69"/>
      <c r="G22" s="69"/>
      <c r="H22" s="69"/>
      <c r="I22" s="69"/>
      <c r="J22" s="69"/>
      <c r="K22" s="155">
        <v>1</v>
      </c>
      <c r="L22" s="174">
        <f t="shared" si="12"/>
        <v>6000</v>
      </c>
      <c r="M22" s="110"/>
      <c r="P22" s="66"/>
      <c r="Q22" s="67"/>
      <c r="R22" s="67"/>
      <c r="S22" s="67"/>
      <c r="T22" s="68"/>
      <c r="U22" s="65"/>
    </row>
    <row r="23" spans="3:21" ht="15" customHeight="1" x14ac:dyDescent="0.2">
      <c r="C23" s="221" t="s">
        <v>24</v>
      </c>
      <c r="D23" s="221"/>
      <c r="E23" s="45"/>
      <c r="F23" s="215"/>
      <c r="G23" s="215"/>
      <c r="H23" s="215"/>
      <c r="I23" s="215"/>
      <c r="J23" s="215"/>
      <c r="K23" s="215"/>
      <c r="L23" s="46">
        <f>SUM(L19:L22)</f>
        <v>11000</v>
      </c>
      <c r="M23" s="108"/>
      <c r="P23" s="212"/>
      <c r="Q23" s="213"/>
      <c r="R23" s="213"/>
      <c r="S23" s="213"/>
      <c r="T23" s="214"/>
      <c r="U23" s="50">
        <f>SUM(U19:U22)</f>
        <v>0</v>
      </c>
    </row>
    <row r="24" spans="3:21" s="70" customFormat="1" ht="15.75" x14ac:dyDescent="0.25">
      <c r="C24" s="220" t="s">
        <v>33</v>
      </c>
      <c r="D24" s="220"/>
      <c r="E24" s="162"/>
      <c r="F24" s="207"/>
      <c r="G24" s="208"/>
      <c r="H24" s="208"/>
      <c r="I24" s="208"/>
      <c r="J24" s="208"/>
      <c r="K24" s="209"/>
      <c r="L24" s="165">
        <f>L23+L17+L14+L10</f>
        <v>111525.48976</v>
      </c>
      <c r="M24" s="115"/>
      <c r="P24" s="204"/>
      <c r="Q24" s="205"/>
      <c r="R24" s="205"/>
      <c r="S24" s="205"/>
      <c r="T24" s="206"/>
      <c r="U24" s="71" t="e">
        <f>SUM(#REF!)</f>
        <v>#REF!</v>
      </c>
    </row>
    <row r="25" spans="3:21" s="72" customFormat="1" ht="18.75" x14ac:dyDescent="0.25">
      <c r="C25" s="222" t="s">
        <v>34</v>
      </c>
      <c r="D25" s="222"/>
      <c r="E25" s="163">
        <v>0.15</v>
      </c>
      <c r="F25" s="168"/>
      <c r="G25" s="167"/>
      <c r="H25" s="167"/>
      <c r="I25" s="167"/>
      <c r="J25" s="167"/>
      <c r="K25" s="169"/>
      <c r="L25" s="175">
        <f>L24*E25</f>
        <v>16728.823463999997</v>
      </c>
      <c r="M25" s="116"/>
      <c r="P25" s="198"/>
      <c r="Q25" s="199"/>
      <c r="R25" s="199"/>
      <c r="S25" s="199"/>
      <c r="T25" s="200"/>
      <c r="U25" s="73" t="e">
        <f>#REF!+U10+U14+U17+#REF!+#REF!+#REF!+U23+#REF!+U24</f>
        <v>#REF!</v>
      </c>
    </row>
    <row r="26" spans="3:21" s="38" customFormat="1" ht="15" customHeight="1" thickBot="1" x14ac:dyDescent="0.25">
      <c r="C26" s="219" t="s">
        <v>35</v>
      </c>
      <c r="D26" s="219"/>
      <c r="E26" s="164"/>
      <c r="F26" s="170"/>
      <c r="G26" s="171"/>
      <c r="H26" s="171"/>
      <c r="I26" s="171"/>
      <c r="J26" s="171"/>
      <c r="K26" s="172"/>
      <c r="L26" s="166">
        <f>+L25+L24</f>
        <v>128254.313224</v>
      </c>
      <c r="M26" s="110"/>
      <c r="P26" s="216"/>
      <c r="Q26" s="217"/>
      <c r="R26" s="217"/>
      <c r="S26" s="217"/>
      <c r="T26" s="217"/>
      <c r="U26" s="218"/>
    </row>
    <row r="27" spans="3:21" ht="15.75" hidden="1" customHeight="1" thickBot="1" x14ac:dyDescent="0.25">
      <c r="C27" s="74"/>
      <c r="D27" s="75" t="s">
        <v>8</v>
      </c>
      <c r="E27" s="76"/>
      <c r="F27" s="77"/>
      <c r="G27" s="77"/>
      <c r="H27" s="77"/>
      <c r="I27" s="77"/>
      <c r="J27" s="77"/>
      <c r="K27" s="78"/>
      <c r="L27" s="77"/>
      <c r="M27" s="111"/>
      <c r="P27" s="79"/>
      <c r="Q27" s="79"/>
      <c r="R27" s="79"/>
      <c r="S27" s="79"/>
      <c r="T27" s="80"/>
      <c r="U27" s="79"/>
    </row>
    <row r="28" spans="3:21" s="86" customFormat="1" ht="15" hidden="1" customHeight="1" x14ac:dyDescent="0.2">
      <c r="C28" s="81"/>
      <c r="D28" s="82" t="s">
        <v>9</v>
      </c>
      <c r="E28" s="83"/>
      <c r="F28" s="84" t="e">
        <f>SUM(F17+#REF!+F14+F10+#REF!)</f>
        <v>#REF!</v>
      </c>
      <c r="G28" s="84" t="e">
        <f>SUM(G17+#REF!+G14+G10+#REF!)</f>
        <v>#REF!</v>
      </c>
      <c r="H28" s="84" t="e">
        <f>SUM(H17+#REF!+H14+H10+#REF!)</f>
        <v>#REF!</v>
      </c>
      <c r="I28" s="84" t="e">
        <f>SUM(I17+#REF!+I14+I10+#REF!)</f>
        <v>#REF!</v>
      </c>
      <c r="J28" s="84"/>
      <c r="K28" s="85" t="e">
        <f>SUM(K17+#REF!+K14+K10+#REF!)</f>
        <v>#REF!</v>
      </c>
      <c r="L28" s="84" t="e">
        <f>SUM(L17+#REF!+L14+L10+#REF!)</f>
        <v>#REF!</v>
      </c>
      <c r="M28" s="112"/>
      <c r="P28" s="84" t="e">
        <f>SUM(P17+#REF!+P14+P10+#REF!)</f>
        <v>#REF!</v>
      </c>
      <c r="Q28" s="84" t="e">
        <f>SUM(Q17+#REF!+Q14+Q10+#REF!)</f>
        <v>#REF!</v>
      </c>
      <c r="R28" s="84" t="e">
        <f>SUM(R17+#REF!+R14+R10+#REF!)</f>
        <v>#REF!</v>
      </c>
      <c r="S28" s="84" t="e">
        <f>SUM(S17+#REF!+S14+S10+#REF!)</f>
        <v>#REF!</v>
      </c>
      <c r="T28" s="85" t="e">
        <f>SUM(T17+#REF!+T14+T10+#REF!)</f>
        <v>#REF!</v>
      </c>
      <c r="U28" s="84" t="e">
        <f>SUM(U17+#REF!+U14+U10+#REF!)</f>
        <v>#VALUE!</v>
      </c>
    </row>
    <row r="29" spans="3:21" s="86" customFormat="1" ht="15" hidden="1" customHeight="1" x14ac:dyDescent="0.2">
      <c r="C29" s="87"/>
      <c r="D29" s="88" t="s">
        <v>10</v>
      </c>
      <c r="E29" s="89"/>
      <c r="F29" s="90"/>
      <c r="G29" s="90"/>
      <c r="H29" s="90"/>
      <c r="I29" s="90"/>
      <c r="J29" s="90"/>
      <c r="K29" s="91" t="e">
        <f>#REF!</f>
        <v>#REF!</v>
      </c>
      <c r="L29" s="90" t="e">
        <f>#REF!</f>
        <v>#REF!</v>
      </c>
      <c r="M29" s="112"/>
      <c r="P29" s="90"/>
      <c r="Q29" s="90"/>
      <c r="R29" s="90"/>
      <c r="S29" s="90"/>
      <c r="T29" s="91" t="e">
        <f>#REF!</f>
        <v>#REF!</v>
      </c>
      <c r="U29" s="90" t="e">
        <f>#REF!</f>
        <v>#REF!</v>
      </c>
    </row>
    <row r="30" spans="3:21" ht="15" hidden="1" customHeight="1" x14ac:dyDescent="0.2">
      <c r="C30" s="92"/>
      <c r="D30" s="93" t="s">
        <v>8</v>
      </c>
      <c r="E30" s="94"/>
      <c r="F30" s="95"/>
      <c r="G30" s="95"/>
      <c r="H30" s="95"/>
      <c r="I30" s="95"/>
      <c r="J30" s="95"/>
      <c r="K30" s="96"/>
      <c r="L30" s="95" t="e">
        <f>#REF!</f>
        <v>#REF!</v>
      </c>
      <c r="M30" s="113"/>
      <c r="P30" s="95"/>
      <c r="Q30" s="95"/>
      <c r="R30" s="95"/>
      <c r="S30" s="95"/>
      <c r="T30" s="96"/>
      <c r="U30" s="95" t="e">
        <f>#REF!</f>
        <v>#REF!</v>
      </c>
    </row>
    <row r="31" spans="3:21" ht="15" hidden="1" customHeight="1" x14ac:dyDescent="0.2">
      <c r="C31" s="97"/>
      <c r="D31" s="98" t="s">
        <v>11</v>
      </c>
      <c r="E31" s="99"/>
      <c r="F31" s="100"/>
      <c r="G31" s="100"/>
      <c r="H31" s="100"/>
      <c r="I31" s="100"/>
      <c r="J31" s="100"/>
      <c r="K31" s="101"/>
      <c r="L31" s="102" t="e">
        <f>L30/L28</f>
        <v>#REF!</v>
      </c>
      <c r="M31" s="113"/>
      <c r="P31" s="100"/>
      <c r="Q31" s="100"/>
      <c r="R31" s="100"/>
      <c r="S31" s="100"/>
      <c r="T31" s="101"/>
      <c r="U31" s="102" t="e">
        <f>U30/U28</f>
        <v>#REF!</v>
      </c>
    </row>
    <row r="34" spans="3:12" x14ac:dyDescent="0.2">
      <c r="L34" s="105"/>
    </row>
    <row r="35" spans="3:12" x14ac:dyDescent="0.2">
      <c r="C35" s="156" t="s">
        <v>72</v>
      </c>
      <c r="D35" s="157"/>
      <c r="E35" s="158"/>
      <c r="F35" s="158"/>
      <c r="G35" s="158"/>
    </row>
    <row r="36" spans="3:12" x14ac:dyDescent="0.2">
      <c r="C36" s="210" t="s">
        <v>73</v>
      </c>
      <c r="D36" s="210"/>
      <c r="E36" s="210"/>
      <c r="F36" s="210"/>
      <c r="G36" s="210"/>
    </row>
    <row r="37" spans="3:12" x14ac:dyDescent="0.2">
      <c r="C37" s="159" t="s">
        <v>74</v>
      </c>
      <c r="D37" s="159"/>
      <c r="E37" s="159"/>
      <c r="F37" s="159"/>
      <c r="G37" s="159"/>
    </row>
    <row r="38" spans="3:12" x14ac:dyDescent="0.2">
      <c r="C38" s="210" t="s">
        <v>75</v>
      </c>
      <c r="D38" s="210"/>
      <c r="E38" s="210"/>
      <c r="F38" s="210"/>
      <c r="G38" s="210"/>
    </row>
    <row r="39" spans="3:12" x14ac:dyDescent="0.2">
      <c r="C39" s="211" t="s">
        <v>76</v>
      </c>
      <c r="D39" s="211"/>
      <c r="E39" s="211"/>
      <c r="F39" s="211"/>
      <c r="G39" s="211"/>
    </row>
    <row r="40" spans="3:12" x14ac:dyDescent="0.2">
      <c r="C40" s="160" t="s">
        <v>79</v>
      </c>
      <c r="D40" s="160"/>
      <c r="E40" s="160"/>
      <c r="F40" s="160"/>
      <c r="G40" s="160"/>
    </row>
    <row r="41" spans="3:12" x14ac:dyDescent="0.2">
      <c r="C41" s="160" t="s">
        <v>77</v>
      </c>
      <c r="D41" s="160"/>
      <c r="E41" s="160"/>
      <c r="F41" s="160"/>
      <c r="G41" s="160"/>
    </row>
    <row r="42" spans="3:12" x14ac:dyDescent="0.2">
      <c r="C42" s="161" t="s">
        <v>78</v>
      </c>
      <c r="D42" s="161"/>
      <c r="E42" s="161"/>
      <c r="F42" s="161"/>
      <c r="G42" s="161"/>
    </row>
    <row r="43" spans="3:12" x14ac:dyDescent="0.2">
      <c r="C43" s="161" t="s">
        <v>86</v>
      </c>
      <c r="D43" s="161"/>
      <c r="E43" s="161"/>
      <c r="F43" s="161"/>
      <c r="G43" s="161"/>
    </row>
    <row r="44" spans="3:12" x14ac:dyDescent="0.2">
      <c r="C44" s="161" t="s">
        <v>89</v>
      </c>
      <c r="D44" s="161"/>
      <c r="E44" s="161"/>
      <c r="F44" s="161"/>
      <c r="G44" s="161"/>
    </row>
  </sheetData>
  <mergeCells count="29">
    <mergeCell ref="C36:G36"/>
    <mergeCell ref="C38:G38"/>
    <mergeCell ref="C39:G39"/>
    <mergeCell ref="P20:T20"/>
    <mergeCell ref="P23:T23"/>
    <mergeCell ref="F23:K23"/>
    <mergeCell ref="P26:U26"/>
    <mergeCell ref="C26:D26"/>
    <mergeCell ref="C24:D24"/>
    <mergeCell ref="C23:D23"/>
    <mergeCell ref="C25:D25"/>
    <mergeCell ref="P19:T19"/>
    <mergeCell ref="P25:T25"/>
    <mergeCell ref="F19:K19"/>
    <mergeCell ref="F20:K20"/>
    <mergeCell ref="M19:M20"/>
    <mergeCell ref="P24:T24"/>
    <mergeCell ref="F24:K24"/>
    <mergeCell ref="C10:D10"/>
    <mergeCell ref="C14:D14"/>
    <mergeCell ref="C17:D17"/>
    <mergeCell ref="P18:T18"/>
    <mergeCell ref="D1:E1"/>
    <mergeCell ref="D3:E3"/>
    <mergeCell ref="D2:E2"/>
    <mergeCell ref="P4:U4"/>
    <mergeCell ref="P7:T7"/>
    <mergeCell ref="M4:M7"/>
    <mergeCell ref="F7:K7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P39"/>
  <sheetViews>
    <sheetView showGridLines="0" tabSelected="1" topLeftCell="A16" zoomScale="90" zoomScaleNormal="90" workbookViewId="0">
      <selection activeCell="K25" sqref="K25"/>
    </sheetView>
  </sheetViews>
  <sheetFormatPr defaultColWidth="9" defaultRowHeight="15" x14ac:dyDescent="0.2"/>
  <cols>
    <col min="1" max="1" width="4.85546875" style="117" customWidth="1"/>
    <col min="2" max="2" width="39.140625" style="117" customWidth="1"/>
    <col min="3" max="3" width="3.42578125" style="135" customWidth="1"/>
    <col min="4" max="4" width="6.7109375" style="117" bestFit="1" customWidth="1"/>
    <col min="5" max="5" width="9.85546875" style="117" customWidth="1"/>
    <col min="6" max="6" width="11.85546875" style="117" customWidth="1"/>
    <col min="7" max="8" width="13" style="117" customWidth="1"/>
    <col min="9" max="239" width="9.140625" style="117" customWidth="1"/>
    <col min="240" max="240" width="1.5703125" style="117" customWidth="1"/>
    <col min="241" max="241" width="4.85546875" style="117" customWidth="1"/>
    <col min="242" max="242" width="35" style="117" customWidth="1"/>
    <col min="243" max="243" width="2.140625" style="117" customWidth="1"/>
    <col min="244" max="244" width="6.5703125" style="117" customWidth="1"/>
    <col min="245" max="245" width="7.85546875" style="117" customWidth="1"/>
    <col min="246" max="249" width="7.42578125" style="117" customWidth="1"/>
    <col min="250" max="250" width="7.5703125" style="117" customWidth="1"/>
    <col min="251" max="16384" width="9" style="121"/>
  </cols>
  <sheetData>
    <row r="1" spans="1:8" x14ac:dyDescent="0.2">
      <c r="B1" s="118"/>
      <c r="C1" s="118"/>
      <c r="D1" s="118"/>
      <c r="E1" s="118"/>
      <c r="F1" s="118"/>
      <c r="G1" s="118"/>
      <c r="H1" s="118"/>
    </row>
    <row r="2" spans="1:8" x14ac:dyDescent="0.2">
      <c r="B2" s="223" t="s">
        <v>66</v>
      </c>
      <c r="C2" s="224"/>
      <c r="D2" s="224"/>
      <c r="E2" s="224"/>
      <c r="F2" s="224"/>
      <c r="G2" s="224"/>
      <c r="H2" s="224"/>
    </row>
    <row r="3" spans="1:8" x14ac:dyDescent="0.2">
      <c r="B3" s="137" t="s">
        <v>64</v>
      </c>
      <c r="C3" s="225"/>
      <c r="D3" s="226"/>
      <c r="E3" s="226"/>
      <c r="F3" s="226"/>
      <c r="G3" s="226"/>
      <c r="H3" s="227"/>
    </row>
    <row r="4" spans="1:8" s="117" customFormat="1" ht="12.75" x14ac:dyDescent="0.2">
      <c r="B4" s="138" t="s">
        <v>65</v>
      </c>
      <c r="C4" s="228"/>
      <c r="D4" s="229"/>
      <c r="E4" s="229"/>
      <c r="F4" s="229"/>
      <c r="G4" s="229"/>
      <c r="H4" s="230"/>
    </row>
    <row r="5" spans="1:8" s="117" customFormat="1" ht="12.75" x14ac:dyDescent="0.2">
      <c r="B5" s="138" t="s">
        <v>69</v>
      </c>
      <c r="C5" s="231"/>
      <c r="D5" s="232"/>
      <c r="E5" s="232"/>
      <c r="F5" s="232"/>
      <c r="G5" s="232"/>
      <c r="H5" s="233"/>
    </row>
    <row r="6" spans="1:8" s="117" customFormat="1" ht="12.75" x14ac:dyDescent="0.2">
      <c r="B6" s="142" t="s">
        <v>68</v>
      </c>
      <c r="C6" s="142"/>
      <c r="D6" s="142"/>
      <c r="E6" s="142"/>
      <c r="F6" s="153">
        <v>0.5</v>
      </c>
      <c r="G6" s="153">
        <v>0.14000000000000001</v>
      </c>
      <c r="H6" s="153">
        <v>0.5</v>
      </c>
    </row>
    <row r="7" spans="1:8" s="117" customFormat="1" ht="12.75" x14ac:dyDescent="0.2">
      <c r="B7" s="142" t="s">
        <v>37</v>
      </c>
      <c r="C7" s="143" t="s">
        <v>50</v>
      </c>
      <c r="D7" s="143" t="s">
        <v>52</v>
      </c>
      <c r="E7" s="144" t="s">
        <v>51</v>
      </c>
      <c r="F7" s="145" t="s">
        <v>6</v>
      </c>
      <c r="G7" s="145" t="s">
        <v>38</v>
      </c>
      <c r="H7" s="145" t="s">
        <v>71</v>
      </c>
    </row>
    <row r="8" spans="1:8" s="117" customFormat="1" ht="12.75" x14ac:dyDescent="0.2">
      <c r="B8" s="123"/>
      <c r="C8" s="139"/>
      <c r="D8" s="139"/>
      <c r="E8" s="140"/>
      <c r="F8" s="151"/>
      <c r="G8" s="141"/>
      <c r="H8" s="141"/>
    </row>
    <row r="9" spans="1:8" s="117" customFormat="1" ht="12.75" x14ac:dyDescent="0.2">
      <c r="B9" s="125" t="s">
        <v>39</v>
      </c>
      <c r="C9" s="133" t="s">
        <v>40</v>
      </c>
      <c r="D9" s="125"/>
      <c r="E9" s="126"/>
      <c r="F9" s="127">
        <v>11632</v>
      </c>
      <c r="G9" s="127">
        <v>10021</v>
      </c>
      <c r="H9" s="127">
        <v>11632</v>
      </c>
    </row>
    <row r="10" spans="1:8" s="117" customFormat="1" ht="12.75" x14ac:dyDescent="0.2">
      <c r="B10" s="125" t="s">
        <v>41</v>
      </c>
      <c r="C10" s="133" t="s">
        <v>40</v>
      </c>
      <c r="D10" s="125"/>
      <c r="E10" s="126"/>
      <c r="F10" s="127">
        <v>1092</v>
      </c>
      <c r="G10" s="127">
        <v>1092</v>
      </c>
      <c r="H10" s="127">
        <v>1092</v>
      </c>
    </row>
    <row r="11" spans="1:8" s="117" customFormat="1" ht="12.75" x14ac:dyDescent="0.2">
      <c r="A11" s="119"/>
      <c r="B11" s="122" t="s">
        <v>67</v>
      </c>
      <c r="C11" s="134"/>
      <c r="D11" s="122"/>
      <c r="E11" s="128"/>
      <c r="F11" s="129">
        <f t="shared" ref="F11" si="0">SUM(F9:F10)</f>
        <v>12724</v>
      </c>
      <c r="G11" s="129">
        <f>SUM(G9:G10)</f>
        <v>11113</v>
      </c>
      <c r="H11" s="129">
        <f>SUM(H9:H10)</f>
        <v>12724</v>
      </c>
    </row>
    <row r="12" spans="1:8" s="117" customFormat="1" ht="12.75" x14ac:dyDescent="0.2">
      <c r="A12" s="119"/>
      <c r="B12" s="122"/>
      <c r="C12" s="134"/>
      <c r="D12" s="122"/>
      <c r="E12" s="128"/>
      <c r="F12" s="129"/>
      <c r="G12" s="129"/>
      <c r="H12" s="129"/>
    </row>
    <row r="13" spans="1:8" s="117" customFormat="1" ht="12.75" x14ac:dyDescent="0.2">
      <c r="B13" s="130" t="s">
        <v>43</v>
      </c>
      <c r="C13" s="133" t="s">
        <v>40</v>
      </c>
      <c r="D13" s="125"/>
      <c r="E13" s="126"/>
      <c r="F13" s="127">
        <f>F11*F6</f>
        <v>6362</v>
      </c>
      <c r="G13" s="127">
        <f t="shared" ref="G13" si="1">G11*G6</f>
        <v>1555.8200000000002</v>
      </c>
      <c r="H13" s="127">
        <f t="shared" ref="H13" si="2">H11*H6</f>
        <v>6362</v>
      </c>
    </row>
    <row r="14" spans="1:8" s="117" customFormat="1" ht="12.75" x14ac:dyDescent="0.2">
      <c r="B14" s="130" t="s">
        <v>47</v>
      </c>
      <c r="C14" s="133" t="s">
        <v>42</v>
      </c>
      <c r="D14" s="125"/>
      <c r="E14" s="126"/>
      <c r="F14" s="127"/>
      <c r="G14" s="127"/>
      <c r="H14" s="127">
        <v>500</v>
      </c>
    </row>
    <row r="15" spans="1:8" s="117" customFormat="1" ht="12.75" x14ac:dyDescent="0.2">
      <c r="B15" s="130" t="s">
        <v>48</v>
      </c>
      <c r="C15" s="133" t="s">
        <v>42</v>
      </c>
      <c r="D15" s="125"/>
      <c r="E15" s="126"/>
      <c r="F15" s="127"/>
      <c r="G15" s="127"/>
      <c r="H15" s="127">
        <v>583</v>
      </c>
    </row>
    <row r="16" spans="1:8" s="117" customFormat="1" ht="12.75" x14ac:dyDescent="0.2">
      <c r="B16" s="130"/>
      <c r="C16" s="133"/>
      <c r="D16" s="125"/>
      <c r="E16" s="126"/>
      <c r="F16" s="127"/>
      <c r="G16" s="127"/>
      <c r="H16" s="127"/>
    </row>
    <row r="17" spans="2:8" s="117" customFormat="1" ht="12.75" x14ac:dyDescent="0.2">
      <c r="B17" s="122" t="s">
        <v>49</v>
      </c>
      <c r="C17" s="134"/>
      <c r="D17" s="122"/>
      <c r="E17" s="128"/>
      <c r="F17" s="129">
        <f t="shared" ref="F17:G17" si="3">SUM(F11:F16)</f>
        <v>19086</v>
      </c>
      <c r="G17" s="129">
        <f t="shared" si="3"/>
        <v>12668.82</v>
      </c>
      <c r="H17" s="129">
        <f t="shared" ref="H17" si="4">SUM(H11:H16)</f>
        <v>20169</v>
      </c>
    </row>
    <row r="18" spans="2:8" s="117" customFormat="1" ht="12.75" x14ac:dyDescent="0.2">
      <c r="B18" s="122"/>
      <c r="C18" s="134"/>
      <c r="D18" s="122"/>
      <c r="E18" s="128"/>
      <c r="F18" s="129"/>
      <c r="G18" s="129"/>
      <c r="H18" s="129"/>
    </row>
    <row r="19" spans="2:8" s="117" customFormat="1" ht="12.75" x14ac:dyDescent="0.2">
      <c r="B19" s="125" t="s">
        <v>54</v>
      </c>
      <c r="C19" s="134"/>
      <c r="D19" s="122"/>
      <c r="E19" s="128"/>
      <c r="F19" s="127">
        <f>IF(F17&gt;10000,200,IF(F17&gt;7500,175,0))</f>
        <v>200</v>
      </c>
      <c r="G19" s="127">
        <f t="shared" ref="G19" si="5">IF(G17&gt;10000,200,IF(G17&gt;7500,175,0))</f>
        <v>200</v>
      </c>
      <c r="H19" s="127">
        <f t="shared" ref="H19" si="6">IF(H17&gt;10000,200,IF(H17&gt;7500,175,0))</f>
        <v>200</v>
      </c>
    </row>
    <row r="20" spans="2:8" s="117" customFormat="1" ht="12.75" x14ac:dyDescent="0.2">
      <c r="B20" s="125" t="s">
        <v>55</v>
      </c>
      <c r="C20" s="133" t="s">
        <v>40</v>
      </c>
      <c r="D20" s="131">
        <v>7.4999999999999997E-3</v>
      </c>
      <c r="E20" s="132" t="s">
        <v>44</v>
      </c>
      <c r="F20" s="127">
        <f t="shared" ref="F20:H20" si="7">IF(F17&gt;21000,0,IF(F17&lt;21000,F17*$D$20,0))</f>
        <v>143.14499999999998</v>
      </c>
      <c r="G20" s="127">
        <f t="shared" ref="G20" si="8">IF(G17&gt;21000,0,IF(G17&lt;21000,G17*$D$20,0))</f>
        <v>95.016149999999996</v>
      </c>
      <c r="H20" s="127">
        <f t="shared" si="7"/>
        <v>151.26749999999998</v>
      </c>
    </row>
    <row r="21" spans="2:8" s="117" customFormat="1" ht="12.75" x14ac:dyDescent="0.2">
      <c r="B21" s="125" t="s">
        <v>56</v>
      </c>
      <c r="C21" s="133" t="s">
        <v>40</v>
      </c>
      <c r="D21" s="131">
        <v>0.12</v>
      </c>
      <c r="E21" s="132" t="s">
        <v>45</v>
      </c>
      <c r="F21" s="127">
        <f t="shared" ref="F21:H21" si="9">IF(F17-F13&gt;=15000,15000*$D$21,IF(F17-F13&lt;15000,(F17-F13)*$D$21,0))</f>
        <v>1526.8799999999999</v>
      </c>
      <c r="G21" s="127">
        <f t="shared" ref="G21" si="10">IF(G17-G13&gt;=15000,15000*$D$21,IF(G17-G13&lt;15000,(G17-G13)*$D$21,0))</f>
        <v>1333.56</v>
      </c>
      <c r="H21" s="127">
        <f t="shared" si="9"/>
        <v>1656.84</v>
      </c>
    </row>
    <row r="22" spans="2:8" s="117" customFormat="1" ht="11.25" x14ac:dyDescent="0.2">
      <c r="B22" s="120"/>
      <c r="C22" s="120"/>
      <c r="D22" s="120"/>
      <c r="E22" s="120"/>
      <c r="F22" s="120"/>
      <c r="G22" s="120"/>
      <c r="H22" s="120"/>
    </row>
    <row r="23" spans="2:8" s="117" customFormat="1" ht="12.75" x14ac:dyDescent="0.2">
      <c r="B23" s="122" t="s">
        <v>53</v>
      </c>
      <c r="C23" s="134"/>
      <c r="D23" s="123"/>
      <c r="E23" s="124"/>
      <c r="F23" s="129">
        <f>+F17-SUM(F19:F22)</f>
        <v>17215.974999999999</v>
      </c>
      <c r="G23" s="129">
        <f t="shared" ref="G23" si="11">+G17-SUM(G19:G22)</f>
        <v>11040.243849999999</v>
      </c>
      <c r="H23" s="129">
        <f t="shared" ref="H23" si="12">+H17-SUM(H19:H22)</f>
        <v>18160.892500000002</v>
      </c>
    </row>
    <row r="24" spans="2:8" s="117" customFormat="1" ht="12.75" x14ac:dyDescent="0.2">
      <c r="B24" s="122"/>
      <c r="C24" s="134"/>
      <c r="D24" s="123"/>
      <c r="E24" s="124"/>
      <c r="F24" s="129"/>
      <c r="G24" s="129"/>
      <c r="H24" s="129"/>
    </row>
    <row r="25" spans="2:8" s="117" customFormat="1" ht="12.75" x14ac:dyDescent="0.2">
      <c r="B25" s="125" t="s">
        <v>55</v>
      </c>
      <c r="C25" s="133" t="s">
        <v>40</v>
      </c>
      <c r="D25" s="131">
        <v>3.7499999999999999E-2</v>
      </c>
      <c r="E25" s="132" t="s">
        <v>44</v>
      </c>
      <c r="F25" s="127">
        <f t="shared" ref="F25:H25" si="13">IF(F17&gt;21000,0,IF(F17&lt;21000,F17*$D$25,0))</f>
        <v>715.72500000000002</v>
      </c>
      <c r="G25" s="127">
        <f t="shared" ref="G25" si="14">IF(G17&gt;21000,0,IF(G17&lt;21000,G17*$D$25,0))</f>
        <v>475.08074999999997</v>
      </c>
      <c r="H25" s="127">
        <f t="shared" si="13"/>
        <v>756.33749999999998</v>
      </c>
    </row>
    <row r="26" spans="2:8" s="117" customFormat="1" ht="12.75" x14ac:dyDescent="0.2">
      <c r="B26" s="125" t="s">
        <v>92</v>
      </c>
      <c r="C26" s="133"/>
      <c r="D26" s="131"/>
      <c r="E26" s="132"/>
      <c r="F26" s="127"/>
      <c r="G26" s="127"/>
      <c r="H26" s="127"/>
    </row>
    <row r="27" spans="2:8" s="117" customFormat="1" ht="12.75" x14ac:dyDescent="0.2">
      <c r="B27" s="125" t="s">
        <v>56</v>
      </c>
      <c r="C27" s="133" t="s">
        <v>40</v>
      </c>
      <c r="D27" s="131">
        <v>0.13</v>
      </c>
      <c r="E27" s="132" t="s">
        <v>45</v>
      </c>
      <c r="F27" s="127">
        <f>IF(F17-F13&gt;=15000,15000*$D$27,IF(F17-F13&lt;15000,(F17-F13)*$D$27,0))</f>
        <v>1654.1200000000001</v>
      </c>
      <c r="G27" s="127">
        <f>IF(G17-G13&gt;=15000,15000*$D$27,IF(G17-G13&lt;15000,(G17-G13)*$D$27,0))</f>
        <v>1444.69</v>
      </c>
      <c r="H27" s="127">
        <f>IF(H17-H13&gt;=15000,15000*$D$27,IF(H17-H13&lt;15000,(H17-H13)*$D$27,0))</f>
        <v>1794.91</v>
      </c>
    </row>
    <row r="28" spans="2:8" s="117" customFormat="1" ht="12.75" x14ac:dyDescent="0.2">
      <c r="B28" s="125" t="s">
        <v>57</v>
      </c>
      <c r="C28" s="133" t="s">
        <v>40</v>
      </c>
      <c r="D28" s="131">
        <v>8.3299999999999999E-2</v>
      </c>
      <c r="E28" s="132" t="s">
        <v>45</v>
      </c>
      <c r="F28" s="127">
        <f>F11*$D$28</f>
        <v>1059.9092000000001</v>
      </c>
      <c r="G28" s="127">
        <f>G11*$D$28</f>
        <v>925.71289999999999</v>
      </c>
      <c r="H28" s="127">
        <f>H11*$D$28</f>
        <v>1059.9092000000001</v>
      </c>
    </row>
    <row r="29" spans="2:8" s="117" customFormat="1" ht="12.75" x14ac:dyDescent="0.2">
      <c r="B29" s="130" t="s">
        <v>46</v>
      </c>
      <c r="C29" s="133" t="s">
        <v>40</v>
      </c>
      <c r="D29" s="131">
        <v>8.3299999999999999E-2</v>
      </c>
      <c r="E29" s="132" t="s">
        <v>44</v>
      </c>
      <c r="F29" s="127">
        <f t="shared" ref="F29:H29" si="15">F17*$D$29</f>
        <v>1589.8638000000001</v>
      </c>
      <c r="G29" s="127">
        <f t="shared" ref="G29" si="16">G17*$D$29</f>
        <v>1055.3127059999999</v>
      </c>
      <c r="H29" s="127">
        <f t="shared" si="15"/>
        <v>1680.0777</v>
      </c>
    </row>
    <row r="30" spans="2:8" s="117" customFormat="1" ht="12.75" x14ac:dyDescent="0.2">
      <c r="B30" s="130" t="s">
        <v>90</v>
      </c>
      <c r="C30" s="133" t="s">
        <v>40</v>
      </c>
      <c r="D30" s="131">
        <v>4.8099999999999997E-2</v>
      </c>
      <c r="E30" s="132" t="s">
        <v>91</v>
      </c>
      <c r="F30" s="127">
        <f>F17*D30</f>
        <v>918.03659999999991</v>
      </c>
      <c r="G30" s="127">
        <f>G17*D30</f>
        <v>609.37024199999996</v>
      </c>
      <c r="H30" s="127">
        <f>H17*D30</f>
        <v>970.12889999999993</v>
      </c>
    </row>
    <row r="31" spans="2:8" s="117" customFormat="1" ht="12.75" x14ac:dyDescent="0.2">
      <c r="B31" s="130" t="s">
        <v>58</v>
      </c>
      <c r="C31" s="133" t="s">
        <v>40</v>
      </c>
      <c r="D31" s="136">
        <v>2.5600000000000001E-2</v>
      </c>
      <c r="E31" s="131" t="s">
        <v>44</v>
      </c>
      <c r="F31" s="127">
        <f>F17*$D$31</f>
        <v>488.60160000000002</v>
      </c>
      <c r="G31" s="127">
        <f t="shared" ref="G31:H31" si="17">G17*$D$31</f>
        <v>324.32179200000002</v>
      </c>
      <c r="H31" s="127">
        <f t="shared" si="17"/>
        <v>516.32640000000004</v>
      </c>
    </row>
    <row r="32" spans="2:8" s="117" customFormat="1" ht="12.75" x14ac:dyDescent="0.2">
      <c r="B32" s="126" t="s">
        <v>59</v>
      </c>
      <c r="C32" s="133" t="s">
        <v>42</v>
      </c>
      <c r="D32" s="131"/>
      <c r="E32" s="132"/>
      <c r="F32" s="127">
        <v>500</v>
      </c>
      <c r="G32" s="127">
        <v>500</v>
      </c>
      <c r="H32" s="127">
        <v>500</v>
      </c>
    </row>
    <row r="33" spans="2:8" s="117" customFormat="1" ht="12.75" x14ac:dyDescent="0.2">
      <c r="B33" s="126" t="s">
        <v>60</v>
      </c>
      <c r="C33" s="133" t="s">
        <v>42</v>
      </c>
      <c r="D33" s="131"/>
      <c r="E33" s="132"/>
      <c r="F33" s="127">
        <v>500</v>
      </c>
      <c r="G33" s="127">
        <v>500</v>
      </c>
      <c r="H33" s="127">
        <v>500</v>
      </c>
    </row>
    <row r="34" spans="2:8" s="117" customFormat="1" ht="12.75" x14ac:dyDescent="0.2">
      <c r="B34" s="146" t="s">
        <v>63</v>
      </c>
      <c r="C34" s="147"/>
      <c r="D34" s="142"/>
      <c r="E34" s="149"/>
      <c r="F34" s="150">
        <f>SUM(F25:F33)</f>
        <v>7426.2561999999998</v>
      </c>
      <c r="G34" s="150">
        <f>SUM(G25:G33)</f>
        <v>5834.4883899999995</v>
      </c>
      <c r="H34" s="150">
        <f>SUM(H25:H33)</f>
        <v>7777.6896999999999</v>
      </c>
    </row>
    <row r="35" spans="2:8" s="117" customFormat="1" ht="12.75" x14ac:dyDescent="0.2">
      <c r="B35" s="125" t="s">
        <v>61</v>
      </c>
      <c r="C35" s="133"/>
      <c r="D35" s="152">
        <v>0.16666666666666666</v>
      </c>
      <c r="E35" s="132"/>
      <c r="F35" s="127"/>
      <c r="G35" s="127"/>
      <c r="H35" s="127"/>
    </row>
    <row r="36" spans="2:8" s="117" customFormat="1" ht="12.75" x14ac:dyDescent="0.2">
      <c r="B36" s="146" t="s">
        <v>62</v>
      </c>
      <c r="C36" s="147"/>
      <c r="D36" s="146"/>
      <c r="E36" s="148"/>
      <c r="F36" s="150">
        <f>F17+F34+F35</f>
        <v>26512.2562</v>
      </c>
      <c r="G36" s="150">
        <f>G17+G34+G35</f>
        <v>18503.308389999998</v>
      </c>
      <c r="H36" s="150">
        <f>H17+H34+H35</f>
        <v>27946.689699999999</v>
      </c>
    </row>
    <row r="39" spans="2:8" x14ac:dyDescent="0.2">
      <c r="F39" s="119"/>
      <c r="G39" s="119"/>
      <c r="H39" s="119"/>
    </row>
  </sheetData>
  <mergeCells count="2">
    <mergeCell ref="B2:H2"/>
    <mergeCell ref="C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Schedule</vt:lpstr>
      <vt:lpstr>Wage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User</cp:lastModifiedBy>
  <cp:lastPrinted>2021-05-29T07:32:42Z</cp:lastPrinted>
  <dcterms:created xsi:type="dcterms:W3CDTF">2020-01-31T10:05:12Z</dcterms:created>
  <dcterms:modified xsi:type="dcterms:W3CDTF">2021-05-30T14:39:39Z</dcterms:modified>
</cp:coreProperties>
</file>