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5E5BA4-4B06-466B-A6D6-A8F58C0C90D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Bits Pilani College" sheetId="11" r:id="rId1"/>
    <sheet name="-Wage Register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1" l="1"/>
  <c r="L13" i="11"/>
  <c r="L22" i="11"/>
  <c r="L20" i="11"/>
  <c r="L18" i="11"/>
  <c r="L19" i="11"/>
  <c r="K18" i="11"/>
  <c r="K19" i="11"/>
  <c r="E19" i="11"/>
  <c r="E13" i="11"/>
  <c r="I28" i="9"/>
  <c r="H28" i="9"/>
  <c r="J27" i="9"/>
  <c r="J11" i="9"/>
  <c r="J13" i="9" s="1"/>
  <c r="J17" i="9" s="1"/>
  <c r="I27" i="9"/>
  <c r="I13" i="9"/>
  <c r="I17" i="9" s="1"/>
  <c r="I11" i="9"/>
  <c r="H11" i="9"/>
  <c r="H27" i="9" s="1"/>
  <c r="J28" i="9" l="1"/>
  <c r="J26" i="9"/>
  <c r="J20" i="9"/>
  <c r="J25" i="9"/>
  <c r="J36" i="9" s="1"/>
  <c r="J38" i="9" s="1"/>
  <c r="J19" i="9"/>
  <c r="J21" i="9"/>
  <c r="I26" i="9"/>
  <c r="I20" i="9"/>
  <c r="I25" i="9"/>
  <c r="I19" i="9"/>
  <c r="I21" i="9"/>
  <c r="H13" i="9"/>
  <c r="H17" i="9" s="1"/>
  <c r="L23" i="11"/>
  <c r="L28" i="11"/>
  <c r="L27" i="11"/>
  <c r="C26" i="11"/>
  <c r="C27" i="11" s="1"/>
  <c r="C28" i="11" s="1"/>
  <c r="I23" i="9" l="1"/>
  <c r="I36" i="9"/>
  <c r="I38" i="9" s="1"/>
  <c r="J23" i="9"/>
  <c r="H21" i="9"/>
  <c r="H26" i="9"/>
  <c r="H20" i="9"/>
  <c r="H25" i="9"/>
  <c r="H19" i="9"/>
  <c r="L29" i="11"/>
  <c r="J20" i="11"/>
  <c r="I20" i="11"/>
  <c r="H20" i="11"/>
  <c r="G20" i="11"/>
  <c r="F20" i="11"/>
  <c r="K17" i="11"/>
  <c r="K16" i="11"/>
  <c r="G11" i="9"/>
  <c r="F11" i="9"/>
  <c r="L10" i="11"/>
  <c r="F11" i="11"/>
  <c r="H23" i="9" l="1"/>
  <c r="H36" i="9"/>
  <c r="H38" i="9" s="1"/>
  <c r="F13" i="9"/>
  <c r="F17" i="9" s="1"/>
  <c r="F28" i="9"/>
  <c r="G27" i="9"/>
  <c r="G28" i="9"/>
  <c r="K20" i="11"/>
  <c r="G13" i="9"/>
  <c r="G17" i="9" s="1"/>
  <c r="G21" i="9" s="1"/>
  <c r="F27" i="9"/>
  <c r="F26" i="9"/>
  <c r="F20" i="9"/>
  <c r="F25" i="9"/>
  <c r="F21" i="9"/>
  <c r="F19" i="9"/>
  <c r="G14" i="11"/>
  <c r="H14" i="11"/>
  <c r="I14" i="11"/>
  <c r="J14" i="11"/>
  <c r="F14" i="11"/>
  <c r="G19" i="9" l="1"/>
  <c r="G20" i="9"/>
  <c r="G23" i="9" s="1"/>
  <c r="F23" i="9"/>
  <c r="G26" i="9"/>
  <c r="G25" i="9"/>
  <c r="F36" i="9"/>
  <c r="F38" i="9" s="1"/>
  <c r="E16" i="11" s="1"/>
  <c r="L16" i="11" s="1"/>
  <c r="H11" i="11"/>
  <c r="I11" i="11"/>
  <c r="J11" i="11"/>
  <c r="G11" i="11"/>
  <c r="G36" i="9" l="1"/>
  <c r="G38" i="9" s="1"/>
  <c r="E17" i="11" s="1"/>
  <c r="L17" i="11" s="1"/>
  <c r="K11" i="11" l="1"/>
  <c r="K14" i="11" l="1"/>
  <c r="L36" i="11" l="1"/>
  <c r="L9" i="11"/>
  <c r="L11" i="11" s="1"/>
  <c r="L14" i="11" l="1"/>
  <c r="H34" i="11"/>
  <c r="L35" i="11"/>
  <c r="I34" i="11"/>
  <c r="G34" i="11"/>
  <c r="F34" i="11"/>
  <c r="K35" i="11"/>
  <c r="L31" i="11" l="1"/>
  <c r="K34" i="11"/>
  <c r="L34" i="11" l="1"/>
  <c r="L37" i="11" s="1"/>
  <c r="L32" i="11"/>
</calcChain>
</file>

<file path=xl/sharedStrings.xml><?xml version="1.0" encoding="utf-8"?>
<sst xmlns="http://schemas.openxmlformats.org/spreadsheetml/2006/main" count="162" uniqueCount="97">
  <si>
    <t>G</t>
  </si>
  <si>
    <t>I</t>
  </si>
  <si>
    <t>II</t>
  </si>
  <si>
    <t>III</t>
  </si>
  <si>
    <t>Cost/Month</t>
  </si>
  <si>
    <t>Cost</t>
  </si>
  <si>
    <t>MANAGEMENT &amp; OVER HEAD CHARGES ASSESSMENT</t>
  </si>
  <si>
    <t>(MANPOWER TOTAL COST IS INCLUSIVE OF VENDOR M-FEE)</t>
  </si>
  <si>
    <t>JLL DIRECT MANPOWER COST</t>
  </si>
  <si>
    <t>% of M-FEE</t>
  </si>
  <si>
    <t>Management Team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</si>
  <si>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</si>
  <si>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</si>
  <si>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</si>
  <si>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</si>
  <si>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</si>
  <si>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</si>
  <si>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</si>
  <si>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</si>
  <si>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 xml:space="preserve">Technical Team </t>
  </si>
  <si>
    <t>Total No.</t>
  </si>
  <si>
    <t>TOTAL CHARGES</t>
  </si>
  <si>
    <t>Management Fee</t>
  </si>
  <si>
    <t>Grand Total - Monthly</t>
  </si>
  <si>
    <t>9 hours x 6 Days a Week</t>
  </si>
  <si>
    <t>Break ups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</si>
  <si>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</si>
  <si>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</si>
  <si>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</si>
  <si>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</si>
  <si>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</si>
  <si>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</si>
  <si>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</si>
  <si>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</si>
  <si>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</si>
  <si>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</si>
  <si>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</si>
  <si>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</si>
  <si>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</si>
  <si>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</si>
  <si>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</si>
  <si>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</si>
  <si>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</si>
  <si>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</si>
  <si>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</si>
  <si>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</si>
  <si>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</si>
  <si>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</si>
  <si>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</si>
  <si>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</si>
  <si>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Food &amp; Accomodation</t>
  </si>
  <si>
    <t>Sub Total CTC</t>
  </si>
  <si>
    <t>State - Maharashtra</t>
  </si>
  <si>
    <t>Wage - State Wage, Zone - 1</t>
  </si>
  <si>
    <t>Basic + DA</t>
  </si>
  <si>
    <t>HRA%</t>
  </si>
  <si>
    <t>Min. Wage Year Notification - Jan'21 to Jun'21</t>
  </si>
  <si>
    <t>LWF</t>
  </si>
  <si>
    <t>At Actuals</t>
  </si>
  <si>
    <t>R</t>
  </si>
  <si>
    <t xml:space="preserve">Gratuity </t>
  </si>
  <si>
    <t>On Actuals</t>
  </si>
  <si>
    <t>Wage Schedule</t>
  </si>
  <si>
    <t>Cost/Head (CTC)</t>
  </si>
  <si>
    <t>Bits Pilani College, Powai</t>
  </si>
  <si>
    <t>Mumbai</t>
  </si>
  <si>
    <t>Multi Skill Technician</t>
  </si>
  <si>
    <t>Property Executive</t>
  </si>
  <si>
    <t xml:space="preserve">Soft Services Team </t>
  </si>
  <si>
    <t xml:space="preserve">Supervisor </t>
  </si>
  <si>
    <t xml:space="preserve">Receptionist </t>
  </si>
  <si>
    <t xml:space="preserve">HK Supervisor </t>
  </si>
  <si>
    <t>HK/CM Staff</t>
  </si>
  <si>
    <t>HK/Chambermaid (Incl. Relievers)</t>
  </si>
  <si>
    <t xml:space="preserve">Additional Services </t>
  </si>
  <si>
    <t xml:space="preserve">Pest Control Services </t>
  </si>
  <si>
    <t xml:space="preserve">Consumbales &amp; Machinery </t>
  </si>
  <si>
    <t>Housekeepnig Consumables</t>
  </si>
  <si>
    <t>Billing At Actuals</t>
  </si>
  <si>
    <t>Disposable Toiletries &amp; Garbage Bags</t>
  </si>
  <si>
    <t>Wet &amp; Dry Vacuum Cleaner - 24 Ltr</t>
  </si>
  <si>
    <t xml:space="preserve">Auto Scrubber </t>
  </si>
  <si>
    <t>GPMS/RODENT/MOSQUITO Fortnightly Services</t>
  </si>
  <si>
    <t xml:space="preserve">Type of Services 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</si>
  <si>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</si>
  <si>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</si>
  <si>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</si>
  <si>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</si>
  <si>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</si>
  <si>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Uniforms costs are included, however, for customized uniforms - we will bill on actual</t>
  </si>
  <si>
    <t>Office Supplies will be billed on Actual and treated as Petty Cash Expenses, a Petty Cash bill will be submitted with billing</t>
  </si>
  <si>
    <t xml:space="preserve">Payments to be made 30 days from Bill Submission </t>
  </si>
  <si>
    <t xml:space="preserve"> </t>
  </si>
  <si>
    <t xml:space="preserve">Office Boys </t>
  </si>
  <si>
    <t>Office Boy</t>
  </si>
  <si>
    <t xml:space="preserve">MST </t>
  </si>
  <si>
    <t>Pantry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</si>
</sst>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rgb="FFFF0000"/>
      <name val="Calibri"/>
      <family val="2"/>
      <scheme val="minor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2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4" fillId="0" borderId="0"/>
    <xf numFmtId="0" fontId="14" fillId="0" borderId="0"/>
  </cellStyleXfs>
  <cellXfs count="180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64" fontId="6" fillId="0" borderId="8" xfId="2" applyFont="1" applyFill="1" applyBorder="1" applyAlignment="1">
      <alignment vertical="center"/>
    </xf>
    <xf numFmtId="166" fontId="6" fillId="0" borderId="8" xfId="1" applyNumberFormat="1" applyFont="1" applyFill="1" applyBorder="1" applyAlignment="1">
      <alignment vertical="center"/>
    </xf>
    <xf numFmtId="166" fontId="6" fillId="0" borderId="9" xfId="1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11" xfId="1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2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0" borderId="6" xfId="1" applyNumberFormat="1" applyFont="1" applyFill="1" applyBorder="1" applyAlignment="1">
      <alignment horizontal="center" vertical="center"/>
    </xf>
    <xf numFmtId="0" fontId="6" fillId="3" borderId="5" xfId="4" applyFont="1" applyFill="1" applyBorder="1" applyAlignment="1">
      <alignment horizontal="center" vertical="center"/>
    </xf>
    <xf numFmtId="164" fontId="6" fillId="3" borderId="5" xfId="2" applyFont="1" applyFill="1" applyBorder="1" applyAlignment="1">
      <alignment horizontal="center" vertical="center"/>
    </xf>
    <xf numFmtId="166" fontId="7" fillId="3" borderId="5" xfId="3" applyNumberFormat="1" applyFont="1" applyFill="1" applyBorder="1" applyAlignment="1">
      <alignment vertical="center"/>
    </xf>
    <xf numFmtId="164" fontId="6" fillId="6" borderId="4" xfId="2" applyFont="1" applyFill="1" applyBorder="1" applyAlignment="1">
      <alignment horizontal="center" vertical="center"/>
    </xf>
    <xf numFmtId="166" fontId="6" fillId="6" borderId="4" xfId="1" applyNumberFormat="1" applyFont="1" applyFill="1" applyBorder="1" applyAlignment="1">
      <alignment horizontal="center" vertical="center"/>
    </xf>
    <xf numFmtId="0" fontId="6" fillId="6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/>
    </xf>
    <xf numFmtId="164" fontId="4" fillId="2" borderId="4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6" fillId="3" borderId="4" xfId="2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 wrapText="1"/>
    </xf>
    <xf numFmtId="164" fontId="6" fillId="3" borderId="4" xfId="2" applyFont="1" applyFill="1" applyBorder="1" applyAlignment="1">
      <alignment horizontal="center"/>
    </xf>
    <xf numFmtId="0" fontId="4" fillId="0" borderId="4" xfId="4" applyFont="1" applyBorder="1" applyAlignment="1">
      <alignment horizontal="center" vertical="center"/>
    </xf>
    <xf numFmtId="164" fontId="4" fillId="0" borderId="4" xfId="2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/>
    </xf>
    <xf numFmtId="2" fontId="4" fillId="0" borderId="4" xfId="4" applyNumberFormat="1" applyFont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vertical="center"/>
    </xf>
    <xf numFmtId="166" fontId="6" fillId="0" borderId="12" xfId="1" applyNumberFormat="1" applyFont="1" applyBorder="1" applyAlignment="1">
      <alignment horizontal="center"/>
    </xf>
    <xf numFmtId="166" fontId="6" fillId="0" borderId="12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0" fontId="4" fillId="5" borderId="4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left" vertical="center"/>
    </xf>
    <xf numFmtId="164" fontId="4" fillId="5" borderId="4" xfId="2" applyFont="1" applyFill="1" applyBorder="1" applyAlignment="1">
      <alignment horizontal="center" vertical="center"/>
    </xf>
    <xf numFmtId="166" fontId="3" fillId="5" borderId="4" xfId="1" applyNumberFormat="1" applyFont="1" applyFill="1" applyBorder="1" applyAlignment="1">
      <alignment horizontal="center" vertical="center"/>
    </xf>
    <xf numFmtId="0" fontId="3" fillId="5" borderId="4" xfId="1" applyNumberFormat="1" applyFont="1" applyFill="1" applyBorder="1" applyAlignment="1">
      <alignment horizontal="center" vertical="center"/>
    </xf>
    <xf numFmtId="0" fontId="10" fillId="0" borderId="0" xfId="0" applyFont="1"/>
    <xf numFmtId="0" fontId="11" fillId="2" borderId="4" xfId="4" applyFont="1" applyFill="1" applyBorder="1" applyAlignment="1">
      <alignment horizontal="center" vertical="center"/>
    </xf>
    <xf numFmtId="0" fontId="11" fillId="2" borderId="4" xfId="4" applyFont="1" applyFill="1" applyBorder="1" applyAlignment="1">
      <alignment horizontal="left" vertical="center"/>
    </xf>
    <xf numFmtId="164" fontId="11" fillId="2" borderId="4" xfId="2" applyFont="1" applyFill="1" applyBorder="1" applyAlignment="1">
      <alignment horizontal="center" vertical="center"/>
    </xf>
    <xf numFmtId="166" fontId="11" fillId="2" borderId="4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0" fontId="6" fillId="4" borderId="4" xfId="4" applyFont="1" applyFill="1" applyBorder="1" applyAlignment="1">
      <alignment horizontal="center"/>
    </xf>
    <xf numFmtId="0" fontId="6" fillId="4" borderId="4" xfId="4" applyFont="1" applyFill="1" applyBorder="1" applyAlignment="1">
      <alignment horizontal="left"/>
    </xf>
    <xf numFmtId="164" fontId="6" fillId="4" borderId="4" xfId="2" applyFont="1" applyFill="1" applyBorder="1" applyAlignment="1">
      <alignment horizontal="center"/>
    </xf>
    <xf numFmtId="166" fontId="4" fillId="4" borderId="4" xfId="1" applyNumberFormat="1" applyFont="1" applyFill="1" applyBorder="1" applyAlignment="1">
      <alignment horizontal="center" vertical="center"/>
    </xf>
    <xf numFmtId="0" fontId="4" fillId="4" borderId="4" xfId="1" applyNumberFormat="1" applyFont="1" applyFill="1" applyBorder="1" applyAlignment="1">
      <alignment horizontal="center" vertical="center"/>
    </xf>
    <xf numFmtId="0" fontId="4" fillId="0" borderId="4" xfId="4" applyFont="1" applyBorder="1" applyAlignment="1">
      <alignment horizontal="center"/>
    </xf>
    <xf numFmtId="0" fontId="4" fillId="0" borderId="4" xfId="4" applyFont="1" applyBorder="1" applyAlignment="1">
      <alignment horizontal="left"/>
    </xf>
    <xf numFmtId="164" fontId="4" fillId="0" borderId="4" xfId="2" applyFont="1" applyBorder="1" applyAlignment="1">
      <alignment horizontal="center"/>
    </xf>
    <xf numFmtId="166" fontId="4" fillId="0" borderId="4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6" fillId="6" borderId="4" xfId="2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horizontal="center"/>
    </xf>
    <xf numFmtId="166" fontId="6" fillId="0" borderId="4" xfId="1" applyNumberFormat="1" applyFont="1" applyFill="1" applyBorder="1" applyAlignment="1">
      <alignment horizontal="center"/>
    </xf>
    <xf numFmtId="9" fontId="6" fillId="0" borderId="4" xfId="2" applyNumberFormat="1" applyFont="1" applyFill="1" applyBorder="1" applyAlignment="1">
      <alignment horizontal="center" vertical="center"/>
    </xf>
    <xf numFmtId="0" fontId="6" fillId="0" borderId="4" xfId="11" applyFont="1" applyFill="1" applyBorder="1" applyProtection="1"/>
    <xf numFmtId="0" fontId="6" fillId="0" borderId="4" xfId="1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Protection="1"/>
    <xf numFmtId="0" fontId="4" fillId="0" borderId="4" xfId="11" applyFont="1" applyFill="1" applyBorder="1" applyAlignment="1" applyProtection="1">
      <alignment wrapText="1"/>
    </xf>
    <xf numFmtId="3" fontId="4" fillId="0" borderId="4" xfId="13" applyNumberFormat="1" applyFont="1" applyFill="1" applyBorder="1" applyAlignment="1" applyProtection="1">
      <alignment horizontal="center" vertical="center"/>
    </xf>
    <xf numFmtId="3" fontId="6" fillId="0" borderId="4" xfId="13" applyNumberFormat="1" applyFont="1" applyFill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left" vertical="center" wrapText="1"/>
    </xf>
    <xf numFmtId="10" fontId="4" fillId="0" borderId="4" xfId="14" applyNumberFormat="1" applyFont="1" applyFill="1" applyBorder="1" applyAlignment="1" applyProtection="1">
      <alignment horizontal="center" vertical="center"/>
    </xf>
    <xf numFmtId="10" fontId="4" fillId="0" borderId="4" xfId="14" applyNumberFormat="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Alignment="1" applyProtection="1">
      <alignment horizontal="center"/>
    </xf>
    <xf numFmtId="10" fontId="4" fillId="0" borderId="4" xfId="3" applyNumberFormat="1" applyFont="1" applyFill="1" applyBorder="1" applyAlignment="1" applyProtection="1">
      <alignment horizontal="center" vertical="center" wrapText="1"/>
    </xf>
    <xf numFmtId="0" fontId="6" fillId="3" borderId="4" xfId="11" applyFont="1" applyFill="1" applyBorder="1" applyAlignment="1" applyProtection="1">
      <alignment horizontal="center" vertical="center"/>
    </xf>
    <xf numFmtId="0" fontId="6" fillId="3" borderId="4" xfId="11" applyFont="1" applyFill="1" applyBorder="1" applyProtection="1"/>
    <xf numFmtId="0" fontId="6" fillId="3" borderId="4" xfId="11" applyFont="1" applyFill="1" applyBorder="1" applyAlignment="1" applyProtection="1">
      <alignment horizontal="center"/>
    </xf>
    <xf numFmtId="0" fontId="6" fillId="3" borderId="4" xfId="11" applyFont="1" applyFill="1" applyBorder="1" applyAlignment="1" applyProtection="1">
      <alignment wrapText="1"/>
    </xf>
    <xf numFmtId="0" fontId="6" fillId="3" borderId="4" xfId="11" applyFont="1" applyFill="1" applyBorder="1" applyAlignment="1" applyProtection="1">
      <alignment horizontal="center" vertical="center" wrapText="1"/>
    </xf>
    <xf numFmtId="3" fontId="6" fillId="3" borderId="4" xfId="13" applyNumberFormat="1" applyFont="1" applyFill="1" applyBorder="1" applyAlignment="1" applyProtection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6" fillId="6" borderId="4" xfId="4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12" fontId="4" fillId="0" borderId="4" xfId="14" applyNumberFormat="1" applyFont="1" applyFill="1" applyBorder="1" applyAlignment="1" applyProtection="1">
      <alignment horizontal="center" vertical="center"/>
    </xf>
    <xf numFmtId="9" fontId="6" fillId="3" borderId="4" xfId="3" applyFont="1" applyFill="1" applyBorder="1" applyAlignment="1" applyProtection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6" fillId="0" borderId="4" xfId="11" applyFont="1" applyFill="1" applyBorder="1" applyAlignment="1" applyProtection="1"/>
    <xf numFmtId="0" fontId="6" fillId="0" borderId="4" xfId="11" applyFont="1" applyFill="1" applyBorder="1" applyAlignment="1" applyProtection="1">
      <alignment horizontal="center"/>
    </xf>
    <xf numFmtId="0" fontId="13" fillId="3" borderId="4" xfId="11" applyFont="1" applyFill="1" applyBorder="1" applyAlignment="1" applyProtection="1">
      <alignment horizontal="center" vertical="center" wrapText="1"/>
    </xf>
    <xf numFmtId="0" fontId="4" fillId="0" borderId="0" xfId="11" applyFont="1" applyProtection="1"/>
    <xf numFmtId="0" fontId="6" fillId="0" borderId="0" xfId="11" applyFont="1" applyAlignment="1" applyProtection="1">
      <alignment horizontal="center" vertical="center"/>
    </xf>
    <xf numFmtId="0" fontId="4" fillId="0" borderId="0" xfId="12" applyFont="1">
      <alignment vertical="center"/>
    </xf>
    <xf numFmtId="0" fontId="4" fillId="0" borderId="4" xfId="11" applyFont="1" applyBorder="1" applyProtection="1"/>
    <xf numFmtId="3" fontId="4" fillId="0" borderId="0" xfId="11" applyNumberFormat="1" applyFont="1" applyProtection="1"/>
    <xf numFmtId="0" fontId="4" fillId="0" borderId="4" xfId="0" applyFont="1" applyFill="1" applyBorder="1" applyAlignment="1">
      <alignment horizontal="left"/>
    </xf>
    <xf numFmtId="167" fontId="4" fillId="0" borderId="4" xfId="10" applyNumberFormat="1" applyFont="1" applyFill="1" applyBorder="1" applyAlignment="1">
      <alignment horizontal="center" vertical="center"/>
    </xf>
    <xf numFmtId="0" fontId="4" fillId="0" borderId="0" xfId="11" applyFont="1" applyAlignment="1" applyProtection="1">
      <alignment horizontal="center"/>
    </xf>
    <xf numFmtId="0" fontId="4" fillId="0" borderId="0" xfId="11" applyFont="1" applyAlignment="1" applyProtection="1">
      <alignment vertical="center"/>
    </xf>
    <xf numFmtId="0" fontId="4" fillId="0" borderId="4" xfId="11" applyFont="1" applyBorder="1" applyAlignment="1" applyProtection="1">
      <alignment vertical="center"/>
    </xf>
    <xf numFmtId="10" fontId="4" fillId="0" borderId="4" xfId="3" applyNumberFormat="1" applyFont="1" applyFill="1" applyBorder="1" applyAlignment="1">
      <alignment horizontal="center" vertical="center"/>
    </xf>
    <xf numFmtId="166" fontId="6" fillId="6" borderId="4" xfId="1" applyNumberFormat="1" applyFont="1" applyFill="1" applyBorder="1" applyAlignment="1">
      <alignment vertical="center"/>
    </xf>
    <xf numFmtId="0" fontId="4" fillId="0" borderId="4" xfId="11" applyFont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center" wrapText="1"/>
    </xf>
    <xf numFmtId="0" fontId="6" fillId="0" borderId="4" xfId="11" applyFont="1" applyFill="1" applyBorder="1" applyAlignment="1" applyProtection="1">
      <alignment horizontal="center" wrapText="1"/>
    </xf>
    <xf numFmtId="0" fontId="4" fillId="0" borderId="4" xfId="11" applyFont="1" applyBorder="1" applyAlignment="1" applyProtection="1">
      <alignment horizontal="center"/>
    </xf>
    <xf numFmtId="166" fontId="6" fillId="0" borderId="4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6" fillId="0" borderId="4" xfId="3" applyFont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10" fontId="3" fillId="0" borderId="0" xfId="3" applyNumberFormat="1" applyFont="1" applyFill="1" applyBorder="1" applyAlignment="1">
      <alignment horizontal="center" vertical="center"/>
    </xf>
    <xf numFmtId="0" fontId="6" fillId="6" borderId="4" xfId="4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0" fontId="6" fillId="6" borderId="4" xfId="4" applyFont="1" applyFill="1" applyBorder="1" applyAlignment="1">
      <alignment horizontal="center" vertical="center" wrapText="1"/>
    </xf>
    <xf numFmtId="0" fontId="6" fillId="3" borderId="4" xfId="4" applyFont="1" applyFill="1" applyBorder="1" applyAlignment="1">
      <alignment horizontal="center" vertical="center"/>
    </xf>
    <xf numFmtId="1" fontId="4" fillId="2" borderId="4" xfId="1" applyNumberFormat="1" applyFont="1" applyFill="1" applyBorder="1" applyAlignment="1">
      <alignment horizontal="center" vertical="center"/>
    </xf>
    <xf numFmtId="1" fontId="6" fillId="3" borderId="4" xfId="1" applyNumberFormat="1" applyFont="1" applyFill="1" applyBorder="1" applyAlignment="1">
      <alignment horizontal="center"/>
    </xf>
    <xf numFmtId="164" fontId="6" fillId="2" borderId="4" xfId="2" applyFont="1" applyFill="1" applyBorder="1" applyAlignment="1">
      <alignment horizontal="center"/>
    </xf>
    <xf numFmtId="2" fontId="4" fillId="2" borderId="4" xfId="4" applyNumberFormat="1" applyFont="1" applyFill="1" applyBorder="1" applyAlignment="1">
      <alignment horizontal="left" vertical="center"/>
    </xf>
    <xf numFmtId="164" fontId="6" fillId="3" borderId="7" xfId="2" applyFont="1" applyFill="1" applyBorder="1" applyAlignment="1">
      <alignment horizontal="center"/>
    </xf>
    <xf numFmtId="164" fontId="6" fillId="3" borderId="8" xfId="2" applyFont="1" applyFill="1" applyBorder="1" applyAlignment="1">
      <alignment horizontal="center"/>
    </xf>
    <xf numFmtId="164" fontId="6" fillId="3" borderId="9" xfId="2" applyFont="1" applyFill="1" applyBorder="1" applyAlignment="1">
      <alignment horizontal="center"/>
    </xf>
    <xf numFmtId="0" fontId="4" fillId="0" borderId="4" xfId="9" applyFont="1" applyBorder="1" applyAlignment="1">
      <alignment horizontal="left" vertical="center"/>
    </xf>
    <xf numFmtId="166" fontId="15" fillId="2" borderId="4" xfId="1" applyNumberFormat="1" applyFont="1" applyFill="1" applyBorder="1" applyAlignment="1">
      <alignment horizontal="center"/>
    </xf>
    <xf numFmtId="166" fontId="5" fillId="2" borderId="4" xfId="1" applyNumberFormat="1" applyFont="1" applyFill="1" applyBorder="1" applyAlignment="1">
      <alignment horizontal="center"/>
    </xf>
    <xf numFmtId="0" fontId="6" fillId="3" borderId="3" xfId="4" applyFont="1" applyFill="1" applyBorder="1" applyAlignment="1">
      <alignment vertical="center"/>
    </xf>
    <xf numFmtId="164" fontId="4" fillId="2" borderId="9" xfId="2" applyFont="1" applyFill="1" applyBorder="1" applyAlignment="1">
      <alignment horizontal="center"/>
    </xf>
    <xf numFmtId="164" fontId="6" fillId="2" borderId="9" xfId="2" applyFont="1" applyFill="1" applyBorder="1" applyAlignment="1">
      <alignment horizontal="center"/>
    </xf>
    <xf numFmtId="164" fontId="4" fillId="2" borderId="4" xfId="2" applyFont="1" applyFill="1" applyBorder="1" applyAlignment="1">
      <alignment horizontal="center"/>
    </xf>
    <xf numFmtId="1" fontId="4" fillId="2" borderId="4" xfId="1" applyNumberFormat="1" applyFont="1" applyFill="1" applyBorder="1" applyAlignment="1">
      <alignment horizontal="center"/>
    </xf>
    <xf numFmtId="3" fontId="16" fillId="0" borderId="0" xfId="16" applyNumberFormat="1" applyFont="1" applyFill="1" applyBorder="1" applyAlignment="1">
      <alignment vertical="center"/>
    </xf>
    <xf numFmtId="3" fontId="17" fillId="0" borderId="0" xfId="16" applyNumberFormat="1" applyFont="1" applyFill="1" applyBorder="1" applyAlignment="1">
      <alignment vertical="center"/>
    </xf>
    <xf numFmtId="3" fontId="4" fillId="0" borderId="0" xfId="4" applyNumberFormat="1" applyFont="1" applyFill="1" applyBorder="1" applyAlignment="1">
      <alignment horizontal="left" vertical="center" wrapText="1"/>
    </xf>
    <xf numFmtId="3" fontId="17" fillId="0" borderId="0" xfId="16" applyNumberFormat="1" applyFont="1" applyFill="1" applyBorder="1" applyAlignment="1">
      <alignment horizontal="left" vertical="center"/>
    </xf>
    <xf numFmtId="3" fontId="17" fillId="0" borderId="0" xfId="4" applyNumberFormat="1" applyFont="1" applyFill="1" applyBorder="1" applyAlignment="1">
      <alignment vertical="center"/>
    </xf>
    <xf numFmtId="3" fontId="17" fillId="0" borderId="0" xfId="4" applyNumberFormat="1" applyFont="1" applyFill="1" applyAlignment="1">
      <alignment horizontal="left" vertical="center"/>
    </xf>
    <xf numFmtId="166" fontId="4" fillId="2" borderId="4" xfId="1" applyNumberFormat="1" applyFont="1" applyFill="1" applyBorder="1" applyAlignment="1">
      <alignment horizontal="center" vertical="center"/>
    </xf>
    <xf numFmtId="2" fontId="4" fillId="0" borderId="3" xfId="4" applyNumberFormat="1" applyFont="1" applyBorder="1" applyAlignment="1">
      <alignment horizontal="left" vertical="center"/>
    </xf>
    <xf numFmtId="3" fontId="17" fillId="0" borderId="0" xfId="16" applyNumberFormat="1" applyFont="1" applyFill="1" applyBorder="1" applyAlignment="1">
      <alignment horizontal="left" vertical="center"/>
    </xf>
    <xf numFmtId="3" fontId="17" fillId="0" borderId="0" xfId="4" applyNumberFormat="1" applyFont="1" applyFill="1" applyBorder="1" applyAlignment="1">
      <alignment horizontal="left" vertical="center"/>
    </xf>
    <xf numFmtId="0" fontId="6" fillId="3" borderId="2" xfId="4" applyFont="1" applyFill="1" applyBorder="1" applyAlignment="1">
      <alignment horizontal="center" vertical="center"/>
    </xf>
    <xf numFmtId="0" fontId="6" fillId="3" borderId="3" xfId="4" applyFont="1" applyFill="1" applyBorder="1" applyAlignment="1">
      <alignment horizontal="center" vertical="center"/>
    </xf>
    <xf numFmtId="166" fontId="6" fillId="2" borderId="7" xfId="1" applyNumberFormat="1" applyFont="1" applyFill="1" applyBorder="1" applyAlignment="1">
      <alignment horizontal="center"/>
    </xf>
    <xf numFmtId="166" fontId="6" fillId="2" borderId="8" xfId="1" applyNumberFormat="1" applyFont="1" applyFill="1" applyBorder="1" applyAlignment="1">
      <alignment horizontal="center"/>
    </xf>
    <xf numFmtId="166" fontId="6" fillId="2" borderId="9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166" fontId="6" fillId="2" borderId="0" xfId="1" applyNumberFormat="1" applyFont="1" applyFill="1" applyBorder="1" applyAlignment="1">
      <alignment horizontal="center"/>
    </xf>
    <xf numFmtId="166" fontId="6" fillId="2" borderId="11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1" xfId="1" applyNumberFormat="1" applyFont="1" applyFill="1" applyBorder="1" applyAlignment="1">
      <alignment horizontal="center"/>
    </xf>
    <xf numFmtId="166" fontId="6" fillId="2" borderId="6" xfId="1" applyNumberFormat="1" applyFont="1" applyFill="1" applyBorder="1" applyAlignment="1">
      <alignment horizontal="center"/>
    </xf>
    <xf numFmtId="166" fontId="4" fillId="2" borderId="4" xfId="1" applyNumberFormat="1" applyFont="1" applyFill="1" applyBorder="1" applyAlignment="1">
      <alignment horizontal="center" vertical="center"/>
    </xf>
    <xf numFmtId="0" fontId="6" fillId="6" borderId="4" xfId="4" applyFont="1" applyFill="1" applyBorder="1" applyAlignment="1">
      <alignment horizontal="center" vertical="center"/>
    </xf>
    <xf numFmtId="166" fontId="6" fillId="6" borderId="4" xfId="5" applyNumberFormat="1" applyFont="1" applyFill="1" applyBorder="1" applyAlignment="1">
      <alignment horizontal="center"/>
    </xf>
    <xf numFmtId="166" fontId="6" fillId="0" borderId="4" xfId="5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Border="1" applyAlignment="1"/>
    <xf numFmtId="166" fontId="6" fillId="0" borderId="3" xfId="3" applyNumberFormat="1" applyFont="1" applyFill="1" applyBorder="1" applyAlignment="1">
      <alignment horizontal="center" vertical="center"/>
    </xf>
    <xf numFmtId="166" fontId="6" fillId="0" borderId="4" xfId="3" applyNumberFormat="1" applyFont="1" applyFill="1" applyBorder="1" applyAlignment="1">
      <alignment horizontal="center" vertical="center"/>
    </xf>
    <xf numFmtId="166" fontId="6" fillId="3" borderId="5" xfId="1" applyNumberFormat="1" applyFont="1" applyFill="1" applyBorder="1" applyAlignment="1">
      <alignment horizontal="center" vertical="center"/>
    </xf>
    <xf numFmtId="0" fontId="6" fillId="0" borderId="4" xfId="11" applyFont="1" applyFill="1" applyBorder="1" applyAlignment="1" applyProtection="1">
      <alignment horizontal="center"/>
    </xf>
    <xf numFmtId="0" fontId="6" fillId="6" borderId="4" xfId="11" applyFont="1" applyFill="1" applyBorder="1" applyAlignment="1" applyProtection="1">
      <alignment horizontal="center"/>
    </xf>
  </cellXfs>
  <cellStyles count="17">
    <cellStyle name="Comma" xfId="1" builtinId="3"/>
    <cellStyle name="Comma [0]" xfId="2" builtinId="6"/>
    <cellStyle name="Comma 11 2" xfId="13" xr:uid="{00000000-0005-0000-0000-000002000000}"/>
    <cellStyle name="Comma 2" xfId="5" xr:uid="{00000000-0005-0000-0000-000003000000}"/>
    <cellStyle name="Comma 2 3" xfId="10" xr:uid="{00000000-0005-0000-0000-000004000000}"/>
    <cellStyle name="Comma 5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11" xr:uid="{00000000-0005-0000-0000-000009000000}"/>
    <cellStyle name="Normal 2 3" xfId="15" xr:uid="{00000000-0005-0000-0000-00000A000000}"/>
    <cellStyle name="Normal 2 4" xfId="9" xr:uid="{00000000-0005-0000-0000-00000B000000}"/>
    <cellStyle name="Normal 2 5" xfId="16" xr:uid="{96738B4B-6087-4CD2-99AA-C9CD3C8B765A}"/>
    <cellStyle name="Normal 3" xfId="12" xr:uid="{00000000-0005-0000-0000-00000C000000}"/>
    <cellStyle name="Normal 5" xfId="4" xr:uid="{00000000-0005-0000-0000-00000D000000}"/>
    <cellStyle name="Percent" xfId="3" builtinId="5"/>
    <cellStyle name="Percent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36590</xdr:colOff>
      <xdr:row>0</xdr:row>
      <xdr:rowOff>226729</xdr:rowOff>
    </xdr:from>
    <xdr:to>
      <xdr:col>3</xdr:col>
      <xdr:colOff>53340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4790" y="226729"/>
          <a:ext cx="1014970" cy="405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M46"/>
  <sheetViews>
    <sheetView tabSelected="1" zoomScale="80" zoomScaleNormal="80" workbookViewId="0">
      <selection activeCell="N14" sqref="N14"/>
    </sheetView>
  </sheetViews>
  <sheetFormatPr defaultColWidth="9.140625" defaultRowHeight="12.75" outlineLevelCol="1" x14ac:dyDescent="0.2"/>
  <cols>
    <col min="1" max="1" width="9.140625" style="4"/>
    <col min="2" max="2" width="3.140625" style="4" customWidth="1"/>
    <col min="3" max="3" width="14.5703125" style="1" bestFit="1" customWidth="1"/>
    <col min="4" max="4" width="47.28515625" style="66" bestFit="1" customWidth="1"/>
    <col min="5" max="5" width="14.5703125" style="67" customWidth="1"/>
    <col min="6" max="6" width="6.5703125" style="2" customWidth="1" outlineLevel="1"/>
    <col min="7" max="7" width="8" style="2" customWidth="1" outlineLevel="1"/>
    <col min="8" max="8" width="6.5703125" style="2" customWidth="1" outlineLevel="1"/>
    <col min="9" max="9" width="9.42578125" style="2" customWidth="1" outlineLevel="1"/>
    <col min="10" max="10" width="6.7109375" style="2" customWidth="1" outlineLevel="1"/>
    <col min="11" max="11" width="8" style="3" bestFit="1" customWidth="1"/>
    <col min="12" max="12" width="11.7109375" style="2" bestFit="1" customWidth="1"/>
    <col min="13" max="13" width="39" style="69" bestFit="1" customWidth="1"/>
    <col min="14" max="16384" width="9.140625" style="4"/>
  </cols>
  <sheetData>
    <row r="1" spans="3:13" ht="18" customHeight="1" x14ac:dyDescent="0.2">
      <c r="D1" s="173"/>
      <c r="E1" s="173"/>
    </row>
    <row r="2" spans="3:13" ht="23.25" customHeight="1" x14ac:dyDescent="0.2">
      <c r="D2" s="173"/>
      <c r="E2" s="173"/>
    </row>
    <row r="3" spans="3:13" ht="19.5" customHeight="1" x14ac:dyDescent="0.2">
      <c r="D3" s="174"/>
      <c r="E3" s="174"/>
    </row>
    <row r="4" spans="3:13" x14ac:dyDescent="0.2">
      <c r="C4" s="5" t="s">
        <v>12</v>
      </c>
      <c r="D4" s="6" t="s">
        <v>64</v>
      </c>
      <c r="E4" s="7"/>
      <c r="F4" s="8"/>
      <c r="G4" s="8"/>
      <c r="H4" s="8"/>
      <c r="I4" s="8"/>
      <c r="J4" s="8"/>
      <c r="K4" s="8"/>
      <c r="L4" s="9"/>
      <c r="M4" s="175" t="s">
        <v>17</v>
      </c>
    </row>
    <row r="5" spans="3:13" x14ac:dyDescent="0.2">
      <c r="C5" s="10" t="s">
        <v>13</v>
      </c>
      <c r="D5" s="100">
        <v>44328</v>
      </c>
      <c r="E5" s="11"/>
      <c r="F5" s="12"/>
      <c r="G5" s="12"/>
      <c r="H5" s="12"/>
      <c r="I5" s="12"/>
      <c r="J5" s="12"/>
      <c r="K5" s="12"/>
      <c r="L5" s="13"/>
      <c r="M5" s="175"/>
    </row>
    <row r="6" spans="3:13" x14ac:dyDescent="0.2">
      <c r="C6" s="14" t="s">
        <v>14</v>
      </c>
      <c r="D6" s="15" t="s">
        <v>65</v>
      </c>
      <c r="E6" s="16"/>
      <c r="F6" s="17"/>
      <c r="G6" s="17"/>
      <c r="H6" s="17"/>
      <c r="I6" s="17"/>
      <c r="J6" s="17"/>
      <c r="K6" s="17"/>
      <c r="L6" s="18"/>
      <c r="M6" s="175"/>
    </row>
    <row r="7" spans="3:13" ht="15" customHeight="1" x14ac:dyDescent="0.2">
      <c r="C7" s="19" t="s">
        <v>18</v>
      </c>
      <c r="D7" s="19" t="s">
        <v>83</v>
      </c>
      <c r="E7" s="20" t="s">
        <v>11</v>
      </c>
      <c r="F7" s="177" t="s">
        <v>16</v>
      </c>
      <c r="G7" s="177"/>
      <c r="H7" s="177"/>
      <c r="I7" s="177"/>
      <c r="J7" s="177"/>
      <c r="K7" s="177"/>
      <c r="L7" s="21"/>
      <c r="M7" s="176"/>
    </row>
    <row r="8" spans="3:13" ht="15" customHeight="1" x14ac:dyDescent="0.2">
      <c r="C8" s="96"/>
      <c r="D8" s="129" t="s">
        <v>10</v>
      </c>
      <c r="E8" s="22" t="s">
        <v>63</v>
      </c>
      <c r="F8" s="23" t="s">
        <v>0</v>
      </c>
      <c r="G8" s="23" t="s">
        <v>1</v>
      </c>
      <c r="H8" s="23" t="s">
        <v>2</v>
      </c>
      <c r="I8" s="23" t="s">
        <v>3</v>
      </c>
      <c r="J8" s="23" t="s">
        <v>59</v>
      </c>
      <c r="K8" s="24" t="s">
        <v>20</v>
      </c>
      <c r="L8" s="23" t="s">
        <v>4</v>
      </c>
      <c r="M8" s="176"/>
    </row>
    <row r="9" spans="3:13" s="29" customFormat="1" ht="15" customHeight="1" x14ac:dyDescent="0.2">
      <c r="C9" s="26">
        <v>1</v>
      </c>
      <c r="D9" s="27" t="s">
        <v>67</v>
      </c>
      <c r="E9" s="28">
        <v>60000</v>
      </c>
      <c r="F9" s="95">
        <v>1</v>
      </c>
      <c r="G9" s="95">
        <v>0</v>
      </c>
      <c r="H9" s="95">
        <v>0</v>
      </c>
      <c r="I9" s="95">
        <v>0</v>
      </c>
      <c r="J9" s="101">
        <v>0</v>
      </c>
      <c r="K9" s="133">
        <v>0</v>
      </c>
      <c r="L9" s="95">
        <f>K9*E9</f>
        <v>0</v>
      </c>
      <c r="M9" s="70" t="s">
        <v>24</v>
      </c>
    </row>
    <row r="10" spans="3:13" s="29" customFormat="1" ht="15" customHeight="1" x14ac:dyDescent="0.2">
      <c r="C10" s="26">
        <v>2</v>
      </c>
      <c r="D10" s="27" t="s">
        <v>70</v>
      </c>
      <c r="E10" s="28">
        <v>30000</v>
      </c>
      <c r="F10" s="126">
        <v>1</v>
      </c>
      <c r="G10" s="126"/>
      <c r="H10" s="126"/>
      <c r="I10" s="126"/>
      <c r="J10" s="126"/>
      <c r="K10" s="133">
        <v>1</v>
      </c>
      <c r="L10" s="126">
        <f>K10*E10</f>
        <v>30000</v>
      </c>
      <c r="M10" s="70" t="s">
        <v>24</v>
      </c>
    </row>
    <row r="11" spans="3:13" ht="15" customHeight="1" x14ac:dyDescent="0.2">
      <c r="C11" s="158" t="s">
        <v>15</v>
      </c>
      <c r="D11" s="159"/>
      <c r="E11" s="31"/>
      <c r="F11" s="25">
        <f>SUM(F9:F10)</f>
        <v>2</v>
      </c>
      <c r="G11" s="25">
        <f t="shared" ref="G11:J11" si="0">SUM(G9:G9)</f>
        <v>0</v>
      </c>
      <c r="H11" s="25">
        <f t="shared" si="0"/>
        <v>0</v>
      </c>
      <c r="I11" s="25">
        <f t="shared" si="0"/>
        <v>0</v>
      </c>
      <c r="J11" s="25">
        <f t="shared" si="0"/>
        <v>0</v>
      </c>
      <c r="K11" s="25">
        <f>SUM(K9:K10)</f>
        <v>1</v>
      </c>
      <c r="L11" s="25">
        <f>SUM(L9:L10)</f>
        <v>30000</v>
      </c>
      <c r="M11" s="71"/>
    </row>
    <row r="12" spans="3:13" ht="15" customHeight="1" x14ac:dyDescent="0.2">
      <c r="C12" s="96"/>
      <c r="D12" s="131" t="s">
        <v>19</v>
      </c>
      <c r="E12" s="22" t="s">
        <v>63</v>
      </c>
      <c r="F12" s="23" t="s">
        <v>0</v>
      </c>
      <c r="G12" s="23" t="s">
        <v>1</v>
      </c>
      <c r="H12" s="23" t="s">
        <v>2</v>
      </c>
      <c r="I12" s="23" t="s">
        <v>3</v>
      </c>
      <c r="J12" s="23" t="s">
        <v>59</v>
      </c>
      <c r="K12" s="24" t="s">
        <v>20</v>
      </c>
      <c r="L12" s="23" t="s">
        <v>5</v>
      </c>
      <c r="M12" s="72"/>
    </row>
    <row r="13" spans="3:13" ht="15" customHeight="1" x14ac:dyDescent="0.2">
      <c r="C13" s="26">
        <v>1</v>
      </c>
      <c r="D13" s="32" t="s">
        <v>66</v>
      </c>
      <c r="E13" s="28">
        <f>'-Wage Register'!I38</f>
        <v>23626.881150000001</v>
      </c>
      <c r="F13" s="95">
        <v>1</v>
      </c>
      <c r="G13" s="95"/>
      <c r="H13" s="95"/>
      <c r="I13" s="95"/>
      <c r="J13" s="101"/>
      <c r="K13" s="133">
        <v>1</v>
      </c>
      <c r="L13" s="154">
        <f>K13*E13</f>
        <v>23626.881150000001</v>
      </c>
      <c r="M13" s="70" t="s">
        <v>24</v>
      </c>
    </row>
    <row r="14" spans="3:13" ht="15" customHeight="1" x14ac:dyDescent="0.2">
      <c r="C14" s="158" t="s">
        <v>15</v>
      </c>
      <c r="D14" s="159"/>
      <c r="E14" s="33"/>
      <c r="F14" s="97">
        <f t="shared" ref="F14:L14" si="1">SUM(F13:F13)</f>
        <v>1</v>
      </c>
      <c r="G14" s="127">
        <f t="shared" si="1"/>
        <v>0</v>
      </c>
      <c r="H14" s="127">
        <f t="shared" si="1"/>
        <v>0</v>
      </c>
      <c r="I14" s="127">
        <f t="shared" si="1"/>
        <v>0</v>
      </c>
      <c r="J14" s="127">
        <f t="shared" si="1"/>
        <v>0</v>
      </c>
      <c r="K14" s="134">
        <f t="shared" si="1"/>
        <v>1</v>
      </c>
      <c r="L14" s="97">
        <f t="shared" si="1"/>
        <v>23626.881150000001</v>
      </c>
      <c r="M14" s="71"/>
    </row>
    <row r="15" spans="3:13" ht="15" customHeight="1" x14ac:dyDescent="0.2">
      <c r="C15" s="129"/>
      <c r="D15" s="131" t="s">
        <v>68</v>
      </c>
      <c r="E15" s="22" t="s">
        <v>63</v>
      </c>
      <c r="F15" s="23" t="s">
        <v>0</v>
      </c>
      <c r="G15" s="23" t="s">
        <v>1</v>
      </c>
      <c r="H15" s="23" t="s">
        <v>2</v>
      </c>
      <c r="I15" s="23" t="s">
        <v>3</v>
      </c>
      <c r="J15" s="23" t="s">
        <v>59</v>
      </c>
      <c r="K15" s="24" t="s">
        <v>20</v>
      </c>
      <c r="L15" s="23" t="s">
        <v>5</v>
      </c>
      <c r="M15" s="70"/>
    </row>
    <row r="16" spans="3:13" ht="15" customHeight="1" x14ac:dyDescent="0.2">
      <c r="C16" s="34">
        <v>1</v>
      </c>
      <c r="D16" s="37" t="s">
        <v>69</v>
      </c>
      <c r="E16" s="35">
        <f>'-Wage Register'!F38</f>
        <v>20049.369500000001</v>
      </c>
      <c r="F16" s="36"/>
      <c r="G16" s="36">
        <v>1</v>
      </c>
      <c r="H16" s="36">
        <v>1</v>
      </c>
      <c r="I16" s="36"/>
      <c r="J16" s="36"/>
      <c r="K16" s="133">
        <f t="shared" ref="K16:K19" si="2">SUM(F16:J16)</f>
        <v>2</v>
      </c>
      <c r="L16" s="126">
        <f t="shared" ref="L16:L19" si="3">K16*E16</f>
        <v>40098.739000000001</v>
      </c>
      <c r="M16" s="70" t="s">
        <v>24</v>
      </c>
    </row>
    <row r="17" spans="3:13" ht="15" customHeight="1" x14ac:dyDescent="0.2">
      <c r="C17" s="34">
        <v>2</v>
      </c>
      <c r="D17" s="37" t="s">
        <v>73</v>
      </c>
      <c r="E17" s="35">
        <f>'-Wage Register'!G38</f>
        <v>15723.872875000001</v>
      </c>
      <c r="F17" s="36"/>
      <c r="G17" s="36">
        <v>7</v>
      </c>
      <c r="H17" s="36">
        <v>3</v>
      </c>
      <c r="I17" s="36"/>
      <c r="J17" s="36"/>
      <c r="K17" s="133">
        <f t="shared" si="2"/>
        <v>10</v>
      </c>
      <c r="L17" s="126">
        <f t="shared" si="3"/>
        <v>157238.72875000001</v>
      </c>
      <c r="M17" s="70" t="s">
        <v>24</v>
      </c>
    </row>
    <row r="18" spans="3:13" ht="15" customHeight="1" x14ac:dyDescent="0.2">
      <c r="C18" s="34">
        <v>3</v>
      </c>
      <c r="D18" s="155" t="s">
        <v>96</v>
      </c>
      <c r="E18" s="35"/>
      <c r="F18" s="36">
        <v>1</v>
      </c>
      <c r="G18" s="36"/>
      <c r="H18" s="36"/>
      <c r="I18" s="36"/>
      <c r="J18" s="36"/>
      <c r="K18" s="133">
        <f t="shared" si="2"/>
        <v>1</v>
      </c>
      <c r="L18" s="154">
        <f t="shared" si="3"/>
        <v>0</v>
      </c>
      <c r="M18" s="70" t="s">
        <v>24</v>
      </c>
    </row>
    <row r="19" spans="3:13" ht="15" customHeight="1" x14ac:dyDescent="0.2">
      <c r="C19" s="34">
        <v>4</v>
      </c>
      <c r="D19" s="155" t="s">
        <v>93</v>
      </c>
      <c r="E19" s="35">
        <f>'-Wage Register'!H38</f>
        <v>18465.231500000002</v>
      </c>
      <c r="F19" s="36">
        <v>1</v>
      </c>
      <c r="G19" s="36"/>
      <c r="H19" s="36"/>
      <c r="I19" s="36"/>
      <c r="J19" s="36"/>
      <c r="K19" s="133">
        <f t="shared" si="2"/>
        <v>1</v>
      </c>
      <c r="L19" s="154">
        <f t="shared" si="3"/>
        <v>18465.231500000002</v>
      </c>
      <c r="M19" s="70" t="s">
        <v>24</v>
      </c>
    </row>
    <row r="20" spans="3:13" ht="15" customHeight="1" x14ac:dyDescent="0.2">
      <c r="C20" s="158" t="s">
        <v>15</v>
      </c>
      <c r="D20" s="159"/>
      <c r="E20" s="33"/>
      <c r="F20" s="130">
        <f>SUM(F17:F17)</f>
        <v>0</v>
      </c>
      <c r="G20" s="130">
        <f>SUM(G17:G17)</f>
        <v>7</v>
      </c>
      <c r="H20" s="130">
        <f>SUM(H17:H17)</f>
        <v>3</v>
      </c>
      <c r="I20" s="130">
        <f>SUM(I17:I17)</f>
        <v>0</v>
      </c>
      <c r="J20" s="130">
        <f>SUM(J17:J17)</f>
        <v>0</v>
      </c>
      <c r="K20" s="134">
        <f>SUM(K16:K17)</f>
        <v>12</v>
      </c>
      <c r="L20" s="130">
        <f>SUM(L16:L19)</f>
        <v>215802.69925000001</v>
      </c>
      <c r="M20" s="70"/>
    </row>
    <row r="21" spans="3:13" ht="15" customHeight="1" x14ac:dyDescent="0.2">
      <c r="C21" s="129"/>
      <c r="D21" s="131" t="s">
        <v>74</v>
      </c>
      <c r="E21" s="22"/>
      <c r="F21" s="23"/>
      <c r="G21" s="23"/>
      <c r="H21" s="23"/>
      <c r="I21" s="23"/>
      <c r="J21" s="23"/>
      <c r="K21" s="24" t="s">
        <v>20</v>
      </c>
      <c r="L21" s="23" t="s">
        <v>5</v>
      </c>
      <c r="M21" s="70"/>
    </row>
    <row r="22" spans="3:13" ht="15" customHeight="1" x14ac:dyDescent="0.2">
      <c r="C22" s="26">
        <v>1</v>
      </c>
      <c r="D22" s="27" t="s">
        <v>75</v>
      </c>
      <c r="E22" s="146">
        <v>9300</v>
      </c>
      <c r="F22" s="36"/>
      <c r="G22" s="36"/>
      <c r="H22" s="36"/>
      <c r="I22" s="36"/>
      <c r="J22" s="36"/>
      <c r="K22" s="147"/>
      <c r="L22" s="36">
        <f>E22</f>
        <v>9300</v>
      </c>
      <c r="M22" s="70" t="s">
        <v>82</v>
      </c>
    </row>
    <row r="23" spans="3:13" ht="15" customHeight="1" x14ac:dyDescent="0.2">
      <c r="C23" s="33"/>
      <c r="D23" s="158" t="s">
        <v>15</v>
      </c>
      <c r="E23" s="159"/>
      <c r="F23" s="33"/>
      <c r="G23" s="33"/>
      <c r="H23" s="33"/>
      <c r="I23" s="33"/>
      <c r="J23" s="33"/>
      <c r="K23" s="33"/>
      <c r="L23" s="33">
        <f>SUM(L22)</f>
        <v>9300</v>
      </c>
      <c r="M23" s="70"/>
    </row>
    <row r="24" spans="3:13" ht="15" customHeight="1" x14ac:dyDescent="0.2">
      <c r="C24" s="129"/>
      <c r="D24" s="131" t="s">
        <v>76</v>
      </c>
      <c r="E24" s="22"/>
      <c r="F24" s="23"/>
      <c r="G24" s="23"/>
      <c r="H24" s="23"/>
      <c r="I24" s="23"/>
      <c r="J24" s="23"/>
      <c r="K24" s="24" t="s">
        <v>20</v>
      </c>
      <c r="L24" s="23" t="s">
        <v>5</v>
      </c>
      <c r="M24" s="70" t="s">
        <v>92</v>
      </c>
    </row>
    <row r="25" spans="3:13" ht="15" customHeight="1" x14ac:dyDescent="0.2">
      <c r="C25" s="34">
        <v>1</v>
      </c>
      <c r="D25" s="136" t="s">
        <v>77</v>
      </c>
      <c r="E25" s="35" t="s">
        <v>58</v>
      </c>
      <c r="F25" s="169" t="s">
        <v>78</v>
      </c>
      <c r="G25" s="169"/>
      <c r="H25" s="169"/>
      <c r="I25" s="169"/>
      <c r="J25" s="169"/>
      <c r="K25" s="145"/>
      <c r="L25" s="135"/>
      <c r="M25" s="70"/>
    </row>
    <row r="26" spans="3:13" ht="15" customHeight="1" x14ac:dyDescent="0.2">
      <c r="C26" s="34">
        <f t="shared" ref="C26:C28" si="4">C25+1</f>
        <v>2</v>
      </c>
      <c r="D26" s="136" t="s">
        <v>79</v>
      </c>
      <c r="E26" s="35" t="s">
        <v>58</v>
      </c>
      <c r="F26" s="169" t="s">
        <v>78</v>
      </c>
      <c r="G26" s="169"/>
      <c r="H26" s="169"/>
      <c r="I26" s="169"/>
      <c r="J26" s="169"/>
      <c r="K26" s="145"/>
      <c r="L26" s="135"/>
      <c r="M26" s="70"/>
    </row>
    <row r="27" spans="3:13" ht="15" customHeight="1" x14ac:dyDescent="0.2">
      <c r="C27" s="34">
        <f t="shared" si="4"/>
        <v>3</v>
      </c>
      <c r="D27" s="140" t="s">
        <v>81</v>
      </c>
      <c r="E27" s="35">
        <v>7000</v>
      </c>
      <c r="F27" s="141"/>
      <c r="G27" s="141"/>
      <c r="H27" s="141"/>
      <c r="I27" s="141"/>
      <c r="J27" s="142"/>
      <c r="K27" s="144">
        <v>1</v>
      </c>
      <c r="L27" s="126">
        <f t="shared" ref="L27:L28" si="5">K27*E27</f>
        <v>7000</v>
      </c>
      <c r="M27" s="70"/>
    </row>
    <row r="28" spans="3:13" ht="15" customHeight="1" x14ac:dyDescent="0.2">
      <c r="C28" s="34">
        <f t="shared" si="4"/>
        <v>4</v>
      </c>
      <c r="D28" s="140" t="s">
        <v>80</v>
      </c>
      <c r="E28" s="35">
        <v>1250</v>
      </c>
      <c r="F28" s="141"/>
      <c r="G28" s="141"/>
      <c r="H28" s="141"/>
      <c r="I28" s="141"/>
      <c r="J28" s="142"/>
      <c r="K28" s="144">
        <v>1</v>
      </c>
      <c r="L28" s="126">
        <f t="shared" si="5"/>
        <v>1250</v>
      </c>
      <c r="M28" s="70"/>
    </row>
    <row r="29" spans="3:13" ht="15" customHeight="1" x14ac:dyDescent="0.2">
      <c r="C29" s="33"/>
      <c r="D29" s="132" t="s">
        <v>15</v>
      </c>
      <c r="E29" s="143"/>
      <c r="F29" s="137"/>
      <c r="G29" s="138"/>
      <c r="H29" s="138"/>
      <c r="I29" s="138"/>
      <c r="J29" s="138"/>
      <c r="K29" s="139"/>
      <c r="L29" s="33">
        <f>SUM(L25:L28)</f>
        <v>8250</v>
      </c>
      <c r="M29" s="70"/>
    </row>
    <row r="30" spans="3:13" s="38" customFormat="1" ht="15.75" x14ac:dyDescent="0.25">
      <c r="C30" s="171" t="s">
        <v>21</v>
      </c>
      <c r="D30" s="171"/>
      <c r="E30" s="73"/>
      <c r="F30" s="160"/>
      <c r="G30" s="161"/>
      <c r="H30" s="161"/>
      <c r="I30" s="161"/>
      <c r="J30" s="161"/>
      <c r="K30" s="162"/>
      <c r="L30" s="74">
        <f>L29+L20+L11+L23+L14</f>
        <v>286979.58039999998</v>
      </c>
      <c r="M30" s="75"/>
    </row>
    <row r="31" spans="3:13" s="39" customFormat="1" ht="18.75" x14ac:dyDescent="0.25">
      <c r="C31" s="172" t="s">
        <v>22</v>
      </c>
      <c r="D31" s="172"/>
      <c r="E31" s="76">
        <v>7.0000000000000007E-2</v>
      </c>
      <c r="F31" s="163"/>
      <c r="G31" s="164"/>
      <c r="H31" s="164"/>
      <c r="I31" s="164"/>
      <c r="J31" s="164"/>
      <c r="K31" s="165"/>
      <c r="L31" s="121">
        <f>+E31*L30</f>
        <v>20088.570628000001</v>
      </c>
      <c r="M31" s="122"/>
    </row>
    <row r="32" spans="3:13" s="30" customFormat="1" ht="15" customHeight="1" x14ac:dyDescent="0.2">
      <c r="C32" s="170" t="s">
        <v>23</v>
      </c>
      <c r="D32" s="170"/>
      <c r="E32" s="22"/>
      <c r="F32" s="166"/>
      <c r="G32" s="167"/>
      <c r="H32" s="167"/>
      <c r="I32" s="167"/>
      <c r="J32" s="167"/>
      <c r="K32" s="168"/>
      <c r="L32" s="116">
        <f>+L31+L30</f>
        <v>307068.15102799999</v>
      </c>
      <c r="M32" s="70"/>
    </row>
    <row r="33" spans="3:13" ht="15.75" hidden="1" customHeight="1" x14ac:dyDescent="0.2">
      <c r="C33" s="40"/>
      <c r="D33" s="41" t="s">
        <v>6</v>
      </c>
      <c r="E33" s="42"/>
      <c r="F33" s="43"/>
      <c r="G33" s="43"/>
      <c r="H33" s="43"/>
      <c r="I33" s="43"/>
      <c r="J33" s="43"/>
      <c r="K33" s="44"/>
      <c r="L33" s="43"/>
      <c r="M33" s="123"/>
    </row>
    <row r="34" spans="3:13" s="50" customFormat="1" ht="15" hidden="1" customHeight="1" x14ac:dyDescent="0.2">
      <c r="C34" s="45"/>
      <c r="D34" s="46" t="s">
        <v>7</v>
      </c>
      <c r="E34" s="47"/>
      <c r="F34" s="48" t="e">
        <f>SUM(#REF!+#REF!+#REF!+F14+F11)</f>
        <v>#REF!</v>
      </c>
      <c r="G34" s="48" t="e">
        <f>SUM(#REF!+#REF!+#REF!+G14+G11)</f>
        <v>#REF!</v>
      </c>
      <c r="H34" s="48" t="e">
        <f>SUM(#REF!+#REF!+#REF!+H14+H11)</f>
        <v>#REF!</v>
      </c>
      <c r="I34" s="48" t="e">
        <f>SUM(#REF!+#REF!+#REF!+I14+I11)</f>
        <v>#REF!</v>
      </c>
      <c r="J34" s="48"/>
      <c r="K34" s="49" t="e">
        <f>SUM(#REF!+#REF!+#REF!+K14+K11)</f>
        <v>#REF!</v>
      </c>
      <c r="L34" s="48" t="e">
        <f>SUM(#REF!+#REF!+#REF!+L14+L11)</f>
        <v>#REF!</v>
      </c>
      <c r="M34" s="124"/>
    </row>
    <row r="35" spans="3:13" s="50" customFormat="1" ht="15" hidden="1" customHeight="1" x14ac:dyDescent="0.2">
      <c r="C35" s="51"/>
      <c r="D35" s="52" t="s">
        <v>8</v>
      </c>
      <c r="E35" s="53"/>
      <c r="F35" s="54"/>
      <c r="G35" s="54"/>
      <c r="H35" s="54"/>
      <c r="I35" s="54"/>
      <c r="J35" s="54"/>
      <c r="K35" s="55">
        <f>K11</f>
        <v>1</v>
      </c>
      <c r="L35" s="54">
        <f>L11</f>
        <v>30000</v>
      </c>
      <c r="M35" s="124"/>
    </row>
    <row r="36" spans="3:13" ht="15" hidden="1" customHeight="1" x14ac:dyDescent="0.2">
      <c r="C36" s="56"/>
      <c r="D36" s="57" t="s">
        <v>6</v>
      </c>
      <c r="E36" s="58"/>
      <c r="F36" s="59"/>
      <c r="G36" s="59"/>
      <c r="H36" s="59"/>
      <c r="I36" s="59"/>
      <c r="J36" s="59"/>
      <c r="K36" s="60"/>
      <c r="L36" s="59" t="e">
        <f>#REF!</f>
        <v>#REF!</v>
      </c>
      <c r="M36" s="124"/>
    </row>
    <row r="37" spans="3:13" ht="15" hidden="1" customHeight="1" x14ac:dyDescent="0.2">
      <c r="C37" s="61"/>
      <c r="D37" s="62" t="s">
        <v>9</v>
      </c>
      <c r="E37" s="63"/>
      <c r="F37" s="64"/>
      <c r="G37" s="64"/>
      <c r="H37" s="64"/>
      <c r="I37" s="64"/>
      <c r="J37" s="64"/>
      <c r="K37" s="65"/>
      <c r="L37" s="125" t="e">
        <f>L36/L34</f>
        <v>#REF!</v>
      </c>
      <c r="M37" s="124"/>
    </row>
    <row r="38" spans="3:13" x14ac:dyDescent="0.2">
      <c r="M38" s="1"/>
    </row>
    <row r="39" spans="3:13" x14ac:dyDescent="0.2">
      <c r="C39" s="148" t="s">
        <v>84</v>
      </c>
      <c r="D39" s="149"/>
      <c r="E39" s="150"/>
      <c r="F39" s="150"/>
      <c r="G39" s="150"/>
      <c r="L39" s="2">
        <v>219979</v>
      </c>
      <c r="M39" s="1"/>
    </row>
    <row r="40" spans="3:13" x14ac:dyDescent="0.2">
      <c r="C40" s="156" t="s">
        <v>85</v>
      </c>
      <c r="D40" s="156"/>
      <c r="E40" s="156"/>
      <c r="F40" s="156"/>
      <c r="G40" s="156"/>
      <c r="L40" s="68"/>
    </row>
    <row r="41" spans="3:13" x14ac:dyDescent="0.2">
      <c r="C41" s="151" t="s">
        <v>86</v>
      </c>
      <c r="D41" s="151"/>
      <c r="E41" s="151"/>
      <c r="F41" s="151"/>
      <c r="G41" s="151"/>
    </row>
    <row r="42" spans="3:13" x14ac:dyDescent="0.2">
      <c r="C42" s="156" t="s">
        <v>87</v>
      </c>
      <c r="D42" s="156"/>
      <c r="E42" s="156"/>
      <c r="F42" s="156"/>
      <c r="G42" s="156"/>
    </row>
    <row r="43" spans="3:13" x14ac:dyDescent="0.2">
      <c r="C43" s="157" t="s">
        <v>88</v>
      </c>
      <c r="D43" s="157"/>
      <c r="E43" s="157"/>
      <c r="F43" s="157"/>
      <c r="G43" s="157"/>
    </row>
    <row r="44" spans="3:13" x14ac:dyDescent="0.2">
      <c r="C44" s="152" t="s">
        <v>89</v>
      </c>
      <c r="D44" s="152"/>
      <c r="E44" s="152"/>
      <c r="F44" s="152"/>
      <c r="G44" s="152"/>
    </row>
    <row r="45" spans="3:13" x14ac:dyDescent="0.2">
      <c r="C45" s="152" t="s">
        <v>90</v>
      </c>
      <c r="D45" s="152"/>
      <c r="E45" s="152"/>
      <c r="F45" s="152"/>
      <c r="G45" s="152"/>
    </row>
    <row r="46" spans="3:13" x14ac:dyDescent="0.2">
      <c r="C46" s="153" t="s">
        <v>91</v>
      </c>
      <c r="D46" s="153"/>
      <c r="E46" s="153"/>
      <c r="F46" s="153"/>
      <c r="G46" s="153"/>
    </row>
  </sheetData>
  <mergeCells count="18">
    <mergeCell ref="D1:E1"/>
    <mergeCell ref="D2:E2"/>
    <mergeCell ref="D3:E3"/>
    <mergeCell ref="M4:M8"/>
    <mergeCell ref="F7:K7"/>
    <mergeCell ref="C40:G40"/>
    <mergeCell ref="C42:G42"/>
    <mergeCell ref="C43:G43"/>
    <mergeCell ref="C11:D11"/>
    <mergeCell ref="C14:D14"/>
    <mergeCell ref="F30:K32"/>
    <mergeCell ref="C20:D20"/>
    <mergeCell ref="D23:E23"/>
    <mergeCell ref="F25:J25"/>
    <mergeCell ref="F26:J26"/>
    <mergeCell ref="C32:D32"/>
    <mergeCell ref="C30:D30"/>
    <mergeCell ref="C31:D31"/>
  </mergeCells>
  <pageMargins left="0.7" right="0.7" top="0.75" bottom="0.75" header="0.3" footer="0.3"/>
  <pageSetup scale="48" orientation="portrait" r:id="rId1"/>
  <ignoredErrors>
    <ignoredError sqref="K1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40"/>
  <sheetViews>
    <sheetView showGridLines="0" zoomScaleNormal="100" workbookViewId="0">
      <pane ySplit="7" topLeftCell="A26" activePane="bottomLeft" state="frozen"/>
      <selection pane="bottomLeft" activeCell="I7" sqref="I7"/>
    </sheetView>
  </sheetViews>
  <sheetFormatPr defaultColWidth="9" defaultRowHeight="12.75" x14ac:dyDescent="0.2"/>
  <cols>
    <col min="1" max="1" width="4.85546875" style="105" customWidth="1"/>
    <col min="2" max="2" width="39.140625" style="105" customWidth="1"/>
    <col min="3" max="3" width="3.42578125" style="112" customWidth="1"/>
    <col min="4" max="4" width="7.28515625" style="105" bestFit="1" customWidth="1"/>
    <col min="5" max="5" width="9.85546875" style="105" customWidth="1"/>
    <col min="6" max="10" width="10.85546875" style="113" customWidth="1"/>
    <col min="11" max="233" width="9.140625" style="105" customWidth="1"/>
    <col min="234" max="234" width="1.5703125" style="105" customWidth="1"/>
    <col min="235" max="235" width="4.85546875" style="105" customWidth="1"/>
    <col min="236" max="236" width="35" style="105" customWidth="1"/>
    <col min="237" max="237" width="2.140625" style="105" customWidth="1"/>
    <col min="238" max="238" width="6.5703125" style="105" customWidth="1"/>
    <col min="239" max="239" width="7.85546875" style="105" customWidth="1"/>
    <col min="240" max="243" width="7.42578125" style="105" customWidth="1"/>
    <col min="244" max="244" width="7.5703125" style="105" customWidth="1"/>
    <col min="245" max="16384" width="9" style="107"/>
  </cols>
  <sheetData>
    <row r="1" spans="1:10" ht="15" x14ac:dyDescent="0.25">
      <c r="B1" s="106"/>
      <c r="C1" s="106"/>
      <c r="D1" s="106"/>
      <c r="E1" s="106"/>
      <c r="F1"/>
      <c r="G1"/>
      <c r="H1"/>
      <c r="I1"/>
      <c r="J1"/>
    </row>
    <row r="2" spans="1:10" x14ac:dyDescent="0.2">
      <c r="B2" s="179" t="s">
        <v>62</v>
      </c>
      <c r="C2" s="179"/>
      <c r="D2" s="179"/>
      <c r="E2" s="179"/>
      <c r="F2" s="105"/>
      <c r="G2" s="105"/>
      <c r="H2" s="105"/>
      <c r="I2" s="105"/>
      <c r="J2" s="105"/>
    </row>
    <row r="3" spans="1:10" x14ac:dyDescent="0.2">
      <c r="B3" s="102" t="s">
        <v>52</v>
      </c>
      <c r="C3" s="178"/>
      <c r="D3" s="178"/>
      <c r="E3" s="178"/>
      <c r="F3" s="105"/>
      <c r="G3" s="105"/>
      <c r="H3" s="105"/>
      <c r="I3" s="105"/>
      <c r="J3" s="105"/>
    </row>
    <row r="4" spans="1:10" s="105" customFormat="1" x14ac:dyDescent="0.2">
      <c r="B4" s="77" t="s">
        <v>53</v>
      </c>
      <c r="C4" s="178"/>
      <c r="D4" s="178"/>
      <c r="E4" s="178"/>
    </row>
    <row r="5" spans="1:10" s="105" customFormat="1" x14ac:dyDescent="0.2">
      <c r="B5" s="77" t="s">
        <v>56</v>
      </c>
      <c r="C5" s="178"/>
      <c r="D5" s="178"/>
      <c r="E5" s="178"/>
    </row>
    <row r="6" spans="1:10" s="105" customFormat="1" x14ac:dyDescent="0.2">
      <c r="B6" s="89" t="s">
        <v>55</v>
      </c>
      <c r="C6" s="89"/>
      <c r="D6" s="89"/>
      <c r="E6" s="89"/>
      <c r="F6" s="99">
        <v>0.21</v>
      </c>
      <c r="G6" s="99">
        <v>0.05</v>
      </c>
      <c r="H6" s="99">
        <v>0.09</v>
      </c>
      <c r="I6" s="99">
        <v>0.48099999999999998</v>
      </c>
      <c r="J6" s="99">
        <v>0.32</v>
      </c>
    </row>
    <row r="7" spans="1:10" s="105" customFormat="1" ht="25.5" x14ac:dyDescent="0.2">
      <c r="B7" s="89" t="s">
        <v>25</v>
      </c>
      <c r="C7" s="89" t="s">
        <v>37</v>
      </c>
      <c r="D7" s="89" t="s">
        <v>39</v>
      </c>
      <c r="E7" s="93" t="s">
        <v>38</v>
      </c>
      <c r="F7" s="104" t="s">
        <v>71</v>
      </c>
      <c r="G7" s="104" t="s">
        <v>72</v>
      </c>
      <c r="H7" s="104" t="s">
        <v>94</v>
      </c>
      <c r="I7" s="104" t="s">
        <v>95</v>
      </c>
      <c r="J7" s="104" t="s">
        <v>96</v>
      </c>
    </row>
    <row r="8" spans="1:10" s="105" customFormat="1" x14ac:dyDescent="0.2">
      <c r="B8" s="78"/>
      <c r="C8" s="78"/>
      <c r="D8" s="78"/>
      <c r="E8" s="79"/>
      <c r="F8" s="117"/>
      <c r="G8" s="117"/>
      <c r="H8" s="117"/>
      <c r="I8" s="117"/>
      <c r="J8" s="117"/>
    </row>
    <row r="9" spans="1:10" s="105" customFormat="1" x14ac:dyDescent="0.2">
      <c r="B9" s="80" t="s">
        <v>26</v>
      </c>
      <c r="C9" s="87" t="s">
        <v>27</v>
      </c>
      <c r="D9" s="80"/>
      <c r="E9" s="118"/>
      <c r="F9" s="82">
        <v>11632</v>
      </c>
      <c r="G9" s="82">
        <v>10021</v>
      </c>
      <c r="H9" s="82">
        <v>11632</v>
      </c>
      <c r="I9" s="82">
        <v>11632</v>
      </c>
      <c r="J9" s="82">
        <v>10021</v>
      </c>
    </row>
    <row r="10" spans="1:10" s="105" customFormat="1" x14ac:dyDescent="0.2">
      <c r="B10" s="80" t="s">
        <v>28</v>
      </c>
      <c r="C10" s="87" t="s">
        <v>27</v>
      </c>
      <c r="D10" s="80"/>
      <c r="E10" s="118"/>
      <c r="F10" s="82">
        <v>1092</v>
      </c>
      <c r="G10" s="82">
        <v>1092</v>
      </c>
      <c r="H10" s="82">
        <v>1092</v>
      </c>
      <c r="I10" s="82">
        <v>1092</v>
      </c>
      <c r="J10" s="82">
        <v>1092</v>
      </c>
    </row>
    <row r="11" spans="1:10" s="105" customFormat="1" x14ac:dyDescent="0.2">
      <c r="A11" s="109"/>
      <c r="B11" s="77" t="s">
        <v>54</v>
      </c>
      <c r="C11" s="103"/>
      <c r="D11" s="77"/>
      <c r="E11" s="119"/>
      <c r="F11" s="83">
        <f>SUM(F9:F10)</f>
        <v>12724</v>
      </c>
      <c r="G11" s="83">
        <f>SUM(G9:G10)</f>
        <v>11113</v>
      </c>
      <c r="H11" s="83">
        <f>SUM(H9:H10)</f>
        <v>12724</v>
      </c>
      <c r="I11" s="83">
        <f>SUM(I9:I10)</f>
        <v>12724</v>
      </c>
      <c r="J11" s="83">
        <f>SUM(J9:J10)</f>
        <v>11113</v>
      </c>
    </row>
    <row r="12" spans="1:10" s="105" customFormat="1" x14ac:dyDescent="0.2">
      <c r="A12" s="109"/>
      <c r="B12" s="77"/>
      <c r="C12" s="103"/>
      <c r="D12" s="77"/>
      <c r="E12" s="119"/>
      <c r="F12" s="117"/>
      <c r="G12" s="117"/>
      <c r="H12" s="117"/>
      <c r="I12" s="117"/>
      <c r="J12" s="117"/>
    </row>
    <row r="13" spans="1:10" s="105" customFormat="1" x14ac:dyDescent="0.2">
      <c r="B13" s="84" t="s">
        <v>30</v>
      </c>
      <c r="C13" s="87" t="s">
        <v>37</v>
      </c>
      <c r="D13" s="80"/>
      <c r="E13" s="118"/>
      <c r="F13" s="82">
        <f>F11*F6</f>
        <v>2672.04</v>
      </c>
      <c r="G13" s="82">
        <f>G11*G6</f>
        <v>555.65</v>
      </c>
      <c r="H13" s="82">
        <f>H11*H6</f>
        <v>1145.1599999999999</v>
      </c>
      <c r="I13" s="82">
        <f>I11*I6</f>
        <v>6120.2439999999997</v>
      </c>
      <c r="J13" s="82">
        <f>J11*J6</f>
        <v>3556.16</v>
      </c>
    </row>
    <row r="14" spans="1:10" s="105" customFormat="1" x14ac:dyDescent="0.2">
      <c r="B14" s="84" t="s">
        <v>34</v>
      </c>
      <c r="C14" s="87" t="s">
        <v>29</v>
      </c>
      <c r="D14" s="80"/>
      <c r="E14" s="118"/>
      <c r="F14" s="117"/>
      <c r="G14" s="117"/>
      <c r="H14" s="117"/>
      <c r="I14" s="117"/>
      <c r="J14" s="117"/>
    </row>
    <row r="15" spans="1:10" s="105" customFormat="1" x14ac:dyDescent="0.2">
      <c r="B15" s="84" t="s">
        <v>35</v>
      </c>
      <c r="C15" s="87" t="s">
        <v>29</v>
      </c>
      <c r="D15" s="80"/>
      <c r="E15" s="118"/>
      <c r="F15" s="117"/>
      <c r="G15" s="117"/>
      <c r="H15" s="117"/>
      <c r="I15" s="117"/>
      <c r="J15" s="117"/>
    </row>
    <row r="16" spans="1:10" s="105" customFormat="1" x14ac:dyDescent="0.2">
      <c r="B16" s="84"/>
      <c r="C16" s="87"/>
      <c r="D16" s="80"/>
      <c r="E16" s="118"/>
      <c r="F16" s="117"/>
      <c r="G16" s="117"/>
      <c r="H16" s="117"/>
      <c r="I16" s="117"/>
      <c r="J16" s="117"/>
    </row>
    <row r="17" spans="2:10" s="105" customFormat="1" x14ac:dyDescent="0.2">
      <c r="B17" s="77" t="s">
        <v>36</v>
      </c>
      <c r="C17" s="103"/>
      <c r="D17" s="77"/>
      <c r="E17" s="119"/>
      <c r="F17" s="83">
        <f>SUM(F11:F16)</f>
        <v>15396.04</v>
      </c>
      <c r="G17" s="83">
        <f>SUM(G11:G16)</f>
        <v>11668.65</v>
      </c>
      <c r="H17" s="83">
        <f>SUM(H11:H16)</f>
        <v>13869.16</v>
      </c>
      <c r="I17" s="83">
        <f>SUM(I11:I16)</f>
        <v>18844.243999999999</v>
      </c>
      <c r="J17" s="83">
        <f>SUM(J11:J16)</f>
        <v>14669.16</v>
      </c>
    </row>
    <row r="18" spans="2:10" s="105" customFormat="1" x14ac:dyDescent="0.2">
      <c r="B18" s="77"/>
      <c r="C18" s="103"/>
      <c r="D18" s="77"/>
      <c r="E18" s="119"/>
      <c r="F18" s="117"/>
      <c r="G18" s="117"/>
      <c r="H18" s="117"/>
      <c r="I18" s="117"/>
      <c r="J18" s="117"/>
    </row>
    <row r="19" spans="2:10" s="105" customFormat="1" x14ac:dyDescent="0.2">
      <c r="B19" s="80" t="s">
        <v>41</v>
      </c>
      <c r="C19" s="103"/>
      <c r="D19" s="77"/>
      <c r="E19" s="119"/>
      <c r="F19" s="82">
        <f>IF(F17&gt;10000,200,IF(F17&gt;7500,175,0))</f>
        <v>200</v>
      </c>
      <c r="G19" s="82">
        <f>IF(G17&gt;10000,200,IF(G17&gt;7500,175,0))</f>
        <v>200</v>
      </c>
      <c r="H19" s="82">
        <f>IF(H17&gt;10000,200,IF(H17&gt;7500,175,0))</f>
        <v>200</v>
      </c>
      <c r="I19" s="82">
        <f>IF(I17&gt;10000,200,IF(I17&gt;7500,175,0))</f>
        <v>200</v>
      </c>
      <c r="J19" s="82">
        <f>IF(J17&gt;10000,200,IF(J17&gt;7500,175,0))</f>
        <v>200</v>
      </c>
    </row>
    <row r="20" spans="2:10" s="105" customFormat="1" x14ac:dyDescent="0.2">
      <c r="B20" s="80" t="s">
        <v>42</v>
      </c>
      <c r="C20" s="87" t="s">
        <v>27</v>
      </c>
      <c r="D20" s="85">
        <v>7.4999999999999997E-3</v>
      </c>
      <c r="E20" s="86" t="s">
        <v>31</v>
      </c>
      <c r="F20" s="82">
        <f>IF(F17&gt;21000,0,IF(F17&lt;21000,F17*$D$20,0))</f>
        <v>115.47030000000001</v>
      </c>
      <c r="G20" s="82">
        <f>IF(G17&gt;21000,0,IF(G17&lt;21000,G17*$D$20,0))</f>
        <v>87.514874999999989</v>
      </c>
      <c r="H20" s="82">
        <f>IF(H17&gt;21000,0,IF(H17&lt;21000,H17*$D$20,0))</f>
        <v>104.0187</v>
      </c>
      <c r="I20" s="82">
        <f>IF(I17&gt;21000,0,IF(I17&lt;21000,I17*$D$20,0))</f>
        <v>141.33183</v>
      </c>
      <c r="J20" s="82">
        <f>IF(J17&gt;21000,0,IF(J17&lt;21000,J17*$D$20,0))</f>
        <v>110.0187</v>
      </c>
    </row>
    <row r="21" spans="2:10" s="105" customFormat="1" x14ac:dyDescent="0.2">
      <c r="B21" s="80" t="s">
        <v>43</v>
      </c>
      <c r="C21" s="87" t="s">
        <v>27</v>
      </c>
      <c r="D21" s="85">
        <v>0.12</v>
      </c>
      <c r="E21" s="86" t="s">
        <v>32</v>
      </c>
      <c r="F21" s="82">
        <f>IF(F17-F13&gt;=15000,15000*$D$21,IF(F17-F13&lt;15000,(F17-F13)*$D$21,0))</f>
        <v>1526.8799999999999</v>
      </c>
      <c r="G21" s="82">
        <f>IF(G17-G13&gt;=15000,15000*$D$21,IF(G17-G13&lt;15000,(G17-G13)*$D$21,0))</f>
        <v>1333.56</v>
      </c>
      <c r="H21" s="82">
        <f>IF(H17-H13&gt;=15000,15000*$D$21,IF(H17-H13&lt;15000,(H17-H13)*$D$21,0))</f>
        <v>1526.8799999999999</v>
      </c>
      <c r="I21" s="82">
        <f>IF(I17-I13&gt;=15000,15000*$D$21,IF(I17-I13&lt;15000,(I17-I13)*$D$21,0))</f>
        <v>1526.8799999999999</v>
      </c>
      <c r="J21" s="82">
        <f>IF(J17-J13&gt;=15000,15000*$D$21,IF(J17-J13&lt;15000,(J17-J13)*$D$21,0))</f>
        <v>1333.56</v>
      </c>
    </row>
    <row r="22" spans="2:10" s="105" customFormat="1" x14ac:dyDescent="0.2">
      <c r="B22" s="108"/>
      <c r="C22" s="108"/>
      <c r="D22" s="108"/>
      <c r="E22" s="120"/>
      <c r="F22" s="117"/>
      <c r="G22" s="117"/>
      <c r="H22" s="117"/>
      <c r="I22" s="117"/>
      <c r="J22" s="117"/>
    </row>
    <row r="23" spans="2:10" s="105" customFormat="1" x14ac:dyDescent="0.2">
      <c r="B23" s="77" t="s">
        <v>40</v>
      </c>
      <c r="C23" s="103"/>
      <c r="D23" s="78"/>
      <c r="E23" s="79"/>
      <c r="F23" s="83">
        <f>+F17-SUM(F19:F22)</f>
        <v>13553.689700000001</v>
      </c>
      <c r="G23" s="83">
        <f>+G17-SUM(G19:G22)</f>
        <v>10047.575124999999</v>
      </c>
      <c r="H23" s="83">
        <f>+H17-SUM(H19:H22)</f>
        <v>12038.2613</v>
      </c>
      <c r="I23" s="83">
        <f>+I17-SUM(I19:I22)</f>
        <v>16976.032169999999</v>
      </c>
      <c r="J23" s="83">
        <f>+J17-SUM(J19:J22)</f>
        <v>13025.5813</v>
      </c>
    </row>
    <row r="24" spans="2:10" s="105" customFormat="1" x14ac:dyDescent="0.2">
      <c r="B24" s="77"/>
      <c r="C24" s="103"/>
      <c r="D24" s="78"/>
      <c r="E24" s="79"/>
      <c r="F24" s="117"/>
      <c r="G24" s="117"/>
      <c r="H24" s="117"/>
      <c r="I24" s="117"/>
      <c r="J24" s="117"/>
    </row>
    <row r="25" spans="2:10" s="105" customFormat="1" x14ac:dyDescent="0.2">
      <c r="B25" s="80" t="s">
        <v>42</v>
      </c>
      <c r="C25" s="87" t="s">
        <v>27</v>
      </c>
      <c r="D25" s="85">
        <v>3.7499999999999999E-2</v>
      </c>
      <c r="E25" s="86" t="s">
        <v>31</v>
      </c>
      <c r="F25" s="82">
        <f>IF(F17&gt;21000,0,IF(F17&lt;21000,F17*$D$25,0))</f>
        <v>577.35149999999999</v>
      </c>
      <c r="G25" s="82">
        <f>IF(G17&gt;21000,0,IF(G17&lt;21000,G17*$D$25,0))</f>
        <v>437.57437499999997</v>
      </c>
      <c r="H25" s="82">
        <f>IF(H17&gt;21000,0,IF(H17&lt;21000,H17*$D$25,0))</f>
        <v>520.09349999999995</v>
      </c>
      <c r="I25" s="82">
        <f>IF(I17&gt;21000,0,IF(I17&lt;21000,I17*$D$25,0))</f>
        <v>706.65914999999995</v>
      </c>
      <c r="J25" s="82">
        <f>IF(J17&gt;21000,0,IF(J17&lt;21000,J17*$D$25,0))</f>
        <v>550.09349999999995</v>
      </c>
    </row>
    <row r="26" spans="2:10" s="105" customFormat="1" x14ac:dyDescent="0.2">
      <c r="B26" s="80" t="s">
        <v>43</v>
      </c>
      <c r="C26" s="87" t="s">
        <v>27</v>
      </c>
      <c r="D26" s="85">
        <v>0.13</v>
      </c>
      <c r="E26" s="86" t="s">
        <v>32</v>
      </c>
      <c r="F26" s="82">
        <f>IF(F17-F13&gt;=15000,15000*$D$26,IF(F17-F13&lt;15000,(F17-F13)*$D$26,0))</f>
        <v>1654.1200000000001</v>
      </c>
      <c r="G26" s="82">
        <f>IF(G17-G13&gt;=15000,15000*$D$26,IF(G17-G13&lt;15000,(G17-G13)*$D$26,0))</f>
        <v>1444.69</v>
      </c>
      <c r="H26" s="82">
        <f>IF(H17-H13&gt;=15000,15000*$D$26,IF(H17-H13&lt;15000,(H17-H13)*$D$26,0))</f>
        <v>1654.1200000000001</v>
      </c>
      <c r="I26" s="82">
        <f>IF(I17-I13&gt;=15000,15000*$D$26,IF(I17-I13&lt;15000,(I17-I13)*$D$26,0))</f>
        <v>1654.1200000000001</v>
      </c>
      <c r="J26" s="82">
        <f>IF(J17-J13&gt;=15000,15000*$D$26,IF(J17-J13&lt;15000,(J17-J13)*$D$26,0))</f>
        <v>1444.69</v>
      </c>
    </row>
    <row r="27" spans="2:10" s="105" customFormat="1" x14ac:dyDescent="0.2">
      <c r="B27" s="80" t="s">
        <v>44</v>
      </c>
      <c r="C27" s="87" t="s">
        <v>27</v>
      </c>
      <c r="D27" s="85">
        <v>8.3299999999999999E-2</v>
      </c>
      <c r="E27" s="86" t="s">
        <v>32</v>
      </c>
      <c r="F27" s="82">
        <f>F11*$D$27</f>
        <v>1059.9092000000001</v>
      </c>
      <c r="G27" s="82">
        <f>G11*$D$27</f>
        <v>925.71289999999999</v>
      </c>
      <c r="H27" s="82">
        <f>H11*$D$27</f>
        <v>1059.9092000000001</v>
      </c>
      <c r="I27" s="82">
        <f>I11*$D$27</f>
        <v>1059.9092000000001</v>
      </c>
      <c r="J27" s="82">
        <f>J11*$D$27</f>
        <v>925.71289999999999</v>
      </c>
    </row>
    <row r="28" spans="2:10" s="105" customFormat="1" x14ac:dyDescent="0.2">
      <c r="B28" s="84" t="s">
        <v>33</v>
      </c>
      <c r="C28" s="87" t="s">
        <v>27</v>
      </c>
      <c r="D28" s="85">
        <v>7.1199999999999999E-2</v>
      </c>
      <c r="E28" s="86" t="s">
        <v>32</v>
      </c>
      <c r="F28" s="82">
        <f>F11*D28</f>
        <v>905.94880000000001</v>
      </c>
      <c r="G28" s="82">
        <f>G11*D28</f>
        <v>791.24559999999997</v>
      </c>
      <c r="H28" s="82">
        <f>H11*$D$28</f>
        <v>905.94880000000001</v>
      </c>
      <c r="I28" s="82">
        <f t="shared" ref="I28:J28" si="0">I11*$D$28</f>
        <v>905.94880000000001</v>
      </c>
      <c r="J28" s="82">
        <f t="shared" si="0"/>
        <v>791.24559999999997</v>
      </c>
    </row>
    <row r="29" spans="2:10" s="105" customFormat="1" x14ac:dyDescent="0.2">
      <c r="B29" s="110" t="s">
        <v>57</v>
      </c>
      <c r="C29" s="111" t="s">
        <v>27</v>
      </c>
      <c r="D29" s="111"/>
      <c r="E29" s="111"/>
      <c r="F29" s="82">
        <v>6</v>
      </c>
      <c r="G29" s="82">
        <v>6</v>
      </c>
      <c r="H29" s="82">
        <v>6</v>
      </c>
      <c r="I29" s="82">
        <v>6</v>
      </c>
      <c r="J29" s="82">
        <v>6</v>
      </c>
    </row>
    <row r="30" spans="2:10" s="105" customFormat="1" x14ac:dyDescent="0.2">
      <c r="B30" s="110" t="s">
        <v>60</v>
      </c>
      <c r="C30" s="111" t="s">
        <v>27</v>
      </c>
      <c r="D30" s="115">
        <v>4.8099999999999997E-2</v>
      </c>
      <c r="E30" s="85" t="s">
        <v>31</v>
      </c>
      <c r="F30" s="111" t="s">
        <v>61</v>
      </c>
      <c r="G30" s="111" t="s">
        <v>61</v>
      </c>
      <c r="H30" s="111" t="s">
        <v>61</v>
      </c>
      <c r="I30" s="111" t="s">
        <v>61</v>
      </c>
      <c r="J30" s="111" t="s">
        <v>61</v>
      </c>
    </row>
    <row r="31" spans="2:10" s="105" customFormat="1" x14ac:dyDescent="0.2">
      <c r="B31" s="84" t="s">
        <v>45</v>
      </c>
      <c r="C31" s="87" t="s">
        <v>27</v>
      </c>
      <c r="D31" s="88">
        <v>2.5600000000000001E-2</v>
      </c>
      <c r="E31" s="85" t="s">
        <v>31</v>
      </c>
      <c r="F31" s="111" t="s">
        <v>61</v>
      </c>
      <c r="G31" s="111" t="s">
        <v>61</v>
      </c>
      <c r="H31" s="111" t="s">
        <v>61</v>
      </c>
      <c r="I31" s="111" t="s">
        <v>61</v>
      </c>
      <c r="J31" s="111" t="s">
        <v>61</v>
      </c>
    </row>
    <row r="32" spans="2:10" s="105" customFormat="1" x14ac:dyDescent="0.2">
      <c r="B32" s="81" t="s">
        <v>46</v>
      </c>
      <c r="C32" s="87" t="s">
        <v>29</v>
      </c>
      <c r="D32" s="85"/>
      <c r="E32" s="86"/>
      <c r="F32" s="82">
        <v>350</v>
      </c>
      <c r="G32" s="82">
        <v>350</v>
      </c>
      <c r="H32" s="82">
        <v>350</v>
      </c>
      <c r="I32" s="82">
        <v>350</v>
      </c>
      <c r="J32" s="82">
        <v>350</v>
      </c>
    </row>
    <row r="33" spans="2:10" s="105" customFormat="1" x14ac:dyDescent="0.2">
      <c r="B33" s="81" t="s">
        <v>47</v>
      </c>
      <c r="C33" s="87" t="s">
        <v>29</v>
      </c>
      <c r="D33" s="85"/>
      <c r="E33" s="86"/>
      <c r="F33" s="82">
        <v>100</v>
      </c>
      <c r="G33" s="82">
        <v>100</v>
      </c>
      <c r="H33" s="82">
        <v>100</v>
      </c>
      <c r="I33" s="82">
        <v>100</v>
      </c>
      <c r="J33" s="82">
        <v>100</v>
      </c>
    </row>
    <row r="34" spans="2:10" s="105" customFormat="1" x14ac:dyDescent="0.2">
      <c r="B34" s="81" t="s">
        <v>50</v>
      </c>
      <c r="C34" s="87" t="s">
        <v>29</v>
      </c>
      <c r="D34" s="85"/>
      <c r="E34" s="86"/>
      <c r="F34" s="117"/>
      <c r="G34" s="117"/>
      <c r="H34" s="117"/>
      <c r="I34" s="117"/>
      <c r="J34" s="117"/>
    </row>
    <row r="35" spans="2:10" s="105" customFormat="1" x14ac:dyDescent="0.2">
      <c r="B35" s="81"/>
      <c r="C35" s="87"/>
      <c r="D35" s="85"/>
      <c r="E35" s="86"/>
      <c r="F35" s="117"/>
      <c r="G35" s="117"/>
      <c r="H35" s="117"/>
      <c r="I35" s="117"/>
      <c r="J35" s="117"/>
    </row>
    <row r="36" spans="2:10" s="105" customFormat="1" x14ac:dyDescent="0.2">
      <c r="B36" s="90" t="s">
        <v>51</v>
      </c>
      <c r="C36" s="91"/>
      <c r="D36" s="89"/>
      <c r="E36" s="93"/>
      <c r="F36" s="94">
        <f>SUM(F25:F35)</f>
        <v>4653.3294999999998</v>
      </c>
      <c r="G36" s="94">
        <f>SUM(G25:G35)</f>
        <v>4055.2228750000004</v>
      </c>
      <c r="H36" s="94">
        <f>SUM(H25:H35)</f>
        <v>4596.0715</v>
      </c>
      <c r="I36" s="94">
        <f>SUM(I25:I35)</f>
        <v>4782.6371500000005</v>
      </c>
      <c r="J36" s="94">
        <f>SUM(J25:J35)</f>
        <v>4167.7420000000002</v>
      </c>
    </row>
    <row r="37" spans="2:10" s="105" customFormat="1" x14ac:dyDescent="0.2">
      <c r="B37" s="80" t="s">
        <v>48</v>
      </c>
      <c r="C37" s="87"/>
      <c r="D37" s="98">
        <v>0.16666666666666666</v>
      </c>
      <c r="E37" s="86"/>
      <c r="F37" s="114"/>
      <c r="G37" s="114"/>
      <c r="H37" s="114"/>
      <c r="I37" s="114"/>
      <c r="J37" s="114"/>
    </row>
    <row r="38" spans="2:10" s="105" customFormat="1" x14ac:dyDescent="0.2">
      <c r="B38" s="90" t="s">
        <v>49</v>
      </c>
      <c r="C38" s="91"/>
      <c r="D38" s="90"/>
      <c r="E38" s="92"/>
      <c r="F38" s="94">
        <f>F17+F36+F37</f>
        <v>20049.369500000001</v>
      </c>
      <c r="G38" s="94">
        <f>G17+G36+G37</f>
        <v>15723.872875000001</v>
      </c>
      <c r="H38" s="94">
        <f>H17+H36+H37</f>
        <v>18465.231500000002</v>
      </c>
      <c r="I38" s="94">
        <f>I17+I36+I37</f>
        <v>23626.881150000001</v>
      </c>
      <c r="J38" s="94">
        <f>J17+J36+J37</f>
        <v>18836.902000000002</v>
      </c>
    </row>
    <row r="39" spans="2:10" ht="15" x14ac:dyDescent="0.2">
      <c r="F39" s="128"/>
      <c r="G39" s="128"/>
      <c r="H39" s="128"/>
      <c r="I39" s="128"/>
      <c r="J39" s="128"/>
    </row>
    <row r="40" spans="2:10" x14ac:dyDescent="0.2">
      <c r="I40" s="113">
        <v>23625</v>
      </c>
    </row>
  </sheetData>
  <mergeCells count="2">
    <mergeCell ref="C3:E5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Bits Pilani College</vt:lpstr>
      <vt:lpstr>-Wage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User</cp:lastModifiedBy>
  <cp:lastPrinted>2021-06-03T10:36:14Z</cp:lastPrinted>
  <dcterms:created xsi:type="dcterms:W3CDTF">2020-01-31T10:05:12Z</dcterms:created>
  <dcterms:modified xsi:type="dcterms:W3CDTF">2021-06-24T05:43:41Z</dcterms:modified>
</cp:coreProperties>
</file>