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\Desktop\Fintree\"/>
    </mc:Choice>
  </mc:AlternateContent>
  <bookViews>
    <workbookView xWindow="-120" yWindow="-120" windowWidth="20730" windowHeight="11160" activeTab="1"/>
  </bookViews>
  <sheets>
    <sheet name="Cost sheet " sheetId="4" r:id="rId1"/>
    <sheet name="Wage Break-up" sheetId="10" r:id="rId2"/>
  </sheets>
  <definedNames>
    <definedName name="_xlnm.Print_Area" localSheetId="0">'Cost sheet '!$B$1:$F$24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0" l="1"/>
  <c r="C6" i="10"/>
  <c r="F11" i="4" l="1"/>
  <c r="D8" i="4" l="1"/>
  <c r="D12" i="4" l="1"/>
  <c r="F12" i="4"/>
  <c r="D26" i="10" l="1"/>
  <c r="C26" i="10"/>
  <c r="C7" i="10" l="1"/>
  <c r="D7" i="10"/>
  <c r="D28" i="10" s="1"/>
  <c r="C8" i="10" l="1"/>
  <c r="C28" i="10"/>
  <c r="D8" i="10"/>
  <c r="D14" i="10" s="1"/>
  <c r="C25" i="10"/>
  <c r="C14" i="10"/>
  <c r="D25" i="10"/>
  <c r="C17" i="10" l="1"/>
  <c r="C16" i="10"/>
  <c r="C24" i="10"/>
  <c r="C23" i="10"/>
  <c r="D24" i="10"/>
  <c r="D23" i="10"/>
  <c r="D17" i="10"/>
  <c r="D16" i="10"/>
  <c r="D32" i="10" l="1"/>
  <c r="D33" i="10" s="1"/>
  <c r="C32" i="10"/>
  <c r="C33" i="10" s="1"/>
  <c r="E6" i="4" s="1"/>
  <c r="D20" i="10"/>
  <c r="D21" i="10" s="1"/>
  <c r="C20" i="10"/>
  <c r="C21" i="10" s="1"/>
  <c r="D34" i="10" l="1"/>
  <c r="D35" i="10" s="1"/>
  <c r="D37" i="10" s="1"/>
  <c r="E7" i="4"/>
  <c r="F7" i="4" s="1"/>
  <c r="C34" i="10"/>
  <c r="C35" i="10" s="1"/>
  <c r="C37" i="10" s="1"/>
  <c r="E37" i="10" l="1"/>
  <c r="F6" i="4"/>
  <c r="F8" i="4" s="1"/>
  <c r="F13" i="4" s="1"/>
  <c r="F14" i="4" l="1"/>
  <c r="F15" i="4" l="1"/>
</calcChain>
</file>

<file path=xl/sharedStrings.xml><?xml version="1.0" encoding="utf-8"?>
<sst xmlns="http://schemas.openxmlformats.org/spreadsheetml/2006/main" count="64" uniqueCount="63">
  <si>
    <t>Particulars</t>
  </si>
  <si>
    <t>(A)</t>
  </si>
  <si>
    <t>Basic Salary</t>
  </si>
  <si>
    <t>D.A (Special Allowance)</t>
  </si>
  <si>
    <t>Total</t>
  </si>
  <si>
    <t>Washing Allowance</t>
  </si>
  <si>
    <t>Conveyance</t>
  </si>
  <si>
    <t>CCA</t>
  </si>
  <si>
    <t>Others</t>
  </si>
  <si>
    <t>Total Gross Salary</t>
  </si>
  <si>
    <t>(B)</t>
  </si>
  <si>
    <t>MLWF</t>
  </si>
  <si>
    <t>Professional Tax</t>
  </si>
  <si>
    <t>Employees Deduction</t>
  </si>
  <si>
    <t>Net Salary (A-B)</t>
  </si>
  <si>
    <t>( C )</t>
  </si>
  <si>
    <t>Statutory Charges to Company</t>
  </si>
  <si>
    <t>Department</t>
  </si>
  <si>
    <t>Qty</t>
  </si>
  <si>
    <t>Rate</t>
  </si>
  <si>
    <t>Total (Rs.)</t>
  </si>
  <si>
    <t>SUB TOTAL A</t>
  </si>
  <si>
    <t>TOTAL SERVICES FEE</t>
  </si>
  <si>
    <t>Terms</t>
  </si>
  <si>
    <t>Taxes as applicable</t>
  </si>
  <si>
    <t>Revision in rates will be deemed approved as per Minimum Wage Notification from the date thereof</t>
  </si>
  <si>
    <t>Uniforms costs are included, however, for customized uniforms - we will bill on actuals</t>
  </si>
  <si>
    <t>EX-Gratia (8.33% on Basic + DA)</t>
  </si>
  <si>
    <t>Documentation, Admin &amp; Verification</t>
  </si>
  <si>
    <t>Training</t>
  </si>
  <si>
    <t>CTC</t>
  </si>
  <si>
    <t>PF (12% on Gross - HRA)</t>
  </si>
  <si>
    <t>ESIC (0.75% on Total Gross)</t>
  </si>
  <si>
    <t>PF (13% on Gross - HRA)</t>
  </si>
  <si>
    <t>ESIC (3.25% on Total Gross)</t>
  </si>
  <si>
    <t>HRA on basic + DA</t>
  </si>
  <si>
    <t>Management Fee</t>
  </si>
  <si>
    <t>GRAND TOTAL</t>
  </si>
  <si>
    <t>Additional 4 Hrs</t>
  </si>
  <si>
    <t>Remarks</t>
  </si>
  <si>
    <t>Wage Breakup</t>
  </si>
  <si>
    <t xml:space="preserve">Uniform + Basic PPE </t>
  </si>
  <si>
    <t>Work on Statutory Holidays will be billed at 3X - 26th January, 1st May, 15th August, 2nd October and 4 other national holidays which will be chosen by the client</t>
  </si>
  <si>
    <t>Mgmt Fee</t>
  </si>
  <si>
    <t>Landing Cost</t>
  </si>
  <si>
    <t>Payments Terms - 30 Days from submission of invoice.</t>
  </si>
  <si>
    <t>HK Janitor</t>
  </si>
  <si>
    <t>A. FM Services</t>
  </si>
  <si>
    <t>SUB TOTAL B</t>
  </si>
  <si>
    <t>Housekeeping Consumables &amp; Supplies</t>
  </si>
  <si>
    <t>At Actual</t>
  </si>
  <si>
    <t>On Consumption</t>
  </si>
  <si>
    <t>Pantry Staff</t>
  </si>
  <si>
    <t>Janitor</t>
  </si>
  <si>
    <t>Wet &amp; Dry Vacuum</t>
  </si>
  <si>
    <t>First month Cap @15k; Followed by 4k p.m</t>
  </si>
  <si>
    <t>B. HK Chemicals &amp; Consumables, Equipments &amp; Tools</t>
  </si>
  <si>
    <t>Pantry cum Office Staff</t>
  </si>
  <si>
    <t>FINTREE FINANCE PVT LTD, MUMBAI</t>
  </si>
  <si>
    <t xml:space="preserve">Gratuity (4.81% on basic +DA) </t>
  </si>
  <si>
    <t>SILA will provide on statutory documentation each month.</t>
  </si>
  <si>
    <t>9 hrs x 6 Days a week</t>
  </si>
  <si>
    <t>Leave salary (7.12 % on Basic+DA)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</si>
</sst>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3">
    <xf numFmtId="0" fontId="0" fillId="0" borderId="0" xfId="0"/>
    <xf numFmtId="3" fontId="6" fillId="0" borderId="0" xfId="0" applyNumberFormat="1" applyFont="1" applyFill="1" applyAlignment="1">
      <alignment horizontal="left" vertical="center" wrapText="1"/>
    </xf>
    <xf numFmtId="3" fontId="7" fillId="0" borderId="0" xfId="0" applyNumberFormat="1" applyFont="1" applyFill="1" applyAlignment="1">
      <alignment horizontal="left" vertic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3" fontId="9" fillId="0" borderId="0" xfId="1" applyNumberFormat="1" applyFont="1" applyFill="1" applyBorder="1" applyAlignment="1">
      <alignment vertical="center"/>
    </xf>
    <xf numFmtId="3" fontId="7" fillId="0" borderId="0" xfId="1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Alignment="1">
      <alignment horizontal="left" vertical="center" wrapText="1"/>
    </xf>
    <xf numFmtId="3" fontId="6" fillId="0" borderId="5" xfId="0" applyNumberFormat="1" applyFont="1" applyFill="1" applyBorder="1" applyAlignment="1">
      <alignment horizontal="left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vertical="center" wrapText="1"/>
    </xf>
    <xf numFmtId="3" fontId="8" fillId="0" borderId="2" xfId="0" applyNumberFormat="1" applyFont="1" applyFill="1" applyBorder="1" applyAlignment="1">
      <alignment vertical="center" wrapText="1"/>
    </xf>
    <xf numFmtId="3" fontId="8" fillId="3" borderId="6" xfId="0" applyNumberFormat="1" applyFont="1" applyFill="1" applyBorder="1" applyAlignment="1">
      <alignment vertical="center" wrapText="1"/>
    </xf>
    <xf numFmtId="3" fontId="8" fillId="3" borderId="7" xfId="0" applyNumberFormat="1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6" fillId="0" borderId="8" xfId="0" applyNumberFormat="1" applyFont="1" applyFill="1" applyBorder="1" applyAlignment="1">
      <alignment horizontal="left" vertical="center" wrapText="1"/>
    </xf>
    <xf numFmtId="3" fontId="8" fillId="6" borderId="2" xfId="0" applyNumberFormat="1" applyFont="1" applyFill="1" applyBorder="1" applyAlignment="1">
      <alignment horizontal="center" vertical="center" wrapText="1"/>
    </xf>
    <xf numFmtId="3" fontId="8" fillId="6" borderId="1" xfId="0" applyNumberFormat="1" applyFont="1" applyFill="1" applyBorder="1" applyAlignment="1">
      <alignment horizontal="center" vertical="center" wrapText="1"/>
    </xf>
    <xf numFmtId="3" fontId="8" fillId="5" borderId="1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41" fontId="2" fillId="0" borderId="1" xfId="4" applyFont="1" applyFill="1" applyBorder="1"/>
    <xf numFmtId="41" fontId="4" fillId="0" borderId="1" xfId="4" applyFont="1" applyFill="1" applyBorder="1" applyAlignment="1">
      <alignment vertical="center"/>
    </xf>
    <xf numFmtId="41" fontId="2" fillId="0" borderId="1" xfId="4" applyFont="1" applyBorder="1"/>
    <xf numFmtId="41" fontId="5" fillId="0" borderId="1" xfId="4" applyFont="1" applyFill="1" applyBorder="1" applyAlignment="1">
      <alignment horizontal="center" vertical="center"/>
    </xf>
    <xf numFmtId="165" fontId="4" fillId="0" borderId="1" xfId="4" applyNumberFormat="1" applyFont="1" applyFill="1" applyBorder="1" applyAlignment="1">
      <alignment horizontal="center" vertical="center"/>
    </xf>
    <xf numFmtId="41" fontId="4" fillId="0" borderId="1" xfId="4" applyFont="1" applyFill="1" applyBorder="1" applyAlignment="1">
      <alignment horizontal="center" vertical="center"/>
    </xf>
    <xf numFmtId="166" fontId="4" fillId="0" borderId="1" xfId="4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1" fontId="4" fillId="0" borderId="11" xfId="4" applyFont="1" applyFill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41" fontId="5" fillId="4" borderId="3" xfId="4" applyFont="1" applyFill="1" applyBorder="1" applyAlignment="1">
      <alignment horizontal="center" vertical="center" wrapText="1"/>
    </xf>
    <xf numFmtId="41" fontId="5" fillId="4" borderId="4" xfId="4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vertical="center"/>
    </xf>
    <xf numFmtId="41" fontId="4" fillId="0" borderId="2" xfId="4" applyFont="1" applyFill="1" applyBorder="1" applyAlignment="1">
      <alignment vertical="center"/>
    </xf>
    <xf numFmtId="41" fontId="5" fillId="0" borderId="6" xfId="4" applyFont="1" applyFill="1" applyBorder="1" applyAlignment="1">
      <alignment vertical="center"/>
    </xf>
    <xf numFmtId="41" fontId="5" fillId="0" borderId="7" xfId="4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3" fontId="6" fillId="0" borderId="5" xfId="0" applyNumberFormat="1" applyFont="1" applyFill="1" applyBorder="1" applyAlignment="1">
      <alignment vertical="center" wrapText="1"/>
    </xf>
    <xf numFmtId="3" fontId="10" fillId="0" borderId="12" xfId="0" applyNumberFormat="1" applyFont="1" applyFill="1" applyBorder="1" applyAlignment="1">
      <alignment horizontal="center" vertical="center" wrapText="1"/>
    </xf>
    <xf numFmtId="3" fontId="11" fillId="0" borderId="1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2" fillId="2" borderId="13" xfId="0" applyNumberFormat="1" applyFont="1" applyFill="1" applyBorder="1" applyAlignment="1">
      <alignment horizontal="center" vertical="center" wrapText="1"/>
    </xf>
    <xf numFmtId="3" fontId="12" fillId="2" borderId="14" xfId="0" applyNumberFormat="1" applyFont="1" applyFill="1" applyBorder="1" applyAlignment="1">
      <alignment horizontal="center" vertical="center" wrapText="1"/>
    </xf>
    <xf numFmtId="3" fontId="12" fillId="2" borderId="15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Alignment="1">
      <alignment horizontal="left" vertical="center" wrapText="1"/>
    </xf>
    <xf numFmtId="3" fontId="7" fillId="0" borderId="0" xfId="1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wrapText="1"/>
    </xf>
    <xf numFmtId="3" fontId="6" fillId="0" borderId="10" xfId="0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</cellXfs>
  <cellStyles count="5">
    <cellStyle name="Comma [0] 2" xfId="4"/>
    <cellStyle name="Comma 2 3 2" xfId="3"/>
    <cellStyle name="Normal" xfId="0" builtinId="0"/>
    <cellStyle name="Normal 2" xfId="1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showGridLines="0" zoomScale="90" zoomScaleNormal="90" workbookViewId="0">
      <pane ySplit="4" topLeftCell="A5" activePane="bottomLeft" state="frozen"/>
      <selection pane="bottomLeft" activeCell="J12" sqref="J12"/>
    </sheetView>
  </sheetViews>
  <sheetFormatPr defaultColWidth="9" defaultRowHeight="12.75" x14ac:dyDescent="0.25"/>
  <cols>
    <col min="1" max="1" width="7.5703125" style="1" customWidth="1"/>
    <col min="2" max="2" width="5.140625" style="1" bestFit="1" customWidth="1"/>
    <col min="3" max="3" width="43.85546875" style="1" customWidth="1"/>
    <col min="4" max="4" width="6.42578125" style="1" customWidth="1"/>
    <col min="5" max="5" width="9" style="1" customWidth="1"/>
    <col min="6" max="6" width="15.5703125" style="1" customWidth="1"/>
    <col min="7" max="7" width="20.42578125" style="1" customWidth="1"/>
    <col min="8" max="8" width="9" style="1"/>
    <col min="9" max="9" width="11.7109375" style="1" customWidth="1"/>
    <col min="10" max="16384" width="9" style="1"/>
  </cols>
  <sheetData>
    <row r="2" spans="2:11" ht="13.5" thickBot="1" x14ac:dyDescent="0.3"/>
    <row r="3" spans="2:11" s="2" customFormat="1" ht="21" customHeight="1" thickBot="1" x14ac:dyDescent="0.3">
      <c r="B3" s="53" t="s">
        <v>58</v>
      </c>
      <c r="C3" s="54"/>
      <c r="D3" s="54"/>
      <c r="E3" s="54"/>
      <c r="F3" s="54"/>
      <c r="G3" s="55"/>
    </row>
    <row r="4" spans="2:11" s="2" customFormat="1" ht="15" x14ac:dyDescent="0.25">
      <c r="B4" s="50"/>
      <c r="C4" s="51" t="s">
        <v>17</v>
      </c>
      <c r="D4" s="51" t="s">
        <v>18</v>
      </c>
      <c r="E4" s="51" t="s">
        <v>19</v>
      </c>
      <c r="F4" s="51" t="s">
        <v>20</v>
      </c>
      <c r="G4" s="52" t="s">
        <v>39</v>
      </c>
    </row>
    <row r="5" spans="2:11" x14ac:dyDescent="0.25">
      <c r="B5" s="23"/>
      <c r="C5" s="24" t="s">
        <v>47</v>
      </c>
      <c r="D5" s="25"/>
      <c r="E5" s="25"/>
      <c r="F5" s="25"/>
      <c r="G5" s="14"/>
    </row>
    <row r="6" spans="2:11" x14ac:dyDescent="0.25">
      <c r="B6" s="15">
        <v>1</v>
      </c>
      <c r="C6" s="7" t="s">
        <v>57</v>
      </c>
      <c r="D6" s="12">
        <v>1</v>
      </c>
      <c r="E6" s="12">
        <f>'Wage Break-up'!C33</f>
        <v>20055.7716</v>
      </c>
      <c r="F6" s="12">
        <f t="shared" ref="F6:F7" si="0">E6*D6</f>
        <v>20055.7716</v>
      </c>
      <c r="G6" s="60" t="s">
        <v>61</v>
      </c>
    </row>
    <row r="7" spans="2:11" s="13" customFormat="1" x14ac:dyDescent="0.25">
      <c r="B7" s="15">
        <v>2</v>
      </c>
      <c r="C7" s="7" t="s">
        <v>53</v>
      </c>
      <c r="D7" s="12">
        <v>2</v>
      </c>
      <c r="E7" s="12">
        <f>'Wage Break-up'!D33</f>
        <v>16156.459150000001</v>
      </c>
      <c r="F7" s="12">
        <f t="shared" si="0"/>
        <v>32312.918300000001</v>
      </c>
      <c r="G7" s="61"/>
    </row>
    <row r="8" spans="2:11" s="13" customFormat="1" x14ac:dyDescent="0.25">
      <c r="B8" s="15"/>
      <c r="C8" s="9" t="s">
        <v>21</v>
      </c>
      <c r="D8" s="9">
        <f>SUM(D6:D7)</f>
        <v>3</v>
      </c>
      <c r="E8" s="12"/>
      <c r="F8" s="9">
        <f>SUM(F6:F7)</f>
        <v>52368.689899999998</v>
      </c>
      <c r="G8" s="47"/>
      <c r="K8" s="4"/>
    </row>
    <row r="9" spans="2:11" s="13" customFormat="1" x14ac:dyDescent="0.25">
      <c r="B9" s="23"/>
      <c r="C9" s="24" t="s">
        <v>56</v>
      </c>
      <c r="D9" s="25"/>
      <c r="E9" s="25"/>
      <c r="F9" s="25"/>
      <c r="G9" s="46"/>
      <c r="K9" s="4"/>
    </row>
    <row r="10" spans="2:11" s="13" customFormat="1" ht="25.5" x14ac:dyDescent="0.25">
      <c r="B10" s="15">
        <v>1</v>
      </c>
      <c r="C10" s="7" t="s">
        <v>49</v>
      </c>
      <c r="D10" s="12"/>
      <c r="E10" s="12" t="s">
        <v>50</v>
      </c>
      <c r="F10" s="12" t="s">
        <v>51</v>
      </c>
      <c r="G10" s="47" t="s">
        <v>55</v>
      </c>
      <c r="K10" s="4"/>
    </row>
    <row r="11" spans="2:11" s="13" customFormat="1" ht="12.75" customHeight="1" x14ac:dyDescent="0.25">
      <c r="B11" s="15">
        <v>2</v>
      </c>
      <c r="C11" s="7" t="s">
        <v>54</v>
      </c>
      <c r="D11" s="12">
        <v>1</v>
      </c>
      <c r="E11" s="12">
        <v>2000</v>
      </c>
      <c r="F11" s="12">
        <f t="shared" ref="F11" si="1">E11*D11</f>
        <v>2000</v>
      </c>
      <c r="G11" s="49"/>
      <c r="K11" s="4"/>
    </row>
    <row r="12" spans="2:11" x14ac:dyDescent="0.25">
      <c r="B12" s="15"/>
      <c r="C12" s="9" t="s">
        <v>48</v>
      </c>
      <c r="D12" s="9">
        <f>SUM(D10:D11)</f>
        <v>1</v>
      </c>
      <c r="E12" s="12"/>
      <c r="F12" s="9">
        <f>SUM(F10:F11)</f>
        <v>2000</v>
      </c>
      <c r="G12" s="14"/>
    </row>
    <row r="13" spans="2:11" x14ac:dyDescent="0.25">
      <c r="B13" s="16"/>
      <c r="C13" s="8" t="s">
        <v>22</v>
      </c>
      <c r="D13" s="10"/>
      <c r="E13" s="10"/>
      <c r="F13" s="3">
        <f>F12+F8</f>
        <v>54368.689899999998</v>
      </c>
      <c r="G13" s="14"/>
    </row>
    <row r="14" spans="2:11" x14ac:dyDescent="0.25">
      <c r="B14" s="17"/>
      <c r="C14" s="9" t="s">
        <v>36</v>
      </c>
      <c r="D14" s="35">
        <v>0.1</v>
      </c>
      <c r="E14" s="11"/>
      <c r="F14" s="9">
        <f>F13*D14</f>
        <v>5436.8689899999999</v>
      </c>
      <c r="G14" s="14"/>
    </row>
    <row r="15" spans="2:11" ht="13.5" thickBot="1" x14ac:dyDescent="0.3">
      <c r="B15" s="18"/>
      <c r="C15" s="19" t="s">
        <v>37</v>
      </c>
      <c r="D15" s="20"/>
      <c r="E15" s="20"/>
      <c r="F15" s="21">
        <f>F13+F14</f>
        <v>59805.55889</v>
      </c>
      <c r="G15" s="22"/>
    </row>
    <row r="16" spans="2:11" x14ac:dyDescent="0.25">
      <c r="B16" s="26"/>
      <c r="C16" s="27"/>
      <c r="D16" s="26"/>
      <c r="E16" s="26"/>
      <c r="F16" s="27"/>
    </row>
    <row r="17" spans="2:7" x14ac:dyDescent="0.25">
      <c r="B17" s="5"/>
      <c r="C17" s="6"/>
      <c r="D17" s="4"/>
      <c r="E17" s="4"/>
      <c r="F17" s="4"/>
    </row>
    <row r="18" spans="2:7" x14ac:dyDescent="0.25">
      <c r="B18" s="5" t="s">
        <v>23</v>
      </c>
      <c r="C18" s="6"/>
      <c r="D18" s="4"/>
      <c r="E18" s="4"/>
      <c r="F18" s="4"/>
    </row>
    <row r="19" spans="2:7" x14ac:dyDescent="0.25">
      <c r="B19" s="58" t="s">
        <v>24</v>
      </c>
      <c r="C19" s="58"/>
      <c r="D19" s="58"/>
      <c r="E19" s="58"/>
      <c r="F19" s="58"/>
    </row>
    <row r="20" spans="2:7" x14ac:dyDescent="0.25">
      <c r="B20" s="58" t="s">
        <v>25</v>
      </c>
      <c r="C20" s="58"/>
      <c r="D20" s="58"/>
      <c r="E20" s="58"/>
      <c r="F20" s="58"/>
      <c r="G20" s="58"/>
    </row>
    <row r="21" spans="2:7" x14ac:dyDescent="0.25">
      <c r="B21" s="58" t="s">
        <v>60</v>
      </c>
      <c r="C21" s="58"/>
      <c r="D21" s="58"/>
      <c r="E21" s="58"/>
      <c r="F21" s="58"/>
    </row>
    <row r="22" spans="2:7" x14ac:dyDescent="0.25">
      <c r="B22" s="56" t="s">
        <v>26</v>
      </c>
      <c r="C22" s="56"/>
      <c r="D22" s="56"/>
      <c r="E22" s="56"/>
      <c r="F22" s="56"/>
    </row>
    <row r="23" spans="2:7" ht="29.25" customHeight="1" x14ac:dyDescent="0.25">
      <c r="B23" s="59" t="s">
        <v>42</v>
      </c>
      <c r="C23" s="59"/>
      <c r="D23" s="59"/>
      <c r="E23" s="59"/>
      <c r="F23" s="59"/>
    </row>
    <row r="24" spans="2:7" x14ac:dyDescent="0.25">
      <c r="B24" s="56" t="s">
        <v>45</v>
      </c>
      <c r="C24" s="56"/>
      <c r="D24" s="56"/>
      <c r="E24" s="56"/>
      <c r="F24" s="56"/>
    </row>
    <row r="25" spans="2:7" ht="24" customHeight="1" x14ac:dyDescent="0.25">
      <c r="B25" s="57"/>
      <c r="C25" s="57"/>
      <c r="D25" s="57"/>
      <c r="E25" s="57"/>
      <c r="F25" s="57"/>
    </row>
  </sheetData>
  <mergeCells count="9">
    <mergeCell ref="B3:G3"/>
    <mergeCell ref="B24:F24"/>
    <mergeCell ref="B25:F25"/>
    <mergeCell ref="B19:F19"/>
    <mergeCell ref="B21:F21"/>
    <mergeCell ref="B22:F22"/>
    <mergeCell ref="B23:F23"/>
    <mergeCell ref="B20:G20"/>
    <mergeCell ref="G6:G7"/>
  </mergeCells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showGridLines="0" tabSelected="1" topLeftCell="A12" zoomScale="74" zoomScaleNormal="74" workbookViewId="0">
      <selection activeCell="G20" sqref="G20"/>
    </sheetView>
  </sheetViews>
  <sheetFormatPr defaultRowHeight="15" x14ac:dyDescent="0.25"/>
  <cols>
    <col min="2" max="2" width="35.5703125" bestFit="1" customWidth="1"/>
    <col min="3" max="3" width="14.5703125" customWidth="1"/>
    <col min="4" max="4" width="13.85546875" customWidth="1"/>
  </cols>
  <sheetData>
    <row r="2" spans="2:4" ht="15.75" thickBot="1" x14ac:dyDescent="0.3">
      <c r="B2" s="62" t="s">
        <v>40</v>
      </c>
      <c r="C2" s="62"/>
      <c r="D2" s="62"/>
    </row>
    <row r="3" spans="2:4" ht="21.75" customHeight="1" x14ac:dyDescent="0.25">
      <c r="B3" s="40" t="s">
        <v>0</v>
      </c>
      <c r="C3" s="41" t="s">
        <v>52</v>
      </c>
      <c r="D3" s="41" t="s">
        <v>46</v>
      </c>
    </row>
    <row r="4" spans="2:4" x14ac:dyDescent="0.25">
      <c r="B4" s="42" t="s">
        <v>1</v>
      </c>
      <c r="C4" s="28"/>
      <c r="D4" s="28"/>
    </row>
    <row r="5" spans="2:4" x14ac:dyDescent="0.25">
      <c r="B5" s="43" t="s">
        <v>2</v>
      </c>
      <c r="C5" s="30">
        <v>10856</v>
      </c>
      <c r="D5" s="30">
        <v>10021</v>
      </c>
    </row>
    <row r="6" spans="2:4" x14ac:dyDescent="0.25">
      <c r="B6" s="43" t="s">
        <v>3</v>
      </c>
      <c r="C6" s="30">
        <f>390+364+182+156</f>
        <v>1092</v>
      </c>
      <c r="D6" s="30">
        <f>390+364+182+156</f>
        <v>1092</v>
      </c>
    </row>
    <row r="7" spans="2:4" x14ac:dyDescent="0.25">
      <c r="B7" s="42" t="s">
        <v>4</v>
      </c>
      <c r="C7" s="31">
        <f t="shared" ref="C7:D7" si="0">C5+C6</f>
        <v>11948</v>
      </c>
      <c r="D7" s="31">
        <f t="shared" si="0"/>
        <v>11113</v>
      </c>
    </row>
    <row r="8" spans="2:4" x14ac:dyDescent="0.25">
      <c r="B8" s="43" t="s">
        <v>35</v>
      </c>
      <c r="C8" s="32">
        <f>28%*C7</f>
        <v>3345.4400000000005</v>
      </c>
      <c r="D8" s="32">
        <f>6%*D7</f>
        <v>666.78</v>
      </c>
    </row>
    <row r="9" spans="2:4" x14ac:dyDescent="0.25">
      <c r="B9" s="43" t="s">
        <v>5</v>
      </c>
      <c r="C9" s="33"/>
      <c r="D9" s="33"/>
    </row>
    <row r="10" spans="2:4" x14ac:dyDescent="0.25">
      <c r="B10" s="43" t="s">
        <v>6</v>
      </c>
      <c r="C10" s="33"/>
      <c r="D10" s="33"/>
    </row>
    <row r="11" spans="2:4" x14ac:dyDescent="0.25">
      <c r="B11" s="43" t="s">
        <v>7</v>
      </c>
      <c r="C11" s="33"/>
      <c r="D11" s="33"/>
    </row>
    <row r="12" spans="2:4" x14ac:dyDescent="0.25">
      <c r="B12" s="43" t="s">
        <v>8</v>
      </c>
      <c r="C12" s="33"/>
      <c r="D12" s="33"/>
    </row>
    <row r="13" spans="2:4" x14ac:dyDescent="0.25">
      <c r="B13" s="43" t="s">
        <v>38</v>
      </c>
      <c r="C13" s="33"/>
      <c r="D13" s="33"/>
    </row>
    <row r="14" spans="2:4" x14ac:dyDescent="0.25">
      <c r="B14" s="42" t="s">
        <v>9</v>
      </c>
      <c r="C14" s="31">
        <f t="shared" ref="C14:D14" si="1">SUM(C7:C13)</f>
        <v>15293.44</v>
      </c>
      <c r="D14" s="31">
        <f t="shared" si="1"/>
        <v>11779.78</v>
      </c>
    </row>
    <row r="15" spans="2:4" x14ac:dyDescent="0.25">
      <c r="B15" s="42" t="s">
        <v>10</v>
      </c>
      <c r="C15" s="29"/>
      <c r="D15" s="29"/>
    </row>
    <row r="16" spans="2:4" x14ac:dyDescent="0.25">
      <c r="B16" s="43" t="s">
        <v>31</v>
      </c>
      <c r="C16" s="32">
        <f t="shared" ref="C16:D16" si="2">12%*(C14-C8)</f>
        <v>1433.76</v>
      </c>
      <c r="D16" s="32">
        <f t="shared" si="2"/>
        <v>1333.56</v>
      </c>
    </row>
    <row r="17" spans="2:4" x14ac:dyDescent="0.25">
      <c r="B17" s="43" t="s">
        <v>32</v>
      </c>
      <c r="C17" s="33">
        <f t="shared" ref="C17:D17" si="3">0.75%*C14</f>
        <v>114.7008</v>
      </c>
      <c r="D17" s="33">
        <f t="shared" si="3"/>
        <v>88.348349999999996</v>
      </c>
    </row>
    <row r="18" spans="2:4" x14ac:dyDescent="0.25">
      <c r="B18" s="43" t="s">
        <v>11</v>
      </c>
      <c r="C18" s="33">
        <v>2</v>
      </c>
      <c r="D18" s="33">
        <v>2</v>
      </c>
    </row>
    <row r="19" spans="2:4" x14ac:dyDescent="0.25">
      <c r="B19" s="43" t="s">
        <v>12</v>
      </c>
      <c r="C19" s="33">
        <v>175</v>
      </c>
      <c r="D19" s="33">
        <v>175</v>
      </c>
    </row>
    <row r="20" spans="2:4" x14ac:dyDescent="0.25">
      <c r="B20" s="42" t="s">
        <v>13</v>
      </c>
      <c r="C20" s="31">
        <f t="shared" ref="C20:D20" si="4">SUM(C16:C19)</f>
        <v>1725.4608000000001</v>
      </c>
      <c r="D20" s="31">
        <f t="shared" si="4"/>
        <v>1598.9083499999999</v>
      </c>
    </row>
    <row r="21" spans="2:4" x14ac:dyDescent="0.25">
      <c r="B21" s="42" t="s">
        <v>14</v>
      </c>
      <c r="C21" s="31">
        <f t="shared" ref="C21:D21" si="5">C14-C20</f>
        <v>13567.9792</v>
      </c>
      <c r="D21" s="31">
        <f t="shared" si="5"/>
        <v>10180.871650000001</v>
      </c>
    </row>
    <row r="22" spans="2:4" x14ac:dyDescent="0.25">
      <c r="B22" s="42" t="s">
        <v>15</v>
      </c>
      <c r="C22" s="29"/>
      <c r="D22" s="29"/>
    </row>
    <row r="23" spans="2:4" x14ac:dyDescent="0.25">
      <c r="B23" s="43" t="s">
        <v>33</v>
      </c>
      <c r="C23" s="34">
        <f t="shared" ref="C23:D23" si="6">13%*(C14-C8)</f>
        <v>1553.24</v>
      </c>
      <c r="D23" s="34">
        <f t="shared" si="6"/>
        <v>1444.69</v>
      </c>
    </row>
    <row r="24" spans="2:4" x14ac:dyDescent="0.25">
      <c r="B24" s="43" t="s">
        <v>34</v>
      </c>
      <c r="C24" s="33">
        <f t="shared" ref="C24:D24" si="7">3.25%*C14</f>
        <v>497.03680000000003</v>
      </c>
      <c r="D24" s="33">
        <f t="shared" si="7"/>
        <v>382.84285000000006</v>
      </c>
    </row>
    <row r="25" spans="2:4" x14ac:dyDescent="0.25">
      <c r="B25" s="43" t="s">
        <v>27</v>
      </c>
      <c r="C25" s="33">
        <f t="shared" ref="C25:D25" si="8">8.33%*C7</f>
        <v>995.26840000000004</v>
      </c>
      <c r="D25" s="33">
        <f t="shared" si="8"/>
        <v>925.71289999999999</v>
      </c>
    </row>
    <row r="26" spans="2:4" x14ac:dyDescent="0.25">
      <c r="B26" s="43" t="s">
        <v>62</v>
      </c>
      <c r="C26" s="33">
        <f>(C5+C6)*6.37%</f>
        <v>761.08760000000007</v>
      </c>
      <c r="D26" s="33">
        <f t="shared" ref="D26" si="9">(D5+D6)*6.37%</f>
        <v>707.89810000000011</v>
      </c>
    </row>
    <row r="27" spans="2:4" x14ac:dyDescent="0.25">
      <c r="B27" s="43" t="s">
        <v>11</v>
      </c>
      <c r="C27" s="33">
        <v>6</v>
      </c>
      <c r="D27" s="33">
        <v>6</v>
      </c>
    </row>
    <row r="28" spans="2:4" x14ac:dyDescent="0.25">
      <c r="B28" s="43" t="s">
        <v>59</v>
      </c>
      <c r="C28" s="32">
        <f>+C7*4.81%</f>
        <v>574.69880000000001</v>
      </c>
      <c r="D28" s="32">
        <f>+D7*4.81%</f>
        <v>534.53530000000001</v>
      </c>
    </row>
    <row r="29" spans="2:4" x14ac:dyDescent="0.25">
      <c r="B29" s="43" t="s">
        <v>41</v>
      </c>
      <c r="C29" s="33">
        <v>275</v>
      </c>
      <c r="D29" s="33">
        <v>275</v>
      </c>
    </row>
    <row r="30" spans="2:4" x14ac:dyDescent="0.25">
      <c r="B30" s="43" t="s">
        <v>29</v>
      </c>
      <c r="C30" s="33"/>
      <c r="D30" s="33"/>
    </row>
    <row r="31" spans="2:4" x14ac:dyDescent="0.25">
      <c r="B31" s="43" t="s">
        <v>28</v>
      </c>
      <c r="C31" s="33">
        <v>100</v>
      </c>
      <c r="D31" s="33">
        <v>100</v>
      </c>
    </row>
    <row r="32" spans="2:4" x14ac:dyDescent="0.25">
      <c r="B32" s="42" t="s">
        <v>16</v>
      </c>
      <c r="C32" s="31">
        <f t="shared" ref="C32:D32" si="10">SUM(C23:C31)</f>
        <v>4762.3316000000004</v>
      </c>
      <c r="D32" s="31">
        <f t="shared" si="10"/>
        <v>4376.6791499999999</v>
      </c>
    </row>
    <row r="33" spans="2:5" ht="15.75" thickBot="1" x14ac:dyDescent="0.3">
      <c r="B33" s="44" t="s">
        <v>30</v>
      </c>
      <c r="C33" s="45">
        <f t="shared" ref="C33:D33" si="11">C14+C32</f>
        <v>20055.7716</v>
      </c>
      <c r="D33" s="45">
        <f t="shared" si="11"/>
        <v>16156.459150000001</v>
      </c>
    </row>
    <row r="34" spans="2:5" x14ac:dyDescent="0.25">
      <c r="B34" s="38" t="s">
        <v>43</v>
      </c>
      <c r="C34" s="39">
        <f>C33*'Cost sheet '!D14</f>
        <v>2005.57716</v>
      </c>
      <c r="D34" s="39">
        <f>D33*'Cost sheet '!D14</f>
        <v>1615.6459150000001</v>
      </c>
    </row>
    <row r="35" spans="2:5" x14ac:dyDescent="0.25">
      <c r="B35" s="33" t="s">
        <v>44</v>
      </c>
      <c r="C35" s="36">
        <f>C34+C33</f>
        <v>22061.348760000001</v>
      </c>
      <c r="D35" s="36">
        <f t="shared" ref="D35" si="12">D34+D33</f>
        <v>17772.105065</v>
      </c>
    </row>
    <row r="36" spans="2:5" x14ac:dyDescent="0.25">
      <c r="B36" s="37"/>
      <c r="C36" s="37">
        <v>1</v>
      </c>
      <c r="D36" s="37">
        <v>2</v>
      </c>
    </row>
    <row r="37" spans="2:5" x14ac:dyDescent="0.25">
      <c r="B37" s="37"/>
      <c r="C37" s="36">
        <f>C36*C35</f>
        <v>22061.348760000001</v>
      </c>
      <c r="D37" s="36">
        <f t="shared" ref="D37" si="13">D36*D35</f>
        <v>35544.210129999999</v>
      </c>
      <c r="E37" s="48">
        <f>D37+C37</f>
        <v>57605.55889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sheet </vt:lpstr>
      <vt:lpstr>Wage Break-up</vt:lpstr>
      <vt:lpstr>'Cost sheet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SILA</cp:lastModifiedBy>
  <cp:lastPrinted>2020-09-24T04:34:05Z</cp:lastPrinted>
  <dcterms:created xsi:type="dcterms:W3CDTF">2018-06-18T03:29:05Z</dcterms:created>
  <dcterms:modified xsi:type="dcterms:W3CDTF">2021-06-09T09:08:06Z</dcterms:modified>
</cp:coreProperties>
</file>