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Desktop\sila sites\Bearys Anugraha\"/>
    </mc:Choice>
  </mc:AlternateContent>
  <bookViews>
    <workbookView xWindow="0" yWindow="0" windowWidth="23040" windowHeight="8904" activeTab="1"/>
  </bookViews>
  <sheets>
    <sheet name="Salary Structure" sheetId="1" r:id="rId1"/>
    <sheet name="Monthly Salary Calc" sheetId="3" r:id="rId2"/>
    <sheet name="Sheet2" sheetId="2"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9" i="3" l="1"/>
  <c r="C20" i="3"/>
  <c r="B20" i="3"/>
  <c r="V11" i="3"/>
  <c r="F11" i="3"/>
  <c r="F10" i="3"/>
  <c r="F9" i="3"/>
  <c r="F8" i="3"/>
  <c r="F7" i="3"/>
  <c r="F6" i="3"/>
  <c r="F5" i="3"/>
  <c r="F4" i="3"/>
  <c r="G7" i="1"/>
  <c r="F7" i="1"/>
  <c r="G6" i="1"/>
  <c r="F6" i="1"/>
  <c r="Q5" i="3"/>
  <c r="Q6" i="3"/>
  <c r="Q7" i="3"/>
  <c r="Q8" i="3"/>
  <c r="Q9" i="3"/>
  <c r="Q10" i="3"/>
  <c r="Q11" i="3"/>
  <c r="Q4" i="3"/>
  <c r="D27" i="1" l="1"/>
  <c r="B27" i="1"/>
  <c r="C4" i="1"/>
  <c r="C14" i="1" l="1"/>
  <c r="C29" i="1" s="1"/>
  <c r="I4" i="1"/>
  <c r="I12" i="1" s="1"/>
  <c r="I15" i="1" l="1"/>
  <c r="I30" i="1" s="1"/>
  <c r="I14" i="1"/>
  <c r="I29" i="1" s="1"/>
  <c r="I10" i="1"/>
  <c r="I13" i="1" s="1"/>
  <c r="I21" i="1"/>
  <c r="I31" i="1" l="1"/>
  <c r="I18" i="1"/>
  <c r="I19" i="1" s="1"/>
  <c r="M11" i="3" s="1"/>
  <c r="N11" i="3" s="1"/>
  <c r="I22" i="1"/>
  <c r="I24" i="1" s="1"/>
  <c r="I25" i="1" s="1"/>
  <c r="C10" i="1"/>
  <c r="H4" i="1"/>
  <c r="P11" i="3" l="1"/>
  <c r="S11" i="3" s="1"/>
  <c r="H14" i="1"/>
  <c r="H29" i="1" s="1"/>
  <c r="H15" i="1"/>
  <c r="H30" i="1" s="1"/>
  <c r="H12" i="1"/>
  <c r="H10" i="1"/>
  <c r="H21" i="1"/>
  <c r="U11" i="3" l="1"/>
  <c r="H31" i="1"/>
  <c r="G12" i="1" l="1"/>
  <c r="F12" i="1"/>
  <c r="B12" i="1"/>
  <c r="C12" i="1"/>
  <c r="G4" i="1"/>
  <c r="G29" i="1" s="1"/>
  <c r="F4" i="1"/>
  <c r="F29" i="1" s="1"/>
  <c r="D4" i="1"/>
  <c r="D14" i="1" s="1"/>
  <c r="D29" i="1" s="1"/>
  <c r="C21" i="1"/>
  <c r="E4" i="1"/>
  <c r="E14" i="1" s="1"/>
  <c r="E29" i="1" s="1"/>
  <c r="F21" i="1" l="1"/>
  <c r="F10" i="1"/>
  <c r="G21" i="1"/>
  <c r="D21" i="1"/>
  <c r="D10" i="1"/>
  <c r="E21" i="1"/>
  <c r="E10" i="1"/>
  <c r="D12" i="1"/>
  <c r="E12" i="1"/>
  <c r="G10" i="1" l="1"/>
  <c r="G30" i="1"/>
  <c r="G31" i="1" s="1"/>
  <c r="F30" i="1"/>
  <c r="F31" i="1" s="1"/>
  <c r="D15" i="1"/>
  <c r="D30" i="1" s="1"/>
  <c r="D31" i="1" s="1"/>
  <c r="E15" i="1"/>
  <c r="E30" i="1" s="1"/>
  <c r="E31" i="1" s="1"/>
  <c r="C15" i="1"/>
  <c r="C30" i="1" s="1"/>
  <c r="C31" i="1" s="1"/>
  <c r="B4" i="1"/>
  <c r="B14" i="1" s="1"/>
  <c r="B29" i="1" s="1"/>
  <c r="B15" i="1" l="1"/>
  <c r="B30" i="1" s="1"/>
  <c r="B31" i="1" s="1"/>
  <c r="B5" i="1"/>
  <c r="B10" i="1" s="1"/>
  <c r="B21" i="1"/>
  <c r="B24" i="1" s="1"/>
  <c r="B18" i="1" l="1"/>
  <c r="B19" i="1" s="1"/>
  <c r="M4" i="3" s="1"/>
  <c r="N4" i="3" s="1"/>
  <c r="P4" i="3" s="1"/>
  <c r="S4" i="3" s="1"/>
  <c r="B25" i="1"/>
  <c r="E22" i="1"/>
  <c r="E24" i="1" s="1"/>
  <c r="E25" i="1" s="1"/>
  <c r="F22" i="1"/>
  <c r="F24" i="1" s="1"/>
  <c r="F25" i="1" s="1"/>
  <c r="G22" i="1"/>
  <c r="G24" i="1" s="1"/>
  <c r="G25" i="1" s="1"/>
  <c r="E13" i="1"/>
  <c r="H22" i="1"/>
  <c r="H24" i="1" s="1"/>
  <c r="H25" i="1" s="1"/>
  <c r="D22" i="1"/>
  <c r="D24" i="1" s="1"/>
  <c r="D25" i="1" s="1"/>
  <c r="B11" i="3"/>
  <c r="C11" i="3" s="1"/>
  <c r="F13" i="1"/>
  <c r="D13" i="1"/>
  <c r="C22" i="1"/>
  <c r="C24" i="1" s="1"/>
  <c r="C25" i="1" s="1"/>
  <c r="G13" i="1"/>
  <c r="C13" i="1"/>
  <c r="H13" i="1"/>
  <c r="E11" i="3" l="1"/>
  <c r="H11" i="3" s="1"/>
  <c r="I26" i="1"/>
  <c r="I27" i="1" s="1"/>
  <c r="U4" i="3"/>
  <c r="H18" i="1"/>
  <c r="H19" i="1" s="1"/>
  <c r="D18" i="1"/>
  <c r="D19" i="1" s="1"/>
  <c r="M6" i="3" s="1"/>
  <c r="N6" i="3" s="1"/>
  <c r="F18" i="1"/>
  <c r="F19" i="1" s="1"/>
  <c r="E18" i="1"/>
  <c r="E19" i="1" s="1"/>
  <c r="M7" i="3" s="1"/>
  <c r="N7" i="3" s="1"/>
  <c r="G18" i="1"/>
  <c r="G19" i="1" s="1"/>
  <c r="M9" i="3" s="1"/>
  <c r="N9" i="3" s="1"/>
  <c r="C18" i="1"/>
  <c r="C19" i="1" s="1"/>
  <c r="M5" i="3" s="1"/>
  <c r="N5" i="3" s="1"/>
  <c r="B4" i="3"/>
  <c r="C4" i="3" s="1"/>
  <c r="E4" i="3" s="1"/>
  <c r="H4" i="3" s="1"/>
  <c r="J11" i="3" l="1"/>
  <c r="P9" i="3"/>
  <c r="U9" i="3" s="1"/>
  <c r="P7" i="3"/>
  <c r="U7" i="3" s="1"/>
  <c r="E26" i="1"/>
  <c r="E27" i="1" s="1"/>
  <c r="P6" i="3"/>
  <c r="S6" i="3" s="1"/>
  <c r="P5" i="3"/>
  <c r="S5" i="3" s="1"/>
  <c r="B10" i="3"/>
  <c r="C10" i="3" s="1"/>
  <c r="E10" i="3" s="1"/>
  <c r="H10" i="3" s="1"/>
  <c r="M10" i="3"/>
  <c r="N10" i="3" s="1"/>
  <c r="B8" i="3"/>
  <c r="C8" i="3" s="1"/>
  <c r="E8" i="3" s="1"/>
  <c r="J8" i="3" s="1"/>
  <c r="M8" i="3"/>
  <c r="N8" i="3" s="1"/>
  <c r="U5" i="3"/>
  <c r="U6" i="3"/>
  <c r="B9" i="3"/>
  <c r="C9" i="3" s="1"/>
  <c r="E9" i="3" s="1"/>
  <c r="J9" i="3" s="1"/>
  <c r="B7" i="3"/>
  <c r="C7" i="3" s="1"/>
  <c r="E7" i="3" s="1"/>
  <c r="B6" i="3"/>
  <c r="C6" i="3" s="1"/>
  <c r="E6" i="3" s="1"/>
  <c r="H6" i="3" s="1"/>
  <c r="B5" i="3"/>
  <c r="C5" i="3" s="1"/>
  <c r="E5" i="3" s="1"/>
  <c r="J5" i="3" s="1"/>
  <c r="J4" i="3"/>
  <c r="S7" i="3" l="1"/>
  <c r="V7" i="3" s="1"/>
  <c r="S9" i="3"/>
  <c r="V9" i="3" s="1"/>
  <c r="P10" i="3"/>
  <c r="U10" i="3" s="1"/>
  <c r="H26" i="1"/>
  <c r="H27" i="1" s="1"/>
  <c r="P8" i="3"/>
  <c r="U8" i="3" s="1"/>
  <c r="F26" i="1"/>
  <c r="F27" i="1" s="1"/>
  <c r="G26" i="1"/>
  <c r="G27" i="1" s="1"/>
  <c r="J10" i="3"/>
  <c r="C26" i="1"/>
  <c r="C27" i="1" s="1"/>
  <c r="H8" i="3"/>
  <c r="J6" i="3"/>
  <c r="H9" i="3"/>
  <c r="H7" i="3"/>
  <c r="J7" i="3"/>
  <c r="H5" i="3"/>
  <c r="S8" i="3" l="1"/>
  <c r="V8" i="3" s="1"/>
  <c r="S10" i="3"/>
  <c r="U12" i="3"/>
  <c r="H12" i="3"/>
  <c r="J12" i="3"/>
  <c r="G13" i="3" l="1"/>
  <c r="G14" i="3"/>
  <c r="S12" i="3"/>
  <c r="R13" i="3" s="1"/>
  <c r="V10" i="3"/>
  <c r="G15" i="3" l="1"/>
  <c r="G16" i="3"/>
  <c r="R14" i="3"/>
  <c r="R15" i="3" s="1"/>
  <c r="R16" i="3" s="1"/>
</calcChain>
</file>

<file path=xl/comments1.xml><?xml version="1.0" encoding="utf-8"?>
<comments xmlns="http://schemas.openxmlformats.org/spreadsheetml/2006/main">
  <authors>
    <author>Rijo</author>
  </authors>
  <commentList>
    <comment ref="A15" authorId="0" shapeId="0">
      <text>
        <r>
          <rPr>
            <b/>
            <sz val="9"/>
            <color indexed="81"/>
            <rFont val="Tahoma"/>
            <charset val="1"/>
          </rPr>
          <t>Rijo:</t>
        </r>
        <r>
          <rPr>
            <sz val="9"/>
            <color indexed="81"/>
            <rFont val="Tahoma"/>
            <charset val="1"/>
          </rPr>
          <t xml:space="preserve">
@ 8.33% for all except Security Supervisor's 10%</t>
        </r>
      </text>
    </comment>
  </commentList>
</comments>
</file>

<file path=xl/sharedStrings.xml><?xml version="1.0" encoding="utf-8"?>
<sst xmlns="http://schemas.openxmlformats.org/spreadsheetml/2006/main" count="95" uniqueCount="68">
  <si>
    <t>Basic</t>
  </si>
  <si>
    <t>DA</t>
  </si>
  <si>
    <t>HRA</t>
  </si>
  <si>
    <t>Washing Allowance</t>
  </si>
  <si>
    <t>Leave Wages</t>
  </si>
  <si>
    <t>Employer PF</t>
  </si>
  <si>
    <t>Employer ESI</t>
  </si>
  <si>
    <t>Uniform</t>
  </si>
  <si>
    <t>Employee PF</t>
  </si>
  <si>
    <t>Employee ESI</t>
  </si>
  <si>
    <t>Other allowance</t>
  </si>
  <si>
    <t>"It is pertinent to note that not all the employers/ organization are required to contribute to the Provident Fund but only such employers who are mandatorily required to register under the Employees’ Provident Fund and Miscellaneous Act, 1952. As per the said EPF Act, employers employing 20 or more employees are mandatorily required to register and contribute 12% of the Basic wages + Dearness Allowance + Retaining allowance to the PF account and an equivalent amount would be contributed by the employee," </t>
  </si>
  <si>
    <t>Basic Salary (Basic + DA)</t>
  </si>
  <si>
    <t>Notes:</t>
  </si>
  <si>
    <t>Data as per Attendance</t>
  </si>
  <si>
    <t>Max. Per Person Salary w/o Holiday Wages</t>
  </si>
  <si>
    <t>Max.Billable per Day cost for Current Month</t>
  </si>
  <si>
    <t>Billable Per Personnel Rate incl. Relievers</t>
  </si>
  <si>
    <t>Total Billable Salary Incl. Relievers</t>
  </si>
  <si>
    <t>Working Days Including weekly off</t>
  </si>
  <si>
    <t>Billable Salary</t>
  </si>
  <si>
    <t>Holiday Overtime</t>
  </si>
  <si>
    <t>Holiday Billlable Amount</t>
  </si>
  <si>
    <t>Campus Manager</t>
  </si>
  <si>
    <t>Housekeeping</t>
  </si>
  <si>
    <t>Gardener</t>
  </si>
  <si>
    <t>Electrician</t>
  </si>
  <si>
    <t>Plumber</t>
  </si>
  <si>
    <t>Security Supervisor</t>
  </si>
  <si>
    <t>Security Guards</t>
  </si>
  <si>
    <t>Baisc Payable per Month</t>
  </si>
  <si>
    <t>Total of Basic Payable &amp; Management Fee</t>
  </si>
  <si>
    <t xml:space="preserve">GST @ 18% </t>
  </si>
  <si>
    <t xml:space="preserve">Monthly Payable  </t>
  </si>
  <si>
    <t>Security Guard</t>
  </si>
  <si>
    <t>Employer Contribution</t>
  </si>
  <si>
    <t>Number of Weekly off for every calendar month would be equal to the number of Sundays in the current month</t>
  </si>
  <si>
    <t>STP Operator</t>
  </si>
  <si>
    <t xml:space="preserve">Every Team Member is entitled to 1.5 days of paid leave for every 30 days of working. This is over &amp; above the weekly off. The accumlated amount would be paid at the end of every finanaical year </t>
  </si>
  <si>
    <t>Employee Deductions</t>
  </si>
  <si>
    <t>Conveyance will be paid directly by BAAOA to CM or any other team member on need basis as per the current calculation</t>
  </si>
  <si>
    <t>CM</t>
  </si>
  <si>
    <t>Mediclaim / Insurance / GPA</t>
  </si>
  <si>
    <t xml:space="preserve">Mobile Allowance  wil be reimbursed by BAAOA for CM </t>
  </si>
  <si>
    <t xml:space="preserve">Stautory Bonus </t>
  </si>
  <si>
    <t xml:space="preserve">Management Fee @ 6.5% </t>
  </si>
  <si>
    <t xml:space="preserve">Max Billable Days in a 31-day month </t>
  </si>
  <si>
    <t xml:space="preserve">Max Billable Days in a 30-day month </t>
  </si>
  <si>
    <t xml:space="preserve">Avg. Holidays in a month for FY21-22 </t>
  </si>
  <si>
    <t>Total of Yearly Payout (LW + SB)</t>
  </si>
  <si>
    <t>HK (Unskilled W.)</t>
  </si>
  <si>
    <t>Gardner (Unskilled W.)</t>
  </si>
  <si>
    <t>STP (Semi-Skilled W.)</t>
  </si>
  <si>
    <t>Electrician (Skilled W.)</t>
  </si>
  <si>
    <t>Plumber (Skilled W.)</t>
  </si>
  <si>
    <t>Yearly Payout with March Salary</t>
  </si>
  <si>
    <t>Professional Tax</t>
  </si>
  <si>
    <t>Monthly Take-Home Salary</t>
  </si>
  <si>
    <t>Monthly Take-Home Salary with Holiday Wages</t>
  </si>
  <si>
    <t>Monthly Holiday Wage (if the personnel work)</t>
  </si>
  <si>
    <t>Monthly Gross Salary</t>
  </si>
  <si>
    <t>Monthly CTC (Billed to BAAOA)</t>
  </si>
  <si>
    <t>Yearly Leave Wages  (Pro-Rata as per DoJ)</t>
  </si>
  <si>
    <t>Yearly Stautory Bonus  (Pro-Rata as per DoJ)</t>
  </si>
  <si>
    <t>Total Monthly Deductions</t>
  </si>
  <si>
    <t>Total Monthly Employer Contribution</t>
  </si>
  <si>
    <t>Statutory Bonus &amp; Leave Wages will be paid in the last month of every financial year or as part of full &amp; final settlement</t>
  </si>
  <si>
    <t>Number of staff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</si>
</sst>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8">
    <font>
      <sz val="11"/>
      <color theme="1"/>
      <name val="Calibri"/>
      <family val="2"/>
      <scheme val="minor"/>
    </font>
    <font>
      <sz val="12"/>
      <color theme="1"/>
      <name val="Calibri"/>
      <family val="2"/>
      <scheme val="minor"/>
    </font>
    <font>
      <b/>
      <i/>
      <sz val="12"/>
      <color theme="1"/>
      <name val="Calibri"/>
      <family val="2"/>
      <scheme val="minor"/>
    </font>
    <font>
      <sz val="15"/>
      <color rgb="FF333333"/>
      <name val="Segoe UI"/>
      <family val="2"/>
    </font>
    <font>
      <sz val="11"/>
      <name val="Calibri"/>
      <family val="2"/>
      <scheme val="minor"/>
    </font>
    <font>
      <b/>
      <sz val="11"/>
      <name val="Calibri"/>
      <family val="2"/>
      <scheme val="minor"/>
    </font>
    <font>
      <sz val="12"/>
      <name val="Calibri"/>
      <family val="2"/>
      <scheme val="minor"/>
    </font>
    <font>
      <b/>
      <sz val="11"/>
      <color theme="1"/>
      <name val="Calibri"/>
      <family val="2"/>
      <scheme val="minor"/>
    </font>
    <font>
      <b/>
      <sz val="10"/>
      <color rgb="FFFFFFFF"/>
      <name val="Gargi"/>
      <charset val="1"/>
    </font>
    <font>
      <sz val="10"/>
      <color rgb="FF000000"/>
      <name val="Gargi"/>
      <charset val="1"/>
    </font>
    <font>
      <b/>
      <sz val="10"/>
      <color rgb="FF000000"/>
      <name val="Gargi"/>
      <charset val="1"/>
    </font>
    <font>
      <b/>
      <sz val="10"/>
      <name val="Gargi"/>
      <charset val="1"/>
    </font>
    <font>
      <sz val="10"/>
      <name val="Gargi"/>
      <charset val="1"/>
    </font>
    <font>
      <b/>
      <i/>
      <sz val="11"/>
      <color theme="0"/>
      <name val="Calibri"/>
      <family val="2"/>
      <scheme val="minor"/>
    </font>
    <font>
      <sz val="9"/>
      <color indexed="81"/>
      <name val="Tahoma"/>
      <charset val="1"/>
    </font>
    <font>
      <b/>
      <sz val="9"/>
      <color indexed="81"/>
      <name val="Tahoma"/>
      <charset val="1"/>
    </font>
    <font>
      <b/>
      <sz val="11"/>
      <color theme="0"/>
      <name val="Calibri"/>
      <family val="2"/>
      <scheme val="minor"/>
    </font>
    <font>
      <i/>
      <sz val="11"/>
      <name val="Calibri"/>
      <family val="2"/>
      <scheme val="minor"/>
    </font>
  </fonts>
  <fills count="11">
    <fill>
      <patternFill patternType="none"/>
    </fill>
    <fill>
      <patternFill patternType="gray125"/>
    </fill>
    <fill>
      <patternFill patternType="solid">
        <fgColor theme="9" tint="0.59999389629810485"/>
        <bgColor indexed="64"/>
      </patternFill>
    </fill>
    <fill>
      <patternFill patternType="solid">
        <fgColor theme="8" tint="0.79998168889431442"/>
        <bgColor indexed="64"/>
      </patternFill>
    </fill>
    <fill>
      <patternFill patternType="solid">
        <fgColor rgb="FFFF0000"/>
        <bgColor rgb="FF993300"/>
      </patternFill>
    </fill>
    <fill>
      <patternFill patternType="solid">
        <fgColor rgb="FFFFE699"/>
        <bgColor rgb="FFFFCC99"/>
      </patternFill>
    </fill>
    <fill>
      <patternFill patternType="solid">
        <fgColor rgb="FF70AD47"/>
        <bgColor rgb="FF339966"/>
      </patternFill>
    </fill>
    <fill>
      <patternFill patternType="solid">
        <fgColor rgb="FFA9D18E"/>
        <bgColor rgb="FF99CCFF"/>
      </patternFill>
    </fill>
    <fill>
      <patternFill patternType="solid">
        <fgColor rgb="FFFFC000"/>
        <bgColor indexed="64"/>
      </patternFill>
    </fill>
    <fill>
      <patternFill patternType="solid">
        <fgColor rgb="FFFF0000"/>
        <bgColor indexed="64"/>
      </patternFill>
    </fill>
    <fill>
      <patternFill patternType="solid">
        <fgColor theme="7"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auto="1"/>
      </left>
      <right/>
      <top style="medium">
        <color auto="1"/>
      </top>
      <bottom/>
      <diagonal/>
    </border>
    <border>
      <left/>
      <right/>
      <top style="medium">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auto="1"/>
      </left>
      <right/>
      <top/>
      <bottom style="thin">
        <color auto="1"/>
      </bottom>
      <diagonal/>
    </border>
  </borders>
  <cellStyleXfs count="1">
    <xf numFmtId="0" fontId="0" fillId="0" borderId="0"/>
  </cellStyleXfs>
  <cellXfs count="74">
    <xf numFmtId="0" fontId="0" fillId="0" borderId="0" xfId="0"/>
    <xf numFmtId="0" fontId="0" fillId="0" borderId="0" xfId="0" applyFill="1" applyBorder="1"/>
    <xf numFmtId="0" fontId="3" fillId="0" borderId="0" xfId="0" applyFont="1"/>
    <xf numFmtId="0" fontId="4" fillId="0" borderId="0" xfId="0" applyFont="1" applyFill="1"/>
    <xf numFmtId="0" fontId="4" fillId="0" borderId="0" xfId="0" applyFont="1" applyFill="1" applyBorder="1"/>
    <xf numFmtId="1" fontId="5" fillId="2" borderId="1" xfId="0" applyNumberFormat="1" applyFont="1" applyFill="1" applyBorder="1"/>
    <xf numFmtId="0" fontId="0" fillId="0" borderId="0" xfId="0" applyFill="1"/>
    <xf numFmtId="0" fontId="6" fillId="0" borderId="1" xfId="0" applyFont="1" applyFill="1" applyBorder="1"/>
    <xf numFmtId="1" fontId="4" fillId="0" borderId="1" xfId="0" applyNumberFormat="1" applyFont="1" applyFill="1" applyBorder="1"/>
    <xf numFmtId="0" fontId="1" fillId="0" borderId="1" xfId="0" applyFont="1" applyFill="1" applyBorder="1"/>
    <xf numFmtId="0" fontId="2" fillId="0" borderId="0" xfId="0" applyFont="1" applyFill="1" applyBorder="1"/>
    <xf numFmtId="0" fontId="9" fillId="0" borderId="0" xfId="0" applyFont="1"/>
    <xf numFmtId="0" fontId="8" fillId="4" borderId="4" xfId="0" applyFont="1" applyFill="1" applyBorder="1"/>
    <xf numFmtId="0" fontId="10" fillId="5" borderId="1" xfId="0" applyFont="1" applyFill="1" applyBorder="1"/>
    <xf numFmtId="0" fontId="9" fillId="0" borderId="1" xfId="0" applyFont="1" applyBorder="1"/>
    <xf numFmtId="0" fontId="9" fillId="0" borderId="1" xfId="0" applyFont="1" applyBorder="1" applyAlignment="1">
      <alignment wrapText="1"/>
    </xf>
    <xf numFmtId="0" fontId="9" fillId="5" borderId="1" xfId="0" applyFont="1" applyFill="1" applyBorder="1" applyAlignment="1">
      <alignment wrapText="1"/>
    </xf>
    <xf numFmtId="0" fontId="9" fillId="0" borderId="1" xfId="0" applyFont="1" applyBorder="1" applyAlignment="1">
      <alignment vertical="center" wrapText="1"/>
    </xf>
    <xf numFmtId="1" fontId="9" fillId="0" borderId="1" xfId="0" applyNumberFormat="1" applyFont="1" applyBorder="1" applyAlignment="1">
      <alignment vertical="center" wrapText="1"/>
    </xf>
    <xf numFmtId="1" fontId="9" fillId="0" borderId="1" xfId="0" applyNumberFormat="1" applyFont="1" applyBorder="1"/>
    <xf numFmtId="0" fontId="11" fillId="6" borderId="1" xfId="0" applyFont="1" applyFill="1" applyBorder="1"/>
    <xf numFmtId="1" fontId="9" fillId="5" borderId="1" xfId="0" applyNumberFormat="1" applyFont="1" applyFill="1" applyBorder="1"/>
    <xf numFmtId="0" fontId="9" fillId="7" borderId="1" xfId="0" applyFont="1" applyFill="1" applyBorder="1"/>
    <xf numFmtId="1" fontId="9" fillId="0" borderId="1" xfId="0" applyNumberFormat="1" applyFont="1" applyBorder="1" applyAlignment="1">
      <alignment horizontal="center"/>
    </xf>
    <xf numFmtId="0" fontId="4" fillId="0" borderId="1" xfId="0" applyFont="1" applyFill="1" applyBorder="1" applyAlignment="1">
      <alignment wrapText="1"/>
    </xf>
    <xf numFmtId="0" fontId="5" fillId="0" borderId="1" xfId="0" applyFont="1" applyFill="1" applyBorder="1" applyAlignment="1">
      <alignment horizontal="center" wrapText="1"/>
    </xf>
    <xf numFmtId="0" fontId="7" fillId="0" borderId="1" xfId="0" applyFont="1" applyFill="1" applyBorder="1"/>
    <xf numFmtId="0" fontId="7" fillId="0" borderId="1" xfId="0" applyFont="1" applyFill="1" applyBorder="1" applyAlignment="1">
      <alignment horizontal="center" wrapText="1"/>
    </xf>
    <xf numFmtId="164" fontId="8" fillId="4" borderId="3" xfId="0" applyNumberFormat="1" applyFont="1" applyFill="1" applyBorder="1"/>
    <xf numFmtId="1" fontId="5" fillId="0" borderId="1" xfId="0" applyNumberFormat="1" applyFont="1" applyFill="1" applyBorder="1"/>
    <xf numFmtId="1" fontId="5" fillId="8" borderId="1" xfId="0" applyNumberFormat="1" applyFont="1" applyFill="1" applyBorder="1"/>
    <xf numFmtId="1" fontId="13" fillId="0" borderId="1" xfId="0" applyNumberFormat="1" applyFont="1" applyFill="1" applyBorder="1"/>
    <xf numFmtId="0" fontId="6" fillId="0" borderId="1" xfId="0" applyFont="1" applyFill="1" applyBorder="1" applyAlignment="1">
      <alignment wrapText="1"/>
    </xf>
    <xf numFmtId="1" fontId="9" fillId="0" borderId="6" xfId="0" applyNumberFormat="1" applyFont="1" applyBorder="1" applyAlignment="1">
      <alignment horizontal="center"/>
    </xf>
    <xf numFmtId="0" fontId="9" fillId="0" borderId="7" xfId="0" applyFont="1" applyBorder="1"/>
    <xf numFmtId="1" fontId="9" fillId="0" borderId="7" xfId="0" applyNumberFormat="1" applyFont="1" applyBorder="1" applyAlignment="1">
      <alignment vertical="center" wrapText="1"/>
    </xf>
    <xf numFmtId="0" fontId="9" fillId="0" borderId="7" xfId="0" applyFont="1" applyBorder="1" applyAlignment="1">
      <alignment vertical="center" wrapText="1"/>
    </xf>
    <xf numFmtId="1" fontId="9" fillId="0" borderId="7" xfId="0" applyNumberFormat="1" applyFont="1" applyBorder="1"/>
    <xf numFmtId="0" fontId="11" fillId="6" borderId="7" xfId="0" applyFont="1" applyFill="1" applyBorder="1"/>
    <xf numFmtId="1" fontId="4" fillId="0" borderId="1" xfId="0" applyNumberFormat="1" applyFont="1" applyBorder="1"/>
    <xf numFmtId="1" fontId="5" fillId="0" borderId="8" xfId="0" applyNumberFormat="1" applyFont="1" applyFill="1" applyBorder="1"/>
    <xf numFmtId="0" fontId="0" fillId="10" borderId="1" xfId="0" applyFill="1" applyBorder="1"/>
    <xf numFmtId="1" fontId="11" fillId="6" borderId="1" xfId="0" applyNumberFormat="1" applyFont="1" applyFill="1" applyBorder="1"/>
    <xf numFmtId="1" fontId="17" fillId="10" borderId="1" xfId="0" applyNumberFormat="1" applyFont="1" applyFill="1" applyBorder="1"/>
    <xf numFmtId="0" fontId="1" fillId="0" borderId="8" xfId="0" applyFont="1" applyFill="1" applyBorder="1"/>
    <xf numFmtId="0" fontId="5" fillId="3" borderId="1" xfId="0" applyFont="1" applyFill="1" applyBorder="1"/>
    <xf numFmtId="0" fontId="5" fillId="2" borderId="1" xfId="0" applyFont="1" applyFill="1" applyBorder="1"/>
    <xf numFmtId="0" fontId="16" fillId="9" borderId="1" xfId="0" applyFont="1" applyFill="1" applyBorder="1"/>
    <xf numFmtId="0" fontId="5" fillId="0" borderId="1" xfId="0" applyFont="1" applyFill="1" applyBorder="1"/>
    <xf numFmtId="0" fontId="7" fillId="8" borderId="1" xfId="0" applyFont="1" applyFill="1" applyBorder="1"/>
    <xf numFmtId="0" fontId="7" fillId="10" borderId="1" xfId="0" applyFont="1" applyFill="1" applyBorder="1"/>
    <xf numFmtId="0" fontId="0" fillId="0" borderId="1" xfId="0" applyFont="1" applyFill="1" applyBorder="1"/>
    <xf numFmtId="1" fontId="16" fillId="9" borderId="1" xfId="0" applyNumberFormat="1" applyFont="1" applyFill="1" applyBorder="1"/>
    <xf numFmtId="1" fontId="4" fillId="0" borderId="1" xfId="0" applyNumberFormat="1" applyFont="1" applyFill="1" applyBorder="1" applyAlignment="1"/>
    <xf numFmtId="1" fontId="0" fillId="0" borderId="1" xfId="0" applyNumberFormat="1" applyFont="1" applyFill="1" applyBorder="1"/>
    <xf numFmtId="1" fontId="17" fillId="3" borderId="1" xfId="0" applyNumberFormat="1" applyFont="1" applyFill="1" applyBorder="1"/>
    <xf numFmtId="1" fontId="17" fillId="3" borderId="1" xfId="0" applyNumberFormat="1" applyFont="1" applyFill="1" applyBorder="1" applyAlignment="1"/>
    <xf numFmtId="0" fontId="9" fillId="0" borderId="4" xfId="0" applyFont="1" applyBorder="1" applyAlignment="1">
      <alignment horizontal="center"/>
    </xf>
    <xf numFmtId="0" fontId="9" fillId="0" borderId="1" xfId="0" applyFont="1" applyBorder="1" applyAlignment="1">
      <alignment horizontal="center"/>
    </xf>
    <xf numFmtId="1" fontId="9" fillId="5" borderId="4" xfId="0" applyNumberFormat="1" applyFont="1" applyFill="1" applyBorder="1" applyAlignment="1">
      <alignment horizontal="center"/>
    </xf>
    <xf numFmtId="1" fontId="9" fillId="5" borderId="5" xfId="0" applyNumberFormat="1" applyFont="1" applyFill="1" applyBorder="1" applyAlignment="1">
      <alignment horizontal="center"/>
    </xf>
    <xf numFmtId="1" fontId="9" fillId="5" borderId="6" xfId="0" applyNumberFormat="1" applyFont="1" applyFill="1" applyBorder="1" applyAlignment="1">
      <alignment horizontal="center"/>
    </xf>
    <xf numFmtId="0" fontId="8" fillId="4" borderId="2" xfId="0" applyFont="1" applyFill="1" applyBorder="1" applyAlignment="1">
      <alignment horizontal="center"/>
    </xf>
    <xf numFmtId="0" fontId="8" fillId="4" borderId="1" xfId="0" applyFont="1" applyFill="1" applyBorder="1" applyAlignment="1">
      <alignment horizontal="center"/>
    </xf>
    <xf numFmtId="0" fontId="9" fillId="0" borderId="4" xfId="0" applyFont="1" applyBorder="1" applyAlignment="1">
      <alignment horizontal="center"/>
    </xf>
    <xf numFmtId="0" fontId="9" fillId="0" borderId="5" xfId="0" applyFont="1" applyBorder="1" applyAlignment="1">
      <alignment horizontal="center"/>
    </xf>
    <xf numFmtId="0" fontId="9" fillId="0" borderId="6" xfId="0" applyFont="1" applyBorder="1" applyAlignment="1">
      <alignment horizontal="center"/>
    </xf>
    <xf numFmtId="0" fontId="9" fillId="0" borderId="8" xfId="0" applyFont="1" applyBorder="1" applyAlignment="1">
      <alignment horizontal="center"/>
    </xf>
    <xf numFmtId="1" fontId="12" fillId="5" borderId="9" xfId="0" applyNumberFormat="1" applyFont="1" applyFill="1" applyBorder="1" applyAlignment="1">
      <alignment horizontal="center"/>
    </xf>
    <xf numFmtId="1" fontId="12" fillId="5" borderId="5" xfId="0" applyNumberFormat="1" applyFont="1" applyFill="1" applyBorder="1" applyAlignment="1">
      <alignment horizontal="center"/>
    </xf>
    <xf numFmtId="1" fontId="12" fillId="5" borderId="6" xfId="0" applyNumberFormat="1" applyFont="1" applyFill="1" applyBorder="1" applyAlignment="1">
      <alignment horizontal="center"/>
    </xf>
    <xf numFmtId="0" fontId="9" fillId="0" borderId="9" xfId="0" applyFont="1" applyBorder="1" applyAlignment="1">
      <alignment horizontal="center"/>
    </xf>
    <xf numFmtId="1" fontId="9" fillId="0" borderId="1" xfId="0" applyNumberFormat="1" applyFont="1" applyBorder="1" applyAlignment="1">
      <alignment horizontal="center" vertical="center"/>
    </xf>
    <xf numFmtId="1" fontId="9"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9"/>
  <sheetViews>
    <sheetView zoomScaleNormal="100" workbookViewId="0">
      <pane ySplit="1" topLeftCell="A2" activePane="bottomLeft" state="frozen"/>
      <selection pane="bottomLeft" activeCell="I19" sqref="I19"/>
    </sheetView>
  </sheetViews>
  <sheetFormatPr defaultColWidth="9.109375" defaultRowHeight="14.4"/>
  <cols>
    <col min="1" max="1" width="46.5546875" style="6" customWidth="1"/>
    <col min="2" max="2" width="6.5546875" style="3" bestFit="1" customWidth="1"/>
    <col min="3" max="3" width="16.88671875" style="6" bestFit="1" customWidth="1"/>
    <col min="4" max="4" width="22" style="6" bestFit="1" customWidth="1"/>
    <col min="5" max="5" width="20.44140625" style="6" bestFit="1" customWidth="1"/>
    <col min="6" max="6" width="21.44140625" style="6" bestFit="1" customWidth="1"/>
    <col min="7" max="7" width="19.6640625" style="6" bestFit="1" customWidth="1"/>
    <col min="8" max="8" width="18.33203125" style="6" bestFit="1" customWidth="1"/>
    <col min="9" max="9" width="14" style="6" bestFit="1" customWidth="1"/>
    <col min="10" max="16384" width="9.109375" style="6"/>
  </cols>
  <sheetData>
    <row r="1" spans="1:9" ht="18.75" customHeight="1">
      <c r="A1" s="24"/>
      <c r="B1" s="25" t="s">
        <v>41</v>
      </c>
      <c r="C1" s="25" t="s">
        <v>50</v>
      </c>
      <c r="D1" s="25" t="s">
        <v>51</v>
      </c>
      <c r="E1" s="25" t="s">
        <v>52</v>
      </c>
      <c r="F1" s="25" t="s">
        <v>53</v>
      </c>
      <c r="G1" s="25" t="s">
        <v>54</v>
      </c>
      <c r="H1" s="27" t="s">
        <v>28</v>
      </c>
      <c r="I1" s="27" t="s">
        <v>34</v>
      </c>
    </row>
    <row r="2" spans="1:9" ht="15.6">
      <c r="A2" s="7" t="s">
        <v>0</v>
      </c>
      <c r="B2" s="8">
        <v>16424</v>
      </c>
      <c r="C2" s="53">
        <v>11588</v>
      </c>
      <c r="D2" s="8">
        <v>11588</v>
      </c>
      <c r="E2" s="39">
        <v>12746.61</v>
      </c>
      <c r="F2" s="8">
        <v>14022</v>
      </c>
      <c r="G2" s="8">
        <v>14022</v>
      </c>
      <c r="H2" s="8">
        <v>11372</v>
      </c>
      <c r="I2" s="8">
        <v>10350</v>
      </c>
    </row>
    <row r="3" spans="1:9" ht="15.6">
      <c r="A3" s="7" t="s">
        <v>1</v>
      </c>
      <c r="B3" s="8">
        <v>1723</v>
      </c>
      <c r="C3" s="53">
        <v>1723</v>
      </c>
      <c r="D3" s="8">
        <v>1723</v>
      </c>
      <c r="E3" s="39">
        <v>1723.2</v>
      </c>
      <c r="F3" s="8">
        <v>1723</v>
      </c>
      <c r="G3" s="8">
        <v>1723</v>
      </c>
      <c r="H3" s="8">
        <v>2631.6</v>
      </c>
      <c r="I3" s="8">
        <v>2631.6</v>
      </c>
    </row>
    <row r="4" spans="1:9">
      <c r="A4" s="45" t="s">
        <v>12</v>
      </c>
      <c r="B4" s="55">
        <f>SUM(B2:B3)</f>
        <v>18147</v>
      </c>
      <c r="C4" s="56">
        <f>SUM(C2:C3)</f>
        <v>13311</v>
      </c>
      <c r="D4" s="55">
        <f>SUM(D2:D3)</f>
        <v>13311</v>
      </c>
      <c r="E4" s="55">
        <f t="shared" ref="E4:I4" si="0">SUM(E2:E3)</f>
        <v>14469.810000000001</v>
      </c>
      <c r="F4" s="55">
        <f t="shared" si="0"/>
        <v>15745</v>
      </c>
      <c r="G4" s="55">
        <f t="shared" si="0"/>
        <v>15745</v>
      </c>
      <c r="H4" s="55">
        <f t="shared" si="0"/>
        <v>14003.6</v>
      </c>
      <c r="I4" s="55">
        <f t="shared" si="0"/>
        <v>12981.6</v>
      </c>
    </row>
    <row r="5" spans="1:9" ht="15.6">
      <c r="A5" s="7" t="s">
        <v>2</v>
      </c>
      <c r="B5" s="8">
        <f>B4*40%</f>
        <v>7258.8</v>
      </c>
      <c r="C5" s="8">
        <v>0</v>
      </c>
      <c r="D5" s="8">
        <v>0</v>
      </c>
      <c r="E5" s="8">
        <v>0</v>
      </c>
      <c r="F5" s="8"/>
      <c r="G5" s="8"/>
      <c r="H5" s="8">
        <v>675</v>
      </c>
      <c r="I5" s="8">
        <v>260</v>
      </c>
    </row>
    <row r="6" spans="1:9" ht="15.6">
      <c r="A6" s="7" t="s">
        <v>10</v>
      </c>
      <c r="B6" s="8">
        <v>3586</v>
      </c>
      <c r="C6" s="8">
        <v>0</v>
      </c>
      <c r="D6" s="8">
        <v>0</v>
      </c>
      <c r="E6" s="8">
        <v>0</v>
      </c>
      <c r="F6" s="8">
        <f>(F4/26)*1.5</f>
        <v>908.36538461538464</v>
      </c>
      <c r="G6" s="8">
        <f>(G4/26)*1.5</f>
        <v>908.36538461538464</v>
      </c>
      <c r="H6" s="8">
        <v>0</v>
      </c>
      <c r="I6" s="8">
        <v>0</v>
      </c>
    </row>
    <row r="7" spans="1:9" ht="15.6">
      <c r="A7" s="9" t="s">
        <v>4</v>
      </c>
      <c r="B7" s="29">
        <v>0</v>
      </c>
      <c r="C7" s="8">
        <v>0</v>
      </c>
      <c r="D7" s="8">
        <v>0</v>
      </c>
      <c r="E7" s="8">
        <v>0</v>
      </c>
      <c r="F7" s="8">
        <f>F4*8.33%</f>
        <v>1311.5585000000001</v>
      </c>
      <c r="G7" s="8">
        <f>G4*8.33%</f>
        <v>1311.5585000000001</v>
      </c>
      <c r="H7" s="8">
        <v>0</v>
      </c>
      <c r="I7" s="8">
        <v>0</v>
      </c>
    </row>
    <row r="8" spans="1:9" ht="15.6">
      <c r="A8" s="9" t="s">
        <v>44</v>
      </c>
      <c r="B8" s="29">
        <v>0</v>
      </c>
      <c r="C8" s="29">
        <v>0</v>
      </c>
      <c r="D8" s="29">
        <v>0</v>
      </c>
      <c r="E8" s="29">
        <v>0</v>
      </c>
      <c r="F8" s="29">
        <v>0</v>
      </c>
      <c r="G8" s="29">
        <v>0</v>
      </c>
      <c r="H8" s="29">
        <v>0</v>
      </c>
      <c r="I8" s="29">
        <v>0</v>
      </c>
    </row>
    <row r="9" spans="1:9" ht="15.6">
      <c r="A9" s="7" t="s">
        <v>3</v>
      </c>
      <c r="B9" s="8">
        <v>0</v>
      </c>
      <c r="C9" s="8">
        <v>0</v>
      </c>
      <c r="D9" s="8">
        <v>0</v>
      </c>
      <c r="E9" s="8">
        <v>0</v>
      </c>
      <c r="F9" s="8">
        <v>0</v>
      </c>
      <c r="G9" s="8">
        <v>0</v>
      </c>
      <c r="H9" s="51">
        <v>300</v>
      </c>
      <c r="I9" s="51">
        <v>300</v>
      </c>
    </row>
    <row r="10" spans="1:9">
      <c r="A10" s="46" t="s">
        <v>60</v>
      </c>
      <c r="B10" s="5">
        <f t="shared" ref="B10:I10" si="1">SUM(B4:B9)</f>
        <v>28991.8</v>
      </c>
      <c r="C10" s="5">
        <f t="shared" si="1"/>
        <v>13311</v>
      </c>
      <c r="D10" s="5">
        <f>SUM(D4:D9)</f>
        <v>13311</v>
      </c>
      <c r="E10" s="5">
        <f t="shared" si="1"/>
        <v>14469.810000000001</v>
      </c>
      <c r="F10" s="5">
        <f t="shared" si="1"/>
        <v>17964.923884615382</v>
      </c>
      <c r="G10" s="5">
        <f t="shared" si="1"/>
        <v>17964.923884615382</v>
      </c>
      <c r="H10" s="5">
        <f t="shared" si="1"/>
        <v>14978.6</v>
      </c>
      <c r="I10" s="5">
        <f t="shared" si="1"/>
        <v>13541.6</v>
      </c>
    </row>
    <row r="11" spans="1:9">
      <c r="A11" s="26" t="s">
        <v>35</v>
      </c>
      <c r="B11" s="8"/>
      <c r="C11" s="8"/>
      <c r="D11" s="8"/>
      <c r="E11" s="8"/>
      <c r="F11" s="8"/>
      <c r="G11" s="8"/>
      <c r="H11" s="51"/>
      <c r="I11" s="51"/>
    </row>
    <row r="12" spans="1:9" ht="15.6">
      <c r="A12" s="9" t="s">
        <v>5</v>
      </c>
      <c r="B12" s="8">
        <f>15000*13%</f>
        <v>1950</v>
      </c>
      <c r="C12" s="8">
        <f>C4*13%</f>
        <v>1730.43</v>
      </c>
      <c r="D12" s="8">
        <f>D4*13%</f>
        <v>1730.43</v>
      </c>
      <c r="E12" s="8">
        <f>E4*13%</f>
        <v>1881.0753000000002</v>
      </c>
      <c r="F12" s="8">
        <f>15000*13%</f>
        <v>1950</v>
      </c>
      <c r="G12" s="8">
        <f>15000*13%</f>
        <v>1950</v>
      </c>
      <c r="H12" s="8">
        <f>H4*13%</f>
        <v>1820.4680000000001</v>
      </c>
      <c r="I12" s="8">
        <f>I4*13%</f>
        <v>1687.6080000000002</v>
      </c>
    </row>
    <row r="13" spans="1:9" ht="15.6">
      <c r="A13" s="9" t="s">
        <v>6</v>
      </c>
      <c r="B13" s="8">
        <v>0</v>
      </c>
      <c r="C13" s="8">
        <f>C10*3.25%</f>
        <v>432.60750000000002</v>
      </c>
      <c r="D13" s="8">
        <f>D10*3.25%</f>
        <v>432.60750000000002</v>
      </c>
      <c r="E13" s="8">
        <f>E10*3.25%</f>
        <v>470.26882500000005</v>
      </c>
      <c r="F13" s="8">
        <f>F10*3.25%</f>
        <v>583.86002624999992</v>
      </c>
      <c r="G13" s="8">
        <f>G10*3.25%</f>
        <v>583.86002624999992</v>
      </c>
      <c r="H13" s="8">
        <f t="shared" ref="H13:I13" si="2">H10*3.25%</f>
        <v>486.80450000000002</v>
      </c>
      <c r="I13" s="8">
        <f t="shared" si="2"/>
        <v>440.10200000000003</v>
      </c>
    </row>
    <row r="14" spans="1:9" ht="15.6">
      <c r="A14" s="7" t="s">
        <v>4</v>
      </c>
      <c r="B14" s="8">
        <f>(B4/26)*1.5</f>
        <v>1046.9423076923076</v>
      </c>
      <c r="C14" s="8">
        <f t="shared" ref="C14:I14" si="3">(C4/26)*1.5</f>
        <v>767.94230769230762</v>
      </c>
      <c r="D14" s="8">
        <f>(D4/26)*1.5</f>
        <v>767.94230769230762</v>
      </c>
      <c r="E14" s="8">
        <f t="shared" si="3"/>
        <v>834.79673076923086</v>
      </c>
      <c r="F14" s="8"/>
      <c r="G14" s="8"/>
      <c r="H14" s="8">
        <f t="shared" si="3"/>
        <v>807.90000000000009</v>
      </c>
      <c r="I14" s="8">
        <f t="shared" si="3"/>
        <v>748.93846153846152</v>
      </c>
    </row>
    <row r="15" spans="1:9" ht="15.6">
      <c r="A15" s="32" t="s">
        <v>44</v>
      </c>
      <c r="B15" s="8">
        <f t="shared" ref="B15:I15" si="4">B4*8.33%</f>
        <v>1511.6451</v>
      </c>
      <c r="C15" s="8">
        <f t="shared" si="4"/>
        <v>1108.8063</v>
      </c>
      <c r="D15" s="8">
        <f>D4*8.33%</f>
        <v>1108.8063</v>
      </c>
      <c r="E15" s="8">
        <f t="shared" si="4"/>
        <v>1205.3351730000002</v>
      </c>
      <c r="F15" s="8"/>
      <c r="G15" s="8"/>
      <c r="H15" s="8">
        <f>H4*10%</f>
        <v>1400.3600000000001</v>
      </c>
      <c r="I15" s="8">
        <f t="shared" si="4"/>
        <v>1081.3672799999999</v>
      </c>
    </row>
    <row r="16" spans="1:9" ht="15.6">
      <c r="A16" s="9" t="s">
        <v>7</v>
      </c>
      <c r="B16" s="8">
        <v>250</v>
      </c>
      <c r="C16" s="8">
        <v>250</v>
      </c>
      <c r="D16" s="8">
        <v>250</v>
      </c>
      <c r="E16" s="8">
        <v>250</v>
      </c>
      <c r="F16" s="8">
        <v>250</v>
      </c>
      <c r="G16" s="8">
        <v>250</v>
      </c>
      <c r="H16" s="8">
        <v>250</v>
      </c>
      <c r="I16" s="8">
        <v>250</v>
      </c>
    </row>
    <row r="17" spans="1:9" ht="15.6">
      <c r="A17" s="9" t="s">
        <v>42</v>
      </c>
      <c r="B17" s="8">
        <v>400</v>
      </c>
      <c r="C17" s="8">
        <v>0</v>
      </c>
      <c r="D17" s="8">
        <v>0</v>
      </c>
      <c r="E17" s="8">
        <v>0</v>
      </c>
      <c r="F17" s="8">
        <v>0</v>
      </c>
      <c r="G17" s="8">
        <v>0</v>
      </c>
      <c r="H17" s="8">
        <v>0</v>
      </c>
      <c r="I17" s="8">
        <v>0</v>
      </c>
    </row>
    <row r="18" spans="1:9" ht="15.6">
      <c r="A18" s="9" t="s">
        <v>65</v>
      </c>
      <c r="B18" s="8">
        <f t="shared" ref="B18" si="5">SUM(B12:B17)</f>
        <v>5158.5874076923074</v>
      </c>
      <c r="C18" s="8">
        <f t="shared" ref="C18" si="6">SUM(C12:C17)</f>
        <v>4289.7861076923073</v>
      </c>
      <c r="D18" s="8">
        <f>SUM(D12:D17)</f>
        <v>4289.7861076923073</v>
      </c>
      <c r="E18" s="8">
        <f t="shared" ref="E18" si="7">SUM(E12:E17)</f>
        <v>4641.4760287692316</v>
      </c>
      <c r="F18" s="8">
        <f t="shared" ref="F18" si="8">SUM(F12:F17)</f>
        <v>2783.8600262499999</v>
      </c>
      <c r="G18" s="8">
        <f t="shared" ref="G18" si="9">SUM(G12:G17)</f>
        <v>2783.8600262499999</v>
      </c>
      <c r="H18" s="8">
        <f t="shared" ref="H18" si="10">SUM(H12:H17)</f>
        <v>4765.5325000000003</v>
      </c>
      <c r="I18" s="8">
        <f t="shared" ref="I18" si="11">SUM(I12:I17)</f>
        <v>4208.015741538462</v>
      </c>
    </row>
    <row r="19" spans="1:9">
      <c r="A19" s="47" t="s">
        <v>61</v>
      </c>
      <c r="B19" s="52">
        <f t="shared" ref="B19:I19" si="12">B10+B18</f>
        <v>34150.387407692309</v>
      </c>
      <c r="C19" s="52">
        <f t="shared" si="12"/>
        <v>17600.786107692307</v>
      </c>
      <c r="D19" s="52">
        <f>D10+D18</f>
        <v>17600.786107692307</v>
      </c>
      <c r="E19" s="52">
        <f t="shared" si="12"/>
        <v>19111.286028769231</v>
      </c>
      <c r="F19" s="52">
        <f t="shared" si="12"/>
        <v>20748.783910865382</v>
      </c>
      <c r="G19" s="52">
        <f t="shared" si="12"/>
        <v>20748.783910865382</v>
      </c>
      <c r="H19" s="52">
        <f t="shared" si="12"/>
        <v>19744.1325</v>
      </c>
      <c r="I19" s="52">
        <f t="shared" si="12"/>
        <v>17749.615741538462</v>
      </c>
    </row>
    <row r="20" spans="1:9">
      <c r="A20" s="48" t="s">
        <v>39</v>
      </c>
      <c r="B20" s="31"/>
      <c r="C20" s="31"/>
      <c r="D20" s="31"/>
      <c r="E20" s="31"/>
      <c r="F20" s="31"/>
      <c r="G20" s="31"/>
      <c r="H20" s="31"/>
      <c r="I20" s="31"/>
    </row>
    <row r="21" spans="1:9" ht="15.6">
      <c r="A21" s="9" t="s">
        <v>8</v>
      </c>
      <c r="B21" s="8">
        <f t="shared" ref="B21:I21" si="13">B4*12%</f>
        <v>2177.64</v>
      </c>
      <c r="C21" s="8">
        <f t="shared" si="13"/>
        <v>1597.32</v>
      </c>
      <c r="D21" s="8">
        <f>D4*12%</f>
        <v>1597.32</v>
      </c>
      <c r="E21" s="8">
        <f t="shared" si="13"/>
        <v>1736.3772000000001</v>
      </c>
      <c r="F21" s="8">
        <f t="shared" si="13"/>
        <v>1889.3999999999999</v>
      </c>
      <c r="G21" s="8">
        <f t="shared" si="13"/>
        <v>1889.3999999999999</v>
      </c>
      <c r="H21" s="8">
        <f t="shared" si="13"/>
        <v>1680.432</v>
      </c>
      <c r="I21" s="8">
        <f t="shared" si="13"/>
        <v>1557.7919999999999</v>
      </c>
    </row>
    <row r="22" spans="1:9" ht="15.6">
      <c r="A22" s="9" t="s">
        <v>9</v>
      </c>
      <c r="B22" s="8">
        <v>0</v>
      </c>
      <c r="C22" s="8">
        <f t="shared" ref="C22:I22" si="14">C10*0.75%</f>
        <v>99.832499999999996</v>
      </c>
      <c r="D22" s="8">
        <f>D10*0.75%</f>
        <v>99.832499999999996</v>
      </c>
      <c r="E22" s="8">
        <f t="shared" si="14"/>
        <v>108.52357500000001</v>
      </c>
      <c r="F22" s="8">
        <f t="shared" si="14"/>
        <v>134.73692913461537</v>
      </c>
      <c r="G22" s="8">
        <f t="shared" si="14"/>
        <v>134.73692913461537</v>
      </c>
      <c r="H22" s="8">
        <f t="shared" si="14"/>
        <v>112.3395</v>
      </c>
      <c r="I22" s="8">
        <f t="shared" si="14"/>
        <v>101.562</v>
      </c>
    </row>
    <row r="23" spans="1:9" ht="15.6">
      <c r="A23" s="9" t="s">
        <v>56</v>
      </c>
      <c r="B23" s="8">
        <v>200</v>
      </c>
      <c r="C23" s="8">
        <v>0</v>
      </c>
      <c r="D23" s="8">
        <v>0</v>
      </c>
      <c r="E23" s="8">
        <v>0</v>
      </c>
      <c r="F23" s="8">
        <v>200</v>
      </c>
      <c r="G23" s="8">
        <v>200</v>
      </c>
      <c r="H23" s="8">
        <v>0</v>
      </c>
      <c r="I23" s="8">
        <v>0</v>
      </c>
    </row>
    <row r="24" spans="1:9" ht="15.6">
      <c r="A24" s="9" t="s">
        <v>64</v>
      </c>
      <c r="B24" s="8">
        <f t="shared" ref="B24:I24" si="15">SUM(B21:B23)</f>
        <v>2377.64</v>
      </c>
      <c r="C24" s="8">
        <f t="shared" si="15"/>
        <v>1697.1524999999999</v>
      </c>
      <c r="D24" s="8">
        <f>SUM(D21:D23)</f>
        <v>1697.1524999999999</v>
      </c>
      <c r="E24" s="8">
        <f t="shared" si="15"/>
        <v>1844.9007750000001</v>
      </c>
      <c r="F24" s="8">
        <f t="shared" si="15"/>
        <v>2224.1369291346155</v>
      </c>
      <c r="G24" s="8">
        <f t="shared" si="15"/>
        <v>2224.1369291346155</v>
      </c>
      <c r="H24" s="8">
        <f t="shared" si="15"/>
        <v>1792.7715000000001</v>
      </c>
      <c r="I24" s="8">
        <f t="shared" si="15"/>
        <v>1659.3539999999998</v>
      </c>
    </row>
    <row r="25" spans="1:9">
      <c r="A25" s="49" t="s">
        <v>57</v>
      </c>
      <c r="B25" s="30">
        <f t="shared" ref="B25:I25" si="16">B10-B24</f>
        <v>26614.16</v>
      </c>
      <c r="C25" s="30">
        <f t="shared" si="16"/>
        <v>11613.8475</v>
      </c>
      <c r="D25" s="30">
        <f>D10-D24</f>
        <v>11613.8475</v>
      </c>
      <c r="E25" s="30">
        <f t="shared" si="16"/>
        <v>12624.909225000001</v>
      </c>
      <c r="F25" s="30">
        <f t="shared" si="16"/>
        <v>15740.786955480766</v>
      </c>
      <c r="G25" s="30">
        <f t="shared" si="16"/>
        <v>15740.786955480766</v>
      </c>
      <c r="H25" s="30">
        <f t="shared" si="16"/>
        <v>13185.8285</v>
      </c>
      <c r="I25" s="30">
        <f t="shared" si="16"/>
        <v>11882.246000000001</v>
      </c>
    </row>
    <row r="26" spans="1:9" ht="15.6">
      <c r="A26" s="9" t="s">
        <v>59</v>
      </c>
      <c r="B26" s="29">
        <v>0</v>
      </c>
      <c r="C26" s="29">
        <f>('Monthly Salary Calc'!N5+'Monthly Salary Calc'!C5)/2</f>
        <v>577.23008202646815</v>
      </c>
      <c r="D26" s="29">
        <v>0</v>
      </c>
      <c r="E26" s="54">
        <f>('Monthly Salary Calc'!N7+'Monthly Salary Calc'!C7)/2</f>
        <v>626.76798266393712</v>
      </c>
      <c r="F26" s="54">
        <f>('Monthly Salary Calc'!N8+'Monthly Salary Calc'!C8)/2</f>
        <v>680.4708701950475</v>
      </c>
      <c r="G26" s="54">
        <f>('Monthly Salary Calc'!N9+'Monthly Salary Calc'!C9)/2</f>
        <v>680.4708701950475</v>
      </c>
      <c r="H26" s="54">
        <f>('Monthly Salary Calc'!N10+'Monthly Salary Calc'!C10)/2</f>
        <v>647.52262500000006</v>
      </c>
      <c r="I26" s="54">
        <f>('Monthly Salary Calc'!N11+'Monthly Salary Calc'!C11)/2</f>
        <v>582.11105388916462</v>
      </c>
    </row>
    <row r="27" spans="1:9" ht="15.6">
      <c r="A27" s="44" t="s">
        <v>58</v>
      </c>
      <c r="B27" s="40">
        <f>SUM(B25:B26)</f>
        <v>26614.16</v>
      </c>
      <c r="C27" s="40">
        <f t="shared" ref="C27:I27" si="17">SUM(C25:C26)</f>
        <v>12191.077582026468</v>
      </c>
      <c r="D27" s="40">
        <f t="shared" si="17"/>
        <v>11613.8475</v>
      </c>
      <c r="E27" s="40">
        <f t="shared" si="17"/>
        <v>13251.677207663939</v>
      </c>
      <c r="F27" s="40">
        <f t="shared" si="17"/>
        <v>16421.257825675813</v>
      </c>
      <c r="G27" s="40">
        <f t="shared" si="17"/>
        <v>16421.257825675813</v>
      </c>
      <c r="H27" s="40">
        <f t="shared" si="17"/>
        <v>13833.351124999999</v>
      </c>
      <c r="I27" s="40">
        <f t="shared" si="17"/>
        <v>12464.357053889165</v>
      </c>
    </row>
    <row r="28" spans="1:9">
      <c r="A28" s="50" t="s">
        <v>55</v>
      </c>
      <c r="B28" s="29"/>
      <c r="C28" s="29"/>
      <c r="D28" s="29"/>
      <c r="E28" s="29"/>
      <c r="F28" s="29"/>
      <c r="G28" s="29"/>
      <c r="H28" s="29"/>
      <c r="I28" s="29"/>
    </row>
    <row r="29" spans="1:9">
      <c r="A29" s="51" t="s">
        <v>62</v>
      </c>
      <c r="B29" s="8">
        <f t="shared" ref="B29:I30" si="18">B14*12</f>
        <v>12563.307692307691</v>
      </c>
      <c r="C29" s="8">
        <f t="shared" si="18"/>
        <v>9215.3076923076915</v>
      </c>
      <c r="D29" s="8">
        <f>D14*12</f>
        <v>9215.3076923076915</v>
      </c>
      <c r="E29" s="8">
        <f t="shared" si="18"/>
        <v>10017.560769230771</v>
      </c>
      <c r="F29" s="8">
        <f t="shared" si="18"/>
        <v>0</v>
      </c>
      <c r="G29" s="8">
        <f t="shared" si="18"/>
        <v>0</v>
      </c>
      <c r="H29" s="8">
        <f t="shared" si="18"/>
        <v>9694.8000000000011</v>
      </c>
      <c r="I29" s="8">
        <f t="shared" si="18"/>
        <v>8987.2615384615383</v>
      </c>
    </row>
    <row r="30" spans="1:9">
      <c r="A30" s="51" t="s">
        <v>63</v>
      </c>
      <c r="B30" s="8">
        <f t="shared" si="18"/>
        <v>18139.7412</v>
      </c>
      <c r="C30" s="8">
        <f t="shared" si="18"/>
        <v>13305.675599999999</v>
      </c>
      <c r="D30" s="8">
        <f>D15*12</f>
        <v>13305.675599999999</v>
      </c>
      <c r="E30" s="8">
        <f t="shared" si="18"/>
        <v>14464.022076000001</v>
      </c>
      <c r="F30" s="8">
        <f t="shared" si="18"/>
        <v>0</v>
      </c>
      <c r="G30" s="8">
        <f t="shared" si="18"/>
        <v>0</v>
      </c>
      <c r="H30" s="8">
        <f t="shared" si="18"/>
        <v>16804.32</v>
      </c>
      <c r="I30" s="8">
        <f t="shared" si="18"/>
        <v>12976.407359999999</v>
      </c>
    </row>
    <row r="31" spans="1:9">
      <c r="A31" s="41" t="s">
        <v>49</v>
      </c>
      <c r="B31" s="43">
        <f>SUM(B29:B30)</f>
        <v>30703.048892307692</v>
      </c>
      <c r="C31" s="43">
        <f t="shared" ref="C31:I31" si="19">SUM(C29:C30)</f>
        <v>22520.98329230769</v>
      </c>
      <c r="D31" s="43">
        <f>SUM(D29:D30)</f>
        <v>22520.98329230769</v>
      </c>
      <c r="E31" s="43">
        <f t="shared" si="19"/>
        <v>24481.582845230772</v>
      </c>
      <c r="F31" s="43">
        <f t="shared" si="19"/>
        <v>0</v>
      </c>
      <c r="G31" s="43">
        <f t="shared" si="19"/>
        <v>0</v>
      </c>
      <c r="H31" s="43">
        <f t="shared" si="19"/>
        <v>26499.120000000003</v>
      </c>
      <c r="I31" s="43">
        <f t="shared" si="19"/>
        <v>21963.668898461539</v>
      </c>
    </row>
    <row r="32" spans="1:9" ht="15.6">
      <c r="A32" s="10" t="s">
        <v>13</v>
      </c>
      <c r="B32" s="4"/>
      <c r="C32" s="1"/>
      <c r="D32" s="1"/>
      <c r="E32" s="1"/>
      <c r="F32" s="1"/>
      <c r="G32" s="1"/>
    </row>
    <row r="33" spans="1:9" s="1" customFormat="1">
      <c r="A33" s="1" t="s">
        <v>43</v>
      </c>
      <c r="B33" s="3"/>
      <c r="C33" s="6"/>
      <c r="D33" s="6"/>
      <c r="E33" s="6"/>
      <c r="F33" s="6"/>
      <c r="G33" s="6"/>
      <c r="H33" s="6"/>
      <c r="I33" s="6"/>
    </row>
    <row r="34" spans="1:9">
      <c r="A34" s="1" t="s">
        <v>40</v>
      </c>
    </row>
    <row r="35" spans="1:9">
      <c r="A35" s="1" t="s">
        <v>38</v>
      </c>
    </row>
    <row r="36" spans="1:9">
      <c r="A36" s="1" t="s">
        <v>36</v>
      </c>
      <c r="H36" s="1"/>
      <c r="I36" s="1"/>
    </row>
    <row r="37" spans="1:9">
      <c r="A37" s="1" t="s">
        <v>66</v>
      </c>
    </row>
    <row r="38" spans="1:9">
      <c r="A38" s="1"/>
    </row>
    <row r="39" spans="1:9">
      <c r="A39" s="1"/>
    </row>
  </sheetData>
  <pageMargins left="0.7" right="0.7" top="0.75" bottom="0.75" header="0.3" footer="0.3"/>
  <pageSetup orientation="portrait" r:id="rId1"/>
  <ignoredErrors>
    <ignoredError sqref="E19 E21:E22 E12:E13 F21:F22 G21:G22 F12:F13 G12:G13 F19 G19 H15 C18" formula="1"/>
    <ignoredError sqref="C10" formulaRange="1"/>
  </ignoredError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Y20"/>
  <sheetViews>
    <sheetView tabSelected="1" topLeftCell="B1" zoomScale="80" zoomScaleNormal="80" workbookViewId="0">
      <selection activeCell="B20" sqref="B19:B20"/>
    </sheetView>
  </sheetViews>
  <sheetFormatPr defaultColWidth="8.5546875" defaultRowHeight="14.4"/>
  <cols>
    <col min="1" max="1" width="18.44140625" style="11" customWidth="1"/>
    <col min="2" max="2" width="10.5546875" style="11" bestFit="1" customWidth="1"/>
    <col min="3" max="3" width="15.44140625" style="11" customWidth="1"/>
    <col min="4" max="4" width="12.6640625" style="11" customWidth="1"/>
    <col min="5" max="6" width="10.88671875" style="11" customWidth="1"/>
    <col min="7" max="7" width="13.109375" style="11" customWidth="1"/>
    <col min="8" max="11" width="8.5546875" style="11"/>
    <col min="12" max="12" width="17.88671875" style="11" bestFit="1" customWidth="1"/>
    <col min="13" max="13" width="14.109375" style="11" customWidth="1"/>
    <col min="14" max="14" width="20.33203125" style="11" customWidth="1"/>
    <col min="15" max="15" width="15" style="11" customWidth="1"/>
    <col min="16" max="17" width="12.109375" style="11" customWidth="1"/>
    <col min="18" max="18" width="10.6640625" style="11" customWidth="1"/>
    <col min="19" max="1008" width="8.5546875" style="11"/>
    <col min="1009" max="1013" width="9.109375" style="11" customWidth="1"/>
  </cols>
  <sheetData>
    <row r="1" spans="1:1013" ht="22.35" customHeight="1">
      <c r="A1" s="62" t="s">
        <v>46</v>
      </c>
      <c r="B1" s="62"/>
      <c r="C1" s="62"/>
      <c r="D1" s="28">
        <v>31</v>
      </c>
      <c r="L1" s="62" t="s">
        <v>47</v>
      </c>
      <c r="M1" s="62"/>
      <c r="N1" s="62"/>
      <c r="O1" s="28">
        <v>30</v>
      </c>
      <c r="ALP1"/>
      <c r="ALQ1"/>
      <c r="ALR1"/>
      <c r="ALS1"/>
      <c r="ALT1"/>
      <c r="ALU1"/>
      <c r="ALV1"/>
      <c r="ALW1"/>
      <c r="ALX1"/>
      <c r="ALY1"/>
    </row>
    <row r="2" spans="1:1013" ht="27.6" customHeight="1">
      <c r="A2" s="63" t="s">
        <v>48</v>
      </c>
      <c r="B2" s="63"/>
      <c r="C2" s="63"/>
      <c r="D2" s="12">
        <v>1</v>
      </c>
      <c r="G2" s="13" t="s">
        <v>14</v>
      </c>
      <c r="H2" s="13"/>
      <c r="I2" s="13"/>
      <c r="J2" s="13"/>
      <c r="L2" s="63" t="s">
        <v>48</v>
      </c>
      <c r="M2" s="63"/>
      <c r="N2" s="63"/>
      <c r="O2" s="12">
        <v>1</v>
      </c>
      <c r="R2" s="13" t="s">
        <v>14</v>
      </c>
      <c r="S2" s="13"/>
      <c r="T2" s="13"/>
      <c r="U2" s="13"/>
      <c r="ALP2"/>
      <c r="ALQ2"/>
      <c r="ALR2"/>
      <c r="ALS2"/>
      <c r="ALT2"/>
      <c r="ALU2"/>
      <c r="ALV2"/>
      <c r="ALW2"/>
      <c r="ALX2"/>
      <c r="ALY2"/>
    </row>
    <row r="3" spans="1:1013" ht="66.599999999999994">
      <c r="A3" s="14"/>
      <c r="B3" s="15" t="s">
        <v>15</v>
      </c>
      <c r="C3" s="15" t="s">
        <v>16</v>
      </c>
      <c r="D3" s="15" t="s">
        <v>17</v>
      </c>
      <c r="E3" s="15" t="s">
        <v>18</v>
      </c>
      <c r="F3" s="15" t="s">
        <v>67</v>
      </c>
      <c r="G3" s="16" t="s">
        <v>19</v>
      </c>
      <c r="H3" s="16" t="s">
        <v>20</v>
      </c>
      <c r="I3" s="16" t="s">
        <v>21</v>
      </c>
      <c r="J3" s="16" t="s">
        <v>22</v>
      </c>
      <c r="L3" s="14"/>
      <c r="M3" s="15" t="s">
        <v>15</v>
      </c>
      <c r="N3" s="15" t="s">
        <v>16</v>
      </c>
      <c r="O3" s="15" t="s">
        <v>17</v>
      </c>
      <c r="P3" s="15" t="s">
        <v>18</v>
      </c>
      <c r="Q3" s="15" t="s">
        <v>67</v>
      </c>
      <c r="R3" s="16" t="s">
        <v>19</v>
      </c>
      <c r="S3" s="16" t="s">
        <v>20</v>
      </c>
      <c r="T3" s="16" t="s">
        <v>21</v>
      </c>
      <c r="U3" s="16" t="s">
        <v>22</v>
      </c>
      <c r="ALN3"/>
      <c r="ALO3"/>
      <c r="ALP3"/>
      <c r="ALQ3"/>
      <c r="ALR3"/>
      <c r="ALS3"/>
      <c r="ALT3"/>
      <c r="ALU3"/>
      <c r="ALV3"/>
      <c r="ALW3"/>
      <c r="ALX3"/>
      <c r="ALY3"/>
    </row>
    <row r="4" spans="1:1013">
      <c r="A4" s="14" t="s">
        <v>23</v>
      </c>
      <c r="B4" s="18">
        <f>'Salary Structure'!B19</f>
        <v>34150.387407692309</v>
      </c>
      <c r="C4" s="18">
        <f t="shared" ref="C4:C11" si="0">B4/D$1</f>
        <v>1101.6254002481389</v>
      </c>
      <c r="D4" s="17">
        <v>1</v>
      </c>
      <c r="E4" s="19">
        <f t="shared" ref="E4:E11" si="1">C4*D4</f>
        <v>1101.6254002481389</v>
      </c>
      <c r="F4" s="72">
        <f>G4/30</f>
        <v>1.0333333333333334</v>
      </c>
      <c r="G4" s="20">
        <v>31</v>
      </c>
      <c r="H4" s="21">
        <f>E4*G4</f>
        <v>34150.387407692309</v>
      </c>
      <c r="I4" s="22">
        <v>0</v>
      </c>
      <c r="J4" s="21">
        <f>E4*I4</f>
        <v>0</v>
      </c>
      <c r="L4" s="14" t="s">
        <v>23</v>
      </c>
      <c r="M4" s="18">
        <f>'Salary Structure'!B19</f>
        <v>34150.387407692309</v>
      </c>
      <c r="N4" s="18">
        <f t="shared" ref="N4:N11" si="2">M4/O$1</f>
        <v>1138.3462469230769</v>
      </c>
      <c r="O4" s="17">
        <v>1</v>
      </c>
      <c r="P4" s="19">
        <f t="shared" ref="P4:P11" si="3">N4*O4</f>
        <v>1138.3462469230769</v>
      </c>
      <c r="Q4" s="72">
        <f>R4/30</f>
        <v>1</v>
      </c>
      <c r="R4" s="20">
        <v>30</v>
      </c>
      <c r="S4" s="21">
        <f>P4*R4</f>
        <v>34150.387407692309</v>
      </c>
      <c r="T4" s="22">
        <v>0</v>
      </c>
      <c r="U4" s="21">
        <f t="shared" ref="U4:U11" si="4">P4*T4</f>
        <v>0</v>
      </c>
      <c r="ALN4"/>
      <c r="ALO4"/>
      <c r="ALP4"/>
      <c r="ALQ4"/>
      <c r="ALR4"/>
      <c r="ALS4"/>
      <c r="ALT4"/>
      <c r="ALU4"/>
      <c r="ALV4"/>
      <c r="ALW4"/>
      <c r="ALX4"/>
      <c r="ALY4"/>
    </row>
    <row r="5" spans="1:1013">
      <c r="A5" s="14" t="s">
        <v>24</v>
      </c>
      <c r="B5" s="18">
        <f>'Salary Structure'!C19</f>
        <v>17600.786107692307</v>
      </c>
      <c r="C5" s="18">
        <f t="shared" si="0"/>
        <v>567.76729379652602</v>
      </c>
      <c r="D5" s="17">
        <v>1</v>
      </c>
      <c r="E5" s="19">
        <f t="shared" si="1"/>
        <v>567.76729379652602</v>
      </c>
      <c r="F5" s="72">
        <f t="shared" ref="F5:F11" si="5">G5/30</f>
        <v>6.1</v>
      </c>
      <c r="G5" s="42">
        <v>183</v>
      </c>
      <c r="H5" s="21">
        <f>E5*G5</f>
        <v>103901.41476476427</v>
      </c>
      <c r="I5" s="22">
        <v>3</v>
      </c>
      <c r="J5" s="21">
        <f>E5*I5</f>
        <v>1703.3018813895781</v>
      </c>
      <c r="L5" s="14" t="s">
        <v>24</v>
      </c>
      <c r="M5" s="18">
        <f>'Salary Structure'!C19</f>
        <v>17600.786107692307</v>
      </c>
      <c r="N5" s="18">
        <f t="shared" si="2"/>
        <v>586.69287025641029</v>
      </c>
      <c r="O5" s="17">
        <v>1</v>
      </c>
      <c r="P5" s="19">
        <f t="shared" si="3"/>
        <v>586.69287025641029</v>
      </c>
      <c r="Q5" s="72">
        <f t="shared" ref="Q5:Q11" si="6">R5/30</f>
        <v>5.9</v>
      </c>
      <c r="R5" s="20">
        <v>177</v>
      </c>
      <c r="S5" s="21">
        <f t="shared" ref="S5:S10" si="7">P5*R5</f>
        <v>103844.63803538462</v>
      </c>
      <c r="T5" s="22">
        <v>3</v>
      </c>
      <c r="U5" s="21">
        <f t="shared" si="4"/>
        <v>1760.0786107692309</v>
      </c>
      <c r="ALN5"/>
      <c r="ALO5"/>
      <c r="ALP5"/>
      <c r="ALQ5"/>
      <c r="ALR5"/>
      <c r="ALS5"/>
      <c r="ALT5"/>
      <c r="ALU5"/>
      <c r="ALV5"/>
      <c r="ALW5"/>
      <c r="ALX5"/>
      <c r="ALY5"/>
    </row>
    <row r="6" spans="1:1013">
      <c r="A6" s="14" t="s">
        <v>25</v>
      </c>
      <c r="B6" s="18">
        <f>'Salary Structure'!D19</f>
        <v>17600.786107692307</v>
      </c>
      <c r="C6" s="18">
        <f t="shared" si="0"/>
        <v>567.76729379652602</v>
      </c>
      <c r="D6" s="17">
        <v>1</v>
      </c>
      <c r="E6" s="19">
        <f t="shared" si="1"/>
        <v>567.76729379652602</v>
      </c>
      <c r="F6" s="72">
        <f t="shared" si="5"/>
        <v>1.0333333333333334</v>
      </c>
      <c r="G6" s="20">
        <v>31</v>
      </c>
      <c r="H6" s="21">
        <f>E6*G6</f>
        <v>17600.786107692307</v>
      </c>
      <c r="I6" s="22">
        <v>0</v>
      </c>
      <c r="J6" s="21">
        <f>E6*I6</f>
        <v>0</v>
      </c>
      <c r="L6" s="14" t="s">
        <v>25</v>
      </c>
      <c r="M6" s="18">
        <f>'Salary Structure'!D19</f>
        <v>17600.786107692307</v>
      </c>
      <c r="N6" s="18">
        <f t="shared" si="2"/>
        <v>586.69287025641029</v>
      </c>
      <c r="O6" s="17">
        <v>1</v>
      </c>
      <c r="P6" s="19">
        <f t="shared" si="3"/>
        <v>586.69287025641029</v>
      </c>
      <c r="Q6" s="72">
        <f t="shared" si="6"/>
        <v>1</v>
      </c>
      <c r="R6" s="20">
        <v>30</v>
      </c>
      <c r="S6" s="21">
        <f t="shared" si="7"/>
        <v>17600.786107692307</v>
      </c>
      <c r="T6" s="22">
        <v>0</v>
      </c>
      <c r="U6" s="21">
        <f t="shared" si="4"/>
        <v>0</v>
      </c>
      <c r="ALN6"/>
      <c r="ALO6"/>
      <c r="ALP6"/>
      <c r="ALQ6"/>
      <c r="ALR6"/>
      <c r="ALS6"/>
      <c r="ALT6"/>
      <c r="ALU6"/>
      <c r="ALV6"/>
      <c r="ALW6"/>
      <c r="ALX6"/>
      <c r="ALY6"/>
    </row>
    <row r="7" spans="1:1013">
      <c r="A7" s="14" t="s">
        <v>37</v>
      </c>
      <c r="B7" s="18">
        <f>'Salary Structure'!E19</f>
        <v>19111.286028769231</v>
      </c>
      <c r="C7" s="18">
        <f>B7/D$1</f>
        <v>616.49309770223329</v>
      </c>
      <c r="D7" s="17">
        <v>1.1499999999999999</v>
      </c>
      <c r="E7" s="19">
        <f>C7*D7</f>
        <v>708.96706235756824</v>
      </c>
      <c r="F7" s="72">
        <f t="shared" si="5"/>
        <v>1.0333333333333334</v>
      </c>
      <c r="G7" s="20">
        <v>31</v>
      </c>
      <c r="H7" s="21">
        <f>E7*G7</f>
        <v>21977.978933084614</v>
      </c>
      <c r="I7" s="22">
        <v>1</v>
      </c>
      <c r="J7" s="21">
        <f>E7*I7</f>
        <v>708.96706235756824</v>
      </c>
      <c r="L7" s="14" t="s">
        <v>37</v>
      </c>
      <c r="M7" s="18">
        <f>'Salary Structure'!E19</f>
        <v>19111.286028769231</v>
      </c>
      <c r="N7" s="18">
        <f>M7/O$1</f>
        <v>637.04286762564107</v>
      </c>
      <c r="O7" s="17">
        <v>1.1499999999999999</v>
      </c>
      <c r="P7" s="19">
        <f>N7*O7</f>
        <v>732.59929776948718</v>
      </c>
      <c r="Q7" s="72">
        <f t="shared" si="6"/>
        <v>1</v>
      </c>
      <c r="R7" s="20">
        <v>30</v>
      </c>
      <c r="S7" s="21">
        <f>P7*R7</f>
        <v>21977.978933084614</v>
      </c>
      <c r="T7" s="22">
        <v>1</v>
      </c>
      <c r="U7" s="21">
        <f t="shared" si="4"/>
        <v>732.59929776948718</v>
      </c>
      <c r="V7" s="11">
        <f t="shared" ref="V7:V10" si="8">S7/Q7</f>
        <v>21977.978933084614</v>
      </c>
      <c r="ALN7"/>
      <c r="ALO7"/>
      <c r="ALP7"/>
      <c r="ALQ7"/>
      <c r="ALR7"/>
      <c r="ALS7"/>
      <c r="ALT7"/>
      <c r="ALU7"/>
      <c r="ALV7"/>
      <c r="ALW7"/>
      <c r="ALX7"/>
      <c r="ALY7"/>
    </row>
    <row r="8" spans="1:1013">
      <c r="A8" s="14" t="s">
        <v>26</v>
      </c>
      <c r="B8" s="18">
        <f>'Salary Structure'!F19</f>
        <v>20748.783910865382</v>
      </c>
      <c r="C8" s="18">
        <f t="shared" si="0"/>
        <v>669.31561002791557</v>
      </c>
      <c r="D8" s="17">
        <v>1.1499999999999999</v>
      </c>
      <c r="E8" s="19">
        <f t="shared" si="1"/>
        <v>769.71295153210281</v>
      </c>
      <c r="F8" s="72">
        <f t="shared" si="5"/>
        <v>2.0666666666666669</v>
      </c>
      <c r="G8" s="20">
        <v>62</v>
      </c>
      <c r="H8" s="21">
        <f>E8*G8</f>
        <v>47722.202994990374</v>
      </c>
      <c r="I8" s="22">
        <v>2</v>
      </c>
      <c r="J8" s="21">
        <f>E8*I8</f>
        <v>1539.4259030642056</v>
      </c>
      <c r="L8" s="14" t="s">
        <v>26</v>
      </c>
      <c r="M8" s="18">
        <f>'Salary Structure'!F19</f>
        <v>20748.783910865382</v>
      </c>
      <c r="N8" s="18">
        <f t="shared" si="2"/>
        <v>691.62613036217942</v>
      </c>
      <c r="O8" s="17">
        <v>1.1499999999999999</v>
      </c>
      <c r="P8" s="19">
        <f t="shared" si="3"/>
        <v>795.37004991650633</v>
      </c>
      <c r="Q8" s="72">
        <f t="shared" si="6"/>
        <v>2</v>
      </c>
      <c r="R8" s="20">
        <v>60</v>
      </c>
      <c r="S8" s="21">
        <f t="shared" si="7"/>
        <v>47722.202994990381</v>
      </c>
      <c r="T8" s="22">
        <v>2</v>
      </c>
      <c r="U8" s="21">
        <f t="shared" si="4"/>
        <v>1590.7400998330127</v>
      </c>
      <c r="V8" s="11">
        <f t="shared" si="8"/>
        <v>23861.10149749519</v>
      </c>
      <c r="ALN8"/>
      <c r="ALO8"/>
      <c r="ALP8"/>
      <c r="ALQ8"/>
      <c r="ALR8"/>
      <c r="ALS8"/>
      <c r="ALT8"/>
      <c r="ALU8"/>
      <c r="ALV8"/>
      <c r="ALW8"/>
      <c r="ALX8"/>
      <c r="ALY8"/>
    </row>
    <row r="9" spans="1:1013">
      <c r="A9" s="14" t="s">
        <v>27</v>
      </c>
      <c r="B9" s="18">
        <f>'Salary Structure'!G19</f>
        <v>20748.783910865382</v>
      </c>
      <c r="C9" s="18">
        <f t="shared" si="0"/>
        <v>669.31561002791557</v>
      </c>
      <c r="D9" s="17">
        <v>1.1499999999999999</v>
      </c>
      <c r="E9" s="19">
        <f t="shared" si="1"/>
        <v>769.71295153210281</v>
      </c>
      <c r="F9" s="72">
        <f t="shared" si="5"/>
        <v>1.0333333333333334</v>
      </c>
      <c r="G9" s="20">
        <v>31</v>
      </c>
      <c r="H9" s="21">
        <f>E9*G9</f>
        <v>23861.101497495187</v>
      </c>
      <c r="I9" s="22">
        <v>1</v>
      </c>
      <c r="J9" s="21">
        <f>E9*I9</f>
        <v>769.71295153210281</v>
      </c>
      <c r="L9" s="14" t="s">
        <v>27</v>
      </c>
      <c r="M9" s="18">
        <f>'Salary Structure'!G19</f>
        <v>20748.783910865382</v>
      </c>
      <c r="N9" s="18">
        <f t="shared" si="2"/>
        <v>691.62613036217942</v>
      </c>
      <c r="O9" s="17">
        <v>1.1499999999999999</v>
      </c>
      <c r="P9" s="19">
        <f t="shared" si="3"/>
        <v>795.37004991650633</v>
      </c>
      <c r="Q9" s="72">
        <f t="shared" si="6"/>
        <v>1</v>
      </c>
      <c r="R9" s="20">
        <v>30</v>
      </c>
      <c r="S9" s="21">
        <f t="shared" si="7"/>
        <v>23861.10149749519</v>
      </c>
      <c r="T9" s="22">
        <v>1</v>
      </c>
      <c r="U9" s="21">
        <f t="shared" si="4"/>
        <v>795.37004991650633</v>
      </c>
      <c r="V9" s="11">
        <f t="shared" si="8"/>
        <v>23861.10149749519</v>
      </c>
      <c r="ALN9"/>
      <c r="ALO9"/>
      <c r="ALP9"/>
      <c r="ALQ9"/>
      <c r="ALR9"/>
      <c r="ALS9"/>
      <c r="ALT9"/>
      <c r="ALU9"/>
      <c r="ALV9"/>
      <c r="ALW9"/>
      <c r="ALX9"/>
      <c r="ALY9"/>
    </row>
    <row r="10" spans="1:1013">
      <c r="A10" s="14" t="s">
        <v>28</v>
      </c>
      <c r="B10" s="18">
        <f>'Salary Structure'!H19</f>
        <v>19744.1325</v>
      </c>
      <c r="C10" s="18">
        <f t="shared" si="0"/>
        <v>636.90750000000003</v>
      </c>
      <c r="D10" s="17">
        <v>1.1499999999999999</v>
      </c>
      <c r="E10" s="19">
        <f t="shared" si="1"/>
        <v>732.443625</v>
      </c>
      <c r="F10" s="72">
        <f t="shared" si="5"/>
        <v>2.0666666666666669</v>
      </c>
      <c r="G10" s="20">
        <v>62</v>
      </c>
      <c r="H10" s="21">
        <f>E10*G10</f>
        <v>45411.50475</v>
      </c>
      <c r="I10" s="22">
        <v>2</v>
      </c>
      <c r="J10" s="21">
        <f>E10*I10</f>
        <v>1464.88725</v>
      </c>
      <c r="L10" s="14" t="s">
        <v>28</v>
      </c>
      <c r="M10" s="18">
        <f>'Salary Structure'!H19</f>
        <v>19744.1325</v>
      </c>
      <c r="N10" s="18">
        <f t="shared" si="2"/>
        <v>658.13774999999998</v>
      </c>
      <c r="O10" s="17">
        <v>1.1499999999999999</v>
      </c>
      <c r="P10" s="19">
        <f t="shared" si="3"/>
        <v>756.85841249999987</v>
      </c>
      <c r="Q10" s="72">
        <f t="shared" si="6"/>
        <v>2</v>
      </c>
      <c r="R10" s="20">
        <v>60</v>
      </c>
      <c r="S10" s="21">
        <f t="shared" si="7"/>
        <v>45411.504749999993</v>
      </c>
      <c r="T10" s="22">
        <v>2</v>
      </c>
      <c r="U10" s="21">
        <f t="shared" si="4"/>
        <v>1513.7168249999997</v>
      </c>
      <c r="V10" s="11">
        <f t="shared" si="8"/>
        <v>22705.752374999996</v>
      </c>
      <c r="ALN10"/>
      <c r="ALO10"/>
      <c r="ALP10"/>
      <c r="ALQ10"/>
      <c r="ALR10"/>
      <c r="ALS10"/>
      <c r="ALT10"/>
      <c r="ALU10"/>
      <c r="ALV10"/>
      <c r="ALW10"/>
      <c r="ALX10"/>
      <c r="ALY10"/>
    </row>
    <row r="11" spans="1:1013">
      <c r="A11" s="34" t="s">
        <v>29</v>
      </c>
      <c r="B11" s="35">
        <f>'Salary Structure'!I19</f>
        <v>17749.615741538462</v>
      </c>
      <c r="C11" s="35">
        <f t="shared" si="0"/>
        <v>572.56824972704715</v>
      </c>
      <c r="D11" s="17">
        <v>1.1499999999999999</v>
      </c>
      <c r="E11" s="37">
        <f t="shared" si="1"/>
        <v>658.45348718610421</v>
      </c>
      <c r="F11" s="72">
        <f t="shared" si="5"/>
        <v>4.1333333333333337</v>
      </c>
      <c r="G11" s="38">
        <v>124</v>
      </c>
      <c r="H11" s="21">
        <f>E11*G11</f>
        <v>81648.232411076926</v>
      </c>
      <c r="I11" s="22">
        <v>4</v>
      </c>
      <c r="J11" s="21">
        <f>E11*I11</f>
        <v>2633.8139487444168</v>
      </c>
      <c r="L11" s="34" t="s">
        <v>29</v>
      </c>
      <c r="M11" s="35">
        <f>'Salary Structure'!I19</f>
        <v>17749.615741538462</v>
      </c>
      <c r="N11" s="35">
        <f t="shared" si="2"/>
        <v>591.6538580512821</v>
      </c>
      <c r="O11" s="36">
        <v>1.1499999999999999</v>
      </c>
      <c r="P11" s="37">
        <f t="shared" si="3"/>
        <v>680.40193675897433</v>
      </c>
      <c r="Q11" s="72">
        <f t="shared" si="6"/>
        <v>4</v>
      </c>
      <c r="R11" s="38">
        <v>120</v>
      </c>
      <c r="S11" s="21">
        <f>P11*R11</f>
        <v>81648.232411076926</v>
      </c>
      <c r="T11" s="22">
        <v>4</v>
      </c>
      <c r="U11" s="21">
        <f t="shared" si="4"/>
        <v>2721.6077470358973</v>
      </c>
      <c r="V11" s="11">
        <f>S11/Q11</f>
        <v>20412.058102769231</v>
      </c>
      <c r="ALN11"/>
      <c r="ALO11"/>
      <c r="ALP11"/>
      <c r="ALQ11"/>
      <c r="ALR11"/>
      <c r="ALS11"/>
      <c r="ALT11"/>
      <c r="ALU11"/>
      <c r="ALV11"/>
      <c r="ALW11"/>
      <c r="ALX11"/>
      <c r="ALY11"/>
    </row>
    <row r="12" spans="1:1013" ht="26.85" customHeight="1">
      <c r="A12" s="64" t="s">
        <v>30</v>
      </c>
      <c r="B12" s="65"/>
      <c r="C12" s="65"/>
      <c r="D12" s="65"/>
      <c r="E12" s="65"/>
      <c r="F12" s="65"/>
      <c r="G12" s="66"/>
      <c r="H12" s="33">
        <f>SUM(H4:H11)</f>
        <v>376273.60886679601</v>
      </c>
      <c r="I12" s="23"/>
      <c r="J12" s="19">
        <f>SUM(J4:J11)</f>
        <v>8820.1089970878711</v>
      </c>
      <c r="L12" s="64" t="s">
        <v>30</v>
      </c>
      <c r="M12" s="65"/>
      <c r="N12" s="65"/>
      <c r="O12" s="65"/>
      <c r="P12" s="65"/>
      <c r="Q12" s="65"/>
      <c r="R12" s="66"/>
      <c r="S12" s="33">
        <f>SUM(S4:S11)</f>
        <v>376216.83213741635</v>
      </c>
      <c r="T12" s="23"/>
      <c r="U12" s="19">
        <f>SUM(U4:U11)</f>
        <v>9114.1126303241344</v>
      </c>
      <c r="ALP12"/>
      <c r="ALQ12"/>
      <c r="ALR12"/>
      <c r="ALS12"/>
      <c r="ALT12"/>
      <c r="ALU12"/>
      <c r="ALV12"/>
      <c r="ALW12"/>
      <c r="ALX12"/>
      <c r="ALY12"/>
    </row>
    <row r="13" spans="1:1013" ht="23.1" customHeight="1">
      <c r="A13" s="67" t="s">
        <v>45</v>
      </c>
      <c r="B13" s="67"/>
      <c r="C13" s="67"/>
      <c r="D13" s="67"/>
      <c r="E13" s="67"/>
      <c r="F13" s="71"/>
      <c r="G13" s="68">
        <f>H12*6.5%</f>
        <v>24457.784576341743</v>
      </c>
      <c r="H13" s="69"/>
      <c r="I13" s="69"/>
      <c r="J13" s="70"/>
      <c r="L13" s="67" t="s">
        <v>45</v>
      </c>
      <c r="M13" s="67"/>
      <c r="N13" s="67"/>
      <c r="O13" s="67"/>
      <c r="P13" s="67"/>
      <c r="Q13" s="71"/>
      <c r="R13" s="68">
        <f>S12*6.5%</f>
        <v>24454.094088932063</v>
      </c>
      <c r="S13" s="69"/>
      <c r="T13" s="69"/>
      <c r="U13" s="70"/>
      <c r="ALP13"/>
      <c r="ALQ13"/>
      <c r="ALR13"/>
      <c r="ALS13"/>
      <c r="ALT13"/>
      <c r="ALU13"/>
      <c r="ALV13"/>
      <c r="ALW13"/>
      <c r="ALX13"/>
      <c r="ALY13"/>
    </row>
    <row r="14" spans="1:1013" ht="19.350000000000001" customHeight="1">
      <c r="A14" s="58" t="s">
        <v>31</v>
      </c>
      <c r="B14" s="58"/>
      <c r="C14" s="58"/>
      <c r="D14" s="58"/>
      <c r="E14" s="58"/>
      <c r="F14" s="57"/>
      <c r="G14" s="59">
        <f>H12+J12+G13</f>
        <v>409551.50244022562</v>
      </c>
      <c r="H14" s="60"/>
      <c r="I14" s="60"/>
      <c r="J14" s="61"/>
      <c r="L14" s="58" t="s">
        <v>31</v>
      </c>
      <c r="M14" s="58"/>
      <c r="N14" s="58"/>
      <c r="O14" s="58"/>
      <c r="P14" s="58"/>
      <c r="Q14" s="57"/>
      <c r="R14" s="59">
        <f>S12+U12+R13</f>
        <v>409785.03885667259</v>
      </c>
      <c r="S14" s="60"/>
      <c r="T14" s="60"/>
      <c r="U14" s="61"/>
      <c r="ALP14"/>
      <c r="ALQ14"/>
      <c r="ALR14"/>
      <c r="ALS14"/>
      <c r="ALT14"/>
      <c r="ALU14"/>
      <c r="ALV14"/>
      <c r="ALW14"/>
      <c r="ALX14"/>
      <c r="ALY14"/>
    </row>
    <row r="15" spans="1:1013" ht="20.100000000000001" customHeight="1">
      <c r="A15" s="58" t="s">
        <v>32</v>
      </c>
      <c r="B15" s="58"/>
      <c r="C15" s="58"/>
      <c r="D15" s="58"/>
      <c r="E15" s="58"/>
      <c r="F15" s="57"/>
      <c r="G15" s="59">
        <f>G14*18%</f>
        <v>73719.270439240616</v>
      </c>
      <c r="H15" s="60"/>
      <c r="I15" s="60"/>
      <c r="J15" s="61"/>
      <c r="L15" s="58" t="s">
        <v>32</v>
      </c>
      <c r="M15" s="58"/>
      <c r="N15" s="58"/>
      <c r="O15" s="58"/>
      <c r="P15" s="58"/>
      <c r="Q15" s="57"/>
      <c r="R15" s="59">
        <f>R14*18%</f>
        <v>73761.306994201062</v>
      </c>
      <c r="S15" s="60"/>
      <c r="T15" s="60"/>
      <c r="U15" s="61"/>
      <c r="ALP15"/>
      <c r="ALQ15"/>
      <c r="ALR15"/>
      <c r="ALS15"/>
      <c r="ALT15"/>
      <c r="ALU15"/>
      <c r="ALV15"/>
      <c r="ALW15"/>
      <c r="ALX15"/>
      <c r="ALY15"/>
    </row>
    <row r="16" spans="1:1013" ht="22.35" customHeight="1">
      <c r="A16" s="58" t="s">
        <v>33</v>
      </c>
      <c r="B16" s="58"/>
      <c r="C16" s="58"/>
      <c r="D16" s="58"/>
      <c r="E16" s="58"/>
      <c r="F16" s="57"/>
      <c r="G16" s="59">
        <f>G14+G15</f>
        <v>483270.77287946624</v>
      </c>
      <c r="H16" s="60"/>
      <c r="I16" s="60"/>
      <c r="J16" s="61"/>
      <c r="L16" s="58" t="s">
        <v>33</v>
      </c>
      <c r="M16" s="58"/>
      <c r="N16" s="58"/>
      <c r="O16" s="58"/>
      <c r="P16" s="58"/>
      <c r="Q16" s="57"/>
      <c r="R16" s="59">
        <f>R14+R15</f>
        <v>483546.34585087362</v>
      </c>
      <c r="S16" s="60"/>
      <c r="T16" s="60"/>
      <c r="U16" s="61"/>
      <c r="ALP16"/>
      <c r="ALQ16"/>
      <c r="ALR16"/>
      <c r="ALS16"/>
      <c r="ALT16"/>
      <c r="ALU16"/>
      <c r="ALV16"/>
      <c r="ALW16"/>
      <c r="ALX16"/>
      <c r="ALY16"/>
    </row>
    <row r="19" spans="2:3">
      <c r="B19" s="11">
        <f>B10*D10</f>
        <v>22705.752374999996</v>
      </c>
    </row>
    <row r="20" spans="2:3">
      <c r="B20" s="11">
        <f>B11*D11</f>
        <v>20412.058102769231</v>
      </c>
      <c r="C20" s="73">
        <f>B20/31</f>
        <v>658.45348718610421</v>
      </c>
    </row>
  </sheetData>
  <mergeCells count="22">
    <mergeCell ref="A1:C1"/>
    <mergeCell ref="A2:C2"/>
    <mergeCell ref="A13:E13"/>
    <mergeCell ref="G14:J14"/>
    <mergeCell ref="G15:J15"/>
    <mergeCell ref="G16:J16"/>
    <mergeCell ref="G13:J13"/>
    <mergeCell ref="A12:G12"/>
    <mergeCell ref="A14:E14"/>
    <mergeCell ref="A15:E15"/>
    <mergeCell ref="A16:E16"/>
    <mergeCell ref="L1:N1"/>
    <mergeCell ref="L2:N2"/>
    <mergeCell ref="L12:R12"/>
    <mergeCell ref="L13:P13"/>
    <mergeCell ref="R13:U13"/>
    <mergeCell ref="L14:P14"/>
    <mergeCell ref="R14:U14"/>
    <mergeCell ref="L15:P15"/>
    <mergeCell ref="R15:U15"/>
    <mergeCell ref="L16:P16"/>
    <mergeCell ref="R16:U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17" sqref="H17"/>
    </sheetView>
  </sheetViews>
  <sheetFormatPr defaultRowHeight="14.4"/>
  <sheetData>
    <row r="1" spans="1:1" ht="23.4">
      <c r="A1" s="2" t="s">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Salary Structure</vt:lpstr>
      <vt:lpstr>Monthly Salary Calc</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Rijo</dc:creator>
  <cp:lastModifiedBy>hp</cp:lastModifiedBy>
  <dcterms:created xsi:type="dcterms:W3CDTF">2021-05-13T07:55:01Z</dcterms:created>
  <dcterms:modified xsi:type="dcterms:W3CDTF">2021-05-22T06:37:26Z</dcterms:modified>
</cp:coreProperties>
</file>