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\Desktop\Clients\Parle Biscuits\"/>
    </mc:Choice>
  </mc:AlternateContent>
  <bookViews>
    <workbookView xWindow="0" yWindow="0" windowWidth="23040" windowHeight="9192"/>
  </bookViews>
  <sheets>
    <sheet name="Cost Schedule" sheetId="14" r:id="rId1"/>
    <sheet name="Wage Structure" sheetId="9" r:id="rId2"/>
    <sheet name="areawise deployment" sheetId="1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4" l="1"/>
  <c r="L17" i="14"/>
  <c r="L18" i="14"/>
  <c r="L19" i="14"/>
  <c r="L20" i="14"/>
  <c r="L15" i="14"/>
  <c r="T28" i="14" l="1"/>
  <c r="L28" i="14"/>
  <c r="T27" i="14"/>
  <c r="S27" i="14"/>
  <c r="L27" i="14"/>
  <c r="K27" i="14"/>
  <c r="T22" i="14"/>
  <c r="T21" i="14"/>
  <c r="K21" i="14"/>
  <c r="C18" i="14"/>
  <c r="C15" i="14"/>
  <c r="C14" i="14"/>
  <c r="R26" i="14"/>
  <c r="Q26" i="14"/>
  <c r="O26" i="14"/>
  <c r="P26" i="14"/>
  <c r="J11" i="14"/>
  <c r="I11" i="14"/>
  <c r="H11" i="14"/>
  <c r="G11" i="14"/>
  <c r="F11" i="14"/>
  <c r="S10" i="14"/>
  <c r="K10" i="14"/>
  <c r="E10" i="14"/>
  <c r="C10" i="14"/>
  <c r="S9" i="14"/>
  <c r="K9" i="14"/>
  <c r="E9" i="14"/>
  <c r="T7" i="14"/>
  <c r="T10" i="14" l="1"/>
  <c r="L21" i="14"/>
  <c r="F26" i="14"/>
  <c r="L9" i="14"/>
  <c r="G26" i="14"/>
  <c r="K11" i="14"/>
  <c r="K26" i="14" s="1"/>
  <c r="I26" i="14"/>
  <c r="H26" i="14"/>
  <c r="T26" i="14"/>
  <c r="T29" i="14" s="1"/>
  <c r="S26" i="14"/>
  <c r="T9" i="14"/>
  <c r="T23" i="14" s="1"/>
  <c r="L10" i="14"/>
  <c r="L11" i="14" s="1"/>
  <c r="L22" i="14" s="1"/>
  <c r="L23" i="14" l="1"/>
  <c r="L24" i="14" s="1"/>
  <c r="L26" i="14"/>
  <c r="L29" i="14" s="1"/>
  <c r="H11" i="9"/>
  <c r="H28" i="9" s="1"/>
  <c r="H30" i="9" l="1"/>
  <c r="H13" i="9"/>
  <c r="H17" i="9" s="1"/>
  <c r="H21" i="9" l="1"/>
  <c r="H27" i="9"/>
  <c r="H20" i="9"/>
  <c r="H25" i="9"/>
  <c r="H19" i="9"/>
  <c r="H29" i="9"/>
  <c r="F33" i="13"/>
  <c r="E33" i="13"/>
  <c r="D33" i="13"/>
  <c r="H23" i="9" l="1"/>
  <c r="H36" i="9"/>
  <c r="H38" i="9" s="1"/>
  <c r="G11" i="9" l="1"/>
  <c r="G30" i="9" s="1"/>
  <c r="F11" i="9"/>
  <c r="F13" i="9" l="1"/>
  <c r="F17" i="9" s="1"/>
  <c r="F30" i="9"/>
  <c r="G13" i="9"/>
  <c r="G17" i="9" s="1"/>
  <c r="F28" i="9"/>
  <c r="G28" i="9"/>
  <c r="F20" i="9" l="1"/>
  <c r="F19" i="9"/>
  <c r="F29" i="9"/>
  <c r="F25" i="9"/>
  <c r="F27" i="9"/>
  <c r="F21" i="9"/>
  <c r="G29" i="9"/>
  <c r="G25" i="9"/>
  <c r="G27" i="9"/>
  <c r="G20" i="9"/>
  <c r="G19" i="9"/>
  <c r="G21" i="9"/>
  <c r="G36" i="9" l="1"/>
  <c r="G38" i="9" s="1"/>
  <c r="F23" i="9"/>
  <c r="G23" i="9"/>
  <c r="F36" i="9" l="1"/>
  <c r="F38" i="9" l="1"/>
</calcChain>
</file>

<file path=xl/sharedStrings.xml><?xml version="1.0" encoding="utf-8"?>
<sst xmlns="http://schemas.openxmlformats.org/spreadsheetml/2006/main" count="157" uniqueCount="121">
  <si>
    <t>G</t>
  </si>
  <si>
    <t>I</t>
  </si>
  <si>
    <t>II</t>
  </si>
  <si>
    <t>III</t>
  </si>
  <si>
    <t>Heads</t>
  </si>
  <si>
    <t>Cost</t>
  </si>
  <si>
    <t>Supervisor</t>
  </si>
  <si>
    <t>at Actuals</t>
  </si>
  <si>
    <t>MANAGEMENT &amp; OVER HEAD CHARGES ASSESSMENT</t>
  </si>
  <si>
    <t>(MANPOWER TOTAL COST IS INCLUSIVE OF VENDOR M-FEE)</t>
  </si>
  <si>
    <t>JLL DIRECT MANPOWER COST</t>
  </si>
  <si>
    <t>% of M-FEE</t>
  </si>
  <si>
    <t>Billing At Actuals</t>
  </si>
  <si>
    <t>FACTOR OF CONSIDERATION</t>
  </si>
  <si>
    <t>COST</t>
  </si>
  <si>
    <t>AREA</t>
  </si>
  <si>
    <t>PHASE-4</t>
  </si>
  <si>
    <t>High Pressure Jet Spray</t>
  </si>
  <si>
    <t>Extension Board</t>
  </si>
  <si>
    <t>HK Supervisor</t>
  </si>
  <si>
    <t>Unit Rate (Rs.)</t>
  </si>
  <si>
    <t xml:space="preserve">Site Name - </t>
  </si>
  <si>
    <t xml:space="preserve">Proposal Date - </t>
  </si>
  <si>
    <t>City</t>
  </si>
  <si>
    <t>Sub - Total</t>
  </si>
  <si>
    <t>Shifts</t>
  </si>
  <si>
    <t>Remarks &amp; Shift Timings</t>
  </si>
  <si>
    <t>Sr.No.</t>
  </si>
  <si>
    <t>Soft Services</t>
  </si>
  <si>
    <t>Disposable Toiletries &amp; Garbage Bags</t>
  </si>
  <si>
    <t>Total No.</t>
  </si>
  <si>
    <t>TOTAL CHARGES</t>
  </si>
  <si>
    <t>Management Fee</t>
  </si>
  <si>
    <t>Grand Total - Monthly</t>
  </si>
  <si>
    <t>9 hours x 6 Days a Week</t>
  </si>
  <si>
    <t>Break ups</t>
  </si>
  <si>
    <t>Janitor</t>
  </si>
  <si>
    <t>Basic</t>
  </si>
  <si>
    <t>S</t>
  </si>
  <si>
    <t>DA</t>
  </si>
  <si>
    <t>V</t>
  </si>
  <si>
    <t>HRA</t>
  </si>
  <si>
    <t>Gross</t>
  </si>
  <si>
    <t>Basic+DA</t>
  </si>
  <si>
    <t>Washing Allowance</t>
  </si>
  <si>
    <t xml:space="preserve">Other Allowances </t>
  </si>
  <si>
    <t>Gross Salary</t>
  </si>
  <si>
    <t>S/V</t>
  </si>
  <si>
    <t>Taken On</t>
  </si>
  <si>
    <t>%</t>
  </si>
  <si>
    <t>Total In Hand Salary</t>
  </si>
  <si>
    <t>Professional Tax Deduction</t>
  </si>
  <si>
    <t>ESI Employee Deduction</t>
  </si>
  <si>
    <t>P.F Employee Deduction</t>
  </si>
  <si>
    <t>Ex-Gratia - Bonus</t>
  </si>
  <si>
    <t xml:space="preserve">Uniform, Shoes, PPE </t>
  </si>
  <si>
    <t>Documentation &amp; BGV</t>
  </si>
  <si>
    <t>1/6 Reliever Charge (if applicable)</t>
  </si>
  <si>
    <t>TOTAL CTC</t>
  </si>
  <si>
    <t>Food &amp; Accomodation</t>
  </si>
  <si>
    <t>Sub Total CTC</t>
  </si>
  <si>
    <t>Wage Schedule</t>
  </si>
  <si>
    <t>Basic + DA</t>
  </si>
  <si>
    <t>HRA%</t>
  </si>
  <si>
    <t>Min. Wage Year Notification - Jan'21 to Jun'21</t>
  </si>
  <si>
    <t>Khopoli</t>
  </si>
  <si>
    <t xml:space="preserve">PARLE BISCUITS PVT. LTD. </t>
  </si>
  <si>
    <t xml:space="preserve">HK Staff </t>
  </si>
  <si>
    <t>R</t>
  </si>
  <si>
    <t>Wage - State Wage, Zone - 3</t>
  </si>
  <si>
    <t>Ride on Sweeper (Battery Operated)</t>
  </si>
  <si>
    <t>LWF</t>
  </si>
  <si>
    <t>Gratuity</t>
  </si>
  <si>
    <t>National Holidays</t>
  </si>
  <si>
    <t>Rate Card on Consumables shared</t>
  </si>
  <si>
    <t>Sr. No.</t>
  </si>
  <si>
    <t xml:space="preserve">Areawise Bifurcation of HK Staff </t>
  </si>
  <si>
    <t xml:space="preserve">Total Count </t>
  </si>
  <si>
    <t>State - Maharashtra - Factories Act</t>
  </si>
  <si>
    <t>Leave Wages  (PL)</t>
  </si>
  <si>
    <t>Reception, Admin &amp; HR Office, Guest Waiting Area, L&amp;G Washrooms</t>
  </si>
  <si>
    <t>1st shift</t>
  </si>
  <si>
    <t>2nd shift</t>
  </si>
  <si>
    <t>3rd shift</t>
  </si>
  <si>
    <t>Toilet Block, Changing Room, Staircase &amp; Common Area</t>
  </si>
  <si>
    <t>Canteen, Passages &amp; Kitchen</t>
  </si>
  <si>
    <t>Production Area</t>
  </si>
  <si>
    <t>Main process hall - 1</t>
  </si>
  <si>
    <t>Main process hall - 2</t>
  </si>
  <si>
    <t>Raw material store</t>
  </si>
  <si>
    <t>Mixing area (Gr. +1QA Lab)</t>
  </si>
  <si>
    <t>UG HSD tank</t>
  </si>
  <si>
    <t>UG ethyle tank area</t>
  </si>
  <si>
    <t>Jar blowing area</t>
  </si>
  <si>
    <t>Candy unit</t>
  </si>
  <si>
    <t>FG store</t>
  </si>
  <si>
    <t>Printing unit</t>
  </si>
  <si>
    <t>Outer &amp; Periphery Area</t>
  </si>
  <si>
    <t>Main Gate/Security Cabin</t>
  </si>
  <si>
    <t>Weigh bridge 40mtrs office</t>
  </si>
  <si>
    <t>Gas bank area</t>
  </si>
  <si>
    <t>Staff colony</t>
  </si>
  <si>
    <t>DG room</t>
  </si>
  <si>
    <t>Utility area</t>
  </si>
  <si>
    <t>Transformer yard</t>
  </si>
  <si>
    <t>RO plant</t>
  </si>
  <si>
    <t>ETP plant area</t>
  </si>
  <si>
    <t>STP plant area</t>
  </si>
  <si>
    <t xml:space="preserve">Temple </t>
  </si>
  <si>
    <t>Scrap yard</t>
  </si>
  <si>
    <t>Periphery road area</t>
  </si>
  <si>
    <t>Parking area</t>
  </si>
  <si>
    <t>Corrugated Box Unit (Not included in scope of work)</t>
  </si>
  <si>
    <t>Housekeeping Consumables</t>
  </si>
  <si>
    <t>Consumables &amp; Machinery</t>
  </si>
  <si>
    <t>Wet &amp; Dry Vacuum Cleaner - 30 Ltr</t>
  </si>
  <si>
    <t>Single Disc Scrubber</t>
  </si>
  <si>
    <t>On Actuals @ 3x Daily Wage</t>
  </si>
  <si>
    <t>Facility Executive</t>
  </si>
  <si>
    <t>Mediclaim</t>
  </si>
  <si>
    <t>Auto Scrubber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</si>
</sst>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0"/>
      <color indexed="8"/>
      <name val="Calibri"/>
      <family val="2"/>
      <scheme val="minor"/>
    </font>
    <font>
      <sz val="10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>
      <protection locked="0"/>
    </xf>
    <xf numFmtId="0" fontId="18" fillId="0" borderId="0">
      <alignment vertical="center"/>
    </xf>
    <xf numFmtId="165" fontId="2" fillId="0" borderId="0">
      <alignment vertical="top"/>
      <protection locked="0"/>
    </xf>
    <xf numFmtId="9" fontId="2" fillId="0" borderId="0">
      <alignment vertical="top"/>
      <protection locked="0"/>
    </xf>
  </cellStyleXfs>
  <cellXfs count="262">
    <xf numFmtId="0" fontId="0" fillId="0" borderId="0" xfId="0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5" fillId="0" borderId="0" xfId="0" applyFont="1"/>
    <xf numFmtId="166" fontId="6" fillId="2" borderId="24" xfId="1" applyNumberFormat="1" applyFont="1" applyFill="1" applyBorder="1" applyAlignment="1">
      <alignment horizontal="center" vertical="center"/>
    </xf>
    <xf numFmtId="166" fontId="6" fillId="2" borderId="25" xfId="1" applyNumberFormat="1" applyFont="1" applyFill="1" applyBorder="1" applyAlignment="1">
      <alignment horizontal="center" vertical="center"/>
    </xf>
    <xf numFmtId="166" fontId="6" fillId="2" borderId="26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3" borderId="20" xfId="4" applyFont="1" applyFill="1" applyBorder="1" applyAlignment="1">
      <alignment horizontal="left" vertical="center"/>
    </xf>
    <xf numFmtId="164" fontId="6" fillId="3" borderId="20" xfId="2" applyFont="1" applyFill="1" applyBorder="1" applyAlignment="1">
      <alignment horizontal="center" vertical="center"/>
    </xf>
    <xf numFmtId="166" fontId="7" fillId="3" borderId="20" xfId="3" applyNumberFormat="1" applyFont="1" applyFill="1" applyBorder="1" applyAlignment="1">
      <alignment vertical="center"/>
    </xf>
    <xf numFmtId="166" fontId="7" fillId="3" borderId="13" xfId="3" applyNumberFormat="1" applyFont="1" applyFill="1" applyBorder="1" applyAlignment="1">
      <alignment vertical="center"/>
    </xf>
    <xf numFmtId="166" fontId="6" fillId="7" borderId="5" xfId="1" applyNumberFormat="1" applyFont="1" applyFill="1" applyBorder="1" applyAlignment="1">
      <alignment horizontal="center" vertical="center"/>
    </xf>
    <xf numFmtId="0" fontId="6" fillId="7" borderId="5" xfId="1" applyNumberFormat="1" applyFont="1" applyFill="1" applyBorder="1" applyAlignment="1">
      <alignment horizontal="center" vertical="center"/>
    </xf>
    <xf numFmtId="164" fontId="4" fillId="2" borderId="5" xfId="2" applyFont="1" applyFill="1" applyBorder="1" applyAlignment="1">
      <alignment horizontal="center" vertical="center"/>
    </xf>
    <xf numFmtId="2" fontId="4" fillId="2" borderId="5" xfId="1" applyNumberFormat="1" applyFont="1" applyFill="1" applyBorder="1" applyAlignment="1">
      <alignment horizontal="center" vertical="center"/>
    </xf>
    <xf numFmtId="165" fontId="4" fillId="2" borderId="14" xfId="1" applyFont="1" applyFill="1" applyBorder="1" applyAlignment="1">
      <alignment horizontal="center" vertical="center"/>
    </xf>
    <xf numFmtId="166" fontId="4" fillId="2" borderId="15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6" fillId="4" borderId="5" xfId="1" applyNumberFormat="1" applyFont="1" applyFill="1" applyBorder="1" applyAlignment="1">
      <alignment horizontal="center" vertical="center"/>
    </xf>
    <xf numFmtId="166" fontId="6" fillId="4" borderId="15" xfId="1" applyNumberFormat="1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 wrapText="1"/>
    </xf>
    <xf numFmtId="164" fontId="6" fillId="3" borderId="5" xfId="2" applyFont="1" applyFill="1" applyBorder="1" applyAlignment="1">
      <alignment horizontal="center"/>
    </xf>
    <xf numFmtId="167" fontId="6" fillId="3" borderId="5" xfId="1" applyNumberFormat="1" applyFont="1" applyFill="1" applyBorder="1" applyAlignment="1">
      <alignment horizontal="center"/>
    </xf>
    <xf numFmtId="0" fontId="6" fillId="3" borderId="5" xfId="1" applyNumberFormat="1" applyFont="1" applyFill="1" applyBorder="1" applyAlignment="1">
      <alignment horizontal="center"/>
    </xf>
    <xf numFmtId="166" fontId="6" fillId="3" borderId="14" xfId="1" applyNumberFormat="1" applyFont="1" applyFill="1" applyBorder="1" applyAlignment="1">
      <alignment horizontal="center"/>
    </xf>
    <xf numFmtId="166" fontId="6" fillId="3" borderId="15" xfId="1" applyNumberFormat="1" applyFont="1" applyFill="1" applyBorder="1" applyAlignment="1">
      <alignment horizontal="center"/>
    </xf>
    <xf numFmtId="166" fontId="6" fillId="7" borderId="5" xfId="5" applyNumberFormat="1" applyFont="1" applyFill="1" applyBorder="1" applyAlignment="1">
      <alignment horizontal="left" vertical="top" wrapText="1"/>
    </xf>
    <xf numFmtId="164" fontId="6" fillId="7" borderId="5" xfId="2" applyFont="1" applyFill="1" applyBorder="1" applyAlignment="1">
      <alignment horizontal="center" vertical="top"/>
    </xf>
    <xf numFmtId="166" fontId="6" fillId="7" borderId="5" xfId="1" applyNumberFormat="1" applyFont="1" applyFill="1" applyBorder="1" applyAlignment="1">
      <alignment horizontal="center" vertical="top"/>
    </xf>
    <xf numFmtId="166" fontId="6" fillId="4" borderId="14" xfId="1" applyNumberFormat="1" applyFont="1" applyFill="1" applyBorder="1" applyAlignment="1">
      <alignment horizontal="center" vertical="top"/>
    </xf>
    <xf numFmtId="166" fontId="6" fillId="4" borderId="5" xfId="1" applyNumberFormat="1" applyFont="1" applyFill="1" applyBorder="1" applyAlignment="1">
      <alignment horizontal="center" vertical="top"/>
    </xf>
    <xf numFmtId="166" fontId="6" fillId="4" borderId="15" xfId="1" applyNumberFormat="1" applyFont="1" applyFill="1" applyBorder="1" applyAlignment="1">
      <alignment horizontal="center" vertical="top"/>
    </xf>
    <xf numFmtId="2" fontId="4" fillId="2" borderId="5" xfId="4" applyNumberFormat="1" applyFont="1" applyFill="1" applyBorder="1" applyAlignment="1">
      <alignment horizontal="left" vertical="center"/>
    </xf>
    <xf numFmtId="164" fontId="4" fillId="0" borderId="5" xfId="2" applyFont="1" applyFill="1" applyBorder="1" applyAlignment="1">
      <alignment horizontal="center" vertical="center"/>
    </xf>
    <xf numFmtId="166" fontId="4" fillId="2" borderId="5" xfId="1" applyNumberFormat="1" applyFont="1" applyFill="1" applyBorder="1" applyAlignment="1">
      <alignment horizontal="center"/>
    </xf>
    <xf numFmtId="166" fontId="4" fillId="2" borderId="1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0" fontId="10" fillId="0" borderId="0" xfId="0" applyFont="1"/>
    <xf numFmtId="166" fontId="9" fillId="5" borderId="15" xfId="1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166" fontId="11" fillId="4" borderId="23" xfId="1" applyNumberFormat="1" applyFont="1" applyFill="1" applyBorder="1" applyAlignment="1">
      <alignment horizontal="center" vertical="center"/>
    </xf>
    <xf numFmtId="166" fontId="6" fillId="0" borderId="32" xfId="1" applyNumberFormat="1" applyFont="1" applyBorder="1" applyAlignment="1">
      <alignment horizontal="center"/>
    </xf>
    <xf numFmtId="166" fontId="6" fillId="0" borderId="32" xfId="1" applyNumberFormat="1" applyFont="1" applyBorder="1" applyAlignment="1">
      <alignment horizontal="left"/>
    </xf>
    <xf numFmtId="164" fontId="6" fillId="0" borderId="1" xfId="2" applyFont="1" applyBorder="1" applyAlignment="1">
      <alignment horizontal="center"/>
    </xf>
    <xf numFmtId="166" fontId="6" fillId="0" borderId="1" xfId="1" applyNumberFormat="1" applyFont="1" applyBorder="1" applyAlignment="1"/>
    <xf numFmtId="0" fontId="6" fillId="0" borderId="1" xfId="1" applyNumberFormat="1" applyFont="1" applyBorder="1" applyAlignment="1"/>
    <xf numFmtId="166" fontId="6" fillId="0" borderId="6" xfId="1" applyNumberFormat="1" applyFont="1" applyBorder="1" applyAlignment="1"/>
    <xf numFmtId="0" fontId="6" fillId="0" borderId="6" xfId="1" applyNumberFormat="1" applyFont="1" applyBorder="1" applyAlignment="1"/>
    <xf numFmtId="0" fontId="4" fillId="6" borderId="5" xfId="4" applyFont="1" applyFill="1" applyBorder="1" applyAlignment="1">
      <alignment horizontal="center" vertical="center"/>
    </xf>
    <xf numFmtId="0" fontId="4" fillId="6" borderId="5" xfId="4" applyFont="1" applyFill="1" applyBorder="1" applyAlignment="1">
      <alignment horizontal="left" vertical="center"/>
    </xf>
    <xf numFmtId="164" fontId="4" fillId="6" borderId="5" xfId="2" applyFont="1" applyFill="1" applyBorder="1" applyAlignment="1">
      <alignment horizontal="center" vertical="center"/>
    </xf>
    <xf numFmtId="166" fontId="3" fillId="6" borderId="5" xfId="1" applyNumberFormat="1" applyFont="1" applyFill="1" applyBorder="1" applyAlignment="1">
      <alignment horizontal="center" vertical="center"/>
    </xf>
    <xf numFmtId="0" fontId="3" fillId="6" borderId="5" xfId="1" applyNumberFormat="1" applyFont="1" applyFill="1" applyBorder="1" applyAlignment="1">
      <alignment horizontal="center" vertical="center"/>
    </xf>
    <xf numFmtId="0" fontId="14" fillId="0" borderId="0" xfId="0" applyFont="1"/>
    <xf numFmtId="0" fontId="15" fillId="2" borderId="5" xfId="4" applyFont="1" applyFill="1" applyBorder="1" applyAlignment="1">
      <alignment horizontal="center" vertical="center"/>
    </xf>
    <xf numFmtId="0" fontId="15" fillId="2" borderId="5" xfId="4" applyFont="1" applyFill="1" applyBorder="1" applyAlignment="1">
      <alignment horizontal="left" vertical="center"/>
    </xf>
    <xf numFmtId="164" fontId="15" fillId="2" borderId="5" xfId="2" applyFont="1" applyFill="1" applyBorder="1" applyAlignment="1">
      <alignment horizontal="center" vertical="center"/>
    </xf>
    <xf numFmtId="166" fontId="15" fillId="2" borderId="5" xfId="1" applyNumberFormat="1" applyFont="1" applyFill="1" applyBorder="1" applyAlignment="1">
      <alignment horizontal="center" vertical="center"/>
    </xf>
    <xf numFmtId="0" fontId="15" fillId="2" borderId="5" xfId="1" applyNumberFormat="1" applyFont="1" applyFill="1" applyBorder="1" applyAlignment="1">
      <alignment horizontal="center" vertical="center"/>
    </xf>
    <xf numFmtId="0" fontId="6" fillId="4" borderId="5" xfId="4" applyFont="1" applyFill="1" applyBorder="1" applyAlignment="1">
      <alignment horizontal="center"/>
    </xf>
    <xf numFmtId="0" fontId="6" fillId="4" borderId="5" xfId="4" applyFont="1" applyFill="1" applyBorder="1" applyAlignment="1">
      <alignment horizontal="left"/>
    </xf>
    <xf numFmtId="164" fontId="6" fillId="4" borderId="5" xfId="2" applyFont="1" applyFill="1" applyBorder="1" applyAlignment="1">
      <alignment horizontal="center"/>
    </xf>
    <xf numFmtId="166" fontId="4" fillId="4" borderId="5" xfId="1" applyNumberFormat="1" applyFont="1" applyFill="1" applyBorder="1" applyAlignment="1">
      <alignment horizontal="center" vertical="center"/>
    </xf>
    <xf numFmtId="0" fontId="4" fillId="4" borderId="5" xfId="1" applyNumberFormat="1" applyFont="1" applyFill="1" applyBorder="1" applyAlignment="1">
      <alignment horizontal="center" vertical="center"/>
    </xf>
    <xf numFmtId="0" fontId="4" fillId="0" borderId="5" xfId="4" applyFont="1" applyBorder="1" applyAlignment="1">
      <alignment horizontal="center"/>
    </xf>
    <xf numFmtId="0" fontId="4" fillId="0" borderId="5" xfId="4" applyFont="1" applyBorder="1" applyAlignment="1">
      <alignment horizontal="left"/>
    </xf>
    <xf numFmtId="164" fontId="4" fillId="0" borderId="5" xfId="2" applyFont="1" applyBorder="1" applyAlignment="1">
      <alignment horizontal="center"/>
    </xf>
    <xf numFmtId="166" fontId="4" fillId="0" borderId="5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9" fontId="7" fillId="0" borderId="5" xfId="3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0" borderId="0" xfId="2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9" applyFont="1" applyBorder="1" applyAlignment="1">
      <alignment horizontal="left" vertical="center"/>
    </xf>
    <xf numFmtId="164" fontId="6" fillId="7" borderId="5" xfId="2" applyFont="1" applyFill="1" applyBorder="1" applyAlignment="1">
      <alignment horizontal="center"/>
    </xf>
    <xf numFmtId="166" fontId="6" fillId="7" borderId="5" xfId="1" applyNumberFormat="1" applyFont="1" applyFill="1" applyBorder="1" applyAlignment="1">
      <alignment horizontal="center"/>
    </xf>
    <xf numFmtId="9" fontId="6" fillId="0" borderId="5" xfId="2" applyNumberFormat="1" applyFont="1" applyFill="1" applyBorder="1" applyAlignment="1">
      <alignment horizontal="center" vertical="center"/>
    </xf>
    <xf numFmtId="9" fontId="6" fillId="8" borderId="5" xfId="3" applyFont="1" applyFill="1" applyBorder="1" applyAlignment="1">
      <alignment vertical="center"/>
    </xf>
    <xf numFmtId="0" fontId="16" fillId="0" borderId="0" xfId="11" applyFont="1" applyProtection="1"/>
    <xf numFmtId="0" fontId="17" fillId="0" borderId="0" xfId="11" applyFont="1" applyAlignment="1" applyProtection="1">
      <alignment horizontal="center" vertical="center"/>
    </xf>
    <xf numFmtId="3" fontId="16" fillId="0" borderId="0" xfId="11" applyNumberFormat="1" applyFont="1" applyProtection="1"/>
    <xf numFmtId="0" fontId="18" fillId="0" borderId="0" xfId="12">
      <alignment vertical="center"/>
    </xf>
    <xf numFmtId="0" fontId="6" fillId="0" borderId="5" xfId="11" applyFont="1" applyFill="1" applyBorder="1" applyProtection="1"/>
    <xf numFmtId="0" fontId="6" fillId="0" borderId="5" xfId="11" applyFont="1" applyFill="1" applyBorder="1" applyAlignment="1" applyProtection="1">
      <alignment horizontal="center" vertical="center"/>
    </xf>
    <xf numFmtId="0" fontId="6" fillId="0" borderId="5" xfId="11" applyFont="1" applyFill="1" applyBorder="1" applyAlignment="1" applyProtection="1">
      <alignment horizontal="center" vertical="center" wrapText="1"/>
    </xf>
    <xf numFmtId="0" fontId="4" fillId="0" borderId="5" xfId="11" applyFont="1" applyFill="1" applyBorder="1" applyProtection="1"/>
    <xf numFmtId="0" fontId="4" fillId="0" borderId="5" xfId="11" applyFont="1" applyFill="1" applyBorder="1" applyAlignment="1" applyProtection="1">
      <alignment wrapText="1"/>
    </xf>
    <xf numFmtId="3" fontId="4" fillId="0" borderId="5" xfId="13" applyNumberFormat="1" applyFont="1" applyFill="1" applyBorder="1" applyAlignment="1" applyProtection="1">
      <alignment horizontal="center" vertical="center"/>
    </xf>
    <xf numFmtId="0" fontId="6" fillId="0" borderId="5" xfId="11" applyFont="1" applyFill="1" applyBorder="1" applyAlignment="1" applyProtection="1">
      <alignment wrapText="1"/>
    </xf>
    <xf numFmtId="3" fontId="6" fillId="0" borderId="5" xfId="13" applyNumberFormat="1" applyFont="1" applyFill="1" applyBorder="1" applyAlignment="1" applyProtection="1">
      <alignment horizontal="center" vertical="center"/>
    </xf>
    <xf numFmtId="0" fontId="4" fillId="0" borderId="5" xfId="11" applyFont="1" applyFill="1" applyBorder="1" applyAlignment="1" applyProtection="1">
      <alignment horizontal="left" vertical="center" wrapText="1"/>
    </xf>
    <xf numFmtId="10" fontId="4" fillId="0" borderId="5" xfId="14" applyNumberFormat="1" applyFont="1" applyFill="1" applyBorder="1" applyAlignment="1" applyProtection="1">
      <alignment horizontal="center" vertical="center"/>
    </xf>
    <xf numFmtId="10" fontId="4" fillId="0" borderId="5" xfId="14" applyNumberFormat="1" applyFont="1" applyFill="1" applyBorder="1" applyAlignment="1" applyProtection="1">
      <alignment horizontal="center" vertical="center" wrapText="1"/>
    </xf>
    <xf numFmtId="0" fontId="4" fillId="0" borderId="5" xfId="11" applyFont="1" applyFill="1" applyBorder="1" applyAlignment="1" applyProtection="1">
      <alignment horizontal="center"/>
    </xf>
    <xf numFmtId="0" fontId="6" fillId="0" borderId="5" xfId="11" applyFont="1" applyFill="1" applyBorder="1" applyAlignment="1" applyProtection="1">
      <alignment horizontal="center"/>
    </xf>
    <xf numFmtId="0" fontId="16" fillId="0" borderId="0" xfId="11" applyFont="1" applyAlignment="1" applyProtection="1">
      <alignment horizontal="center"/>
    </xf>
    <xf numFmtId="10" fontId="4" fillId="0" borderId="5" xfId="3" applyNumberFormat="1" applyFont="1" applyFill="1" applyBorder="1" applyAlignment="1" applyProtection="1">
      <alignment horizontal="center" vertical="center" wrapText="1"/>
    </xf>
    <xf numFmtId="0" fontId="6" fillId="0" borderId="3" xfId="11" applyFont="1" applyFill="1" applyBorder="1" applyAlignment="1" applyProtection="1"/>
    <xf numFmtId="0" fontId="6" fillId="0" borderId="3" xfId="11" applyFont="1" applyFill="1" applyBorder="1" applyProtection="1"/>
    <xf numFmtId="0" fontId="6" fillId="0" borderId="20" xfId="11" applyFont="1" applyFill="1" applyBorder="1" applyAlignment="1" applyProtection="1">
      <alignment horizontal="center" vertical="center"/>
    </xf>
    <xf numFmtId="0" fontId="6" fillId="0" borderId="20" xfId="11" applyFont="1" applyFill="1" applyBorder="1" applyAlignment="1" applyProtection="1">
      <alignment horizontal="center" vertical="center" wrapText="1"/>
    </xf>
    <xf numFmtId="0" fontId="19" fillId="0" borderId="20" xfId="11" applyFont="1" applyFill="1" applyBorder="1" applyAlignment="1" applyProtection="1">
      <alignment horizontal="center" vertical="center" wrapText="1"/>
    </xf>
    <xf numFmtId="0" fontId="6" fillId="3" borderId="5" xfId="11" applyFont="1" applyFill="1" applyBorder="1" applyAlignment="1" applyProtection="1">
      <alignment horizontal="center" vertical="center"/>
    </xf>
    <xf numFmtId="0" fontId="6" fillId="3" borderId="20" xfId="11" applyFont="1" applyFill="1" applyBorder="1" applyAlignment="1" applyProtection="1">
      <alignment horizontal="center" vertical="center"/>
    </xf>
    <xf numFmtId="0" fontId="6" fillId="3" borderId="20" xfId="11" applyFont="1" applyFill="1" applyBorder="1" applyAlignment="1" applyProtection="1">
      <alignment horizontal="center" vertical="center" wrapText="1"/>
    </xf>
    <xf numFmtId="0" fontId="19" fillId="3" borderId="20" xfId="11" applyFont="1" applyFill="1" applyBorder="1" applyAlignment="1" applyProtection="1">
      <alignment horizontal="center" vertical="center" wrapText="1"/>
    </xf>
    <xf numFmtId="0" fontId="6" fillId="3" borderId="5" xfId="11" applyFont="1" applyFill="1" applyBorder="1" applyProtection="1"/>
    <xf numFmtId="0" fontId="6" fillId="3" borderId="5" xfId="11" applyFont="1" applyFill="1" applyBorder="1" applyAlignment="1" applyProtection="1">
      <alignment horizontal="center"/>
    </xf>
    <xf numFmtId="0" fontId="6" fillId="3" borderId="5" xfId="11" applyFont="1" applyFill="1" applyBorder="1" applyAlignment="1" applyProtection="1">
      <alignment wrapText="1"/>
    </xf>
    <xf numFmtId="0" fontId="6" fillId="3" borderId="5" xfId="11" applyFont="1" applyFill="1" applyBorder="1" applyAlignment="1" applyProtection="1">
      <alignment horizontal="center" vertical="center" wrapText="1"/>
    </xf>
    <xf numFmtId="3" fontId="6" fillId="3" borderId="5" xfId="13" applyNumberFormat="1" applyFont="1" applyFill="1" applyBorder="1" applyAlignment="1" applyProtection="1">
      <alignment horizontal="center" vertical="center"/>
    </xf>
    <xf numFmtId="9" fontId="19" fillId="0" borderId="20" xfId="11" applyNumberFormat="1" applyFont="1" applyFill="1" applyBorder="1" applyAlignment="1" applyProtection="1">
      <alignment horizontal="center" vertical="center" wrapText="1"/>
    </xf>
    <xf numFmtId="12" fontId="4" fillId="0" borderId="5" xfId="14" applyNumberFormat="1" applyFont="1" applyFill="1" applyBorder="1" applyAlignment="1" applyProtection="1">
      <alignment horizontal="center" vertical="center"/>
    </xf>
    <xf numFmtId="9" fontId="6" fillId="3" borderId="5" xfId="3" applyFont="1" applyFill="1" applyBorder="1" applyAlignment="1" applyProtection="1">
      <alignment horizontal="center" vertical="center"/>
    </xf>
    <xf numFmtId="14" fontId="6" fillId="0" borderId="0" xfId="0" applyNumberFormat="1" applyFont="1" applyFill="1" applyBorder="1" applyAlignment="1">
      <alignment horizontal="left" vertical="center"/>
    </xf>
    <xf numFmtId="166" fontId="6" fillId="3" borderId="5" xfId="1" applyNumberFormat="1" applyFont="1" applyFill="1" applyBorder="1" applyAlignment="1">
      <alignment horizontal="center"/>
    </xf>
    <xf numFmtId="166" fontId="6" fillId="3" borderId="5" xfId="1" applyNumberFormat="1" applyFont="1" applyFill="1" applyBorder="1" applyAlignment="1"/>
    <xf numFmtId="166" fontId="5" fillId="2" borderId="5" xfId="1" applyNumberFormat="1" applyFont="1" applyFill="1" applyBorder="1" applyAlignment="1">
      <alignment horizontal="center"/>
    </xf>
    <xf numFmtId="0" fontId="20" fillId="0" borderId="5" xfId="11" applyFont="1" applyBorder="1" applyAlignment="1" applyProtection="1">
      <alignment horizontal="center"/>
    </xf>
    <xf numFmtId="0" fontId="20" fillId="0" borderId="0" xfId="11" applyFont="1" applyAlignment="1" applyProtection="1">
      <alignment horizontal="center"/>
    </xf>
    <xf numFmtId="0" fontId="20" fillId="0" borderId="5" xfId="11" applyFont="1" applyBorder="1" applyAlignment="1" applyProtection="1">
      <alignment horizontal="left"/>
    </xf>
    <xf numFmtId="166" fontId="21" fillId="0" borderId="5" xfId="1" applyNumberFormat="1" applyFont="1" applyFill="1" applyBorder="1" applyAlignment="1">
      <alignment horizontal="center" vertical="center"/>
    </xf>
    <xf numFmtId="1" fontId="6" fillId="3" borderId="5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7" borderId="3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7" fillId="0" borderId="0" xfId="11" applyFont="1" applyProtection="1"/>
    <xf numFmtId="10" fontId="17" fillId="0" borderId="0" xfId="11" applyNumberFormat="1" applyFont="1" applyProtection="1"/>
    <xf numFmtId="10" fontId="17" fillId="0" borderId="0" xfId="3" applyNumberFormat="1" applyFont="1" applyProtection="1"/>
    <xf numFmtId="0" fontId="22" fillId="7" borderId="13" xfId="0" applyFont="1" applyFill="1" applyBorder="1" applyAlignment="1">
      <alignment horizont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/>
    </xf>
    <xf numFmtId="0" fontId="22" fillId="7" borderId="35" xfId="0" applyFont="1" applyFill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2" fillId="3" borderId="3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1" fontId="4" fillId="2" borderId="5" xfId="1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6" fillId="0" borderId="45" xfId="0" applyFont="1" applyFill="1" applyBorder="1" applyAlignment="1">
      <alignment horizontal="left" vertical="center"/>
    </xf>
    <xf numFmtId="0" fontId="6" fillId="0" borderId="21" xfId="0" applyFont="1" applyFill="1" applyBorder="1" applyAlignment="1">
      <alignment horizontal="left" vertical="center"/>
    </xf>
    <xf numFmtId="0" fontId="6" fillId="3" borderId="46" xfId="4" applyFont="1" applyFill="1" applyBorder="1" applyAlignment="1">
      <alignment horizontal="center" vertical="center"/>
    </xf>
    <xf numFmtId="166" fontId="6" fillId="7" borderId="14" xfId="5" applyNumberFormat="1" applyFont="1" applyFill="1" applyBorder="1" applyAlignment="1">
      <alignment horizontal="center" vertical="top"/>
    </xf>
    <xf numFmtId="0" fontId="4" fillId="2" borderId="14" xfId="4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4" fillId="0" borderId="14" xfId="4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/>
    </xf>
    <xf numFmtId="166" fontId="6" fillId="0" borderId="15" xfId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 vertical="center"/>
    </xf>
    <xf numFmtId="164" fontId="6" fillId="7" borderId="36" xfId="2" applyFont="1" applyFill="1" applyBorder="1" applyAlignment="1">
      <alignment horizontal="center" vertical="center"/>
    </xf>
    <xf numFmtId="165" fontId="6" fillId="8" borderId="36" xfId="1" applyFont="1" applyFill="1" applyBorder="1" applyAlignment="1">
      <alignment vertical="center"/>
    </xf>
    <xf numFmtId="166" fontId="6" fillId="7" borderId="36" xfId="1" applyNumberFormat="1" applyFont="1" applyFill="1" applyBorder="1" applyAlignment="1">
      <alignment vertical="center"/>
    </xf>
    <xf numFmtId="0" fontId="5" fillId="2" borderId="37" xfId="0" applyFont="1" applyFill="1" applyBorder="1" applyAlignment="1">
      <alignment horizontal="center"/>
    </xf>
    <xf numFmtId="166" fontId="4" fillId="2" borderId="5" xfId="1" applyNumberFormat="1" applyFont="1" applyFill="1" applyBorder="1" applyAlignment="1">
      <alignment horizontal="center" vertical="center"/>
    </xf>
    <xf numFmtId="166" fontId="8" fillId="2" borderId="16" xfId="1" applyNumberFormat="1" applyFont="1" applyFill="1" applyBorder="1" applyAlignment="1">
      <alignment horizontal="center"/>
    </xf>
    <xf numFmtId="166" fontId="8" fillId="2" borderId="6" xfId="1" applyNumberFormat="1" applyFont="1" applyFill="1" applyBorder="1" applyAlignment="1">
      <alignment horizontal="center"/>
    </xf>
    <xf numFmtId="166" fontId="8" fillId="2" borderId="4" xfId="1" applyNumberFormat="1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166" fontId="6" fillId="4" borderId="16" xfId="1" applyNumberFormat="1" applyFont="1" applyFill="1" applyBorder="1" applyAlignment="1">
      <alignment horizontal="center" vertical="top"/>
    </xf>
    <xf numFmtId="166" fontId="6" fillId="4" borderId="6" xfId="1" applyNumberFormat="1" applyFont="1" applyFill="1" applyBorder="1" applyAlignment="1">
      <alignment horizontal="center" vertical="top"/>
    </xf>
    <xf numFmtId="166" fontId="6" fillId="4" borderId="4" xfId="1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0" borderId="0" xfId="0" applyFont="1" applyBorder="1" applyAlignment="1"/>
    <xf numFmtId="166" fontId="6" fillId="2" borderId="7" xfId="1" applyNumberFormat="1" applyFont="1" applyFill="1" applyBorder="1" applyAlignment="1">
      <alignment horizontal="center" vertical="center"/>
    </xf>
    <xf numFmtId="166" fontId="6" fillId="2" borderId="8" xfId="1" applyNumberFormat="1" applyFont="1" applyFill="1" applyBorder="1" applyAlignment="1">
      <alignment horizontal="center" vertical="center"/>
    </xf>
    <xf numFmtId="166" fontId="6" fillId="2" borderId="9" xfId="1" applyNumberFormat="1" applyFont="1" applyFill="1" applyBorder="1" applyAlignment="1">
      <alignment horizontal="center" vertical="center"/>
    </xf>
    <xf numFmtId="166" fontId="6" fillId="3" borderId="20" xfId="1" applyNumberFormat="1" applyFont="1" applyFill="1" applyBorder="1" applyAlignment="1">
      <alignment horizontal="center" vertical="center"/>
    </xf>
    <xf numFmtId="166" fontId="6" fillId="3" borderId="10" xfId="1" applyNumberFormat="1" applyFont="1" applyFill="1" applyBorder="1" applyAlignment="1">
      <alignment horizontal="center" vertical="center"/>
    </xf>
    <xf numFmtId="166" fontId="6" fillId="3" borderId="11" xfId="1" applyNumberFormat="1" applyFont="1" applyFill="1" applyBorder="1" applyAlignment="1">
      <alignment horizontal="center" vertical="center"/>
    </xf>
    <xf numFmtId="166" fontId="6" fillId="3" borderId="12" xfId="1" applyNumberFormat="1" applyFont="1" applyFill="1" applyBorder="1" applyAlignment="1">
      <alignment horizontal="center" vertical="center"/>
    </xf>
    <xf numFmtId="0" fontId="6" fillId="3" borderId="14" xfId="4" applyFont="1" applyFill="1" applyBorder="1" applyAlignment="1">
      <alignment horizontal="left" vertical="center"/>
    </xf>
    <xf numFmtId="0" fontId="6" fillId="3" borderId="5" xfId="4" applyFont="1" applyFill="1" applyBorder="1" applyAlignment="1">
      <alignment horizontal="left" vertical="center"/>
    </xf>
    <xf numFmtId="166" fontId="6" fillId="3" borderId="14" xfId="5" applyNumberFormat="1" applyFont="1" applyFill="1" applyBorder="1" applyAlignment="1">
      <alignment horizontal="left"/>
    </xf>
    <xf numFmtId="166" fontId="6" fillId="3" borderId="5" xfId="5" applyNumberFormat="1" applyFont="1" applyFill="1" applyBorder="1" applyAlignment="1">
      <alignment horizontal="left"/>
    </xf>
    <xf numFmtId="166" fontId="6" fillId="0" borderId="44" xfId="3" applyNumberFormat="1" applyFont="1" applyFill="1" applyBorder="1" applyAlignment="1">
      <alignment horizontal="center" vertical="center"/>
    </xf>
    <xf numFmtId="166" fontId="6" fillId="0" borderId="41" xfId="3" applyNumberFormat="1" applyFont="1" applyFill="1" applyBorder="1" applyAlignment="1">
      <alignment horizontal="center" vertical="center"/>
    </xf>
    <xf numFmtId="166" fontId="6" fillId="0" borderId="23" xfId="3" applyNumberFormat="1" applyFont="1" applyFill="1" applyBorder="1" applyAlignment="1">
      <alignment horizontal="center" vertical="center"/>
    </xf>
    <xf numFmtId="164" fontId="6" fillId="0" borderId="25" xfId="2" applyFont="1" applyFill="1" applyBorder="1" applyAlignment="1">
      <alignment horizontal="center" vertical="center"/>
    </xf>
    <xf numFmtId="164" fontId="6" fillId="0" borderId="43" xfId="2" applyFont="1" applyFill="1" applyBorder="1" applyAlignment="1">
      <alignment horizontal="center" vertical="center"/>
    </xf>
    <xf numFmtId="164" fontId="6" fillId="0" borderId="0" xfId="2" applyFont="1" applyFill="1" applyBorder="1" applyAlignment="1">
      <alignment horizontal="center" vertical="center"/>
    </xf>
    <xf numFmtId="164" fontId="6" fillId="0" borderId="31" xfId="2" applyFont="1" applyFill="1" applyBorder="1" applyAlignment="1">
      <alignment horizontal="center" vertical="center"/>
    </xf>
    <xf numFmtId="164" fontId="6" fillId="0" borderId="1" xfId="2" applyFont="1" applyFill="1" applyBorder="1" applyAlignment="1">
      <alignment horizontal="center" vertical="center"/>
    </xf>
    <xf numFmtId="164" fontId="6" fillId="0" borderId="22" xfId="2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6" fillId="7" borderId="47" xfId="4" applyFont="1" applyFill="1" applyBorder="1" applyAlignment="1">
      <alignment horizontal="center" vertical="center"/>
    </xf>
    <xf numFmtId="0" fontId="6" fillId="7" borderId="36" xfId="4" applyFont="1" applyFill="1" applyBorder="1" applyAlignment="1">
      <alignment horizontal="center" vertical="center"/>
    </xf>
    <xf numFmtId="165" fontId="6" fillId="2" borderId="19" xfId="1" applyFont="1" applyFill="1" applyBorder="1" applyAlignment="1">
      <alignment horizontal="center" vertical="center"/>
    </xf>
    <xf numFmtId="165" fontId="6" fillId="2" borderId="17" xfId="1" applyFont="1" applyFill="1" applyBorder="1" applyAlignment="1">
      <alignment horizontal="center" vertical="center"/>
    </xf>
    <xf numFmtId="165" fontId="6" fillId="2" borderId="18" xfId="1" applyFont="1" applyFill="1" applyBorder="1" applyAlignment="1">
      <alignment horizontal="center" vertical="center"/>
    </xf>
    <xf numFmtId="166" fontId="4" fillId="2" borderId="5" xfId="1" applyNumberFormat="1" applyFont="1" applyFill="1" applyBorder="1" applyAlignment="1">
      <alignment horizontal="center" vertical="center"/>
    </xf>
    <xf numFmtId="166" fontId="8" fillId="2" borderId="16" xfId="1" applyNumberFormat="1" applyFont="1" applyFill="1" applyBorder="1" applyAlignment="1">
      <alignment horizontal="center"/>
    </xf>
    <xf numFmtId="166" fontId="8" fillId="2" borderId="6" xfId="1" applyNumberFormat="1" applyFont="1" applyFill="1" applyBorder="1" applyAlignment="1">
      <alignment horizontal="center"/>
    </xf>
    <xf numFmtId="166" fontId="8" fillId="2" borderId="4" xfId="1" applyNumberFormat="1" applyFont="1" applyFill="1" applyBorder="1" applyAlignment="1">
      <alignment horizontal="center"/>
    </xf>
    <xf numFmtId="166" fontId="6" fillId="3" borderId="16" xfId="1" applyNumberFormat="1" applyFont="1" applyFill="1" applyBorder="1" applyAlignment="1">
      <alignment horizontal="center"/>
    </xf>
    <xf numFmtId="166" fontId="6" fillId="3" borderId="6" xfId="1" applyNumberFormat="1" applyFont="1" applyFill="1" applyBorder="1" applyAlignment="1">
      <alignment horizontal="center"/>
    </xf>
    <xf numFmtId="166" fontId="6" fillId="3" borderId="4" xfId="1" applyNumberFormat="1" applyFont="1" applyFill="1" applyBorder="1" applyAlignment="1">
      <alignment horizontal="center"/>
    </xf>
    <xf numFmtId="166" fontId="6" fillId="7" borderId="14" xfId="5" applyNumberFormat="1" applyFont="1" applyFill="1" applyBorder="1" applyAlignment="1">
      <alignment horizontal="center"/>
    </xf>
    <xf numFmtId="166" fontId="6" fillId="7" borderId="5" xfId="5" applyNumberFormat="1" applyFont="1" applyFill="1" applyBorder="1" applyAlignment="1">
      <alignment horizontal="center"/>
    </xf>
    <xf numFmtId="166" fontId="6" fillId="8" borderId="5" xfId="1" applyNumberFormat="1" applyFont="1" applyFill="1" applyBorder="1" applyAlignment="1">
      <alignment horizontal="center"/>
    </xf>
    <xf numFmtId="166" fontId="9" fillId="5" borderId="16" xfId="1" applyNumberFormat="1" applyFont="1" applyFill="1" applyBorder="1" applyAlignment="1">
      <alignment horizontal="center"/>
    </xf>
    <xf numFmtId="166" fontId="9" fillId="5" borderId="6" xfId="1" applyNumberFormat="1" applyFont="1" applyFill="1" applyBorder="1" applyAlignment="1">
      <alignment horizontal="center"/>
    </xf>
    <xf numFmtId="166" fontId="9" fillId="5" borderId="4" xfId="1" applyNumberFormat="1" applyFont="1" applyFill="1" applyBorder="1" applyAlignment="1">
      <alignment horizontal="center"/>
    </xf>
    <xf numFmtId="166" fontId="6" fillId="0" borderId="14" xfId="5" applyNumberFormat="1" applyFont="1" applyFill="1" applyBorder="1" applyAlignment="1">
      <alignment horizontal="center" vertical="center"/>
    </xf>
    <xf numFmtId="166" fontId="6" fillId="0" borderId="5" xfId="5" applyNumberFormat="1" applyFont="1" applyFill="1" applyBorder="1" applyAlignment="1">
      <alignment horizontal="center" vertical="center"/>
    </xf>
    <xf numFmtId="1" fontId="12" fillId="4" borderId="21" xfId="1" applyNumberFormat="1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/>
    </xf>
    <xf numFmtId="1" fontId="12" fillId="4" borderId="22" xfId="1" applyNumberFormat="1" applyFont="1" applyFill="1" applyBorder="1" applyAlignment="1">
      <alignment horizontal="center" vertical="center"/>
    </xf>
    <xf numFmtId="166" fontId="6" fillId="3" borderId="3" xfId="1" applyNumberFormat="1" applyFont="1" applyFill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3" borderId="19" xfId="0" applyFont="1" applyFill="1" applyBorder="1" applyAlignment="1">
      <alignment horizontal="center"/>
    </xf>
    <xf numFmtId="0" fontId="22" fillId="3" borderId="4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6" fillId="0" borderId="27" xfId="11" applyFont="1" applyFill="1" applyBorder="1" applyAlignment="1" applyProtection="1">
      <alignment horizontal="center"/>
    </xf>
    <xf numFmtId="0" fontId="6" fillId="0" borderId="28" xfId="11" applyFont="1" applyFill="1" applyBorder="1" applyAlignment="1" applyProtection="1">
      <alignment horizontal="center"/>
    </xf>
    <xf numFmtId="0" fontId="6" fillId="0" borderId="29" xfId="11" applyFont="1" applyFill="1" applyBorder="1" applyAlignment="1" applyProtection="1">
      <alignment horizontal="center"/>
    </xf>
    <xf numFmtId="0" fontId="6" fillId="0" borderId="30" xfId="11" applyFont="1" applyFill="1" applyBorder="1" applyAlignment="1" applyProtection="1">
      <alignment horizontal="center"/>
    </xf>
    <xf numFmtId="0" fontId="6" fillId="0" borderId="0" xfId="11" applyFont="1" applyFill="1" applyBorder="1" applyAlignment="1" applyProtection="1">
      <alignment horizontal="center"/>
    </xf>
    <xf numFmtId="0" fontId="6" fillId="0" borderId="31" xfId="11" applyFont="1" applyFill="1" applyBorder="1" applyAlignment="1" applyProtection="1">
      <alignment horizontal="center"/>
    </xf>
    <xf numFmtId="0" fontId="6" fillId="0" borderId="32" xfId="11" applyFont="1" applyFill="1" applyBorder="1" applyAlignment="1" applyProtection="1">
      <alignment horizontal="center"/>
    </xf>
    <xf numFmtId="0" fontId="6" fillId="0" borderId="1" xfId="11" applyFont="1" applyFill="1" applyBorder="1" applyAlignment="1" applyProtection="1">
      <alignment horizontal="center"/>
    </xf>
    <xf numFmtId="0" fontId="6" fillId="0" borderId="22" xfId="11" applyFont="1" applyFill="1" applyBorder="1" applyAlignment="1" applyProtection="1">
      <alignment horizontal="center"/>
    </xf>
    <xf numFmtId="0" fontId="6" fillId="7" borderId="3" xfId="11" applyFont="1" applyFill="1" applyBorder="1" applyAlignment="1" applyProtection="1">
      <alignment horizontal="center"/>
    </xf>
    <xf numFmtId="0" fontId="6" fillId="7" borderId="6" xfId="11" applyFont="1" applyFill="1" applyBorder="1" applyAlignment="1" applyProtection="1">
      <alignment horizontal="center"/>
    </xf>
    <xf numFmtId="0" fontId="6" fillId="7" borderId="4" xfId="11" applyFont="1" applyFill="1" applyBorder="1" applyAlignment="1" applyProtection="1">
      <alignment horizontal="center"/>
    </xf>
    <xf numFmtId="3" fontId="4" fillId="0" borderId="3" xfId="13" applyNumberFormat="1" applyFont="1" applyFill="1" applyBorder="1" applyAlignment="1" applyProtection="1">
      <alignment horizontal="center" vertical="center"/>
    </xf>
    <xf numFmtId="3" fontId="4" fillId="0" borderId="6" xfId="13" applyNumberFormat="1" applyFont="1" applyFill="1" applyBorder="1" applyAlignment="1" applyProtection="1">
      <alignment horizontal="center" vertical="center"/>
    </xf>
    <xf numFmtId="3" fontId="4" fillId="0" borderId="4" xfId="13" applyNumberFormat="1" applyFont="1" applyFill="1" applyBorder="1" applyAlignment="1" applyProtection="1">
      <alignment horizontal="center" vertical="center"/>
    </xf>
    <xf numFmtId="164" fontId="5" fillId="0" borderId="0" xfId="0" applyNumberFormat="1" applyFont="1"/>
  </cellXfs>
  <cellStyles count="15">
    <cellStyle name="Comma" xfId="1" builtinId="3"/>
    <cellStyle name="Comma [0]" xfId="2" builtinId="6"/>
    <cellStyle name="Comma 11 2" xfId="13"/>
    <cellStyle name="Comma 2" xfId="5"/>
    <cellStyle name="Comma 2 3" xfId="10"/>
    <cellStyle name="Comma 5" xfId="6"/>
    <cellStyle name="Normal" xfId="0" builtinId="0"/>
    <cellStyle name="Normal 2" xfId="7"/>
    <cellStyle name="Normal 2 2" xfId="8"/>
    <cellStyle name="Normal 2 2 2" xfId="11"/>
    <cellStyle name="Normal 2 4" xfId="9"/>
    <cellStyle name="Normal 3" xfId="12"/>
    <cellStyle name="Normal 5" xfId="4"/>
    <cellStyle name="Percent" xfId="3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36590</xdr:colOff>
      <xdr:row>0</xdr:row>
      <xdr:rowOff>226729</xdr:rowOff>
    </xdr:from>
    <xdr:to>
      <xdr:col>3</xdr:col>
      <xdr:colOff>68580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4790" y="226729"/>
          <a:ext cx="1030210" cy="443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32"/>
  <sheetViews>
    <sheetView tabSelected="1" workbookViewId="0">
      <selection activeCell="V9" sqref="V9"/>
    </sheetView>
  </sheetViews>
  <sheetFormatPr defaultColWidth="9.109375" defaultRowHeight="13.8" outlineLevelCol="1" x14ac:dyDescent="0.3"/>
  <cols>
    <col min="1" max="1" width="9.109375" style="4"/>
    <col min="2" max="2" width="3.109375" style="4" customWidth="1"/>
    <col min="3" max="3" width="14.5546875" style="1" bestFit="1" customWidth="1"/>
    <col min="4" max="4" width="40.33203125" style="72" customWidth="1"/>
    <col min="5" max="5" width="13.6640625" style="73" customWidth="1"/>
    <col min="6" max="6" width="5.6640625" style="2" bestFit="1" customWidth="1" outlineLevel="1"/>
    <col min="7" max="7" width="4.44140625" style="2" customWidth="1" outlineLevel="1"/>
    <col min="8" max="9" width="4.6640625" style="2" customWidth="1" outlineLevel="1"/>
    <col min="10" max="10" width="4.6640625" style="2" bestFit="1" customWidth="1" outlineLevel="1"/>
    <col min="11" max="11" width="8.109375" style="3" bestFit="1" customWidth="1"/>
    <col min="12" max="12" width="9.77734375" style="2" bestFit="1" customWidth="1"/>
    <col min="13" max="13" width="27.21875" style="75" customWidth="1"/>
    <col min="14" max="14" width="9.109375" style="4" customWidth="1"/>
    <col min="15" max="15" width="6.5546875" style="2" hidden="1" customWidth="1"/>
    <col min="16" max="16" width="8" style="2" hidden="1" customWidth="1"/>
    <col min="17" max="17" width="6.5546875" style="2" hidden="1" customWidth="1"/>
    <col min="18" max="18" width="6.109375" style="2" hidden="1" customWidth="1"/>
    <col min="19" max="19" width="9.5546875" style="3" hidden="1" customWidth="1"/>
    <col min="20" max="20" width="14.5546875" style="2" hidden="1" customWidth="1"/>
    <col min="21" max="21" width="9.77734375" style="4" bestFit="1" customWidth="1"/>
    <col min="22" max="16384" width="9.109375" style="4"/>
  </cols>
  <sheetData>
    <row r="1" spans="3:21" ht="18" customHeight="1" x14ac:dyDescent="0.3">
      <c r="D1" s="179"/>
      <c r="E1" s="179"/>
    </row>
    <row r="2" spans="3:21" ht="23.25" customHeight="1" x14ac:dyDescent="0.3">
      <c r="D2" s="179"/>
      <c r="E2" s="179"/>
    </row>
    <row r="3" spans="3:21" ht="19.5" customHeight="1" thickBot="1" x14ac:dyDescent="0.35">
      <c r="D3" s="180"/>
      <c r="E3" s="180"/>
    </row>
    <row r="4" spans="3:21" ht="24" customHeight="1" thickBot="1" x14ac:dyDescent="0.35">
      <c r="C4" s="152" t="s">
        <v>21</v>
      </c>
      <c r="D4" s="153" t="s">
        <v>66</v>
      </c>
      <c r="E4" s="195"/>
      <c r="F4" s="195"/>
      <c r="G4" s="195"/>
      <c r="H4" s="195"/>
      <c r="I4" s="195"/>
      <c r="J4" s="195"/>
      <c r="K4" s="195"/>
      <c r="L4" s="196"/>
      <c r="M4" s="192" t="s">
        <v>26</v>
      </c>
      <c r="O4" s="181" t="s">
        <v>16</v>
      </c>
      <c r="P4" s="182"/>
      <c r="Q4" s="182"/>
      <c r="R4" s="182"/>
      <c r="S4" s="182"/>
      <c r="T4" s="183"/>
    </row>
    <row r="5" spans="3:21" ht="24" customHeight="1" thickBot="1" x14ac:dyDescent="0.35">
      <c r="C5" s="154" t="s">
        <v>22</v>
      </c>
      <c r="D5" s="120">
        <v>44378</v>
      </c>
      <c r="E5" s="197"/>
      <c r="F5" s="197"/>
      <c r="G5" s="197"/>
      <c r="H5" s="197"/>
      <c r="I5" s="197"/>
      <c r="J5" s="197"/>
      <c r="K5" s="197"/>
      <c r="L5" s="198"/>
      <c r="M5" s="193"/>
      <c r="O5" s="5"/>
      <c r="P5" s="6"/>
      <c r="Q5" s="6"/>
      <c r="R5" s="6"/>
      <c r="S5" s="6"/>
      <c r="T5" s="7"/>
    </row>
    <row r="6" spans="3:21" ht="24" customHeight="1" thickBot="1" x14ac:dyDescent="0.35">
      <c r="C6" s="155" t="s">
        <v>23</v>
      </c>
      <c r="D6" s="8" t="s">
        <v>65</v>
      </c>
      <c r="E6" s="199"/>
      <c r="F6" s="199"/>
      <c r="G6" s="199"/>
      <c r="H6" s="199"/>
      <c r="I6" s="199"/>
      <c r="J6" s="199"/>
      <c r="K6" s="199"/>
      <c r="L6" s="200"/>
      <c r="M6" s="193"/>
      <c r="O6" s="5"/>
      <c r="P6" s="6"/>
      <c r="Q6" s="6"/>
      <c r="R6" s="6"/>
      <c r="S6" s="6"/>
      <c r="T6" s="7"/>
    </row>
    <row r="7" spans="3:21" ht="15" customHeight="1" x14ac:dyDescent="0.3">
      <c r="C7" s="156" t="s">
        <v>27</v>
      </c>
      <c r="D7" s="9"/>
      <c r="E7" s="10" t="s">
        <v>20</v>
      </c>
      <c r="F7" s="184" t="s">
        <v>25</v>
      </c>
      <c r="G7" s="184"/>
      <c r="H7" s="184"/>
      <c r="I7" s="184"/>
      <c r="J7" s="184"/>
      <c r="K7" s="184"/>
      <c r="L7" s="11"/>
      <c r="M7" s="194"/>
      <c r="O7" s="185" t="s">
        <v>15</v>
      </c>
      <c r="P7" s="186"/>
      <c r="Q7" s="186"/>
      <c r="R7" s="186"/>
      <c r="S7" s="187"/>
      <c r="T7" s="12" t="e">
        <f>#REF!</f>
        <v>#REF!</v>
      </c>
    </row>
    <row r="8" spans="3:21" ht="15" customHeight="1" x14ac:dyDescent="0.3">
      <c r="C8" s="157"/>
      <c r="D8" s="28" t="s">
        <v>28</v>
      </c>
      <c r="E8" s="29"/>
      <c r="F8" s="30" t="s">
        <v>0</v>
      </c>
      <c r="G8" s="30" t="s">
        <v>1</v>
      </c>
      <c r="H8" s="30" t="s">
        <v>2</v>
      </c>
      <c r="I8" s="30" t="s">
        <v>3</v>
      </c>
      <c r="J8" s="30" t="s">
        <v>68</v>
      </c>
      <c r="K8" s="14" t="s">
        <v>30</v>
      </c>
      <c r="L8" s="13" t="s">
        <v>5</v>
      </c>
      <c r="M8" s="160"/>
      <c r="O8" s="31" t="s">
        <v>0</v>
      </c>
      <c r="P8" s="32" t="s">
        <v>1</v>
      </c>
      <c r="Q8" s="32" t="s">
        <v>2</v>
      </c>
      <c r="R8" s="32" t="s">
        <v>3</v>
      </c>
      <c r="S8" s="20" t="s">
        <v>4</v>
      </c>
      <c r="T8" s="21" t="s">
        <v>5</v>
      </c>
    </row>
    <row r="9" spans="3:21" ht="15" customHeight="1" x14ac:dyDescent="0.3">
      <c r="C9" s="158">
        <v>1</v>
      </c>
      <c r="D9" s="22" t="s">
        <v>19</v>
      </c>
      <c r="E9" s="15">
        <f>'Wage Structure'!F38</f>
        <v>21742.052830000001</v>
      </c>
      <c r="F9" s="169">
        <v>1</v>
      </c>
      <c r="G9" s="169">
        <v>0</v>
      </c>
      <c r="H9" s="169">
        <v>0</v>
      </c>
      <c r="I9" s="169">
        <v>0</v>
      </c>
      <c r="J9" s="169">
        <v>0</v>
      </c>
      <c r="K9" s="151">
        <f>SUM(F9:J9)</f>
        <v>1</v>
      </c>
      <c r="L9" s="169">
        <f>K9*E9</f>
        <v>21742.052830000001</v>
      </c>
      <c r="M9" s="201" t="s">
        <v>34</v>
      </c>
      <c r="O9" s="17">
        <v>0</v>
      </c>
      <c r="P9" s="169">
        <v>0</v>
      </c>
      <c r="Q9" s="169">
        <v>0</v>
      </c>
      <c r="R9" s="169">
        <v>0</v>
      </c>
      <c r="S9" s="16">
        <f t="shared" ref="S9:S10" si="0">SUM(O9:R9)</f>
        <v>0</v>
      </c>
      <c r="T9" s="18">
        <f>S9*E9</f>
        <v>0</v>
      </c>
    </row>
    <row r="10" spans="3:21" ht="15" customHeight="1" x14ac:dyDescent="0.3">
      <c r="C10" s="158">
        <f>C9+1</f>
        <v>2</v>
      </c>
      <c r="D10" s="22" t="s">
        <v>67</v>
      </c>
      <c r="E10" s="15">
        <f>'Wage Structure'!G38</f>
        <v>15367.50404</v>
      </c>
      <c r="F10" s="169">
        <v>12</v>
      </c>
      <c r="G10" s="169">
        <v>0</v>
      </c>
      <c r="H10" s="169">
        <v>0</v>
      </c>
      <c r="I10" s="169">
        <v>0</v>
      </c>
      <c r="J10" s="169">
        <v>0</v>
      </c>
      <c r="K10" s="151">
        <f>SUM(F10:J10)</f>
        <v>12</v>
      </c>
      <c r="L10" s="169">
        <f>K10*E10</f>
        <v>184410.04848</v>
      </c>
      <c r="M10" s="202"/>
      <c r="O10" s="17">
        <v>0</v>
      </c>
      <c r="P10" s="169">
        <v>0</v>
      </c>
      <c r="Q10" s="169">
        <v>0</v>
      </c>
      <c r="R10" s="169">
        <v>0</v>
      </c>
      <c r="S10" s="16">
        <f t="shared" si="0"/>
        <v>0</v>
      </c>
      <c r="T10" s="18">
        <f>S10*E10</f>
        <v>0</v>
      </c>
    </row>
    <row r="11" spans="3:21" ht="15" customHeight="1" x14ac:dyDescent="0.3">
      <c r="C11" s="188" t="s">
        <v>24</v>
      </c>
      <c r="D11" s="189"/>
      <c r="E11" s="23"/>
      <c r="F11" s="121">
        <f t="shared" ref="F11:L11" si="1">SUM(F9:F10)</f>
        <v>13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8">
        <f t="shared" si="1"/>
        <v>13</v>
      </c>
      <c r="L11" s="23">
        <f t="shared" si="1"/>
        <v>206152.10131</v>
      </c>
      <c r="M11" s="159"/>
      <c r="O11" s="26"/>
      <c r="P11" s="24"/>
      <c r="Q11" s="121"/>
      <c r="R11" s="121"/>
      <c r="S11" s="25"/>
      <c r="T11" s="27"/>
      <c r="U11" s="261"/>
    </row>
    <row r="12" spans="3:21" ht="15" customHeight="1" x14ac:dyDescent="0.3">
      <c r="C12" s="157"/>
      <c r="D12" s="28" t="s">
        <v>114</v>
      </c>
      <c r="E12" s="29"/>
      <c r="F12" s="30"/>
      <c r="G12" s="30"/>
      <c r="H12" s="30"/>
      <c r="I12" s="30"/>
      <c r="J12" s="30"/>
      <c r="K12" s="14" t="s">
        <v>30</v>
      </c>
      <c r="L12" s="13" t="s">
        <v>5</v>
      </c>
      <c r="M12" s="160"/>
      <c r="O12" s="176" t="s">
        <v>13</v>
      </c>
      <c r="P12" s="177"/>
      <c r="Q12" s="177"/>
      <c r="R12" s="177"/>
      <c r="S12" s="178"/>
      <c r="T12" s="33" t="s">
        <v>14</v>
      </c>
    </row>
    <row r="13" spans="3:21" ht="33" customHeight="1" x14ac:dyDescent="0.3">
      <c r="C13" s="161">
        <v>1</v>
      </c>
      <c r="D13" s="34" t="s">
        <v>113</v>
      </c>
      <c r="E13" s="35"/>
      <c r="F13" s="208" t="s">
        <v>12</v>
      </c>
      <c r="G13" s="208"/>
      <c r="H13" s="208"/>
      <c r="I13" s="208"/>
      <c r="J13" s="208"/>
      <c r="K13" s="208"/>
      <c r="L13" s="169" t="s">
        <v>7</v>
      </c>
      <c r="M13" s="173" t="s">
        <v>74</v>
      </c>
      <c r="O13" s="209" t="s">
        <v>12</v>
      </c>
      <c r="P13" s="210"/>
      <c r="Q13" s="210"/>
      <c r="R13" s="210"/>
      <c r="S13" s="211"/>
      <c r="T13" s="37">
        <v>0</v>
      </c>
    </row>
    <row r="14" spans="3:21" x14ac:dyDescent="0.3">
      <c r="C14" s="161">
        <f t="shared" ref="C14" si="2">C13+1</f>
        <v>2</v>
      </c>
      <c r="D14" s="34" t="s">
        <v>29</v>
      </c>
      <c r="E14" s="35" t="s">
        <v>7</v>
      </c>
      <c r="F14" s="208" t="s">
        <v>12</v>
      </c>
      <c r="G14" s="208"/>
      <c r="H14" s="208"/>
      <c r="I14" s="208"/>
      <c r="J14" s="208"/>
      <c r="K14" s="208"/>
      <c r="L14" s="35" t="s">
        <v>7</v>
      </c>
      <c r="M14" s="175"/>
      <c r="O14" s="209" t="s">
        <v>12</v>
      </c>
      <c r="P14" s="210"/>
      <c r="Q14" s="210"/>
      <c r="R14" s="210"/>
      <c r="S14" s="211"/>
      <c r="T14" s="37">
        <v>0</v>
      </c>
    </row>
    <row r="15" spans="3:21" ht="15" customHeight="1" x14ac:dyDescent="0.3">
      <c r="C15" s="161" t="e">
        <f>+#REF!+1</f>
        <v>#REF!</v>
      </c>
      <c r="D15" s="79" t="s">
        <v>115</v>
      </c>
      <c r="E15" s="35">
        <v>2000</v>
      </c>
      <c r="F15" s="38"/>
      <c r="G15" s="38"/>
      <c r="H15" s="38"/>
      <c r="I15" s="38"/>
      <c r="J15" s="38"/>
      <c r="K15" s="123">
        <v>1</v>
      </c>
      <c r="L15" s="36">
        <f>E15*K15</f>
        <v>2000</v>
      </c>
      <c r="M15" s="174"/>
      <c r="O15" s="170"/>
      <c r="P15" s="171"/>
      <c r="Q15" s="171"/>
      <c r="R15" s="171"/>
      <c r="S15" s="172"/>
      <c r="T15" s="37"/>
    </row>
    <row r="16" spans="3:21" ht="15" customHeight="1" x14ac:dyDescent="0.3">
      <c r="C16" s="161">
        <v>5</v>
      </c>
      <c r="D16" s="79" t="s">
        <v>120</v>
      </c>
      <c r="E16" s="35">
        <v>8000</v>
      </c>
      <c r="F16" s="38"/>
      <c r="G16" s="38"/>
      <c r="H16" s="38"/>
      <c r="I16" s="38"/>
      <c r="J16" s="38"/>
      <c r="K16" s="123">
        <v>1</v>
      </c>
      <c r="L16" s="36">
        <f t="shared" ref="L16:L20" si="3">E16*K16</f>
        <v>8000</v>
      </c>
      <c r="M16" s="174"/>
      <c r="O16" s="170"/>
      <c r="P16" s="171"/>
      <c r="Q16" s="171"/>
      <c r="R16" s="171"/>
      <c r="S16" s="172"/>
      <c r="T16" s="37"/>
    </row>
    <row r="17" spans="3:20" ht="15" customHeight="1" x14ac:dyDescent="0.3">
      <c r="C17" s="161">
        <v>6</v>
      </c>
      <c r="D17" s="79" t="s">
        <v>116</v>
      </c>
      <c r="E17" s="35">
        <v>5000</v>
      </c>
      <c r="F17" s="38"/>
      <c r="G17" s="38"/>
      <c r="H17" s="38"/>
      <c r="I17" s="38"/>
      <c r="J17" s="38"/>
      <c r="K17" s="123">
        <v>1</v>
      </c>
      <c r="L17" s="36">
        <f t="shared" si="3"/>
        <v>5000</v>
      </c>
      <c r="M17" s="174"/>
      <c r="O17" s="170"/>
      <c r="P17" s="171"/>
      <c r="Q17" s="171"/>
      <c r="R17" s="171"/>
      <c r="S17" s="172"/>
      <c r="T17" s="37"/>
    </row>
    <row r="18" spans="3:20" ht="15" customHeight="1" x14ac:dyDescent="0.3">
      <c r="C18" s="161">
        <f t="shared" ref="C18" si="4">+C17+1</f>
        <v>7</v>
      </c>
      <c r="D18" s="79" t="s">
        <v>17</v>
      </c>
      <c r="E18" s="35">
        <v>5500</v>
      </c>
      <c r="F18" s="38"/>
      <c r="G18" s="38"/>
      <c r="H18" s="38"/>
      <c r="I18" s="38"/>
      <c r="J18" s="38"/>
      <c r="K18" s="123">
        <v>1</v>
      </c>
      <c r="L18" s="36">
        <f t="shared" si="3"/>
        <v>5500</v>
      </c>
      <c r="M18" s="174"/>
      <c r="O18" s="170"/>
      <c r="P18" s="171"/>
      <c r="Q18" s="171"/>
      <c r="R18" s="171"/>
      <c r="S18" s="172"/>
      <c r="T18" s="37"/>
    </row>
    <row r="19" spans="3:20" ht="15" customHeight="1" x14ac:dyDescent="0.3">
      <c r="C19" s="161">
        <v>9</v>
      </c>
      <c r="D19" s="79" t="s">
        <v>70</v>
      </c>
      <c r="E19" s="35">
        <v>40000</v>
      </c>
      <c r="F19" s="38"/>
      <c r="G19" s="38"/>
      <c r="H19" s="38"/>
      <c r="I19" s="38"/>
      <c r="J19" s="38"/>
      <c r="K19" s="123">
        <v>1</v>
      </c>
      <c r="L19" s="36">
        <f t="shared" si="3"/>
        <v>40000</v>
      </c>
      <c r="M19" s="162"/>
      <c r="O19" s="170"/>
      <c r="P19" s="171"/>
      <c r="Q19" s="171"/>
      <c r="R19" s="171"/>
      <c r="S19" s="172"/>
      <c r="T19" s="37"/>
    </row>
    <row r="20" spans="3:20" ht="15" customHeight="1" x14ac:dyDescent="0.3">
      <c r="C20" s="161">
        <v>10</v>
      </c>
      <c r="D20" s="79" t="s">
        <v>18</v>
      </c>
      <c r="E20" s="35">
        <v>500</v>
      </c>
      <c r="F20" s="38"/>
      <c r="G20" s="38"/>
      <c r="H20" s="38"/>
      <c r="I20" s="38"/>
      <c r="J20" s="38"/>
      <c r="K20" s="123">
        <v>3</v>
      </c>
      <c r="L20" s="36">
        <f t="shared" si="3"/>
        <v>1500</v>
      </c>
      <c r="M20" s="162"/>
      <c r="O20" s="170"/>
      <c r="P20" s="171"/>
      <c r="Q20" s="171"/>
      <c r="R20" s="171"/>
      <c r="S20" s="172"/>
      <c r="T20" s="37"/>
    </row>
    <row r="21" spans="3:20" ht="15" customHeight="1" x14ac:dyDescent="0.3">
      <c r="C21" s="190" t="s">
        <v>24</v>
      </c>
      <c r="D21" s="191"/>
      <c r="E21" s="23"/>
      <c r="F21" s="226"/>
      <c r="G21" s="213"/>
      <c r="H21" s="213"/>
      <c r="I21" s="213"/>
      <c r="J21" s="214"/>
      <c r="K21" s="122">
        <f>SUM(K15:K20)</f>
        <v>8</v>
      </c>
      <c r="L21" s="121">
        <f>SUM(L13:L20)</f>
        <v>62000</v>
      </c>
      <c r="M21" s="159"/>
      <c r="O21" s="212"/>
      <c r="P21" s="213"/>
      <c r="Q21" s="213"/>
      <c r="R21" s="213"/>
      <c r="S21" s="214"/>
      <c r="T21" s="27">
        <f>SUM(T13:T20)</f>
        <v>0</v>
      </c>
    </row>
    <row r="22" spans="3:20" s="39" customFormat="1" ht="15.6" x14ac:dyDescent="0.3">
      <c r="C22" s="215" t="s">
        <v>31</v>
      </c>
      <c r="D22" s="216"/>
      <c r="E22" s="80"/>
      <c r="F22" s="217"/>
      <c r="G22" s="217"/>
      <c r="H22" s="217"/>
      <c r="I22" s="217"/>
      <c r="J22" s="217"/>
      <c r="K22" s="217"/>
      <c r="L22" s="81">
        <f>L11+L21</f>
        <v>268152.10131</v>
      </c>
      <c r="M22" s="163"/>
      <c r="O22" s="218"/>
      <c r="P22" s="219"/>
      <c r="Q22" s="219"/>
      <c r="R22" s="219"/>
      <c r="S22" s="220"/>
      <c r="T22" s="40" t="e">
        <f>SUM(#REF!)</f>
        <v>#REF!</v>
      </c>
    </row>
    <row r="23" spans="3:20" s="41" customFormat="1" ht="24.75" customHeight="1" x14ac:dyDescent="0.3">
      <c r="C23" s="221" t="s">
        <v>32</v>
      </c>
      <c r="D23" s="222"/>
      <c r="E23" s="82">
        <v>0.08</v>
      </c>
      <c r="F23" s="83"/>
      <c r="G23" s="83"/>
      <c r="H23" s="83"/>
      <c r="I23" s="83"/>
      <c r="J23" s="83"/>
      <c r="K23" s="83"/>
      <c r="L23" s="127">
        <f>+E23*L22</f>
        <v>21452.168104799999</v>
      </c>
      <c r="M23" s="164"/>
      <c r="O23" s="223"/>
      <c r="P23" s="224"/>
      <c r="Q23" s="224"/>
      <c r="R23" s="224"/>
      <c r="S23" s="225"/>
      <c r="T23" s="42" t="e">
        <f>#REF!+#REF!+T11+#REF!+#REF!+#REF!+#REF!+T21+#REF!+T22</f>
        <v>#REF!</v>
      </c>
    </row>
    <row r="24" spans="3:20" s="19" customFormat="1" ht="15" customHeight="1" thickBot="1" x14ac:dyDescent="0.35">
      <c r="C24" s="203" t="s">
        <v>33</v>
      </c>
      <c r="D24" s="204"/>
      <c r="E24" s="165"/>
      <c r="F24" s="166"/>
      <c r="G24" s="166"/>
      <c r="H24" s="166"/>
      <c r="I24" s="166"/>
      <c r="J24" s="166"/>
      <c r="K24" s="166"/>
      <c r="L24" s="167">
        <f>+L23+L22</f>
        <v>289604.26941479999</v>
      </c>
      <c r="M24" s="168"/>
      <c r="O24" s="205"/>
      <c r="P24" s="206"/>
      <c r="Q24" s="206"/>
      <c r="R24" s="206"/>
      <c r="S24" s="206"/>
      <c r="T24" s="207"/>
    </row>
    <row r="25" spans="3:20" ht="15.75" hidden="1" customHeight="1" x14ac:dyDescent="0.3">
      <c r="C25" s="43"/>
      <c r="D25" s="44" t="s">
        <v>8</v>
      </c>
      <c r="E25" s="45"/>
      <c r="F25" s="46"/>
      <c r="G25" s="46"/>
      <c r="H25" s="46"/>
      <c r="I25" s="46"/>
      <c r="J25" s="46"/>
      <c r="K25" s="47"/>
      <c r="L25" s="46"/>
      <c r="M25" s="76"/>
      <c r="O25" s="48"/>
      <c r="P25" s="48"/>
      <c r="Q25" s="48"/>
      <c r="R25" s="48"/>
      <c r="S25" s="49"/>
      <c r="T25" s="48"/>
    </row>
    <row r="26" spans="3:20" s="55" customFormat="1" ht="15" hidden="1" customHeight="1" x14ac:dyDescent="0.3">
      <c r="C26" s="50"/>
      <c r="D26" s="51" t="s">
        <v>9</v>
      </c>
      <c r="E26" s="52"/>
      <c r="F26" s="53" t="e">
        <f>SUM(#REF!+#REF!+F11+#REF!+#REF!)</f>
        <v>#REF!</v>
      </c>
      <c r="G26" s="53" t="e">
        <f>SUM(#REF!+#REF!+G11+#REF!+#REF!)</f>
        <v>#REF!</v>
      </c>
      <c r="H26" s="53" t="e">
        <f>SUM(#REF!+#REF!+H11+#REF!+#REF!)</f>
        <v>#REF!</v>
      </c>
      <c r="I26" s="53" t="e">
        <f>SUM(#REF!+#REF!+I11+#REF!+#REF!)</f>
        <v>#REF!</v>
      </c>
      <c r="J26" s="53"/>
      <c r="K26" s="54" t="e">
        <f>SUM(#REF!+#REF!+K11+#REF!+#REF!)</f>
        <v>#REF!</v>
      </c>
      <c r="L26" s="53" t="e">
        <f>SUM(#REF!+#REF!+L11+#REF!+#REF!)</f>
        <v>#REF!</v>
      </c>
      <c r="M26" s="77"/>
      <c r="O26" s="53" t="e">
        <f>SUM(#REF!+#REF!+O11+#REF!+#REF!)</f>
        <v>#REF!</v>
      </c>
      <c r="P26" s="53" t="e">
        <f>SUM(#REF!+#REF!+P11+#REF!+#REF!)</f>
        <v>#REF!</v>
      </c>
      <c r="Q26" s="53" t="e">
        <f>SUM(#REF!+#REF!+Q11+#REF!+#REF!)</f>
        <v>#REF!</v>
      </c>
      <c r="R26" s="53" t="e">
        <f>SUM(#REF!+#REF!+R11+#REF!+#REF!)</f>
        <v>#REF!</v>
      </c>
      <c r="S26" s="54" t="e">
        <f>SUM(#REF!+#REF!+S11+#REF!+#REF!)</f>
        <v>#REF!</v>
      </c>
      <c r="T26" s="53" t="e">
        <f>SUM(#REF!+#REF!+T11+#REF!+#REF!)</f>
        <v>#REF!</v>
      </c>
    </row>
    <row r="27" spans="3:20" s="55" customFormat="1" ht="15" hidden="1" customHeight="1" x14ac:dyDescent="0.3">
      <c r="C27" s="56"/>
      <c r="D27" s="57" t="s">
        <v>10</v>
      </c>
      <c r="E27" s="58"/>
      <c r="F27" s="59"/>
      <c r="G27" s="59"/>
      <c r="H27" s="59"/>
      <c r="I27" s="59"/>
      <c r="J27" s="59"/>
      <c r="K27" s="60" t="e">
        <f>#REF!</f>
        <v>#REF!</v>
      </c>
      <c r="L27" s="59" t="e">
        <f>#REF!</f>
        <v>#REF!</v>
      </c>
      <c r="M27" s="77"/>
      <c r="O27" s="59"/>
      <c r="P27" s="59"/>
      <c r="Q27" s="59"/>
      <c r="R27" s="59"/>
      <c r="S27" s="60" t="e">
        <f>#REF!</f>
        <v>#REF!</v>
      </c>
      <c r="T27" s="59" t="e">
        <f>#REF!</f>
        <v>#REF!</v>
      </c>
    </row>
    <row r="28" spans="3:20" ht="15" hidden="1" customHeight="1" x14ac:dyDescent="0.3">
      <c r="C28" s="61"/>
      <c r="D28" s="62" t="s">
        <v>8</v>
      </c>
      <c r="E28" s="63"/>
      <c r="F28" s="64"/>
      <c r="G28" s="64"/>
      <c r="H28" s="64"/>
      <c r="I28" s="64"/>
      <c r="J28" s="64"/>
      <c r="K28" s="65"/>
      <c r="L28" s="64" t="e">
        <f>#REF!</f>
        <v>#REF!</v>
      </c>
      <c r="M28" s="78"/>
      <c r="O28" s="64"/>
      <c r="P28" s="64"/>
      <c r="Q28" s="64"/>
      <c r="R28" s="64"/>
      <c r="S28" s="65"/>
      <c r="T28" s="64" t="e">
        <f>#REF!</f>
        <v>#REF!</v>
      </c>
    </row>
    <row r="29" spans="3:20" ht="15" hidden="1" customHeight="1" x14ac:dyDescent="0.3">
      <c r="C29" s="66"/>
      <c r="D29" s="67" t="s">
        <v>11</v>
      </c>
      <c r="E29" s="68"/>
      <c r="F29" s="69"/>
      <c r="G29" s="69"/>
      <c r="H29" s="69"/>
      <c r="I29" s="69"/>
      <c r="J29" s="69"/>
      <c r="K29" s="70"/>
      <c r="L29" s="71" t="e">
        <f>L28/L26</f>
        <v>#REF!</v>
      </c>
      <c r="M29" s="78"/>
      <c r="O29" s="69"/>
      <c r="P29" s="69"/>
      <c r="Q29" s="69"/>
      <c r="R29" s="69"/>
      <c r="S29" s="70"/>
      <c r="T29" s="71" t="e">
        <f>T28/T26</f>
        <v>#REF!</v>
      </c>
    </row>
    <row r="32" spans="3:20" x14ac:dyDescent="0.3">
      <c r="L32" s="74"/>
    </row>
  </sheetData>
  <mergeCells count="27">
    <mergeCell ref="C23:D23"/>
    <mergeCell ref="O23:S23"/>
    <mergeCell ref="C24:D24"/>
    <mergeCell ref="O24:T24"/>
    <mergeCell ref="M15:M18"/>
    <mergeCell ref="C21:D21"/>
    <mergeCell ref="F21:J21"/>
    <mergeCell ref="O21:S21"/>
    <mergeCell ref="C22:D22"/>
    <mergeCell ref="F22:K22"/>
    <mergeCell ref="O22:S22"/>
    <mergeCell ref="M9:M10"/>
    <mergeCell ref="C11:D11"/>
    <mergeCell ref="O12:S12"/>
    <mergeCell ref="F13:K13"/>
    <mergeCell ref="M13:M14"/>
    <mergeCell ref="O13:S13"/>
    <mergeCell ref="F14:K14"/>
    <mergeCell ref="O14:S14"/>
    <mergeCell ref="D1:E1"/>
    <mergeCell ref="D2:E2"/>
    <mergeCell ref="D3:E3"/>
    <mergeCell ref="E4:L6"/>
    <mergeCell ref="M4:M7"/>
    <mergeCell ref="O4:T4"/>
    <mergeCell ref="F7:K7"/>
    <mergeCell ref="O7:S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38"/>
  <sheetViews>
    <sheetView showGridLines="0" workbookViewId="0">
      <pane ySplit="7" topLeftCell="A25" activePane="bottomLeft" state="frozen"/>
      <selection pane="bottomLeft" activeCell="I27" sqref="I27:L40"/>
    </sheetView>
  </sheetViews>
  <sheetFormatPr defaultColWidth="9" defaultRowHeight="14.4" x14ac:dyDescent="0.2"/>
  <cols>
    <col min="1" max="1" width="4.88671875" style="84" customWidth="1"/>
    <col min="2" max="2" width="39.109375" style="84" customWidth="1"/>
    <col min="3" max="3" width="3.44140625" style="101" customWidth="1"/>
    <col min="4" max="4" width="6.6640625" style="84" bestFit="1" customWidth="1"/>
    <col min="5" max="5" width="9.88671875" style="84" customWidth="1"/>
    <col min="6" max="8" width="11.88671875" style="84" customWidth="1"/>
    <col min="9" max="242" width="9.109375" style="84" customWidth="1"/>
    <col min="243" max="243" width="1.5546875" style="84" customWidth="1"/>
    <col min="244" max="244" width="4.88671875" style="84" customWidth="1"/>
    <col min="245" max="245" width="35" style="84" customWidth="1"/>
    <col min="246" max="246" width="2.109375" style="84" customWidth="1"/>
    <col min="247" max="247" width="6.5546875" style="84" customWidth="1"/>
    <col min="248" max="248" width="7.88671875" style="84" customWidth="1"/>
    <col min="249" max="252" width="7.44140625" style="84" customWidth="1"/>
    <col min="253" max="253" width="7.5546875" style="84" customWidth="1"/>
    <col min="254" max="16384" width="9" style="87"/>
  </cols>
  <sheetData>
    <row r="1" spans="1:8" x14ac:dyDescent="0.2">
      <c r="B1" s="85"/>
      <c r="C1" s="85"/>
      <c r="D1" s="85"/>
      <c r="E1" s="85"/>
      <c r="F1" s="85">
        <v>15000</v>
      </c>
      <c r="G1" s="85">
        <v>10000</v>
      </c>
      <c r="H1" s="85"/>
    </row>
    <row r="2" spans="1:8" x14ac:dyDescent="0.3">
      <c r="B2" s="255" t="s">
        <v>61</v>
      </c>
      <c r="C2" s="256"/>
      <c r="D2" s="256"/>
      <c r="E2" s="256"/>
      <c r="F2" s="256"/>
      <c r="G2" s="256"/>
      <c r="H2" s="257"/>
    </row>
    <row r="3" spans="1:8" x14ac:dyDescent="0.3">
      <c r="B3" s="103" t="s">
        <v>78</v>
      </c>
      <c r="C3" s="246"/>
      <c r="D3" s="247"/>
      <c r="E3" s="247"/>
      <c r="F3" s="247"/>
      <c r="G3" s="247"/>
      <c r="H3" s="248"/>
    </row>
    <row r="4" spans="1:8" s="84" customFormat="1" ht="13.8" x14ac:dyDescent="0.3">
      <c r="B4" s="104" t="s">
        <v>69</v>
      </c>
      <c r="C4" s="249"/>
      <c r="D4" s="250"/>
      <c r="E4" s="250"/>
      <c r="F4" s="250"/>
      <c r="G4" s="250"/>
      <c r="H4" s="251"/>
    </row>
    <row r="5" spans="1:8" s="84" customFormat="1" ht="13.8" x14ac:dyDescent="0.3">
      <c r="B5" s="104" t="s">
        <v>64</v>
      </c>
      <c r="C5" s="252"/>
      <c r="D5" s="253"/>
      <c r="E5" s="253"/>
      <c r="F5" s="253"/>
      <c r="G5" s="253"/>
      <c r="H5" s="254"/>
    </row>
    <row r="6" spans="1:8" s="84" customFormat="1" ht="13.8" x14ac:dyDescent="0.2">
      <c r="B6" s="108" t="s">
        <v>63</v>
      </c>
      <c r="C6" s="108"/>
      <c r="D6" s="108"/>
      <c r="E6" s="108"/>
      <c r="F6" s="119">
        <v>0.40500000000000003</v>
      </c>
      <c r="G6" s="119">
        <v>0.184</v>
      </c>
      <c r="H6" s="119">
        <v>0.5</v>
      </c>
    </row>
    <row r="7" spans="1:8" s="84" customFormat="1" ht="27.6" x14ac:dyDescent="0.2">
      <c r="B7" s="108" t="s">
        <v>35</v>
      </c>
      <c r="C7" s="109" t="s">
        <v>47</v>
      </c>
      <c r="D7" s="109" t="s">
        <v>49</v>
      </c>
      <c r="E7" s="110" t="s">
        <v>48</v>
      </c>
      <c r="F7" s="111" t="s">
        <v>6</v>
      </c>
      <c r="G7" s="111" t="s">
        <v>36</v>
      </c>
      <c r="H7" s="111" t="s">
        <v>118</v>
      </c>
    </row>
    <row r="8" spans="1:8" s="84" customFormat="1" ht="13.8" x14ac:dyDescent="0.2">
      <c r="B8" s="89"/>
      <c r="C8" s="105"/>
      <c r="D8" s="105"/>
      <c r="E8" s="106"/>
      <c r="F8" s="117"/>
      <c r="G8" s="107"/>
      <c r="H8" s="117"/>
    </row>
    <row r="9" spans="1:8" s="84" customFormat="1" ht="13.8" x14ac:dyDescent="0.3">
      <c r="B9" s="91" t="s">
        <v>37</v>
      </c>
      <c r="C9" s="99" t="s">
        <v>38</v>
      </c>
      <c r="D9" s="91"/>
      <c r="E9" s="92"/>
      <c r="F9" s="93">
        <v>11255</v>
      </c>
      <c r="G9" s="93">
        <v>9000</v>
      </c>
      <c r="H9" s="93">
        <v>16130</v>
      </c>
    </row>
    <row r="10" spans="1:8" s="84" customFormat="1" ht="13.8" x14ac:dyDescent="0.3">
      <c r="B10" s="91" t="s">
        <v>39</v>
      </c>
      <c r="C10" s="99" t="s">
        <v>38</v>
      </c>
      <c r="D10" s="91"/>
      <c r="E10" s="92"/>
      <c r="F10" s="93">
        <v>675</v>
      </c>
      <c r="G10" s="93">
        <v>675</v>
      </c>
      <c r="H10" s="93">
        <v>675</v>
      </c>
    </row>
    <row r="11" spans="1:8" s="84" customFormat="1" ht="13.8" x14ac:dyDescent="0.3">
      <c r="A11" s="86"/>
      <c r="B11" s="88" t="s">
        <v>62</v>
      </c>
      <c r="C11" s="100"/>
      <c r="D11" s="88"/>
      <c r="E11" s="94"/>
      <c r="F11" s="95">
        <f t="shared" ref="F11:G11" si="0">SUM(F9:F10)</f>
        <v>11930</v>
      </c>
      <c r="G11" s="95">
        <f t="shared" si="0"/>
        <v>9675</v>
      </c>
      <c r="H11" s="95">
        <f t="shared" ref="H11" si="1">SUM(H9:H10)</f>
        <v>16805</v>
      </c>
    </row>
    <row r="12" spans="1:8" s="84" customFormat="1" ht="13.8" x14ac:dyDescent="0.3">
      <c r="A12" s="86"/>
      <c r="B12" s="88"/>
      <c r="C12" s="100"/>
      <c r="D12" s="88"/>
      <c r="E12" s="94"/>
      <c r="F12" s="95"/>
      <c r="G12" s="95"/>
      <c r="H12" s="95"/>
    </row>
    <row r="13" spans="1:8" s="84" customFormat="1" ht="13.8" x14ac:dyDescent="0.3">
      <c r="B13" s="96" t="s">
        <v>41</v>
      </c>
      <c r="C13" s="99" t="s">
        <v>38</v>
      </c>
      <c r="D13" s="91"/>
      <c r="E13" s="92"/>
      <c r="F13" s="93">
        <f>F11*F6</f>
        <v>4831.6500000000005</v>
      </c>
      <c r="G13" s="93">
        <f t="shared" ref="G13" si="2">G11*G6</f>
        <v>1780.2</v>
      </c>
      <c r="H13" s="93">
        <f>H11*H6</f>
        <v>8402.5</v>
      </c>
    </row>
    <row r="14" spans="1:8" s="84" customFormat="1" ht="13.8" x14ac:dyDescent="0.3">
      <c r="B14" s="96" t="s">
        <v>44</v>
      </c>
      <c r="C14" s="99" t="s">
        <v>40</v>
      </c>
      <c r="D14" s="91"/>
      <c r="E14" s="92"/>
      <c r="F14" s="93"/>
      <c r="G14" s="93"/>
      <c r="H14" s="93">
        <v>500</v>
      </c>
    </row>
    <row r="15" spans="1:8" s="84" customFormat="1" ht="13.8" x14ac:dyDescent="0.3">
      <c r="B15" s="96" t="s">
        <v>45</v>
      </c>
      <c r="C15" s="99" t="s">
        <v>40</v>
      </c>
      <c r="D15" s="91"/>
      <c r="E15" s="92"/>
      <c r="F15" s="93"/>
      <c r="G15" s="93"/>
      <c r="H15" s="93"/>
    </row>
    <row r="16" spans="1:8" s="84" customFormat="1" ht="13.8" x14ac:dyDescent="0.3">
      <c r="B16" s="96"/>
      <c r="C16" s="99"/>
      <c r="D16" s="91"/>
      <c r="E16" s="92"/>
      <c r="F16" s="93"/>
      <c r="G16" s="93"/>
      <c r="H16" s="93"/>
    </row>
    <row r="17" spans="2:11" s="84" customFormat="1" ht="13.8" x14ac:dyDescent="0.3">
      <c r="B17" s="88" t="s">
        <v>46</v>
      </c>
      <c r="C17" s="100"/>
      <c r="D17" s="88"/>
      <c r="E17" s="94"/>
      <c r="F17" s="95">
        <f t="shared" ref="F17:H17" si="3">SUM(F11:F16)</f>
        <v>16761.650000000001</v>
      </c>
      <c r="G17" s="95">
        <f t="shared" ref="G17" si="4">SUM(G11:G16)</f>
        <v>11455.2</v>
      </c>
      <c r="H17" s="95">
        <f t="shared" si="3"/>
        <v>25707.5</v>
      </c>
    </row>
    <row r="18" spans="2:11" s="84" customFormat="1" ht="13.8" x14ac:dyDescent="0.3">
      <c r="B18" s="88"/>
      <c r="C18" s="100"/>
      <c r="D18" s="88"/>
      <c r="E18" s="94"/>
      <c r="F18" s="95"/>
      <c r="G18" s="95"/>
      <c r="H18" s="95"/>
    </row>
    <row r="19" spans="2:11" s="84" customFormat="1" ht="13.8" x14ac:dyDescent="0.3">
      <c r="B19" s="91" t="s">
        <v>51</v>
      </c>
      <c r="C19" s="100"/>
      <c r="D19" s="88"/>
      <c r="E19" s="94"/>
      <c r="F19" s="93">
        <f>IF(F17&gt;10000,200,IF(F17&gt;7500,175,0))</f>
        <v>200</v>
      </c>
      <c r="G19" s="93">
        <f t="shared" ref="G19" si="5">IF(G17&gt;10000,200,IF(G17&gt;7500,175,0))</f>
        <v>200</v>
      </c>
      <c r="H19" s="93">
        <f>IF(H17&gt;10000,200,IF(H17&gt;7500,175,0))</f>
        <v>200</v>
      </c>
    </row>
    <row r="20" spans="2:11" s="84" customFormat="1" ht="13.8" x14ac:dyDescent="0.3">
      <c r="B20" s="91" t="s">
        <v>52</v>
      </c>
      <c r="C20" s="99" t="s">
        <v>38</v>
      </c>
      <c r="D20" s="97">
        <v>7.4999999999999997E-3</v>
      </c>
      <c r="E20" s="98" t="s">
        <v>42</v>
      </c>
      <c r="F20" s="93">
        <f t="shared" ref="F20:G20" si="6">IF(F17&gt;21000,0,IF(F17&lt;21000,F17*$D$20,0))</f>
        <v>125.71237500000001</v>
      </c>
      <c r="G20" s="93">
        <f t="shared" si="6"/>
        <v>85.914000000000001</v>
      </c>
      <c r="H20" s="93">
        <f t="shared" ref="H20" si="7">IF(H17&gt;21000,0,IF(H17&lt;21000,H17*$D$20,0))</f>
        <v>0</v>
      </c>
    </row>
    <row r="21" spans="2:11" s="84" customFormat="1" ht="13.8" x14ac:dyDescent="0.3">
      <c r="B21" s="91" t="s">
        <v>53</v>
      </c>
      <c r="C21" s="99" t="s">
        <v>38</v>
      </c>
      <c r="D21" s="97">
        <v>0.12</v>
      </c>
      <c r="E21" s="98" t="s">
        <v>43</v>
      </c>
      <c r="F21" s="93">
        <f t="shared" ref="F21:G21" si="8">IF(F17-F13&gt;=15000,15000*$D$21,IF(F17-F13&lt;15000,(F17-F13)*$D$21,0))</f>
        <v>1431.6</v>
      </c>
      <c r="G21" s="93">
        <f t="shared" si="8"/>
        <v>1161</v>
      </c>
      <c r="H21" s="93">
        <f t="shared" ref="H21" si="9">IF(H17-H13&gt;=15000,15000*$D$21,IF(H17-H13&lt;15000,(H17-H13)*$D$21,0))</f>
        <v>1800</v>
      </c>
    </row>
    <row r="22" spans="2:11" s="125" customFormat="1" ht="13.8" x14ac:dyDescent="0.3">
      <c r="B22" s="126" t="s">
        <v>71</v>
      </c>
      <c r="C22" s="124"/>
      <c r="D22" s="124"/>
      <c r="E22" s="124"/>
      <c r="F22" s="124">
        <v>2</v>
      </c>
      <c r="G22" s="124">
        <v>2</v>
      </c>
      <c r="H22" s="124">
        <v>2</v>
      </c>
    </row>
    <row r="23" spans="2:11" s="84" customFormat="1" ht="13.8" x14ac:dyDescent="0.3">
      <c r="B23" s="88" t="s">
        <v>50</v>
      </c>
      <c r="C23" s="100"/>
      <c r="D23" s="89"/>
      <c r="E23" s="90"/>
      <c r="F23" s="95">
        <f>+F17-SUM(F19:F22)</f>
        <v>15002.337625000002</v>
      </c>
      <c r="G23" s="95">
        <f t="shared" ref="G23" si="10">+G17-SUM(G19:G22)</f>
        <v>10006.286</v>
      </c>
      <c r="H23" s="95">
        <f>+H17-SUM(H19:H22)</f>
        <v>23705.5</v>
      </c>
    </row>
    <row r="24" spans="2:11" s="84" customFormat="1" ht="13.8" x14ac:dyDescent="0.3">
      <c r="B24" s="88"/>
      <c r="C24" s="100"/>
      <c r="D24" s="89"/>
      <c r="E24" s="90"/>
      <c r="F24" s="95"/>
      <c r="G24" s="95"/>
      <c r="H24" s="95"/>
    </row>
    <row r="25" spans="2:11" s="84" customFormat="1" ht="13.8" x14ac:dyDescent="0.3">
      <c r="B25" s="91" t="s">
        <v>52</v>
      </c>
      <c r="C25" s="99" t="s">
        <v>38</v>
      </c>
      <c r="D25" s="97">
        <v>3.2500000000000001E-2</v>
      </c>
      <c r="E25" s="98" t="s">
        <v>42</v>
      </c>
      <c r="F25" s="93">
        <f t="shared" ref="F25:G25" si="11">IF(F17&gt;21000,0,IF(F17&lt;21000,F17*$D$25,0))</f>
        <v>544.75362500000006</v>
      </c>
      <c r="G25" s="93">
        <f t="shared" si="11"/>
        <v>372.29400000000004</v>
      </c>
      <c r="H25" s="93">
        <f t="shared" ref="H25" si="12">IF(H17&gt;21000,0,IF(H17&lt;21000,H17*$D$25,0))</f>
        <v>0</v>
      </c>
    </row>
    <row r="26" spans="2:11" s="84" customFormat="1" ht="13.8" x14ac:dyDescent="0.3">
      <c r="B26" s="91" t="s">
        <v>119</v>
      </c>
      <c r="C26" s="99"/>
      <c r="D26" s="97"/>
      <c r="E26" s="98"/>
      <c r="F26" s="93">
        <v>0</v>
      </c>
      <c r="G26" s="93">
        <v>0</v>
      </c>
      <c r="H26" s="93">
        <v>350</v>
      </c>
    </row>
    <row r="27" spans="2:11" s="84" customFormat="1" ht="13.8" x14ac:dyDescent="0.3">
      <c r="B27" s="91" t="s">
        <v>53</v>
      </c>
      <c r="C27" s="99" t="s">
        <v>38</v>
      </c>
      <c r="D27" s="97">
        <v>0.13</v>
      </c>
      <c r="E27" s="98" t="s">
        <v>43</v>
      </c>
      <c r="F27" s="93">
        <f>IF(F17-F13&gt;=15000,15000*$D$27,IF(F17-F13&lt;15000,(F17-F13)*$D$27,0))</f>
        <v>1550.9</v>
      </c>
      <c r="G27" s="93">
        <f>IF(G17-G13&gt;=15000,15000*$D$27,IF(G17-G13&lt;15000,(G17-G13)*$D$27,0))</f>
        <v>1257.75</v>
      </c>
      <c r="H27" s="93">
        <f>IF(H17-H13&gt;=15000,15000*$D$27,IF(H17-H13&lt;15000,(H17-H13)*$D$27,0))</f>
        <v>1950</v>
      </c>
    </row>
    <row r="28" spans="2:11" s="84" customFormat="1" ht="13.8" x14ac:dyDescent="0.3">
      <c r="B28" s="91" t="s">
        <v>54</v>
      </c>
      <c r="C28" s="99" t="s">
        <v>38</v>
      </c>
      <c r="D28" s="97">
        <v>8.3299999999999999E-2</v>
      </c>
      <c r="E28" s="98" t="s">
        <v>43</v>
      </c>
      <c r="F28" s="93">
        <f>F11*$D$28</f>
        <v>993.76900000000001</v>
      </c>
      <c r="G28" s="93">
        <f>G11*$D$28</f>
        <v>805.92750000000001</v>
      </c>
      <c r="H28" s="93">
        <f>H11*$D$28</f>
        <v>1399.8565000000001</v>
      </c>
      <c r="I28" s="132"/>
      <c r="J28" s="132"/>
      <c r="K28" s="132"/>
    </row>
    <row r="29" spans="2:11" s="84" customFormat="1" ht="13.8" x14ac:dyDescent="0.3">
      <c r="B29" s="96" t="s">
        <v>79</v>
      </c>
      <c r="C29" s="99" t="s">
        <v>38</v>
      </c>
      <c r="D29" s="97">
        <v>5.7700000000000001E-2</v>
      </c>
      <c r="E29" s="98" t="s">
        <v>42</v>
      </c>
      <c r="F29" s="93">
        <f t="shared" ref="F29:G29" si="13">F17*$D$29</f>
        <v>967.1472050000001</v>
      </c>
      <c r="G29" s="93">
        <f t="shared" si="13"/>
        <v>660.96504000000004</v>
      </c>
      <c r="H29" s="93">
        <f t="shared" ref="H29" si="14">H17*$D$29</f>
        <v>1483.32275</v>
      </c>
      <c r="I29" s="133"/>
      <c r="J29" s="132"/>
      <c r="K29" s="134"/>
    </row>
    <row r="30" spans="2:11" s="84" customFormat="1" ht="13.8" x14ac:dyDescent="0.3">
      <c r="B30" s="96" t="s">
        <v>72</v>
      </c>
      <c r="C30" s="99" t="s">
        <v>38</v>
      </c>
      <c r="D30" s="97">
        <v>4.8099999999999997E-2</v>
      </c>
      <c r="E30" s="98" t="s">
        <v>43</v>
      </c>
      <c r="F30" s="93">
        <f>F11*$D$30</f>
        <v>573.83299999999997</v>
      </c>
      <c r="G30" s="93">
        <f>G11*$D$30</f>
        <v>465.36749999999995</v>
      </c>
      <c r="H30" s="93">
        <f>H11*$D$30</f>
        <v>808.32049999999992</v>
      </c>
      <c r="I30" s="133"/>
      <c r="J30" s="132"/>
      <c r="K30" s="134"/>
    </row>
    <row r="31" spans="2:11" s="84" customFormat="1" ht="13.8" x14ac:dyDescent="0.3">
      <c r="B31" s="96" t="s">
        <v>73</v>
      </c>
      <c r="C31" s="99" t="s">
        <v>38</v>
      </c>
      <c r="D31" s="102">
        <v>2.5600000000000001E-2</v>
      </c>
      <c r="E31" s="97" t="s">
        <v>42</v>
      </c>
      <c r="F31" s="258" t="s">
        <v>117</v>
      </c>
      <c r="G31" s="259"/>
      <c r="H31" s="260"/>
    </row>
    <row r="32" spans="2:11" s="84" customFormat="1" ht="13.8" x14ac:dyDescent="0.3">
      <c r="B32" s="92" t="s">
        <v>55</v>
      </c>
      <c r="C32" s="99" t="s">
        <v>40</v>
      </c>
      <c r="D32" s="97"/>
      <c r="E32" s="98"/>
      <c r="F32" s="93">
        <v>250</v>
      </c>
      <c r="G32" s="93">
        <v>250</v>
      </c>
      <c r="H32" s="93">
        <v>250</v>
      </c>
    </row>
    <row r="33" spans="2:8" s="84" customFormat="1" ht="13.8" x14ac:dyDescent="0.3">
      <c r="B33" s="92" t="s">
        <v>56</v>
      </c>
      <c r="C33" s="99" t="s">
        <v>40</v>
      </c>
      <c r="D33" s="97"/>
      <c r="E33" s="98"/>
      <c r="F33" s="93">
        <v>100</v>
      </c>
      <c r="G33" s="93">
        <v>100</v>
      </c>
      <c r="H33" s="93">
        <v>100</v>
      </c>
    </row>
    <row r="34" spans="2:8" s="84" customFormat="1" ht="13.8" x14ac:dyDescent="0.3">
      <c r="B34" s="92" t="s">
        <v>59</v>
      </c>
      <c r="C34" s="99" t="s">
        <v>40</v>
      </c>
      <c r="D34" s="97"/>
      <c r="E34" s="98"/>
      <c r="F34" s="93"/>
      <c r="G34" s="93"/>
      <c r="H34" s="93"/>
    </row>
    <row r="35" spans="2:8" s="84" customFormat="1" ht="13.8" x14ac:dyDescent="0.3">
      <c r="B35" s="92"/>
      <c r="C35" s="99"/>
      <c r="D35" s="97"/>
      <c r="E35" s="98"/>
      <c r="F35" s="93"/>
      <c r="G35" s="93"/>
      <c r="H35" s="93"/>
    </row>
    <row r="36" spans="2:8" s="84" customFormat="1" ht="13.8" x14ac:dyDescent="0.3">
      <c r="B36" s="112" t="s">
        <v>60</v>
      </c>
      <c r="C36" s="113"/>
      <c r="D36" s="108"/>
      <c r="E36" s="115"/>
      <c r="F36" s="116">
        <f>SUM(F25:F35)</f>
        <v>4980.40283</v>
      </c>
      <c r="G36" s="116">
        <f>SUM(G25:G35)</f>
        <v>3912.30404</v>
      </c>
      <c r="H36" s="116">
        <f>SUM(H25:H35)</f>
        <v>6341.4997499999999</v>
      </c>
    </row>
    <row r="37" spans="2:8" s="84" customFormat="1" ht="13.8" x14ac:dyDescent="0.3">
      <c r="B37" s="91" t="s">
        <v>57</v>
      </c>
      <c r="C37" s="99"/>
      <c r="D37" s="118">
        <v>0.16666666666666666</v>
      </c>
      <c r="E37" s="98"/>
      <c r="F37" s="93"/>
      <c r="G37" s="93"/>
      <c r="H37" s="93"/>
    </row>
    <row r="38" spans="2:8" s="84" customFormat="1" ht="13.8" x14ac:dyDescent="0.3">
      <c r="B38" s="112" t="s">
        <v>58</v>
      </c>
      <c r="C38" s="113"/>
      <c r="D38" s="112"/>
      <c r="E38" s="114"/>
      <c r="F38" s="116">
        <f>F17+F36+F37</f>
        <v>21742.052830000001</v>
      </c>
      <c r="G38" s="116">
        <f>G17+G36+G37</f>
        <v>15367.50404</v>
      </c>
      <c r="H38" s="116">
        <f>H17+H36+H37</f>
        <v>32048.999749999999</v>
      </c>
    </row>
  </sheetData>
  <mergeCells count="3">
    <mergeCell ref="C3:H5"/>
    <mergeCell ref="B2:H2"/>
    <mergeCell ref="F31:H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topLeftCell="A10" workbookViewId="0">
      <selection activeCell="H20" sqref="H20"/>
    </sheetView>
  </sheetViews>
  <sheetFormatPr defaultRowHeight="14.4" x14ac:dyDescent="0.3"/>
  <cols>
    <col min="1" max="1" width="5.77734375" customWidth="1"/>
    <col min="2" max="2" width="6.5546875" style="129" bestFit="1" customWidth="1"/>
    <col min="3" max="3" width="47.21875" style="139" customWidth="1"/>
    <col min="4" max="4" width="7.44140625" style="129" customWidth="1"/>
    <col min="5" max="5" width="8.109375" customWidth="1"/>
    <col min="6" max="6" width="7.77734375" customWidth="1"/>
  </cols>
  <sheetData>
    <row r="1" spans="2:6" ht="15" thickBot="1" x14ac:dyDescent="0.35"/>
    <row r="2" spans="2:6" s="136" customFormat="1" x14ac:dyDescent="0.3">
      <c r="B2" s="130" t="s">
        <v>75</v>
      </c>
      <c r="C2" s="140" t="s">
        <v>76</v>
      </c>
      <c r="D2" s="135" t="s">
        <v>81</v>
      </c>
      <c r="E2" s="135" t="s">
        <v>82</v>
      </c>
      <c r="F2" s="135" t="s">
        <v>83</v>
      </c>
    </row>
    <row r="3" spans="2:6" ht="27.6" x14ac:dyDescent="0.3">
      <c r="B3" s="138">
        <v>1</v>
      </c>
      <c r="C3" s="141" t="s">
        <v>80</v>
      </c>
      <c r="D3" s="230">
        <v>2</v>
      </c>
      <c r="E3" s="230">
        <v>1</v>
      </c>
      <c r="F3" s="231">
        <v>1</v>
      </c>
    </row>
    <row r="4" spans="2:6" x14ac:dyDescent="0.3">
      <c r="B4" s="131">
        <v>2</v>
      </c>
      <c r="C4" s="142" t="s">
        <v>84</v>
      </c>
      <c r="D4" s="230"/>
      <c r="E4" s="230"/>
      <c r="F4" s="231"/>
    </row>
    <row r="5" spans="2:6" x14ac:dyDescent="0.3">
      <c r="B5" s="131">
        <v>3</v>
      </c>
      <c r="C5" s="142" t="s">
        <v>85</v>
      </c>
      <c r="D5" s="137">
        <v>1</v>
      </c>
      <c r="E5" s="137">
        <v>1</v>
      </c>
      <c r="F5" s="231"/>
    </row>
    <row r="6" spans="2:6" x14ac:dyDescent="0.3">
      <c r="B6" s="227" t="s">
        <v>86</v>
      </c>
      <c r="C6" s="228"/>
      <c r="D6" s="228"/>
      <c r="E6" s="228"/>
      <c r="F6" s="229"/>
    </row>
    <row r="7" spans="2:6" x14ac:dyDescent="0.3">
      <c r="B7" s="147">
        <v>1</v>
      </c>
      <c r="C7" s="142" t="s">
        <v>87</v>
      </c>
      <c r="D7" s="78">
        <v>2</v>
      </c>
      <c r="E7" s="78">
        <v>2</v>
      </c>
      <c r="F7" s="148">
        <v>2</v>
      </c>
    </row>
    <row r="8" spans="2:6" x14ac:dyDescent="0.3">
      <c r="B8" s="147">
        <v>2</v>
      </c>
      <c r="C8" s="142" t="s">
        <v>88</v>
      </c>
      <c r="D8" s="78">
        <v>2</v>
      </c>
      <c r="E8" s="78">
        <v>1</v>
      </c>
      <c r="F8" s="148"/>
    </row>
    <row r="9" spans="2:6" x14ac:dyDescent="0.3">
      <c r="B9" s="147">
        <v>3</v>
      </c>
      <c r="C9" s="142" t="s">
        <v>89</v>
      </c>
      <c r="D9" s="78">
        <v>1</v>
      </c>
      <c r="E9" s="78"/>
      <c r="F9" s="148"/>
    </row>
    <row r="10" spans="2:6" x14ac:dyDescent="0.3">
      <c r="B10" s="147">
        <v>4</v>
      </c>
      <c r="C10" s="142" t="s">
        <v>90</v>
      </c>
      <c r="D10" s="78">
        <v>1</v>
      </c>
      <c r="E10" s="78">
        <v>1</v>
      </c>
      <c r="F10" s="148">
        <v>1</v>
      </c>
    </row>
    <row r="11" spans="2:6" x14ac:dyDescent="0.3">
      <c r="B11" s="147">
        <v>5</v>
      </c>
      <c r="C11" s="142" t="s">
        <v>91</v>
      </c>
      <c r="D11" s="234">
        <v>1</v>
      </c>
      <c r="E11" s="234"/>
      <c r="F11" s="240"/>
    </row>
    <row r="12" spans="2:6" x14ac:dyDescent="0.3">
      <c r="B12" s="147">
        <v>6</v>
      </c>
      <c r="C12" s="142" t="s">
        <v>92</v>
      </c>
      <c r="D12" s="235"/>
      <c r="E12" s="235"/>
      <c r="F12" s="241"/>
    </row>
    <row r="13" spans="2:6" x14ac:dyDescent="0.3">
      <c r="B13" s="147">
        <v>7</v>
      </c>
      <c r="C13" s="142" t="s">
        <v>93</v>
      </c>
      <c r="D13" s="236"/>
      <c r="E13" s="236"/>
      <c r="F13" s="242"/>
    </row>
    <row r="14" spans="2:6" x14ac:dyDescent="0.3">
      <c r="B14" s="147">
        <v>8</v>
      </c>
      <c r="C14" s="142" t="s">
        <v>94</v>
      </c>
      <c r="D14" s="237">
        <v>1</v>
      </c>
      <c r="E14" s="237">
        <v>1</v>
      </c>
      <c r="F14" s="243">
        <v>1</v>
      </c>
    </row>
    <row r="15" spans="2:6" x14ac:dyDescent="0.3">
      <c r="B15" s="147">
        <v>9</v>
      </c>
      <c r="C15" s="142" t="s">
        <v>95</v>
      </c>
      <c r="D15" s="238"/>
      <c r="E15" s="238"/>
      <c r="F15" s="244"/>
    </row>
    <row r="16" spans="2:6" x14ac:dyDescent="0.3">
      <c r="B16" s="147">
        <v>10</v>
      </c>
      <c r="C16" s="142" t="s">
        <v>96</v>
      </c>
      <c r="D16" s="239"/>
      <c r="E16" s="239"/>
      <c r="F16" s="245"/>
    </row>
    <row r="17" spans="2:6" x14ac:dyDescent="0.3">
      <c r="B17" s="227" t="s">
        <v>97</v>
      </c>
      <c r="C17" s="228"/>
      <c r="D17" s="228"/>
      <c r="E17" s="228"/>
      <c r="F17" s="229"/>
    </row>
    <row r="18" spans="2:6" x14ac:dyDescent="0.3">
      <c r="B18" s="147">
        <v>1</v>
      </c>
      <c r="C18" s="142" t="s">
        <v>98</v>
      </c>
      <c r="D18" s="230">
        <v>4</v>
      </c>
      <c r="E18" s="230"/>
      <c r="F18" s="231"/>
    </row>
    <row r="19" spans="2:6" x14ac:dyDescent="0.3">
      <c r="B19" s="147">
        <v>2</v>
      </c>
      <c r="C19" s="142" t="s">
        <v>99</v>
      </c>
      <c r="D19" s="230"/>
      <c r="E19" s="230"/>
      <c r="F19" s="231"/>
    </row>
    <row r="20" spans="2:6" x14ac:dyDescent="0.3">
      <c r="B20" s="147">
        <v>3</v>
      </c>
      <c r="C20" s="142" t="s">
        <v>100</v>
      </c>
      <c r="D20" s="230"/>
      <c r="E20" s="230"/>
      <c r="F20" s="231"/>
    </row>
    <row r="21" spans="2:6" x14ac:dyDescent="0.3">
      <c r="B21" s="147">
        <v>4</v>
      </c>
      <c r="C21" s="142" t="s">
        <v>101</v>
      </c>
      <c r="D21" s="230"/>
      <c r="E21" s="230"/>
      <c r="F21" s="231"/>
    </row>
    <row r="22" spans="2:6" x14ac:dyDescent="0.3">
      <c r="B22" s="147">
        <v>5</v>
      </c>
      <c r="C22" s="142" t="s">
        <v>102</v>
      </c>
      <c r="D22" s="230"/>
      <c r="E22" s="230"/>
      <c r="F22" s="231"/>
    </row>
    <row r="23" spans="2:6" x14ac:dyDescent="0.3">
      <c r="B23" s="147">
        <v>6</v>
      </c>
      <c r="C23" s="142" t="s">
        <v>103</v>
      </c>
      <c r="D23" s="230"/>
      <c r="E23" s="230"/>
      <c r="F23" s="231"/>
    </row>
    <row r="24" spans="2:6" x14ac:dyDescent="0.3">
      <c r="B24" s="147">
        <v>7</v>
      </c>
      <c r="C24" s="142" t="s">
        <v>104</v>
      </c>
      <c r="D24" s="230"/>
      <c r="E24" s="230"/>
      <c r="F24" s="231"/>
    </row>
    <row r="25" spans="2:6" x14ac:dyDescent="0.3">
      <c r="B25" s="147">
        <v>8</v>
      </c>
      <c r="C25" s="142" t="s">
        <v>105</v>
      </c>
      <c r="D25" s="230"/>
      <c r="E25" s="230"/>
      <c r="F25" s="231"/>
    </row>
    <row r="26" spans="2:6" x14ac:dyDescent="0.3">
      <c r="B26" s="147">
        <v>9</v>
      </c>
      <c r="C26" s="142" t="s">
        <v>106</v>
      </c>
      <c r="D26" s="230"/>
      <c r="E26" s="230"/>
      <c r="F26" s="231"/>
    </row>
    <row r="27" spans="2:6" x14ac:dyDescent="0.3">
      <c r="B27" s="147">
        <v>10</v>
      </c>
      <c r="C27" s="142" t="s">
        <v>107</v>
      </c>
      <c r="D27" s="230"/>
      <c r="E27" s="230"/>
      <c r="F27" s="231"/>
    </row>
    <row r="28" spans="2:6" x14ac:dyDescent="0.3">
      <c r="B28" s="147">
        <v>11</v>
      </c>
      <c r="C28" s="143" t="s">
        <v>108</v>
      </c>
      <c r="D28" s="230"/>
      <c r="E28" s="230"/>
      <c r="F28" s="231"/>
    </row>
    <row r="29" spans="2:6" x14ac:dyDescent="0.3">
      <c r="B29" s="147">
        <v>12</v>
      </c>
      <c r="C29" s="143" t="s">
        <v>109</v>
      </c>
      <c r="D29" s="230"/>
      <c r="E29" s="230"/>
      <c r="F29" s="231"/>
    </row>
    <row r="30" spans="2:6" x14ac:dyDescent="0.3">
      <c r="B30" s="147">
        <v>13</v>
      </c>
      <c r="C30" s="143" t="s">
        <v>110</v>
      </c>
      <c r="D30" s="230"/>
      <c r="E30" s="230"/>
      <c r="F30" s="231"/>
    </row>
    <row r="31" spans="2:6" x14ac:dyDescent="0.3">
      <c r="B31" s="147">
        <v>14</v>
      </c>
      <c r="C31" s="143" t="s">
        <v>111</v>
      </c>
      <c r="D31" s="230"/>
      <c r="E31" s="230"/>
      <c r="F31" s="231"/>
    </row>
    <row r="32" spans="2:6" x14ac:dyDescent="0.3">
      <c r="B32" s="227" t="s">
        <v>112</v>
      </c>
      <c r="C32" s="228"/>
      <c r="D32" s="228"/>
      <c r="E32" s="228"/>
      <c r="F32" s="229"/>
    </row>
    <row r="33" spans="2:6" ht="15" thickBot="1" x14ac:dyDescent="0.35">
      <c r="B33" s="232" t="s">
        <v>77</v>
      </c>
      <c r="C33" s="233"/>
      <c r="D33" s="144">
        <f>SUM(D3:D31)</f>
        <v>15</v>
      </c>
      <c r="E33" s="149">
        <f>SUM(E3:E31)</f>
        <v>7</v>
      </c>
      <c r="F33" s="150">
        <f>SUM(F3:F31)</f>
        <v>5</v>
      </c>
    </row>
    <row r="34" spans="2:6" x14ac:dyDescent="0.3">
      <c r="D34" s="145"/>
      <c r="E34" s="146"/>
      <c r="F34" s="146"/>
    </row>
  </sheetData>
  <mergeCells count="16">
    <mergeCell ref="D14:D16"/>
    <mergeCell ref="E11:E13"/>
    <mergeCell ref="F11:F13"/>
    <mergeCell ref="E14:E16"/>
    <mergeCell ref="F14:F16"/>
    <mergeCell ref="D3:D4"/>
    <mergeCell ref="E3:E4"/>
    <mergeCell ref="F3:F5"/>
    <mergeCell ref="B6:F6"/>
    <mergeCell ref="D11:D13"/>
    <mergeCell ref="B17:F17"/>
    <mergeCell ref="D18:D31"/>
    <mergeCell ref="E18:E31"/>
    <mergeCell ref="F18:F31"/>
    <mergeCell ref="B33:C33"/>
    <mergeCell ref="B32:F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</vt:lpstr>
      <vt:lpstr>Wage Structure</vt:lpstr>
      <vt:lpstr>areawise deployment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 T N - KRC</dc:creator>
  <cp:lastModifiedBy>SILA</cp:lastModifiedBy>
  <dcterms:created xsi:type="dcterms:W3CDTF">2020-01-31T10:05:12Z</dcterms:created>
  <dcterms:modified xsi:type="dcterms:W3CDTF">2021-08-02T05:59:10Z</dcterms:modified>
</cp:coreProperties>
</file>