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78E9AE-EF12-4115-A259-69CFD365C567}" xr6:coauthVersionLast="36" xr6:coauthVersionMax="46" xr10:uidLastSave="{00000000-0000-0000-0000-000000000000}"/>
  <bookViews>
    <workbookView xWindow="0" yWindow="0" windowWidth="20400" windowHeight="7545" xr2:uid="{00000000-000D-0000-FFFF-FFFF00000000}"/>
  </bookViews>
  <sheets>
    <sheet name="Cost Schedule Phase 1" sheetId="10" r:id="rId1"/>
    <sheet name="Wage Structure" sheetId="9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0" l="1"/>
  <c r="U45" i="10" l="1"/>
  <c r="L45" i="10"/>
  <c r="U39" i="10"/>
  <c r="U38" i="10"/>
  <c r="L37" i="10"/>
  <c r="L36" i="10"/>
  <c r="L35" i="10"/>
  <c r="L34" i="10"/>
  <c r="C32" i="10"/>
  <c r="C33" i="10" s="1"/>
  <c r="C34" i="10" s="1"/>
  <c r="C35" i="10" s="1"/>
  <c r="C36" i="10" s="1"/>
  <c r="C37" i="10" s="1"/>
  <c r="L29" i="10"/>
  <c r="H26" i="10"/>
  <c r="G26" i="10"/>
  <c r="K25" i="10"/>
  <c r="K26" i="10" s="1"/>
  <c r="S26" i="10"/>
  <c r="R26" i="10"/>
  <c r="Q26" i="10"/>
  <c r="P26" i="10"/>
  <c r="I26" i="10"/>
  <c r="F26" i="10"/>
  <c r="S23" i="10"/>
  <c r="R23" i="10"/>
  <c r="Q23" i="10"/>
  <c r="P23" i="10"/>
  <c r="I23" i="10"/>
  <c r="H23" i="10"/>
  <c r="G23" i="10"/>
  <c r="F23" i="10"/>
  <c r="T22" i="10"/>
  <c r="C22" i="10"/>
  <c r="T21" i="10"/>
  <c r="K21" i="10"/>
  <c r="S19" i="10"/>
  <c r="R19" i="10"/>
  <c r="Q19" i="10"/>
  <c r="P19" i="10"/>
  <c r="I19" i="10"/>
  <c r="H19" i="10"/>
  <c r="G19" i="10"/>
  <c r="F19" i="10"/>
  <c r="T18" i="10"/>
  <c r="K18" i="10"/>
  <c r="C18" i="10"/>
  <c r="T17" i="10"/>
  <c r="K17" i="10"/>
  <c r="S15" i="10"/>
  <c r="R15" i="10"/>
  <c r="Q15" i="10"/>
  <c r="P15" i="10"/>
  <c r="J15" i="10"/>
  <c r="I15" i="10"/>
  <c r="H15" i="10"/>
  <c r="G15" i="10"/>
  <c r="F15" i="10"/>
  <c r="T14" i="10"/>
  <c r="T15" i="10" s="1"/>
  <c r="K14" i="10"/>
  <c r="K15" i="10" s="1"/>
  <c r="S12" i="10"/>
  <c r="R12" i="10"/>
  <c r="Q12" i="10"/>
  <c r="P12" i="10"/>
  <c r="I12" i="10"/>
  <c r="H12" i="10"/>
  <c r="G12" i="10"/>
  <c r="F12" i="10"/>
  <c r="L11" i="10"/>
  <c r="T9" i="10"/>
  <c r="U9" i="10" s="1"/>
  <c r="K12" i="10"/>
  <c r="K44" i="10" s="1"/>
  <c r="U7" i="10"/>
  <c r="U8" i="10" s="1"/>
  <c r="P43" i="10" l="1"/>
  <c r="Q43" i="10"/>
  <c r="L25" i="10"/>
  <c r="L26" i="10" s="1"/>
  <c r="T12" i="10"/>
  <c r="T44" i="10" s="1"/>
  <c r="T26" i="10"/>
  <c r="L38" i="10"/>
  <c r="G43" i="10"/>
  <c r="K23" i="10"/>
  <c r="K19" i="10"/>
  <c r="H43" i="10"/>
  <c r="I43" i="10"/>
  <c r="U12" i="10"/>
  <c r="T23" i="10"/>
  <c r="F43" i="10"/>
  <c r="R43" i="10"/>
  <c r="L9" i="10"/>
  <c r="L12" i="10" s="1"/>
  <c r="L44" i="10" s="1"/>
  <c r="T19" i="10"/>
  <c r="S43" i="10"/>
  <c r="U26" i="10"/>
  <c r="K43" i="10" l="1"/>
  <c r="U44" i="10"/>
  <c r="T43" i="10"/>
  <c r="J11" i="9"/>
  <c r="J27" i="9" s="1"/>
  <c r="I11" i="9"/>
  <c r="I27" i="9" s="1"/>
  <c r="I13" i="9" l="1"/>
  <c r="I17" i="9" s="1"/>
  <c r="I29" i="9" s="1"/>
  <c r="J13" i="9"/>
  <c r="J17" i="9" s="1"/>
  <c r="J29" i="9" s="1"/>
  <c r="J30" i="9" l="1"/>
  <c r="J25" i="9"/>
  <c r="J21" i="9"/>
  <c r="J19" i="9"/>
  <c r="J28" i="9"/>
  <c r="J20" i="9"/>
  <c r="J26" i="9"/>
  <c r="I25" i="9"/>
  <c r="I19" i="9"/>
  <c r="I30" i="9"/>
  <c r="I21" i="9"/>
  <c r="I28" i="9"/>
  <c r="I26" i="9"/>
  <c r="I20" i="9"/>
  <c r="I23" i="9" l="1"/>
  <c r="J23" i="9"/>
  <c r="J33" i="9"/>
  <c r="J35" i="9" s="1"/>
  <c r="E22" i="10" s="1"/>
  <c r="I33" i="9"/>
  <c r="I35" i="9" s="1"/>
  <c r="E21" i="10" s="1"/>
  <c r="U21" i="10" l="1"/>
  <c r="L21" i="10"/>
  <c r="L22" i="10"/>
  <c r="U22" i="10"/>
  <c r="G11" i="9"/>
  <c r="L23" i="10" l="1"/>
  <c r="U23" i="10"/>
  <c r="G13" i="9"/>
  <c r="G17" i="9" s="1"/>
  <c r="G27" i="9"/>
  <c r="G30" i="9" l="1"/>
  <c r="G29" i="9"/>
  <c r="G28" i="9"/>
  <c r="G21" i="9"/>
  <c r="G25" i="9"/>
  <c r="G19" i="9"/>
  <c r="G26" i="9"/>
  <c r="G20" i="9"/>
  <c r="F11" i="9"/>
  <c r="F13" i="9" s="1"/>
  <c r="H11" i="9"/>
  <c r="G23" i="9" l="1"/>
  <c r="F17" i="9"/>
  <c r="G33" i="9"/>
  <c r="H27" i="9"/>
  <c r="H13" i="9"/>
  <c r="H17" i="9" s="1"/>
  <c r="F27" i="9"/>
  <c r="F21" i="9" l="1"/>
  <c r="F29" i="9"/>
  <c r="F25" i="9"/>
  <c r="H30" i="9"/>
  <c r="H29" i="9"/>
  <c r="F30" i="9"/>
  <c r="F20" i="9"/>
  <c r="F19" i="9"/>
  <c r="F28" i="9"/>
  <c r="F26" i="9"/>
  <c r="G35" i="9"/>
  <c r="E18" i="10" s="1"/>
  <c r="H28" i="9"/>
  <c r="H19" i="9"/>
  <c r="H20" i="9"/>
  <c r="H25" i="9"/>
  <c r="H21" i="9"/>
  <c r="H26" i="9"/>
  <c r="L18" i="10" l="1"/>
  <c r="U18" i="10"/>
  <c r="H33" i="9"/>
  <c r="F23" i="9"/>
  <c r="H35" i="9" l="1"/>
  <c r="E14" i="10" s="1"/>
  <c r="H23" i="9"/>
  <c r="U14" i="10" l="1"/>
  <c r="U15" i="10" s="1"/>
  <c r="L14" i="10"/>
  <c r="L15" i="10" s="1"/>
  <c r="L39" i="10" s="1"/>
  <c r="F33" i="9" l="1"/>
  <c r="F35" i="9" l="1"/>
  <c r="E17" i="10" s="1"/>
  <c r="U17" i="10" l="1"/>
  <c r="U19" i="10" s="1"/>
  <c r="L17" i="10"/>
  <c r="L19" i="10" s="1"/>
  <c r="L43" i="10" l="1"/>
  <c r="L46" i="10" s="1"/>
  <c r="L40" i="10"/>
  <c r="L41" i="10" s="1"/>
  <c r="U40" i="10"/>
  <c r="U43" i="10"/>
  <c r="U46" i="10" s="1"/>
</calcChain>
</file>

<file path=xl/sharedStrings.xml><?xml version="1.0" encoding="utf-8"?>
<sst xmlns="http://schemas.openxmlformats.org/spreadsheetml/2006/main" count="202" uniqueCount="109">
  <si>
    <t>G</t>
  </si>
  <si>
    <t>Cost/Head</t>
  </si>
  <si>
    <t>I</t>
  </si>
  <si>
    <t>II</t>
  </si>
  <si>
    <t>III</t>
  </si>
  <si>
    <t>Heads</t>
  </si>
  <si>
    <t>Cost/Month</t>
  </si>
  <si>
    <t>Cost</t>
  </si>
  <si>
    <t>Supervisor</t>
  </si>
  <si>
    <t>at Actuals</t>
  </si>
  <si>
    <t>MANAGEMENT &amp; OVER HEAD CHARGES ASSESSMENT</t>
  </si>
  <si>
    <t>(MANPOWER TOTAL COST IS INCLUSIVE OF VENDOR M-FEE)</t>
  </si>
  <si>
    <t>JLL DIRECT MANPOWER COST</t>
  </si>
  <si>
    <t>% of M-FEE</t>
  </si>
  <si>
    <t>Management Team</t>
  </si>
  <si>
    <t>Billing At Actuals</t>
  </si>
  <si>
    <t>FACTOR OF CONSIDERATION</t>
  </si>
  <si>
    <t>COST</t>
  </si>
  <si>
    <t>AREA</t>
  </si>
  <si>
    <t>PHASE-4</t>
  </si>
  <si>
    <t>High Pressure Jet Spray</t>
  </si>
  <si>
    <t>Wet &amp; Dry Vacuum Cleaner - 24 Ltr</t>
  </si>
  <si>
    <t>HK Supervisor</t>
  </si>
  <si>
    <t>HK Staff (incl. Relievers)</t>
  </si>
  <si>
    <t>Gardners</t>
  </si>
  <si>
    <t>Unit Rate (Rs.)</t>
  </si>
  <si>
    <t xml:space="preserve">Site Name - </t>
  </si>
  <si>
    <t xml:space="preserve">Proposal Date - </t>
  </si>
  <si>
    <t>City</t>
  </si>
  <si>
    <t>Sub - Total</t>
  </si>
  <si>
    <t>Shifts</t>
  </si>
  <si>
    <t>Remarks &amp; Shift Timings</t>
  </si>
  <si>
    <t>Sr.No.</t>
  </si>
  <si>
    <t xml:space="preserve">Technical Team </t>
  </si>
  <si>
    <t>Disposable Toiletries &amp; Garbage Bags</t>
  </si>
  <si>
    <t>Horticulture &amp; Swimming Pool Consumables</t>
  </si>
  <si>
    <t>Total No.</t>
  </si>
  <si>
    <t>Consubables &amp; Machinery</t>
  </si>
  <si>
    <t>TOTAL CHARGES</t>
  </si>
  <si>
    <t>Management Fee</t>
  </si>
  <si>
    <t>Grand Total - Monthly</t>
  </si>
  <si>
    <t>9 hours x 6 Days a Week</t>
  </si>
  <si>
    <t>Break ups</t>
  </si>
  <si>
    <t>Janitor</t>
  </si>
  <si>
    <t>Basic</t>
  </si>
  <si>
    <t>S</t>
  </si>
  <si>
    <t>DA</t>
  </si>
  <si>
    <t>V</t>
  </si>
  <si>
    <t>HRA</t>
  </si>
  <si>
    <t>Gross</t>
  </si>
  <si>
    <t>Basic+DA</t>
  </si>
  <si>
    <t>Leave Wages  (CL, PL, SL)</t>
  </si>
  <si>
    <t>Washing Allowance</t>
  </si>
  <si>
    <t xml:space="preserve">Other Allowances </t>
  </si>
  <si>
    <t>Gross Salary</t>
  </si>
  <si>
    <t>S/V</t>
  </si>
  <si>
    <t>Taken On</t>
  </si>
  <si>
    <t>%</t>
  </si>
  <si>
    <t>Total In Hand Salary</t>
  </si>
  <si>
    <t>Professional Tax Deduction</t>
  </si>
  <si>
    <t>ESI Employee Deduction</t>
  </si>
  <si>
    <t>P.F Employee Deduction</t>
  </si>
  <si>
    <t>Ex-Gratia - Bonus</t>
  </si>
  <si>
    <t>National Holidays Days Holidays</t>
  </si>
  <si>
    <t xml:space="preserve">Uniform, Shoes, PPE </t>
  </si>
  <si>
    <t>Documentation &amp; BGV</t>
  </si>
  <si>
    <t>1/6 Reliever Charge (if applicable)</t>
  </si>
  <si>
    <t>TOTAL CTC</t>
  </si>
  <si>
    <t>Sub Total CTC</t>
  </si>
  <si>
    <t>State - Maharashtra</t>
  </si>
  <si>
    <t>Wage - State Wage, Zone - 1</t>
  </si>
  <si>
    <t>Wage Schedule</t>
  </si>
  <si>
    <t>Basic + DA</t>
  </si>
  <si>
    <t>HRA%</t>
  </si>
  <si>
    <t>Min. Wage Year Notification - Jan'21 to Jun'21</t>
  </si>
  <si>
    <t xml:space="preserve">Mumbai </t>
  </si>
  <si>
    <t xml:space="preserve">MST </t>
  </si>
  <si>
    <t xml:space="preserve">Horticulture &amp; Swimming Pool Maintenance </t>
  </si>
  <si>
    <t xml:space="preserve">Swimming Pool Operators </t>
  </si>
  <si>
    <t xml:space="preserve">Gardener </t>
  </si>
  <si>
    <t>Swimming Pool Operator</t>
  </si>
  <si>
    <t>Terms</t>
  </si>
  <si>
    <t>Taxes as applicable</t>
  </si>
  <si>
    <t>Revision in rates will be approved as per Minimum Wage Notification</t>
  </si>
  <si>
    <t>SILA will provide on statutory documentation each month</t>
  </si>
  <si>
    <t>Cleaning supplies, consumables etc will be supported by delivery challans, usage patterns/documents</t>
  </si>
  <si>
    <t>Office Supplies will be billed on Actual and treated as Petty Cash Expenses, a Petty Cash bill will be submitted with billing</t>
  </si>
  <si>
    <t xml:space="preserve">Payments to be made 15 days from Bill Submission </t>
  </si>
  <si>
    <t>Uniforms costs are included, however, for customized uniforms - we will bill on actual</t>
  </si>
  <si>
    <t>17th May 2021</t>
  </si>
  <si>
    <t>Property Manager</t>
  </si>
  <si>
    <t>Rel</t>
  </si>
  <si>
    <t>SUPREME UNIVERSAL - ARTVEDA (PALI HILL)</t>
  </si>
  <si>
    <t>MST (Multi skilled technician)</t>
  </si>
  <si>
    <t xml:space="preserve">Receptionist/Help Desk Operator </t>
  </si>
  <si>
    <t xml:space="preserve">Auto Srubber </t>
  </si>
  <si>
    <t xml:space="preserve">Housekeepnig Consumables/ Tools &amp; Tackles </t>
  </si>
  <si>
    <t>12 Hours x 7 Days a Week</t>
  </si>
  <si>
    <t>Facility Attendant (12hrsx7days)</t>
  </si>
  <si>
    <t>Security Team (Bestman Security Rate)</t>
  </si>
  <si>
    <t xml:space="preserve">Pest Control Services </t>
  </si>
  <si>
    <t>Soft Services Team</t>
  </si>
  <si>
    <t>Manual Flipper Machine</t>
  </si>
  <si>
    <t xml:space="preserve">Gratuity </t>
  </si>
  <si>
    <t xml:space="preserve"> </t>
  </si>
  <si>
    <t>`</t>
  </si>
  <si>
    <t xml:space="preserve">Asst Property Manager </t>
  </si>
  <si>
    <t xml:space="preserve">9 hours x 6 Days a Week - Will be required in the next phase 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</si>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</sst>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protection locked="0"/>
    </xf>
    <xf numFmtId="0" fontId="18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  <xf numFmtId="0" fontId="21" fillId="0" borderId="0"/>
  </cellStyleXfs>
  <cellXfs count="261">
    <xf numFmtId="0" fontId="0" fillId="0" borderId="0" xfId="0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164" fontId="6" fillId="0" borderId="29" xfId="2" applyFont="1" applyFill="1" applyBorder="1" applyAlignment="1">
      <alignment vertical="center"/>
    </xf>
    <xf numFmtId="166" fontId="6" fillId="0" borderId="29" xfId="1" applyNumberFormat="1" applyFont="1" applyFill="1" applyBorder="1" applyAlignment="1">
      <alignment vertical="center"/>
    </xf>
    <xf numFmtId="166" fontId="6" fillId="0" borderId="30" xfId="1" applyNumberFormat="1" applyFont="1" applyFill="1" applyBorder="1" applyAlignment="1">
      <alignment vertical="center"/>
    </xf>
    <xf numFmtId="0" fontId="6" fillId="0" borderId="3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4" fontId="6" fillId="0" borderId="0" xfId="2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32" xfId="1" applyNumberFormat="1" applyFont="1" applyFill="1" applyBorder="1" applyAlignment="1">
      <alignment horizontal="center" vertical="center"/>
    </xf>
    <xf numFmtId="166" fontId="6" fillId="2" borderId="25" xfId="1" applyNumberFormat="1" applyFont="1" applyFill="1" applyBorder="1" applyAlignment="1">
      <alignment horizontal="center" vertical="center"/>
    </xf>
    <xf numFmtId="166" fontId="6" fillId="2" borderId="26" xfId="1" applyNumberFormat="1" applyFont="1" applyFill="1" applyBorder="1" applyAlignment="1">
      <alignment horizontal="center" vertical="center"/>
    </xf>
    <xf numFmtId="166" fontId="6" fillId="2" borderId="27" xfId="1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2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horizontal="center" vertical="center"/>
    </xf>
    <xf numFmtId="166" fontId="6" fillId="0" borderId="23" xfId="1" applyNumberFormat="1" applyFont="1" applyFill="1" applyBorder="1" applyAlignment="1">
      <alignment horizontal="center" vertical="center"/>
    </xf>
    <xf numFmtId="0" fontId="6" fillId="3" borderId="21" xfId="4" applyFont="1" applyFill="1" applyBorder="1" applyAlignment="1">
      <alignment horizontal="center" vertical="center"/>
    </xf>
    <xf numFmtId="0" fontId="6" fillId="3" borderId="21" xfId="4" applyFont="1" applyFill="1" applyBorder="1" applyAlignment="1">
      <alignment horizontal="left" vertical="center"/>
    </xf>
    <xf numFmtId="164" fontId="6" fillId="3" borderId="21" xfId="2" applyFont="1" applyFill="1" applyBorder="1" applyAlignment="1">
      <alignment horizontal="center" vertical="center"/>
    </xf>
    <xf numFmtId="166" fontId="7" fillId="3" borderId="21" xfId="3" applyNumberFormat="1" applyFont="1" applyFill="1" applyBorder="1" applyAlignment="1">
      <alignment vertical="center"/>
    </xf>
    <xf numFmtId="166" fontId="7" fillId="3" borderId="13" xfId="3" applyNumberFormat="1" applyFont="1" applyFill="1" applyBorder="1" applyAlignment="1">
      <alignment vertical="center"/>
    </xf>
    <xf numFmtId="0" fontId="6" fillId="7" borderId="5" xfId="4" applyFont="1" applyFill="1" applyBorder="1" applyAlignment="1">
      <alignment horizontal="left" vertical="center"/>
    </xf>
    <xf numFmtId="164" fontId="6" fillId="7" borderId="5" xfId="2" applyFont="1" applyFill="1" applyBorder="1" applyAlignment="1">
      <alignment horizontal="center" vertical="center"/>
    </xf>
    <xf numFmtId="166" fontId="6" fillId="7" borderId="5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166" fontId="6" fillId="3" borderId="14" xfId="1" applyNumberFormat="1" applyFont="1" applyFill="1" applyBorder="1" applyAlignment="1">
      <alignment horizontal="center" vertical="center"/>
    </xf>
    <xf numFmtId="166" fontId="6" fillId="3" borderId="5" xfId="1" applyNumberFormat="1" applyFont="1" applyFill="1" applyBorder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9" fontId="6" fillId="3" borderId="15" xfId="3" applyFont="1" applyFill="1" applyBorder="1" applyAlignment="1">
      <alignment horizontal="right" vertical="center"/>
    </xf>
    <xf numFmtId="0" fontId="4" fillId="2" borderId="5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164" fontId="4" fillId="2" borderId="5" xfId="2" applyFont="1" applyFill="1" applyBorder="1" applyAlignment="1">
      <alignment horizontal="center" vertical="center"/>
    </xf>
    <xf numFmtId="2" fontId="4" fillId="2" borderId="5" xfId="1" applyNumberFormat="1" applyFont="1" applyFill="1" applyBorder="1" applyAlignment="1">
      <alignment horizontal="center" vertical="center"/>
    </xf>
    <xf numFmtId="0" fontId="4" fillId="2" borderId="0" xfId="0" applyFont="1" applyFill="1"/>
    <xf numFmtId="165" fontId="4" fillId="2" borderId="14" xfId="1" applyFont="1" applyFill="1" applyBorder="1" applyAlignment="1">
      <alignment horizontal="center" vertical="center"/>
    </xf>
    <xf numFmtId="166" fontId="4" fillId="2" borderId="15" xfId="1" applyNumberFormat="1" applyFont="1" applyFill="1" applyBorder="1" applyAlignment="1">
      <alignment horizontal="center" vertical="center"/>
    </xf>
    <xf numFmtId="0" fontId="5" fillId="2" borderId="0" xfId="0" applyFont="1" applyFill="1"/>
    <xf numFmtId="164" fontId="6" fillId="3" borderId="5" xfId="2" applyFont="1" applyFill="1" applyBorder="1" applyAlignment="1">
      <alignment horizontal="center" vertical="center"/>
    </xf>
    <xf numFmtId="166" fontId="6" fillId="3" borderId="4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166" fontId="6" fillId="3" borderId="17" xfId="1" applyNumberFormat="1" applyFont="1" applyFill="1" applyBorder="1" applyAlignment="1">
      <alignment horizontal="center" vertical="center"/>
    </xf>
    <xf numFmtId="0" fontId="6" fillId="7" borderId="5" xfId="4" applyFont="1" applyFill="1" applyBorder="1" applyAlignment="1">
      <alignment horizontal="left" vertical="center" wrapText="1"/>
    </xf>
    <xf numFmtId="166" fontId="6" fillId="4" borderId="14" xfId="1" applyNumberFormat="1" applyFont="1" applyFill="1" applyBorder="1" applyAlignment="1">
      <alignment horizontal="center" vertical="center"/>
    </xf>
    <xf numFmtId="166" fontId="6" fillId="4" borderId="5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/>
    </xf>
    <xf numFmtId="166" fontId="6" fillId="4" borderId="15" xfId="1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 wrapText="1"/>
    </xf>
    <xf numFmtId="164" fontId="6" fillId="3" borderId="5" xfId="2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167" fontId="6" fillId="3" borderId="5" xfId="1" applyNumberFormat="1" applyFont="1" applyFill="1" applyBorder="1" applyAlignment="1">
      <alignment horizontal="center"/>
    </xf>
    <xf numFmtId="0" fontId="6" fillId="3" borderId="5" xfId="1" applyNumberFormat="1" applyFont="1" applyFill="1" applyBorder="1" applyAlignment="1">
      <alignment horizontal="center"/>
    </xf>
    <xf numFmtId="166" fontId="6" fillId="3" borderId="14" xfId="1" applyNumberFormat="1" applyFont="1" applyFill="1" applyBorder="1" applyAlignment="1">
      <alignment horizontal="center"/>
    </xf>
    <xf numFmtId="166" fontId="6" fillId="3" borderId="15" xfId="1" applyNumberFormat="1" applyFont="1" applyFill="1" applyBorder="1" applyAlignment="1">
      <alignment horizontal="center"/>
    </xf>
    <xf numFmtId="166" fontId="6" fillId="7" borderId="5" xfId="5" applyNumberFormat="1" applyFont="1" applyFill="1" applyBorder="1" applyAlignment="1">
      <alignment horizontal="center" vertical="top"/>
    </xf>
    <xf numFmtId="166" fontId="6" fillId="7" borderId="5" xfId="5" applyNumberFormat="1" applyFont="1" applyFill="1" applyBorder="1" applyAlignment="1">
      <alignment horizontal="left" vertical="top" wrapText="1"/>
    </xf>
    <xf numFmtId="164" fontId="6" fillId="7" borderId="5" xfId="2" applyFont="1" applyFill="1" applyBorder="1" applyAlignment="1">
      <alignment horizontal="center" vertical="top"/>
    </xf>
    <xf numFmtId="166" fontId="6" fillId="7" borderId="5" xfId="1" applyNumberFormat="1" applyFont="1" applyFill="1" applyBorder="1" applyAlignment="1">
      <alignment horizontal="center" vertical="top"/>
    </xf>
    <xf numFmtId="166" fontId="6" fillId="4" borderId="14" xfId="1" applyNumberFormat="1" applyFont="1" applyFill="1" applyBorder="1" applyAlignment="1">
      <alignment horizontal="center" vertical="top"/>
    </xf>
    <xf numFmtId="166" fontId="6" fillId="4" borderId="5" xfId="1" applyNumberFormat="1" applyFont="1" applyFill="1" applyBorder="1" applyAlignment="1">
      <alignment horizontal="center" vertical="top"/>
    </xf>
    <xf numFmtId="166" fontId="6" fillId="7" borderId="5" xfId="5" applyNumberFormat="1" applyFont="1" applyFill="1" applyBorder="1" applyAlignment="1">
      <alignment horizontal="left" vertical="top"/>
    </xf>
    <xf numFmtId="166" fontId="4" fillId="2" borderId="5" xfId="6" applyNumberFormat="1" applyFont="1" applyFill="1" applyBorder="1" applyAlignment="1">
      <alignment horizontal="left" vertical="center"/>
    </xf>
    <xf numFmtId="167" fontId="6" fillId="3" borderId="14" xfId="1" applyNumberFormat="1" applyFont="1" applyFill="1" applyBorder="1" applyAlignment="1">
      <alignment horizontal="center"/>
    </xf>
    <xf numFmtId="0" fontId="4" fillId="0" borderId="5" xfId="4" applyFont="1" applyBorder="1" applyAlignment="1">
      <alignment horizontal="center" vertical="center"/>
    </xf>
    <xf numFmtId="166" fontId="6" fillId="4" borderId="15" xfId="1" applyNumberFormat="1" applyFont="1" applyFill="1" applyBorder="1" applyAlignment="1">
      <alignment horizontal="center" vertical="top"/>
    </xf>
    <xf numFmtId="2" fontId="4" fillId="2" borderId="5" xfId="4" applyNumberFormat="1" applyFont="1" applyFill="1" applyBorder="1" applyAlignment="1">
      <alignment horizontal="left" vertical="center"/>
    </xf>
    <xf numFmtId="164" fontId="4" fillId="0" borderId="5" xfId="2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1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2" fontId="4" fillId="0" borderId="5" xfId="4" applyNumberFormat="1" applyFont="1" applyBorder="1" applyAlignment="1">
      <alignment horizontal="left" vertical="center"/>
    </xf>
    <xf numFmtId="0" fontId="10" fillId="0" borderId="0" xfId="0" applyFont="1"/>
    <xf numFmtId="166" fontId="9" fillId="5" borderId="15" xfId="1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66" fontId="11" fillId="4" borderId="24" xfId="1" applyNumberFormat="1" applyFont="1" applyFill="1" applyBorder="1" applyAlignment="1">
      <alignment horizontal="center" vertical="center"/>
    </xf>
    <xf numFmtId="166" fontId="6" fillId="0" borderId="33" xfId="1" applyNumberFormat="1" applyFont="1" applyBorder="1" applyAlignment="1">
      <alignment horizontal="center"/>
    </xf>
    <xf numFmtId="166" fontId="6" fillId="0" borderId="33" xfId="1" applyNumberFormat="1" applyFont="1" applyBorder="1" applyAlignment="1">
      <alignment horizontal="left"/>
    </xf>
    <xf numFmtId="164" fontId="6" fillId="0" borderId="1" xfId="2" applyFont="1" applyBorder="1" applyAlignment="1">
      <alignment horizontal="center"/>
    </xf>
    <xf numFmtId="166" fontId="6" fillId="0" borderId="1" xfId="1" applyNumberFormat="1" applyFont="1" applyBorder="1" applyAlignment="1"/>
    <xf numFmtId="0" fontId="6" fillId="0" borderId="1" xfId="1" applyNumberFormat="1" applyFont="1" applyBorder="1" applyAlignment="1"/>
    <xf numFmtId="166" fontId="6" fillId="0" borderId="6" xfId="1" applyNumberFormat="1" applyFont="1" applyBorder="1" applyAlignment="1"/>
    <xf numFmtId="0" fontId="6" fillId="0" borderId="6" xfId="1" applyNumberFormat="1" applyFont="1" applyBorder="1" applyAlignment="1"/>
    <xf numFmtId="0" fontId="4" fillId="6" borderId="5" xfId="4" applyFont="1" applyFill="1" applyBorder="1" applyAlignment="1">
      <alignment horizontal="center" vertical="center"/>
    </xf>
    <xf numFmtId="0" fontId="4" fillId="6" borderId="5" xfId="4" applyFont="1" applyFill="1" applyBorder="1" applyAlignment="1">
      <alignment horizontal="left" vertical="center"/>
    </xf>
    <xf numFmtId="164" fontId="4" fillId="6" borderId="5" xfId="2" applyFont="1" applyFill="1" applyBorder="1" applyAlignment="1">
      <alignment horizontal="center" vertical="center"/>
    </xf>
    <xf numFmtId="166" fontId="3" fillId="6" borderId="5" xfId="1" applyNumberFormat="1" applyFont="1" applyFill="1" applyBorder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14" fillId="0" borderId="0" xfId="0" applyFont="1"/>
    <xf numFmtId="0" fontId="15" fillId="2" borderId="5" xfId="4" applyFont="1" applyFill="1" applyBorder="1" applyAlignment="1">
      <alignment horizontal="center" vertical="center"/>
    </xf>
    <xf numFmtId="0" fontId="15" fillId="2" borderId="5" xfId="4" applyFont="1" applyFill="1" applyBorder="1" applyAlignment="1">
      <alignment horizontal="left" vertical="center"/>
    </xf>
    <xf numFmtId="164" fontId="15" fillId="2" borderId="5" xfId="2" applyFont="1" applyFill="1" applyBorder="1" applyAlignment="1">
      <alignment horizontal="center" vertical="center"/>
    </xf>
    <xf numFmtId="166" fontId="15" fillId="2" borderId="5" xfId="1" applyNumberFormat="1" applyFont="1" applyFill="1" applyBorder="1" applyAlignment="1">
      <alignment horizontal="center" vertical="center"/>
    </xf>
    <xf numFmtId="0" fontId="15" fillId="2" borderId="5" xfId="1" applyNumberFormat="1" applyFont="1" applyFill="1" applyBorder="1" applyAlignment="1">
      <alignment horizontal="center" vertical="center"/>
    </xf>
    <xf numFmtId="0" fontId="6" fillId="4" borderId="5" xfId="4" applyFont="1" applyFill="1" applyBorder="1" applyAlignment="1">
      <alignment horizontal="center"/>
    </xf>
    <xf numFmtId="0" fontId="6" fillId="4" borderId="5" xfId="4" applyFont="1" applyFill="1" applyBorder="1" applyAlignment="1">
      <alignment horizontal="left"/>
    </xf>
    <xf numFmtId="164" fontId="6" fillId="4" borderId="5" xfId="2" applyFont="1" applyFill="1" applyBorder="1" applyAlignment="1">
      <alignment horizontal="center"/>
    </xf>
    <xf numFmtId="166" fontId="4" fillId="4" borderId="5" xfId="1" applyNumberFormat="1" applyFont="1" applyFill="1" applyBorder="1" applyAlignment="1">
      <alignment horizontal="center" vertical="center"/>
    </xf>
    <xf numFmtId="0" fontId="4" fillId="4" borderId="5" xfId="1" applyNumberFormat="1" applyFont="1" applyFill="1" applyBorder="1" applyAlignment="1">
      <alignment horizontal="center" vertical="center"/>
    </xf>
    <xf numFmtId="0" fontId="4" fillId="0" borderId="5" xfId="4" applyFont="1" applyBorder="1" applyAlignment="1">
      <alignment horizontal="center"/>
    </xf>
    <xf numFmtId="0" fontId="4" fillId="0" borderId="5" xfId="4" applyFont="1" applyBorder="1" applyAlignment="1">
      <alignment horizontal="left"/>
    </xf>
    <xf numFmtId="164" fontId="4" fillId="0" borderId="5" xfId="2" applyFont="1" applyBorder="1" applyAlignment="1">
      <alignment horizontal="center"/>
    </xf>
    <xf numFmtId="166" fontId="4" fillId="0" borderId="5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9" fontId="7" fillId="0" borderId="5" xfId="3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9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16" fillId="0" borderId="0" xfId="11" applyFont="1" applyProtection="1"/>
    <xf numFmtId="0" fontId="17" fillId="0" borderId="0" xfId="11" applyFont="1" applyAlignment="1" applyProtection="1">
      <alignment horizontal="center" vertical="center"/>
    </xf>
    <xf numFmtId="3" fontId="16" fillId="0" borderId="0" xfId="11" applyNumberFormat="1" applyFont="1" applyProtection="1"/>
    <xf numFmtId="0" fontId="16" fillId="0" borderId="5" xfId="11" applyFont="1" applyBorder="1" applyProtection="1"/>
    <xf numFmtId="0" fontId="18" fillId="0" borderId="0" xfId="12">
      <alignment vertical="center"/>
    </xf>
    <xf numFmtId="0" fontId="6" fillId="0" borderId="5" xfId="11" applyFont="1" applyFill="1" applyBorder="1" applyProtection="1"/>
    <xf numFmtId="0" fontId="6" fillId="0" borderId="5" xfId="11" applyFont="1" applyFill="1" applyBorder="1" applyAlignment="1" applyProtection="1">
      <alignment horizontal="center" vertical="center"/>
    </xf>
    <xf numFmtId="0" fontId="6" fillId="0" borderId="5" xfId="11" applyFont="1" applyFill="1" applyBorder="1" applyAlignment="1" applyProtection="1">
      <alignment horizontal="center" vertical="center" wrapText="1"/>
    </xf>
    <xf numFmtId="0" fontId="4" fillId="0" borderId="5" xfId="11" applyFont="1" applyFill="1" applyBorder="1" applyProtection="1"/>
    <xf numFmtId="0" fontId="4" fillId="0" borderId="5" xfId="11" applyFont="1" applyFill="1" applyBorder="1" applyAlignment="1" applyProtection="1">
      <alignment wrapText="1"/>
    </xf>
    <xf numFmtId="3" fontId="4" fillId="0" borderId="5" xfId="13" applyNumberFormat="1" applyFont="1" applyFill="1" applyBorder="1" applyAlignment="1" applyProtection="1">
      <alignment horizontal="center" vertical="center"/>
    </xf>
    <xf numFmtId="0" fontId="6" fillId="0" borderId="5" xfId="11" applyFont="1" applyFill="1" applyBorder="1" applyAlignment="1" applyProtection="1">
      <alignment wrapText="1"/>
    </xf>
    <xf numFmtId="3" fontId="6" fillId="0" borderId="5" xfId="13" applyNumberFormat="1" applyFont="1" applyFill="1" applyBorder="1" applyAlignment="1" applyProtection="1">
      <alignment horizontal="center" vertical="center"/>
    </xf>
    <xf numFmtId="0" fontId="4" fillId="0" borderId="5" xfId="11" applyFont="1" applyFill="1" applyBorder="1" applyAlignment="1" applyProtection="1">
      <alignment horizontal="left" vertical="center" wrapText="1"/>
    </xf>
    <xf numFmtId="10" fontId="4" fillId="0" borderId="5" xfId="14" applyNumberFormat="1" applyFont="1" applyFill="1" applyBorder="1" applyAlignment="1" applyProtection="1">
      <alignment horizontal="center" vertical="center"/>
    </xf>
    <xf numFmtId="10" fontId="4" fillId="0" borderId="5" xfId="14" applyNumberFormat="1" applyFont="1" applyFill="1" applyBorder="1" applyAlignment="1" applyProtection="1">
      <alignment horizontal="center" vertical="center" wrapText="1"/>
    </xf>
    <xf numFmtId="0" fontId="4" fillId="0" borderId="5" xfId="11" applyFont="1" applyFill="1" applyBorder="1" applyAlignment="1" applyProtection="1">
      <alignment horizontal="center"/>
    </xf>
    <xf numFmtId="0" fontId="6" fillId="0" borderId="5" xfId="11" applyFont="1" applyFill="1" applyBorder="1" applyAlignment="1" applyProtection="1">
      <alignment horizontal="center"/>
    </xf>
    <xf numFmtId="0" fontId="16" fillId="0" borderId="0" xfId="11" applyFont="1" applyAlignment="1" applyProtection="1">
      <alignment horizontal="center"/>
    </xf>
    <xf numFmtId="10" fontId="4" fillId="0" borderId="5" xfId="3" applyNumberFormat="1" applyFont="1" applyFill="1" applyBorder="1" applyAlignment="1" applyProtection="1">
      <alignment horizontal="center" vertical="center" wrapText="1"/>
    </xf>
    <xf numFmtId="0" fontId="6" fillId="0" borderId="3" xfId="11" applyFont="1" applyFill="1" applyBorder="1" applyAlignment="1" applyProtection="1"/>
    <xf numFmtId="0" fontId="6" fillId="0" borderId="3" xfId="11" applyFont="1" applyFill="1" applyBorder="1" applyProtection="1"/>
    <xf numFmtId="0" fontId="6" fillId="0" borderId="21" xfId="11" applyFont="1" applyFill="1" applyBorder="1" applyAlignment="1" applyProtection="1">
      <alignment horizontal="center" vertical="center"/>
    </xf>
    <xf numFmtId="0" fontId="6" fillId="0" borderId="21" xfId="11" applyFont="1" applyFill="1" applyBorder="1" applyAlignment="1" applyProtection="1">
      <alignment horizontal="center" vertical="center" wrapText="1"/>
    </xf>
    <xf numFmtId="0" fontId="19" fillId="0" borderId="21" xfId="11" applyFont="1" applyFill="1" applyBorder="1" applyAlignment="1" applyProtection="1">
      <alignment horizontal="center" vertical="center" wrapText="1"/>
    </xf>
    <xf numFmtId="0" fontId="6" fillId="3" borderId="5" xfId="11" applyFont="1" applyFill="1" applyBorder="1" applyAlignment="1" applyProtection="1">
      <alignment horizontal="center" vertical="center"/>
    </xf>
    <xf numFmtId="0" fontId="6" fillId="3" borderId="21" xfId="11" applyFont="1" applyFill="1" applyBorder="1" applyAlignment="1" applyProtection="1">
      <alignment horizontal="center" vertical="center"/>
    </xf>
    <xf numFmtId="0" fontId="6" fillId="3" borderId="21" xfId="11" applyFont="1" applyFill="1" applyBorder="1" applyAlignment="1" applyProtection="1">
      <alignment horizontal="center" vertical="center" wrapText="1"/>
    </xf>
    <xf numFmtId="0" fontId="19" fillId="3" borderId="21" xfId="11" applyFont="1" applyFill="1" applyBorder="1" applyAlignment="1" applyProtection="1">
      <alignment horizontal="center" vertical="center" wrapText="1"/>
    </xf>
    <xf numFmtId="0" fontId="6" fillId="3" borderId="5" xfId="11" applyFont="1" applyFill="1" applyBorder="1" applyProtection="1"/>
    <xf numFmtId="0" fontId="6" fillId="3" borderId="5" xfId="11" applyFont="1" applyFill="1" applyBorder="1" applyAlignment="1" applyProtection="1">
      <alignment horizontal="center"/>
    </xf>
    <xf numFmtId="0" fontId="6" fillId="3" borderId="5" xfId="11" applyFont="1" applyFill="1" applyBorder="1" applyAlignment="1" applyProtection="1">
      <alignment wrapText="1"/>
    </xf>
    <xf numFmtId="0" fontId="6" fillId="3" borderId="5" xfId="11" applyFont="1" applyFill="1" applyBorder="1" applyAlignment="1" applyProtection="1">
      <alignment horizontal="center" vertical="center" wrapText="1"/>
    </xf>
    <xf numFmtId="3" fontId="6" fillId="3" borderId="5" xfId="13" applyNumberFormat="1" applyFont="1" applyFill="1" applyBorder="1" applyAlignment="1" applyProtection="1">
      <alignment horizontal="center" vertical="center"/>
    </xf>
    <xf numFmtId="9" fontId="19" fillId="0" borderId="21" xfId="11" applyNumberFormat="1" applyFont="1" applyFill="1" applyBorder="1" applyAlignment="1" applyProtection="1">
      <alignment horizontal="center" vertical="center" wrapText="1"/>
    </xf>
    <xf numFmtId="12" fontId="4" fillId="0" borderId="5" xfId="14" applyNumberFormat="1" applyFont="1" applyFill="1" applyBorder="1" applyAlignment="1" applyProtection="1">
      <alignment horizontal="center" vertical="center"/>
    </xf>
    <xf numFmtId="10" fontId="16" fillId="0" borderId="0" xfId="3" applyNumberFormat="1" applyFont="1" applyProtection="1"/>
    <xf numFmtId="9" fontId="6" fillId="3" borderId="5" xfId="3" applyFont="1" applyFill="1" applyBorder="1" applyAlignment="1" applyProtection="1">
      <alignment horizontal="center" vertical="center"/>
    </xf>
    <xf numFmtId="166" fontId="5" fillId="2" borderId="5" xfId="1" applyNumberFormat="1" applyFont="1" applyFill="1" applyBorder="1" applyAlignment="1">
      <alignment horizontal="center"/>
    </xf>
    <xf numFmtId="3" fontId="22" fillId="0" borderId="0" xfId="15" applyNumberFormat="1" applyFont="1" applyFill="1" applyBorder="1" applyAlignment="1">
      <alignment vertical="center"/>
    </xf>
    <xf numFmtId="3" fontId="23" fillId="0" borderId="0" xfId="15" applyNumberFormat="1" applyFont="1" applyFill="1" applyBorder="1" applyAlignment="1">
      <alignment vertical="center"/>
    </xf>
    <xf numFmtId="3" fontId="4" fillId="0" borderId="0" xfId="4" applyNumberFormat="1" applyFont="1" applyFill="1" applyBorder="1" applyAlignment="1">
      <alignment horizontal="left" vertical="center" wrapText="1"/>
    </xf>
    <xf numFmtId="3" fontId="23" fillId="0" borderId="0" xfId="4" applyNumberFormat="1" applyFont="1" applyFill="1" applyBorder="1" applyAlignment="1">
      <alignment vertical="center"/>
    </xf>
    <xf numFmtId="3" fontId="23" fillId="0" borderId="0" xfId="4" applyNumberFormat="1" applyFont="1" applyFill="1" applyAlignment="1">
      <alignment horizontal="left" vertical="center"/>
    </xf>
    <xf numFmtId="164" fontId="6" fillId="7" borderId="3" xfId="2" applyFont="1" applyFill="1" applyBorder="1" applyAlignment="1">
      <alignment horizontal="center"/>
    </xf>
    <xf numFmtId="9" fontId="6" fillId="0" borderId="3" xfId="2" applyNumberFormat="1" applyFont="1" applyFill="1" applyBorder="1" applyAlignment="1">
      <alignment horizontal="center" vertical="center"/>
    </xf>
    <xf numFmtId="164" fontId="6" fillId="7" borderId="3" xfId="2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/>
    </xf>
    <xf numFmtId="166" fontId="6" fillId="7" borderId="4" xfId="1" applyNumberFormat="1" applyFont="1" applyFill="1" applyBorder="1" applyAlignment="1">
      <alignment vertical="center"/>
    </xf>
    <xf numFmtId="9" fontId="6" fillId="2" borderId="0" xfId="3" applyFont="1" applyFill="1" applyBorder="1" applyAlignment="1">
      <alignment vertical="center"/>
    </xf>
    <xf numFmtId="9" fontId="6" fillId="2" borderId="31" xfId="3" applyFont="1" applyFill="1" applyBorder="1" applyAlignment="1">
      <alignment vertical="center"/>
    </xf>
    <xf numFmtId="9" fontId="6" fillId="2" borderId="32" xfId="3" applyFont="1" applyFill="1" applyBorder="1" applyAlignment="1">
      <alignment vertical="center"/>
    </xf>
    <xf numFmtId="165" fontId="6" fillId="2" borderId="33" xfId="1" applyFont="1" applyFill="1" applyBorder="1" applyAlignment="1">
      <alignment vertical="center"/>
    </xf>
    <xf numFmtId="165" fontId="6" fillId="2" borderId="1" xfId="1" applyFont="1" applyFill="1" applyBorder="1" applyAlignment="1">
      <alignment vertical="center"/>
    </xf>
    <xf numFmtId="165" fontId="6" fillId="2" borderId="23" xfId="1" applyFont="1" applyFill="1" applyBorder="1" applyAlignment="1">
      <alignment vertical="center"/>
    </xf>
    <xf numFmtId="166" fontId="4" fillId="2" borderId="4" xfId="1" applyNumberFormat="1" applyFont="1" applyFill="1" applyBorder="1" applyAlignment="1">
      <alignment horizontal="center" vertical="center"/>
    </xf>
    <xf numFmtId="2" fontId="4" fillId="2" borderId="4" xfId="1" applyNumberFormat="1" applyFont="1" applyFill="1" applyBorder="1" applyAlignment="1">
      <alignment horizontal="center" vertical="center"/>
    </xf>
    <xf numFmtId="166" fontId="4" fillId="2" borderId="17" xfId="1" applyNumberFormat="1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vertical="center"/>
    </xf>
    <xf numFmtId="1" fontId="6" fillId="3" borderId="5" xfId="1" applyNumberFormat="1" applyFont="1" applyFill="1" applyBorder="1" applyAlignment="1">
      <alignment horizontal="center" vertical="center"/>
    </xf>
    <xf numFmtId="1" fontId="4" fillId="2" borderId="5" xfId="1" applyNumberFormat="1" applyFont="1" applyFill="1" applyBorder="1" applyAlignment="1">
      <alignment horizontal="center" vertical="center"/>
    </xf>
    <xf numFmtId="1" fontId="6" fillId="3" borderId="5" xfId="1" applyNumberFormat="1" applyFont="1" applyFill="1" applyBorder="1" applyAlignment="1">
      <alignment horizontal="center"/>
    </xf>
    <xf numFmtId="167" fontId="6" fillId="3" borderId="6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168" fontId="20" fillId="0" borderId="4" xfId="1" applyNumberFormat="1" applyFont="1" applyFill="1" applyBorder="1" applyAlignment="1">
      <alignment horizontal="center" vertical="center"/>
    </xf>
    <xf numFmtId="164" fontId="4" fillId="2" borderId="5" xfId="2" applyFont="1" applyFill="1" applyBorder="1" applyAlignment="1">
      <alignment horizontal="center"/>
    </xf>
    <xf numFmtId="1" fontId="4" fillId="2" borderId="5" xfId="1" applyNumberFormat="1" applyFont="1" applyFill="1" applyBorder="1" applyAlignment="1">
      <alignment horizontal="center"/>
    </xf>
    <xf numFmtId="166" fontId="4" fillId="2" borderId="16" xfId="1" applyNumberFormat="1" applyFont="1" applyFill="1" applyBorder="1" applyAlignment="1">
      <alignment horizontal="center"/>
    </xf>
    <xf numFmtId="167" fontId="4" fillId="2" borderId="6" xfId="1" applyNumberFormat="1" applyFont="1" applyFill="1" applyBorder="1" applyAlignment="1">
      <alignment horizontal="center"/>
    </xf>
    <xf numFmtId="166" fontId="4" fillId="2" borderId="6" xfId="1" applyNumberFormat="1" applyFont="1" applyFill="1" applyBorder="1" applyAlignment="1">
      <alignment horizontal="center"/>
    </xf>
    <xf numFmtId="0" fontId="4" fillId="2" borderId="4" xfId="1" applyNumberFormat="1" applyFont="1" applyFill="1" applyBorder="1" applyAlignment="1">
      <alignment horizontal="center"/>
    </xf>
    <xf numFmtId="166" fontId="4" fillId="2" borderId="5" xfId="5" applyNumberFormat="1" applyFont="1" applyFill="1" applyBorder="1" applyAlignment="1">
      <alignment horizontal="left"/>
    </xf>
    <xf numFmtId="166" fontId="6" fillId="3" borderId="5" xfId="5" applyNumberFormat="1" applyFont="1" applyFill="1" applyBorder="1" applyAlignment="1">
      <alignment horizontal="center"/>
    </xf>
    <xf numFmtId="166" fontId="8" fillId="2" borderId="1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6" fontId="8" fillId="2" borderId="4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 vertical="center"/>
    </xf>
    <xf numFmtId="3" fontId="23" fillId="0" borderId="0" xfId="15" applyNumberFormat="1" applyFont="1" applyFill="1" applyBorder="1" applyAlignment="1">
      <alignment horizontal="left" vertical="center"/>
    </xf>
    <xf numFmtId="166" fontId="6" fillId="3" borderId="16" xfId="1" applyNumberFormat="1" applyFont="1" applyFill="1" applyBorder="1" applyAlignment="1">
      <alignment horizontal="center"/>
    </xf>
    <xf numFmtId="166" fontId="6" fillId="3" borderId="6" xfId="1" applyNumberFormat="1" applyFont="1" applyFill="1" applyBorder="1" applyAlignment="1">
      <alignment horizontal="center"/>
    </xf>
    <xf numFmtId="0" fontId="6" fillId="7" borderId="5" xfId="4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8" xfId="1" applyNumberFormat="1" applyFont="1" applyFill="1" applyBorder="1" applyAlignment="1">
      <alignment horizontal="center" vertical="center"/>
    </xf>
    <xf numFmtId="166" fontId="6" fillId="2" borderId="9" xfId="1" applyNumberFormat="1" applyFont="1" applyFill="1" applyBorder="1" applyAlignment="1">
      <alignment horizontal="center" vertical="center"/>
    </xf>
    <xf numFmtId="166" fontId="6" fillId="3" borderId="21" xfId="1" applyNumberFormat="1" applyFont="1" applyFill="1" applyBorder="1" applyAlignment="1">
      <alignment horizontal="center" vertical="center"/>
    </xf>
    <xf numFmtId="166" fontId="6" fillId="3" borderId="10" xfId="1" applyNumberFormat="1" applyFont="1" applyFill="1" applyBorder="1" applyAlignment="1">
      <alignment horizontal="center" vertical="center"/>
    </xf>
    <xf numFmtId="166" fontId="6" fillId="3" borderId="11" xfId="1" applyNumberFormat="1" applyFont="1" applyFill="1" applyBorder="1" applyAlignment="1">
      <alignment horizontal="center" vertical="center"/>
    </xf>
    <xf numFmtId="166" fontId="6" fillId="3" borderId="12" xfId="1" applyNumberFormat="1" applyFont="1" applyFill="1" applyBorder="1" applyAlignment="1">
      <alignment horizontal="center" vertical="center"/>
    </xf>
    <xf numFmtId="166" fontId="6" fillId="3" borderId="5" xfId="5" applyNumberFormat="1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/>
    <xf numFmtId="166" fontId="6" fillId="0" borderId="4" xfId="3" applyNumberFormat="1" applyFont="1" applyFill="1" applyBorder="1" applyAlignment="1">
      <alignment horizontal="center" vertical="center"/>
    </xf>
    <xf numFmtId="166" fontId="6" fillId="0" borderId="5" xfId="3" applyNumberFormat="1" applyFont="1" applyFill="1" applyBorder="1" applyAlignment="1">
      <alignment horizontal="center" vertical="center"/>
    </xf>
    <xf numFmtId="0" fontId="6" fillId="3" borderId="5" xfId="4" applyFont="1" applyFill="1" applyBorder="1" applyAlignment="1">
      <alignment horizontal="center" vertical="center"/>
    </xf>
    <xf numFmtId="166" fontId="6" fillId="4" borderId="16" xfId="1" applyNumberFormat="1" applyFont="1" applyFill="1" applyBorder="1" applyAlignment="1">
      <alignment horizontal="center" vertical="top"/>
    </xf>
    <xf numFmtId="166" fontId="6" fillId="4" borderId="6" xfId="1" applyNumberFormat="1" applyFont="1" applyFill="1" applyBorder="1" applyAlignment="1">
      <alignment horizontal="center" vertical="top"/>
    </xf>
    <xf numFmtId="166" fontId="6" fillId="4" borderId="4" xfId="1" applyNumberFormat="1" applyFont="1" applyFill="1" applyBorder="1" applyAlignment="1">
      <alignment horizontal="center" vertical="top"/>
    </xf>
    <xf numFmtId="166" fontId="4" fillId="2" borderId="5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166" fontId="8" fillId="2" borderId="1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6" fontId="8" fillId="2" borderId="4" xfId="1" applyNumberFormat="1" applyFont="1" applyFill="1" applyBorder="1" applyAlignment="1">
      <alignment horizontal="center"/>
    </xf>
    <xf numFmtId="166" fontId="6" fillId="3" borderId="5" xfId="5" applyNumberFormat="1" applyFont="1" applyFill="1" applyBorder="1" applyAlignment="1">
      <alignment horizontal="left"/>
    </xf>
    <xf numFmtId="166" fontId="6" fillId="3" borderId="2" xfId="1" applyNumberFormat="1" applyFont="1" applyFill="1" applyBorder="1" applyAlignment="1">
      <alignment horizontal="center"/>
    </xf>
    <xf numFmtId="166" fontId="6" fillId="3" borderId="16" xfId="1" applyNumberFormat="1" applyFont="1" applyFill="1" applyBorder="1" applyAlignment="1">
      <alignment horizontal="center"/>
    </xf>
    <xf numFmtId="166" fontId="6" fillId="3" borderId="6" xfId="1" applyNumberFormat="1" applyFont="1" applyFill="1" applyBorder="1" applyAlignment="1">
      <alignment horizontal="center"/>
    </xf>
    <xf numFmtId="166" fontId="6" fillId="3" borderId="4" xfId="1" applyNumberFormat="1" applyFont="1" applyFill="1" applyBorder="1" applyAlignment="1">
      <alignment horizontal="center"/>
    </xf>
    <xf numFmtId="166" fontId="6" fillId="7" borderId="5" xfId="5" applyNumberFormat="1" applyFont="1" applyFill="1" applyBorder="1" applyAlignment="1">
      <alignment horizontal="center"/>
    </xf>
    <xf numFmtId="166" fontId="6" fillId="2" borderId="28" xfId="1" applyNumberFormat="1" applyFont="1" applyFill="1" applyBorder="1" applyAlignment="1">
      <alignment horizontal="center"/>
    </xf>
    <xf numFmtId="166" fontId="6" fillId="2" borderId="29" xfId="1" applyNumberFormat="1" applyFont="1" applyFill="1" applyBorder="1" applyAlignment="1">
      <alignment horizontal="center"/>
    </xf>
    <xf numFmtId="166" fontId="6" fillId="2" borderId="30" xfId="1" applyNumberFormat="1" applyFont="1" applyFill="1" applyBorder="1" applyAlignment="1">
      <alignment horizontal="center"/>
    </xf>
    <xf numFmtId="166" fontId="9" fillId="5" borderId="16" xfId="1" applyNumberFormat="1" applyFont="1" applyFill="1" applyBorder="1" applyAlignment="1">
      <alignment horizontal="center"/>
    </xf>
    <xf numFmtId="166" fontId="9" fillId="5" borderId="6" xfId="1" applyNumberFormat="1" applyFont="1" applyFill="1" applyBorder="1" applyAlignment="1">
      <alignment horizontal="center"/>
    </xf>
    <xf numFmtId="166" fontId="9" fillId="5" borderId="4" xfId="1" applyNumberFormat="1" applyFont="1" applyFill="1" applyBorder="1" applyAlignment="1">
      <alignment horizontal="center"/>
    </xf>
    <xf numFmtId="3" fontId="23" fillId="0" borderId="0" xfId="4" applyNumberFormat="1" applyFont="1" applyFill="1" applyBorder="1" applyAlignment="1">
      <alignment horizontal="left" vertical="center"/>
    </xf>
    <xf numFmtId="166" fontId="6" fillId="0" borderId="5" xfId="5" applyNumberFormat="1" applyFont="1" applyFill="1" applyBorder="1" applyAlignment="1">
      <alignment horizontal="center" vertical="center"/>
    </xf>
    <xf numFmtId="1" fontId="12" fillId="4" borderId="22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" fontId="12" fillId="4" borderId="23" xfId="1" applyNumberFormat="1" applyFont="1" applyFill="1" applyBorder="1" applyAlignment="1">
      <alignment horizontal="center" vertical="center"/>
    </xf>
    <xf numFmtId="0" fontId="6" fillId="7" borderId="5" xfId="4" applyFont="1" applyFill="1" applyBorder="1" applyAlignment="1">
      <alignment horizontal="center" vertical="center"/>
    </xf>
    <xf numFmtId="165" fontId="6" fillId="2" borderId="20" xfId="1" applyFont="1" applyFill="1" applyBorder="1" applyAlignment="1">
      <alignment horizontal="center" vertical="center"/>
    </xf>
    <xf numFmtId="165" fontId="6" fillId="2" borderId="18" xfId="1" applyFont="1" applyFill="1" applyBorder="1" applyAlignment="1">
      <alignment horizontal="center" vertical="center"/>
    </xf>
    <xf numFmtId="165" fontId="6" fillId="2" borderId="19" xfId="1" applyFont="1" applyFill="1" applyBorder="1" applyAlignment="1">
      <alignment horizontal="center" vertical="center"/>
    </xf>
    <xf numFmtId="3" fontId="23" fillId="0" borderId="0" xfId="15" applyNumberFormat="1" applyFont="1" applyFill="1" applyBorder="1" applyAlignment="1">
      <alignment horizontal="left" vertical="center"/>
    </xf>
    <xf numFmtId="0" fontId="6" fillId="7" borderId="5" xfId="11" applyFont="1" applyFill="1" applyBorder="1" applyAlignment="1" applyProtection="1">
      <alignment horizontal="center"/>
    </xf>
    <xf numFmtId="0" fontId="6" fillId="7" borderId="2" xfId="11" applyFont="1" applyFill="1" applyBorder="1" applyAlignment="1" applyProtection="1">
      <alignment horizontal="center"/>
    </xf>
    <xf numFmtId="0" fontId="6" fillId="0" borderId="28" xfId="11" applyFont="1" applyFill="1" applyBorder="1" applyAlignment="1" applyProtection="1">
      <alignment horizontal="center"/>
    </xf>
    <xf numFmtId="0" fontId="6" fillId="0" borderId="29" xfId="11" applyFont="1" applyFill="1" applyBorder="1" applyAlignment="1" applyProtection="1">
      <alignment horizontal="center"/>
    </xf>
    <xf numFmtId="0" fontId="6" fillId="0" borderId="30" xfId="11" applyFont="1" applyFill="1" applyBorder="1" applyAlignment="1" applyProtection="1">
      <alignment horizontal="center"/>
    </xf>
    <xf numFmtId="0" fontId="6" fillId="0" borderId="31" xfId="11" applyFont="1" applyFill="1" applyBorder="1" applyAlignment="1" applyProtection="1">
      <alignment horizontal="center"/>
    </xf>
    <xf numFmtId="0" fontId="6" fillId="0" borderId="0" xfId="11" applyFont="1" applyFill="1" applyBorder="1" applyAlignment="1" applyProtection="1">
      <alignment horizontal="center"/>
    </xf>
    <xf numFmtId="0" fontId="6" fillId="0" borderId="32" xfId="11" applyFont="1" applyFill="1" applyBorder="1" applyAlignment="1" applyProtection="1">
      <alignment horizontal="center"/>
    </xf>
    <xf numFmtId="0" fontId="6" fillId="0" borderId="33" xfId="11" applyFont="1" applyFill="1" applyBorder="1" applyAlignment="1" applyProtection="1">
      <alignment horizontal="center"/>
    </xf>
    <xf numFmtId="0" fontId="6" fillId="0" borderId="1" xfId="11" applyFont="1" applyFill="1" applyBorder="1" applyAlignment="1" applyProtection="1">
      <alignment horizontal="center"/>
    </xf>
    <xf numFmtId="0" fontId="6" fillId="0" borderId="23" xfId="11" applyFont="1" applyFill="1" applyBorder="1" applyAlignment="1" applyProtection="1">
      <alignment horizontal="center"/>
    </xf>
  </cellXfs>
  <cellStyles count="16">
    <cellStyle name="Comma" xfId="1" builtinId="3"/>
    <cellStyle name="Comma [0]" xfId="2" builtinId="6"/>
    <cellStyle name="Comma 11 2" xfId="13" xr:uid="{00000000-0005-0000-0000-000002000000}"/>
    <cellStyle name="Comma 2" xfId="5" xr:uid="{00000000-0005-0000-0000-000003000000}"/>
    <cellStyle name="Comma 2 3" xfId="10" xr:uid="{00000000-0005-0000-0000-000004000000}"/>
    <cellStyle name="Comma 5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11" xr:uid="{00000000-0005-0000-0000-000009000000}"/>
    <cellStyle name="Normal 2 4" xfId="9" xr:uid="{00000000-0005-0000-0000-00000A000000}"/>
    <cellStyle name="Normal 2 5" xfId="15" xr:uid="{22A7B454-7DCF-472C-A529-792E7905D5FF}"/>
    <cellStyle name="Normal 3" xfId="12" xr:uid="{00000000-0005-0000-0000-00000B000000}"/>
    <cellStyle name="Normal 5" xfId="4" xr:uid="{00000000-0005-0000-0000-00000C000000}"/>
    <cellStyle name="Percent" xfId="3" builtinId="5"/>
    <cellStyle name="Percent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DEB9-58CE-4879-828E-126A5FBF0DFB}">
  <dimension ref="C1:U57"/>
  <sheetViews>
    <sheetView tabSelected="1" topLeftCell="A19" zoomScale="80" zoomScaleNormal="80" workbookViewId="0">
      <selection activeCell="N31" sqref="N31"/>
    </sheetView>
  </sheetViews>
  <sheetFormatPr defaultColWidth="9.140625" defaultRowHeight="12.75" outlineLevelCol="1" x14ac:dyDescent="0.2"/>
  <cols>
    <col min="1" max="1" width="9.140625" style="4"/>
    <col min="2" max="2" width="3.140625" style="4" customWidth="1"/>
    <col min="3" max="3" width="14.5703125" style="1" bestFit="1" customWidth="1"/>
    <col min="4" max="4" width="48.85546875" style="110" bestFit="1" customWidth="1"/>
    <col min="5" max="5" width="14" style="111" bestFit="1" customWidth="1"/>
    <col min="6" max="6" width="6.5703125" style="2" customWidth="1" outlineLevel="1"/>
    <col min="7" max="7" width="8" style="2" customWidth="1" outlineLevel="1"/>
    <col min="8" max="8" width="6.5703125" style="2" customWidth="1" outlineLevel="1"/>
    <col min="9" max="10" width="9.42578125" style="2" customWidth="1" outlineLevel="1"/>
    <col min="11" max="11" width="8.28515625" style="3" bestFit="1" customWidth="1"/>
    <col min="12" max="12" width="11.7109375" style="2" bestFit="1" customWidth="1"/>
    <col min="13" max="13" width="52.85546875" style="113" bestFit="1" customWidth="1"/>
    <col min="14" max="15" width="9.140625" style="4"/>
    <col min="16" max="16" width="6.5703125" style="2" hidden="1" customWidth="1"/>
    <col min="17" max="17" width="8" style="2" hidden="1" customWidth="1"/>
    <col min="18" max="18" width="6.5703125" style="2" hidden="1" customWidth="1"/>
    <col min="19" max="19" width="6.140625" style="2" hidden="1" customWidth="1"/>
    <col min="20" max="20" width="9.5703125" style="3" hidden="1" customWidth="1"/>
    <col min="21" max="21" width="14.5703125" style="2" hidden="1" customWidth="1"/>
    <col min="22" max="16384" width="9.140625" style="4"/>
  </cols>
  <sheetData>
    <row r="1" spans="3:21" ht="18" customHeight="1" x14ac:dyDescent="0.2">
      <c r="D1" s="213"/>
      <c r="E1" s="213"/>
    </row>
    <row r="2" spans="3:21" ht="23.25" customHeight="1" x14ac:dyDescent="0.2">
      <c r="D2" s="213"/>
      <c r="E2" s="213"/>
    </row>
    <row r="3" spans="3:21" ht="19.5" customHeight="1" thickBot="1" x14ac:dyDescent="0.25">
      <c r="D3" s="214"/>
      <c r="E3" s="214"/>
    </row>
    <row r="4" spans="3:21" ht="24" customHeight="1" thickBot="1" x14ac:dyDescent="0.25">
      <c r="C4" s="5" t="s">
        <v>26</v>
      </c>
      <c r="D4" s="6" t="s">
        <v>92</v>
      </c>
      <c r="E4" s="7"/>
      <c r="F4" s="8"/>
      <c r="G4" s="8"/>
      <c r="H4" s="8"/>
      <c r="I4" s="8"/>
      <c r="J4" s="8"/>
      <c r="K4" s="8"/>
      <c r="L4" s="9"/>
      <c r="M4" s="215" t="s">
        <v>31</v>
      </c>
      <c r="P4" s="205" t="s">
        <v>19</v>
      </c>
      <c r="Q4" s="206"/>
      <c r="R4" s="206"/>
      <c r="S4" s="206"/>
      <c r="T4" s="206"/>
      <c r="U4" s="207"/>
    </row>
    <row r="5" spans="3:21" ht="24" customHeight="1" thickBot="1" x14ac:dyDescent="0.25">
      <c r="C5" s="10" t="s">
        <v>27</v>
      </c>
      <c r="D5" s="11" t="s">
        <v>89</v>
      </c>
      <c r="E5" s="12"/>
      <c r="F5" s="13"/>
      <c r="G5" s="13"/>
      <c r="H5" s="13"/>
      <c r="I5" s="13"/>
      <c r="J5" s="13"/>
      <c r="K5" s="13"/>
      <c r="L5" s="14"/>
      <c r="M5" s="215"/>
      <c r="P5" s="15"/>
      <c r="Q5" s="16"/>
      <c r="R5" s="16"/>
      <c r="S5" s="16"/>
      <c r="T5" s="16"/>
      <c r="U5" s="17"/>
    </row>
    <row r="6" spans="3:21" ht="24" customHeight="1" thickBot="1" x14ac:dyDescent="0.25">
      <c r="C6" s="18" t="s">
        <v>28</v>
      </c>
      <c r="D6" s="19" t="s">
        <v>75</v>
      </c>
      <c r="E6" s="20"/>
      <c r="F6" s="21"/>
      <c r="G6" s="21"/>
      <c r="H6" s="21"/>
      <c r="I6" s="21"/>
      <c r="J6" s="21"/>
      <c r="K6" s="21"/>
      <c r="L6" s="22"/>
      <c r="M6" s="215"/>
      <c r="P6" s="15"/>
      <c r="Q6" s="16"/>
      <c r="R6" s="16"/>
      <c r="S6" s="16"/>
      <c r="T6" s="16"/>
      <c r="U6" s="17"/>
    </row>
    <row r="7" spans="3:21" ht="15" customHeight="1" x14ac:dyDescent="0.2">
      <c r="C7" s="23" t="s">
        <v>32</v>
      </c>
      <c r="D7" s="24"/>
      <c r="E7" s="25" t="s">
        <v>25</v>
      </c>
      <c r="F7" s="208" t="s">
        <v>30</v>
      </c>
      <c r="G7" s="208"/>
      <c r="H7" s="208"/>
      <c r="I7" s="208"/>
      <c r="J7" s="208"/>
      <c r="K7" s="208"/>
      <c r="L7" s="26"/>
      <c r="M7" s="216"/>
      <c r="P7" s="209" t="s">
        <v>18</v>
      </c>
      <c r="Q7" s="210"/>
      <c r="R7" s="210"/>
      <c r="S7" s="210"/>
      <c r="T7" s="211"/>
      <c r="U7" s="27" t="e">
        <f>#REF!</f>
        <v>#REF!</v>
      </c>
    </row>
    <row r="8" spans="3:21" ht="15" customHeight="1" x14ac:dyDescent="0.2">
      <c r="C8" s="204"/>
      <c r="D8" s="28" t="s">
        <v>14</v>
      </c>
      <c r="E8" s="29" t="s">
        <v>1</v>
      </c>
      <c r="F8" s="30" t="s">
        <v>0</v>
      </c>
      <c r="G8" s="30" t="s">
        <v>2</v>
      </c>
      <c r="H8" s="30" t="s">
        <v>3</v>
      </c>
      <c r="I8" s="30" t="s">
        <v>4</v>
      </c>
      <c r="J8" s="30" t="s">
        <v>91</v>
      </c>
      <c r="K8" s="31" t="s">
        <v>36</v>
      </c>
      <c r="L8" s="30" t="s">
        <v>6</v>
      </c>
      <c r="M8" s="216"/>
      <c r="P8" s="32" t="s">
        <v>0</v>
      </c>
      <c r="Q8" s="33" t="s">
        <v>2</v>
      </c>
      <c r="R8" s="33" t="s">
        <v>3</v>
      </c>
      <c r="S8" s="33" t="s">
        <v>4</v>
      </c>
      <c r="T8" s="34" t="s">
        <v>5</v>
      </c>
      <c r="U8" s="35" t="e">
        <f>U7/#REF!</f>
        <v>#REF!</v>
      </c>
    </row>
    <row r="9" spans="3:21" s="40" customFormat="1" ht="15" customHeight="1" x14ac:dyDescent="0.2">
      <c r="C9" s="36">
        <v>1</v>
      </c>
      <c r="D9" s="37" t="s">
        <v>90</v>
      </c>
      <c r="E9" s="38">
        <v>85000</v>
      </c>
      <c r="F9" s="200">
        <v>1</v>
      </c>
      <c r="G9" s="200"/>
      <c r="H9" s="200"/>
      <c r="I9" s="200"/>
      <c r="J9" s="200"/>
      <c r="K9" s="39">
        <v>1</v>
      </c>
      <c r="L9" s="200">
        <f t="shared" ref="L9:L11" si="0">K9*E9</f>
        <v>85000</v>
      </c>
      <c r="M9" s="114" t="s">
        <v>41</v>
      </c>
      <c r="P9" s="41">
        <v>0</v>
      </c>
      <c r="Q9" s="200">
        <v>0</v>
      </c>
      <c r="R9" s="200">
        <v>0</v>
      </c>
      <c r="S9" s="200">
        <v>0</v>
      </c>
      <c r="T9" s="39">
        <f>SUM(P9:S9)</f>
        <v>0</v>
      </c>
      <c r="U9" s="42">
        <f>T9*E9</f>
        <v>0</v>
      </c>
    </row>
    <row r="10" spans="3:21" s="40" customFormat="1" ht="15" customHeight="1" x14ac:dyDescent="0.2">
      <c r="C10" s="36">
        <v>2</v>
      </c>
      <c r="D10" s="37" t="s">
        <v>106</v>
      </c>
      <c r="E10" s="38">
        <v>55000</v>
      </c>
      <c r="F10" s="200">
        <v>1</v>
      </c>
      <c r="G10" s="200"/>
      <c r="H10" s="200"/>
      <c r="I10" s="200"/>
      <c r="J10" s="200"/>
      <c r="K10" s="39">
        <v>0</v>
      </c>
      <c r="L10" s="200">
        <f t="shared" si="0"/>
        <v>0</v>
      </c>
      <c r="M10" s="114" t="s">
        <v>41</v>
      </c>
      <c r="P10" s="41"/>
      <c r="Q10" s="200"/>
      <c r="R10" s="200"/>
      <c r="S10" s="200"/>
      <c r="T10" s="39"/>
      <c r="U10" s="42"/>
    </row>
    <row r="11" spans="3:21" s="43" customFormat="1" ht="15" customHeight="1" x14ac:dyDescent="0.2">
      <c r="C11" s="36">
        <v>3</v>
      </c>
      <c r="D11" s="37" t="s">
        <v>94</v>
      </c>
      <c r="E11" s="38">
        <v>35000</v>
      </c>
      <c r="F11" s="200">
        <v>1</v>
      </c>
      <c r="G11" s="200"/>
      <c r="H11" s="200"/>
      <c r="I11" s="200"/>
      <c r="J11" s="200"/>
      <c r="K11" s="39">
        <v>1</v>
      </c>
      <c r="L11" s="200">
        <f t="shared" si="0"/>
        <v>35000</v>
      </c>
      <c r="M11" s="114" t="s">
        <v>41</v>
      </c>
      <c r="P11" s="41"/>
      <c r="Q11" s="179"/>
      <c r="R11" s="179"/>
      <c r="S11" s="179"/>
      <c r="T11" s="180"/>
      <c r="U11" s="181"/>
    </row>
    <row r="12" spans="3:21" ht="15" customHeight="1" x14ac:dyDescent="0.2">
      <c r="C12" s="217" t="s">
        <v>29</v>
      </c>
      <c r="D12" s="217"/>
      <c r="E12" s="44"/>
      <c r="F12" s="33">
        <f>SUM(F9:F11)</f>
        <v>3</v>
      </c>
      <c r="G12" s="33">
        <f>SUM(G9:G10)</f>
        <v>0</v>
      </c>
      <c r="H12" s="33">
        <f>SUM(H9:H10)</f>
        <v>0</v>
      </c>
      <c r="I12" s="33">
        <f>SUM(I9:I10)</f>
        <v>0</v>
      </c>
      <c r="J12" s="33"/>
      <c r="K12" s="183">
        <f>SUM(K9:K11)</f>
        <v>2</v>
      </c>
      <c r="L12" s="33">
        <f>SUM(L9:L11)</f>
        <v>120000</v>
      </c>
      <c r="M12" s="115"/>
      <c r="P12" s="32">
        <f t="shared" ref="P12:U12" si="1">SUM(P9:P10)</f>
        <v>0</v>
      </c>
      <c r="Q12" s="45">
        <f t="shared" si="1"/>
        <v>0</v>
      </c>
      <c r="R12" s="45">
        <f t="shared" si="1"/>
        <v>0</v>
      </c>
      <c r="S12" s="45">
        <f t="shared" si="1"/>
        <v>0</v>
      </c>
      <c r="T12" s="46">
        <f t="shared" si="1"/>
        <v>0</v>
      </c>
      <c r="U12" s="47">
        <f t="shared" si="1"/>
        <v>0</v>
      </c>
    </row>
    <row r="13" spans="3:21" ht="15" customHeight="1" x14ac:dyDescent="0.2">
      <c r="C13" s="204"/>
      <c r="D13" s="48" t="s">
        <v>33</v>
      </c>
      <c r="E13" s="29"/>
      <c r="F13" s="30" t="s">
        <v>0</v>
      </c>
      <c r="G13" s="30" t="s">
        <v>2</v>
      </c>
      <c r="H13" s="30" t="s">
        <v>3</v>
      </c>
      <c r="I13" s="30" t="s">
        <v>4</v>
      </c>
      <c r="J13" s="30" t="s">
        <v>91</v>
      </c>
      <c r="K13" s="31" t="s">
        <v>36</v>
      </c>
      <c r="L13" s="30" t="s">
        <v>7</v>
      </c>
      <c r="M13" s="116"/>
      <c r="P13" s="49" t="s">
        <v>0</v>
      </c>
      <c r="Q13" s="50" t="s">
        <v>2</v>
      </c>
      <c r="R13" s="50" t="s">
        <v>3</v>
      </c>
      <c r="S13" s="50" t="s">
        <v>4</v>
      </c>
      <c r="T13" s="51" t="s">
        <v>5</v>
      </c>
      <c r="U13" s="52" t="s">
        <v>7</v>
      </c>
    </row>
    <row r="14" spans="3:21" ht="15" customHeight="1" x14ac:dyDescent="0.2">
      <c r="C14" s="36">
        <v>1</v>
      </c>
      <c r="D14" s="53" t="s">
        <v>93</v>
      </c>
      <c r="E14" s="38">
        <f>'Wage Structure'!H35</f>
        <v>25152.315299999998</v>
      </c>
      <c r="F14" s="200"/>
      <c r="G14" s="200">
        <v>1</v>
      </c>
      <c r="H14" s="200">
        <v>1</v>
      </c>
      <c r="I14" s="200"/>
      <c r="J14" s="200"/>
      <c r="K14" s="184">
        <f>SUM(F14:J14)</f>
        <v>2</v>
      </c>
      <c r="L14" s="200">
        <f>K14*E14</f>
        <v>50304.630599999997</v>
      </c>
      <c r="M14" s="114" t="s">
        <v>41</v>
      </c>
      <c r="P14" s="41">
        <v>0</v>
      </c>
      <c r="Q14" s="200">
        <v>0</v>
      </c>
      <c r="R14" s="200">
        <v>0</v>
      </c>
      <c r="S14" s="200">
        <v>0</v>
      </c>
      <c r="T14" s="39">
        <f t="shared" ref="T14" si="2">SUM(P14:S14)</f>
        <v>0</v>
      </c>
      <c r="U14" s="42">
        <f>T14*E14</f>
        <v>0</v>
      </c>
    </row>
    <row r="15" spans="3:21" ht="15" customHeight="1" x14ac:dyDescent="0.2">
      <c r="C15" s="217" t="s">
        <v>29</v>
      </c>
      <c r="D15" s="217"/>
      <c r="E15" s="54"/>
      <c r="F15" s="55">
        <f t="shared" ref="F15:L15" si="3">SUM(F14:F14)</f>
        <v>0</v>
      </c>
      <c r="G15" s="55">
        <f t="shared" si="3"/>
        <v>1</v>
      </c>
      <c r="H15" s="55">
        <f t="shared" si="3"/>
        <v>1</v>
      </c>
      <c r="I15" s="55">
        <f t="shared" si="3"/>
        <v>0</v>
      </c>
      <c r="J15" s="55">
        <f t="shared" si="3"/>
        <v>0</v>
      </c>
      <c r="K15" s="57">
        <f t="shared" si="3"/>
        <v>2</v>
      </c>
      <c r="L15" s="55">
        <f t="shared" si="3"/>
        <v>50304.630599999997</v>
      </c>
      <c r="M15" s="115"/>
      <c r="P15" s="58">
        <f t="shared" ref="P15:U15" si="4">SUM(P14:P14)</f>
        <v>0</v>
      </c>
      <c r="Q15" s="55">
        <f t="shared" si="4"/>
        <v>0</v>
      </c>
      <c r="R15" s="56">
        <f t="shared" si="4"/>
        <v>0</v>
      </c>
      <c r="S15" s="55">
        <f t="shared" si="4"/>
        <v>0</v>
      </c>
      <c r="T15" s="57">
        <f t="shared" si="4"/>
        <v>0</v>
      </c>
      <c r="U15" s="59">
        <f t="shared" si="4"/>
        <v>0</v>
      </c>
    </row>
    <row r="16" spans="3:21" ht="15" customHeight="1" x14ac:dyDescent="0.2">
      <c r="C16" s="60"/>
      <c r="D16" s="61" t="s">
        <v>101</v>
      </c>
      <c r="E16" s="62"/>
      <c r="F16" s="63" t="s">
        <v>0</v>
      </c>
      <c r="G16" s="63" t="s">
        <v>2</v>
      </c>
      <c r="H16" s="63" t="s">
        <v>3</v>
      </c>
      <c r="I16" s="63" t="s">
        <v>4</v>
      </c>
      <c r="J16" s="30" t="s">
        <v>91</v>
      </c>
      <c r="K16" s="31" t="s">
        <v>36</v>
      </c>
      <c r="L16" s="30" t="s">
        <v>7</v>
      </c>
      <c r="M16" s="116"/>
      <c r="P16" s="64" t="s">
        <v>0</v>
      </c>
      <c r="Q16" s="65" t="s">
        <v>2</v>
      </c>
      <c r="R16" s="65" t="s">
        <v>3</v>
      </c>
      <c r="S16" s="65" t="s">
        <v>4</v>
      </c>
      <c r="T16" s="51" t="s">
        <v>5</v>
      </c>
      <c r="U16" s="52" t="s">
        <v>7</v>
      </c>
    </row>
    <row r="17" spans="3:21" ht="15" customHeight="1" x14ac:dyDescent="0.2">
      <c r="C17" s="36">
        <v>1</v>
      </c>
      <c r="D17" s="53" t="s">
        <v>22</v>
      </c>
      <c r="E17" s="38">
        <f>'Wage Structure'!F35</f>
        <v>22112.5517</v>
      </c>
      <c r="F17" s="200">
        <v>1</v>
      </c>
      <c r="G17" s="200"/>
      <c r="H17" s="200"/>
      <c r="I17" s="200"/>
      <c r="J17" s="200"/>
      <c r="K17" s="184">
        <f t="shared" ref="K17:K18" si="5">SUM(F17:J17)</f>
        <v>1</v>
      </c>
      <c r="L17" s="200">
        <f t="shared" ref="L17:L18" si="6">K17*E17</f>
        <v>22112.5517</v>
      </c>
      <c r="M17" s="114" t="s">
        <v>41</v>
      </c>
      <c r="P17" s="41">
        <v>0</v>
      </c>
      <c r="Q17" s="200">
        <v>0</v>
      </c>
      <c r="R17" s="200">
        <v>0</v>
      </c>
      <c r="S17" s="200">
        <v>0</v>
      </c>
      <c r="T17" s="39">
        <f t="shared" ref="T17:T18" si="7">SUM(P17:S17)</f>
        <v>0</v>
      </c>
      <c r="U17" s="42">
        <f>T17*E17</f>
        <v>0</v>
      </c>
    </row>
    <row r="18" spans="3:21" ht="15" customHeight="1" x14ac:dyDescent="0.2">
      <c r="C18" s="36">
        <f>C17+1</f>
        <v>2</v>
      </c>
      <c r="D18" s="53" t="s">
        <v>23</v>
      </c>
      <c r="E18" s="38">
        <f>'Wage Structure'!G35</f>
        <v>16708.605325</v>
      </c>
      <c r="F18" s="200"/>
      <c r="G18" s="200">
        <v>6</v>
      </c>
      <c r="H18" s="200">
        <v>2</v>
      </c>
      <c r="I18" s="200"/>
      <c r="J18" s="200"/>
      <c r="K18" s="184">
        <f t="shared" si="5"/>
        <v>8</v>
      </c>
      <c r="L18" s="200">
        <f t="shared" si="6"/>
        <v>133668.8426</v>
      </c>
      <c r="M18" s="114" t="s">
        <v>41</v>
      </c>
      <c r="P18" s="41">
        <v>0</v>
      </c>
      <c r="Q18" s="200">
        <v>0</v>
      </c>
      <c r="R18" s="200">
        <v>0</v>
      </c>
      <c r="S18" s="200">
        <v>0</v>
      </c>
      <c r="T18" s="39">
        <f t="shared" si="7"/>
        <v>0</v>
      </c>
      <c r="U18" s="42">
        <f>T18*E18</f>
        <v>0</v>
      </c>
    </row>
    <row r="19" spans="3:21" ht="15" customHeight="1" x14ac:dyDescent="0.2">
      <c r="C19" s="217" t="s">
        <v>29</v>
      </c>
      <c r="D19" s="217"/>
      <c r="E19" s="54"/>
      <c r="F19" s="55">
        <f t="shared" ref="F19:L19" si="8">SUM(F17:F18)</f>
        <v>1</v>
      </c>
      <c r="G19" s="55">
        <f t="shared" si="8"/>
        <v>6</v>
      </c>
      <c r="H19" s="55">
        <f t="shared" si="8"/>
        <v>2</v>
      </c>
      <c r="I19" s="55">
        <f t="shared" si="8"/>
        <v>0</v>
      </c>
      <c r="J19" s="55"/>
      <c r="K19" s="185">
        <f t="shared" si="8"/>
        <v>9</v>
      </c>
      <c r="L19" s="54">
        <f t="shared" si="8"/>
        <v>155781.39430000001</v>
      </c>
      <c r="M19" s="115"/>
      <c r="P19" s="58">
        <f t="shared" ref="P19:U19" si="9">SUM(P17:P18)</f>
        <v>0</v>
      </c>
      <c r="Q19" s="56">
        <f t="shared" si="9"/>
        <v>0</v>
      </c>
      <c r="R19" s="55">
        <f t="shared" si="9"/>
        <v>0</v>
      </c>
      <c r="S19" s="55">
        <f t="shared" si="9"/>
        <v>0</v>
      </c>
      <c r="T19" s="57">
        <f t="shared" si="9"/>
        <v>0</v>
      </c>
      <c r="U19" s="59">
        <f t="shared" si="9"/>
        <v>0</v>
      </c>
    </row>
    <row r="20" spans="3:21" ht="15" customHeight="1" x14ac:dyDescent="0.2">
      <c r="C20" s="60"/>
      <c r="D20" s="66" t="s">
        <v>77</v>
      </c>
      <c r="E20" s="62"/>
      <c r="F20" s="63" t="s">
        <v>0</v>
      </c>
      <c r="G20" s="63" t="s">
        <v>2</v>
      </c>
      <c r="H20" s="63" t="s">
        <v>3</v>
      </c>
      <c r="I20" s="63" t="s">
        <v>4</v>
      </c>
      <c r="J20" s="30" t="s">
        <v>91</v>
      </c>
      <c r="K20" s="31" t="s">
        <v>36</v>
      </c>
      <c r="L20" s="30" t="s">
        <v>7</v>
      </c>
      <c r="M20" s="116"/>
      <c r="P20" s="64"/>
      <c r="Q20" s="65"/>
      <c r="R20" s="65"/>
      <c r="S20" s="65"/>
      <c r="T20" s="51" t="s">
        <v>5</v>
      </c>
      <c r="U20" s="52" t="s">
        <v>7</v>
      </c>
    </row>
    <row r="21" spans="3:21" ht="15" customHeight="1" x14ac:dyDescent="0.2">
      <c r="C21" s="36">
        <v>1</v>
      </c>
      <c r="D21" s="67" t="s">
        <v>24</v>
      </c>
      <c r="E21" s="38">
        <f>'Wage Structure'!I35</f>
        <v>18036.053175000001</v>
      </c>
      <c r="F21" s="200">
        <v>1</v>
      </c>
      <c r="G21" s="200"/>
      <c r="H21" s="200"/>
      <c r="I21" s="200"/>
      <c r="J21" s="200"/>
      <c r="K21" s="184">
        <f t="shared" ref="K21" si="10">SUM(F21:J21)</f>
        <v>1</v>
      </c>
      <c r="L21" s="200">
        <f t="shared" ref="L21:L22" si="11">K21*E21</f>
        <v>18036.053175000001</v>
      </c>
      <c r="M21" s="114" t="s">
        <v>41</v>
      </c>
      <c r="P21" s="41">
        <v>0</v>
      </c>
      <c r="Q21" s="200">
        <v>0</v>
      </c>
      <c r="R21" s="200">
        <v>0</v>
      </c>
      <c r="S21" s="200">
        <v>0</v>
      </c>
      <c r="T21" s="39">
        <f t="shared" ref="T21:T22" si="12">SUM(P21:S21)</f>
        <v>0</v>
      </c>
      <c r="U21" s="42">
        <f>T21*E21</f>
        <v>0</v>
      </c>
    </row>
    <row r="22" spans="3:21" ht="15" customHeight="1" x14ac:dyDescent="0.2">
      <c r="C22" s="36">
        <f>C21+1</f>
        <v>2</v>
      </c>
      <c r="D22" s="67" t="s">
        <v>78</v>
      </c>
      <c r="E22" s="38">
        <f>'Wage Structure'!J35</f>
        <v>23147.591205799996</v>
      </c>
      <c r="F22" s="200">
        <v>1</v>
      </c>
      <c r="G22" s="200"/>
      <c r="H22" s="200"/>
      <c r="I22" s="200"/>
      <c r="J22" s="200"/>
      <c r="K22" s="184"/>
      <c r="L22" s="200">
        <f t="shared" si="11"/>
        <v>0</v>
      </c>
      <c r="M22" s="114" t="s">
        <v>107</v>
      </c>
      <c r="P22" s="41">
        <v>0</v>
      </c>
      <c r="Q22" s="200">
        <v>0</v>
      </c>
      <c r="R22" s="200">
        <v>0</v>
      </c>
      <c r="S22" s="200">
        <v>0</v>
      </c>
      <c r="T22" s="39">
        <f t="shared" si="12"/>
        <v>0</v>
      </c>
      <c r="U22" s="42">
        <f>T22*E22</f>
        <v>0</v>
      </c>
    </row>
    <row r="23" spans="3:21" ht="15" customHeight="1" x14ac:dyDescent="0.2">
      <c r="C23" s="212" t="s">
        <v>29</v>
      </c>
      <c r="D23" s="212"/>
      <c r="E23" s="54"/>
      <c r="F23" s="55">
        <f t="shared" ref="F23:L23" si="13">SUM(F21:F22)</f>
        <v>2</v>
      </c>
      <c r="G23" s="55">
        <f t="shared" si="13"/>
        <v>0</v>
      </c>
      <c r="H23" s="55">
        <f t="shared" si="13"/>
        <v>0</v>
      </c>
      <c r="I23" s="55">
        <f t="shared" si="13"/>
        <v>0</v>
      </c>
      <c r="J23" s="55"/>
      <c r="K23" s="57">
        <f t="shared" si="13"/>
        <v>1</v>
      </c>
      <c r="L23" s="55">
        <f t="shared" si="13"/>
        <v>18036.053175000001</v>
      </c>
      <c r="M23" s="115"/>
      <c r="P23" s="68">
        <f t="shared" ref="P23:U23" si="14">SUM(P21:P22)</f>
        <v>0</v>
      </c>
      <c r="Q23" s="55">
        <f t="shared" si="14"/>
        <v>0</v>
      </c>
      <c r="R23" s="55">
        <f t="shared" si="14"/>
        <v>0</v>
      </c>
      <c r="S23" s="55">
        <f t="shared" si="14"/>
        <v>0</v>
      </c>
      <c r="T23" s="57">
        <f t="shared" si="14"/>
        <v>0</v>
      </c>
      <c r="U23" s="59">
        <f t="shared" si="14"/>
        <v>0</v>
      </c>
    </row>
    <row r="24" spans="3:21" ht="15" customHeight="1" x14ac:dyDescent="0.2">
      <c r="C24" s="60"/>
      <c r="D24" s="61" t="s">
        <v>99</v>
      </c>
      <c r="E24" s="62"/>
      <c r="F24" s="63" t="s">
        <v>0</v>
      </c>
      <c r="G24" s="63" t="s">
        <v>2</v>
      </c>
      <c r="H24" s="63" t="s">
        <v>3</v>
      </c>
      <c r="I24" s="63" t="s">
        <v>4</v>
      </c>
      <c r="J24" s="63"/>
      <c r="K24" s="31" t="s">
        <v>36</v>
      </c>
      <c r="L24" s="30" t="s">
        <v>7</v>
      </c>
      <c r="M24" s="117"/>
      <c r="P24" s="202"/>
      <c r="Q24" s="186"/>
      <c r="R24" s="203"/>
      <c r="S24" s="203"/>
      <c r="T24" s="187"/>
      <c r="U24" s="59"/>
    </row>
    <row r="25" spans="3:21" ht="15" customHeight="1" x14ac:dyDescent="0.2">
      <c r="C25" s="69">
        <v>1</v>
      </c>
      <c r="D25" s="37" t="s">
        <v>98</v>
      </c>
      <c r="E25" s="38">
        <v>19500</v>
      </c>
      <c r="F25" s="200" t="s">
        <v>104</v>
      </c>
      <c r="G25" s="200">
        <v>4</v>
      </c>
      <c r="H25" s="200">
        <v>3</v>
      </c>
      <c r="I25" s="200"/>
      <c r="J25" s="200"/>
      <c r="K25" s="184">
        <f t="shared" ref="K25" si="15">SUM(F25:I25)</f>
        <v>7</v>
      </c>
      <c r="L25" s="200">
        <f t="shared" ref="L25" si="16">K25*E25</f>
        <v>136500</v>
      </c>
      <c r="M25" s="114" t="s">
        <v>97</v>
      </c>
      <c r="P25" s="202"/>
      <c r="Q25" s="186"/>
      <c r="R25" s="203"/>
      <c r="S25" s="203"/>
      <c r="T25" s="187"/>
      <c r="U25" s="59"/>
    </row>
    <row r="26" spans="3:21" ht="15" customHeight="1" x14ac:dyDescent="0.2">
      <c r="C26" s="212" t="s">
        <v>29</v>
      </c>
      <c r="D26" s="212"/>
      <c r="E26" s="54"/>
      <c r="F26" s="55">
        <f>SUM(F24:F24)</f>
        <v>0</v>
      </c>
      <c r="G26" s="55">
        <f>SUM(G25)</f>
        <v>4</v>
      </c>
      <c r="H26" s="55">
        <f>SUM(H25)</f>
        <v>3</v>
      </c>
      <c r="I26" s="55">
        <f>SUM(I24:I24)</f>
        <v>0</v>
      </c>
      <c r="J26" s="55"/>
      <c r="K26" s="185">
        <f>SUM(K25)</f>
        <v>7</v>
      </c>
      <c r="L26" s="55">
        <f>L25</f>
        <v>136500</v>
      </c>
      <c r="M26" s="115"/>
      <c r="P26" s="58">
        <f t="shared" ref="P26:U26" si="17">SUM(P24:P24)</f>
        <v>0</v>
      </c>
      <c r="Q26" s="56">
        <f t="shared" si="17"/>
        <v>0</v>
      </c>
      <c r="R26" s="55">
        <f t="shared" si="17"/>
        <v>0</v>
      </c>
      <c r="S26" s="55">
        <f t="shared" si="17"/>
        <v>0</v>
      </c>
      <c r="T26" s="57">
        <f t="shared" si="17"/>
        <v>0</v>
      </c>
      <c r="U26" s="59">
        <f t="shared" si="17"/>
        <v>0</v>
      </c>
    </row>
    <row r="27" spans="3:21" ht="15" customHeight="1" x14ac:dyDescent="0.2">
      <c r="C27" s="60"/>
      <c r="D27" s="61" t="s">
        <v>100</v>
      </c>
      <c r="E27" s="62"/>
      <c r="F27" s="63" t="s">
        <v>0</v>
      </c>
      <c r="G27" s="63" t="s">
        <v>2</v>
      </c>
      <c r="H27" s="63" t="s">
        <v>3</v>
      </c>
      <c r="I27" s="63" t="s">
        <v>4</v>
      </c>
      <c r="J27" s="63"/>
      <c r="K27" s="31" t="s">
        <v>36</v>
      </c>
      <c r="L27" s="30" t="s">
        <v>7</v>
      </c>
      <c r="M27" s="117"/>
      <c r="P27" s="202"/>
      <c r="Q27" s="186"/>
      <c r="R27" s="203"/>
      <c r="S27" s="203"/>
      <c r="T27" s="187"/>
      <c r="U27" s="59"/>
    </row>
    <row r="28" spans="3:21" s="43" customFormat="1" ht="15" customHeight="1" x14ac:dyDescent="0.2">
      <c r="C28" s="69">
        <v>1</v>
      </c>
      <c r="D28" s="195" t="s">
        <v>100</v>
      </c>
      <c r="E28" s="189" t="s">
        <v>108</v>
      </c>
      <c r="F28" s="73"/>
      <c r="G28" s="73"/>
      <c r="H28" s="73"/>
      <c r="I28" s="73"/>
      <c r="J28" s="73"/>
      <c r="K28" s="190"/>
      <c r="L28" s="200"/>
      <c r="M28" s="117" t="s">
        <v>105</v>
      </c>
      <c r="P28" s="191"/>
      <c r="Q28" s="192"/>
      <c r="R28" s="193"/>
      <c r="S28" s="193"/>
      <c r="T28" s="194"/>
      <c r="U28" s="74"/>
    </row>
    <row r="29" spans="3:21" ht="15" customHeight="1" x14ac:dyDescent="0.2">
      <c r="C29" s="196"/>
      <c r="D29" s="212" t="s">
        <v>29</v>
      </c>
      <c r="E29" s="212"/>
      <c r="F29" s="55"/>
      <c r="G29" s="55"/>
      <c r="H29" s="55"/>
      <c r="I29" s="55"/>
      <c r="J29" s="55"/>
      <c r="K29" s="185"/>
      <c r="L29" s="55">
        <f>SUM(L28)</f>
        <v>0</v>
      </c>
      <c r="M29" s="115"/>
      <c r="P29" s="202"/>
      <c r="Q29" s="186"/>
      <c r="R29" s="203"/>
      <c r="S29" s="203"/>
      <c r="T29" s="187"/>
      <c r="U29" s="59"/>
    </row>
    <row r="30" spans="3:21" ht="15" customHeight="1" x14ac:dyDescent="0.2">
      <c r="C30" s="60"/>
      <c r="D30" s="61" t="s">
        <v>37</v>
      </c>
      <c r="E30" s="62"/>
      <c r="F30" s="63"/>
      <c r="G30" s="63"/>
      <c r="H30" s="63"/>
      <c r="I30" s="63"/>
      <c r="J30" s="63"/>
      <c r="K30" s="31" t="s">
        <v>36</v>
      </c>
      <c r="L30" s="30" t="s">
        <v>7</v>
      </c>
      <c r="M30" s="116"/>
      <c r="P30" s="218" t="s">
        <v>16</v>
      </c>
      <c r="Q30" s="219"/>
      <c r="R30" s="219"/>
      <c r="S30" s="219"/>
      <c r="T30" s="220"/>
      <c r="U30" s="70" t="s">
        <v>17</v>
      </c>
    </row>
    <row r="31" spans="3:21" x14ac:dyDescent="0.2">
      <c r="C31" s="69">
        <v>1</v>
      </c>
      <c r="D31" s="71" t="s">
        <v>96</v>
      </c>
      <c r="E31" s="72" t="s">
        <v>9</v>
      </c>
      <c r="F31" s="221" t="s">
        <v>15</v>
      </c>
      <c r="G31" s="221"/>
      <c r="H31" s="221"/>
      <c r="I31" s="221"/>
      <c r="J31" s="221"/>
      <c r="K31" s="221"/>
      <c r="L31" s="73"/>
      <c r="M31" s="222"/>
      <c r="P31" s="225" t="s">
        <v>15</v>
      </c>
      <c r="Q31" s="226"/>
      <c r="R31" s="226"/>
      <c r="S31" s="226"/>
      <c r="T31" s="227"/>
      <c r="U31" s="74">
        <v>0</v>
      </c>
    </row>
    <row r="32" spans="3:21" ht="15" customHeight="1" x14ac:dyDescent="0.2">
      <c r="C32" s="69">
        <f t="shared" ref="C32" si="18">C31+1</f>
        <v>2</v>
      </c>
      <c r="D32" s="71" t="s">
        <v>34</v>
      </c>
      <c r="E32" s="72" t="s">
        <v>9</v>
      </c>
      <c r="F32" s="221" t="s">
        <v>15</v>
      </c>
      <c r="G32" s="221"/>
      <c r="H32" s="221"/>
      <c r="I32" s="221"/>
      <c r="J32" s="221"/>
      <c r="K32" s="221"/>
      <c r="L32" s="73"/>
      <c r="M32" s="223"/>
      <c r="P32" s="225" t="s">
        <v>15</v>
      </c>
      <c r="Q32" s="226"/>
      <c r="R32" s="226"/>
      <c r="S32" s="226"/>
      <c r="T32" s="227"/>
      <c r="U32" s="74">
        <v>0</v>
      </c>
    </row>
    <row r="33" spans="3:21" ht="15" customHeight="1" x14ac:dyDescent="0.2">
      <c r="C33" s="69">
        <f>+C32+1</f>
        <v>3</v>
      </c>
      <c r="D33" s="71" t="s">
        <v>35</v>
      </c>
      <c r="E33" s="72" t="s">
        <v>9</v>
      </c>
      <c r="F33" s="221" t="s">
        <v>15</v>
      </c>
      <c r="G33" s="221"/>
      <c r="H33" s="221"/>
      <c r="I33" s="221"/>
      <c r="J33" s="221"/>
      <c r="K33" s="221"/>
      <c r="L33" s="73"/>
      <c r="M33" s="224"/>
      <c r="P33" s="197"/>
      <c r="Q33" s="198"/>
      <c r="R33" s="198"/>
      <c r="S33" s="198"/>
      <c r="T33" s="199"/>
      <c r="U33" s="74"/>
    </row>
    <row r="34" spans="3:21" ht="15" customHeight="1" x14ac:dyDescent="0.2">
      <c r="C34" s="69">
        <f t="shared" ref="C34:C37" si="19">+C33+1</f>
        <v>4</v>
      </c>
      <c r="D34" s="121" t="s">
        <v>20</v>
      </c>
      <c r="E34" s="72">
        <v>5500</v>
      </c>
      <c r="F34" s="75"/>
      <c r="G34" s="75"/>
      <c r="H34" s="75"/>
      <c r="I34" s="75"/>
      <c r="J34" s="75"/>
      <c r="K34" s="162">
        <v>1</v>
      </c>
      <c r="L34" s="200">
        <f t="shared" ref="L34:L37" si="20">K34*E34</f>
        <v>5500</v>
      </c>
      <c r="M34" s="117"/>
      <c r="P34" s="197"/>
      <c r="Q34" s="198"/>
      <c r="R34" s="198"/>
      <c r="S34" s="198"/>
      <c r="T34" s="199"/>
      <c r="U34" s="74"/>
    </row>
    <row r="35" spans="3:21" ht="15" customHeight="1" x14ac:dyDescent="0.2">
      <c r="C35" s="69">
        <f t="shared" si="19"/>
        <v>5</v>
      </c>
      <c r="D35" s="121" t="s">
        <v>21</v>
      </c>
      <c r="E35" s="72">
        <v>2000</v>
      </c>
      <c r="F35" s="75"/>
      <c r="G35" s="75"/>
      <c r="H35" s="75"/>
      <c r="I35" s="75"/>
      <c r="J35" s="75"/>
      <c r="K35" s="162">
        <v>2</v>
      </c>
      <c r="L35" s="200">
        <f t="shared" si="20"/>
        <v>4000</v>
      </c>
      <c r="M35" s="117"/>
      <c r="P35" s="197"/>
      <c r="Q35" s="198"/>
      <c r="R35" s="198"/>
      <c r="S35" s="198"/>
      <c r="T35" s="199"/>
      <c r="U35" s="74"/>
    </row>
    <row r="36" spans="3:21" ht="15" customHeight="1" x14ac:dyDescent="0.2">
      <c r="C36" s="69">
        <f t="shared" si="19"/>
        <v>6</v>
      </c>
      <c r="D36" s="121" t="s">
        <v>95</v>
      </c>
      <c r="E36" s="72">
        <v>9000</v>
      </c>
      <c r="F36" s="75"/>
      <c r="G36" s="75"/>
      <c r="H36" s="75"/>
      <c r="I36" s="75"/>
      <c r="J36" s="75"/>
      <c r="K36" s="162">
        <v>0</v>
      </c>
      <c r="L36" s="200">
        <f t="shared" si="20"/>
        <v>0</v>
      </c>
      <c r="M36" s="117"/>
      <c r="P36" s="197"/>
      <c r="Q36" s="198"/>
      <c r="R36" s="198"/>
      <c r="S36" s="198"/>
      <c r="T36" s="199"/>
      <c r="U36" s="74"/>
    </row>
    <row r="37" spans="3:21" ht="15" customHeight="1" x14ac:dyDescent="0.2">
      <c r="C37" s="69">
        <f t="shared" si="19"/>
        <v>7</v>
      </c>
      <c r="D37" s="76" t="s">
        <v>102</v>
      </c>
      <c r="E37" s="72">
        <v>3000</v>
      </c>
      <c r="F37" s="182"/>
      <c r="G37" s="182"/>
      <c r="H37" s="182"/>
      <c r="I37" s="182"/>
      <c r="J37" s="182"/>
      <c r="K37" s="182">
        <v>1</v>
      </c>
      <c r="L37" s="200">
        <f t="shared" si="20"/>
        <v>3000</v>
      </c>
      <c r="M37" s="117"/>
      <c r="P37" s="197"/>
      <c r="Q37" s="198"/>
      <c r="R37" s="198"/>
      <c r="S37" s="198"/>
      <c r="T37" s="199"/>
      <c r="U37" s="74"/>
    </row>
    <row r="38" spans="3:21" ht="15" customHeight="1" x14ac:dyDescent="0.2">
      <c r="C38" s="228" t="s">
        <v>29</v>
      </c>
      <c r="D38" s="228"/>
      <c r="E38" s="54"/>
      <c r="F38" s="229"/>
      <c r="G38" s="229"/>
      <c r="H38" s="229"/>
      <c r="I38" s="229"/>
      <c r="J38" s="229"/>
      <c r="K38" s="229"/>
      <c r="L38" s="55">
        <f>SUM(L31:L37)</f>
        <v>12500</v>
      </c>
      <c r="M38" s="115"/>
      <c r="P38" s="230"/>
      <c r="Q38" s="231"/>
      <c r="R38" s="231"/>
      <c r="S38" s="231"/>
      <c r="T38" s="232"/>
      <c r="U38" s="59">
        <f>SUM(U31:U37)</f>
        <v>0</v>
      </c>
    </row>
    <row r="39" spans="3:21" s="77" customFormat="1" ht="15.75" x14ac:dyDescent="0.25">
      <c r="C39" s="233" t="s">
        <v>38</v>
      </c>
      <c r="D39" s="233"/>
      <c r="E39" s="168"/>
      <c r="F39" s="234"/>
      <c r="G39" s="235"/>
      <c r="H39" s="235"/>
      <c r="I39" s="235"/>
      <c r="J39" s="235"/>
      <c r="K39" s="236"/>
      <c r="L39" s="171">
        <f>L38+L29+L26+L23+L19+L15+L12</f>
        <v>493122.07807500003</v>
      </c>
      <c r="M39" s="122"/>
      <c r="P39" s="237"/>
      <c r="Q39" s="238"/>
      <c r="R39" s="238"/>
      <c r="S39" s="238"/>
      <c r="T39" s="239"/>
      <c r="U39" s="78" t="e">
        <f>SUM(#REF!)</f>
        <v>#REF!</v>
      </c>
    </row>
    <row r="40" spans="3:21" s="79" customFormat="1" ht="18.75" x14ac:dyDescent="0.25">
      <c r="C40" s="241" t="s">
        <v>39</v>
      </c>
      <c r="D40" s="241"/>
      <c r="E40" s="169">
        <v>0.1</v>
      </c>
      <c r="F40" s="174"/>
      <c r="G40" s="173"/>
      <c r="H40" s="173"/>
      <c r="I40" s="173"/>
      <c r="J40" s="173"/>
      <c r="K40" s="175"/>
      <c r="L40" s="188">
        <f>L39*E40</f>
        <v>49312.207807500003</v>
      </c>
      <c r="M40" s="123"/>
      <c r="P40" s="242"/>
      <c r="Q40" s="243"/>
      <c r="R40" s="243"/>
      <c r="S40" s="243"/>
      <c r="T40" s="244"/>
      <c r="U40" s="80" t="e">
        <f>U12+U15+U19+U23+#REF!+#REF!+#REF!+U38+#REF!+U39</f>
        <v>#REF!</v>
      </c>
    </row>
    <row r="41" spans="3:21" s="43" customFormat="1" ht="15" customHeight="1" thickBot="1" x14ac:dyDescent="0.25">
      <c r="C41" s="245" t="s">
        <v>40</v>
      </c>
      <c r="D41" s="245"/>
      <c r="E41" s="170"/>
      <c r="F41" s="176"/>
      <c r="G41" s="177"/>
      <c r="H41" s="177"/>
      <c r="I41" s="177"/>
      <c r="J41" s="177"/>
      <c r="K41" s="178"/>
      <c r="L41" s="172">
        <f>+L40+L39</f>
        <v>542434.2858825</v>
      </c>
      <c r="M41" s="117"/>
      <c r="P41" s="246"/>
      <c r="Q41" s="247"/>
      <c r="R41" s="247"/>
      <c r="S41" s="247"/>
      <c r="T41" s="247"/>
      <c r="U41" s="248"/>
    </row>
    <row r="42" spans="3:21" ht="15.75" hidden="1" customHeight="1" x14ac:dyDescent="0.2">
      <c r="C42" s="81"/>
      <c r="D42" s="82" t="s">
        <v>10</v>
      </c>
      <c r="E42" s="83"/>
      <c r="F42" s="84"/>
      <c r="G42" s="84"/>
      <c r="H42" s="84"/>
      <c r="I42" s="84"/>
      <c r="J42" s="84"/>
      <c r="K42" s="85"/>
      <c r="L42" s="84"/>
      <c r="M42" s="118"/>
      <c r="P42" s="86"/>
      <c r="Q42" s="86"/>
      <c r="R42" s="86"/>
      <c r="S42" s="86"/>
      <c r="T42" s="87"/>
      <c r="U42" s="86"/>
    </row>
    <row r="43" spans="3:21" s="93" customFormat="1" ht="15" hidden="1" customHeight="1" x14ac:dyDescent="0.2">
      <c r="C43" s="88"/>
      <c r="D43" s="89" t="s">
        <v>11</v>
      </c>
      <c r="E43" s="90"/>
      <c r="F43" s="91" t="e">
        <f>SUM(F23+#REF!+F19+F15+F12)</f>
        <v>#REF!</v>
      </c>
      <c r="G43" s="91" t="e">
        <f>SUM(G23+#REF!+G19+G15+G12)</f>
        <v>#REF!</v>
      </c>
      <c r="H43" s="91" t="e">
        <f>SUM(H23+#REF!+H19+H15+H12)</f>
        <v>#REF!</v>
      </c>
      <c r="I43" s="91" t="e">
        <f>SUM(I23+#REF!+I19+I15+I12)</f>
        <v>#REF!</v>
      </c>
      <c r="J43" s="91"/>
      <c r="K43" s="92" t="e">
        <f>SUM(K23+#REF!+K19+K15+K12)</f>
        <v>#REF!</v>
      </c>
      <c r="L43" s="91" t="e">
        <f>SUM(L23+#REF!+L19+L15+L12)</f>
        <v>#REF!</v>
      </c>
      <c r="M43" s="119"/>
      <c r="P43" s="91" t="e">
        <f>SUM(P23+#REF!+P19+P15+P12)</f>
        <v>#REF!</v>
      </c>
      <c r="Q43" s="91" t="e">
        <f>SUM(Q23+#REF!+Q19+Q15+Q12)</f>
        <v>#REF!</v>
      </c>
      <c r="R43" s="91" t="e">
        <f>SUM(R23+#REF!+R19+R15+R12)</f>
        <v>#REF!</v>
      </c>
      <c r="S43" s="91" t="e">
        <f>SUM(S23+#REF!+S19+S15+S12)</f>
        <v>#REF!</v>
      </c>
      <c r="T43" s="92" t="e">
        <f>SUM(T23+#REF!+T19+T15+T12)</f>
        <v>#REF!</v>
      </c>
      <c r="U43" s="91" t="e">
        <f>SUM(U23+#REF!+U19+U15+U12)</f>
        <v>#REF!</v>
      </c>
    </row>
    <row r="44" spans="3:21" s="93" customFormat="1" ht="15" hidden="1" customHeight="1" x14ac:dyDescent="0.2">
      <c r="C44" s="94"/>
      <c r="D44" s="95" t="s">
        <v>12</v>
      </c>
      <c r="E44" s="96"/>
      <c r="F44" s="97"/>
      <c r="G44" s="97"/>
      <c r="H44" s="97"/>
      <c r="I44" s="97"/>
      <c r="J44" s="97"/>
      <c r="K44" s="98">
        <f>K12</f>
        <v>2</v>
      </c>
      <c r="L44" s="97">
        <f>L12</f>
        <v>120000</v>
      </c>
      <c r="M44" s="119"/>
      <c r="P44" s="97"/>
      <c r="Q44" s="97"/>
      <c r="R44" s="97"/>
      <c r="S44" s="97"/>
      <c r="T44" s="98">
        <f>T12</f>
        <v>0</v>
      </c>
      <c r="U44" s="97">
        <f>U12</f>
        <v>0</v>
      </c>
    </row>
    <row r="45" spans="3:21" ht="15" hidden="1" customHeight="1" x14ac:dyDescent="0.2">
      <c r="C45" s="99"/>
      <c r="D45" s="100" t="s">
        <v>10</v>
      </c>
      <c r="E45" s="101"/>
      <c r="F45" s="102"/>
      <c r="G45" s="102"/>
      <c r="H45" s="102"/>
      <c r="I45" s="102"/>
      <c r="J45" s="102"/>
      <c r="K45" s="103"/>
      <c r="L45" s="102" t="e">
        <f>#REF!</f>
        <v>#REF!</v>
      </c>
      <c r="M45" s="120"/>
      <c r="P45" s="102"/>
      <c r="Q45" s="102"/>
      <c r="R45" s="102"/>
      <c r="S45" s="102"/>
      <c r="T45" s="103"/>
      <c r="U45" s="102" t="e">
        <f>#REF!</f>
        <v>#REF!</v>
      </c>
    </row>
    <row r="46" spans="3:21" ht="15" hidden="1" customHeight="1" x14ac:dyDescent="0.2">
      <c r="C46" s="104"/>
      <c r="D46" s="105" t="s">
        <v>13</v>
      </c>
      <c r="E46" s="106"/>
      <c r="F46" s="107"/>
      <c r="G46" s="107"/>
      <c r="H46" s="107"/>
      <c r="I46" s="107"/>
      <c r="J46" s="107"/>
      <c r="K46" s="108"/>
      <c r="L46" s="109" t="e">
        <f>L45/L43</f>
        <v>#REF!</v>
      </c>
      <c r="M46" s="120"/>
      <c r="P46" s="107"/>
      <c r="Q46" s="107"/>
      <c r="R46" s="107"/>
      <c r="S46" s="107"/>
      <c r="T46" s="108"/>
      <c r="U46" s="109" t="e">
        <f>U45/U43</f>
        <v>#REF!</v>
      </c>
    </row>
    <row r="49" spans="3:12" x14ac:dyDescent="0.2">
      <c r="L49" s="112"/>
    </row>
    <row r="50" spans="3:12" x14ac:dyDescent="0.2">
      <c r="C50" s="163" t="s">
        <v>81</v>
      </c>
      <c r="D50" s="164"/>
      <c r="E50" s="165"/>
      <c r="F50" s="165"/>
      <c r="G50" s="165"/>
    </row>
    <row r="51" spans="3:12" x14ac:dyDescent="0.2">
      <c r="C51" s="249" t="s">
        <v>82</v>
      </c>
      <c r="D51" s="249"/>
      <c r="E51" s="249"/>
      <c r="F51" s="249"/>
      <c r="G51" s="249"/>
    </row>
    <row r="52" spans="3:12" x14ac:dyDescent="0.2">
      <c r="C52" s="201" t="s">
        <v>83</v>
      </c>
      <c r="D52" s="201"/>
      <c r="E52" s="201"/>
      <c r="F52" s="201"/>
      <c r="G52" s="201"/>
    </row>
    <row r="53" spans="3:12" x14ac:dyDescent="0.2">
      <c r="C53" s="249" t="s">
        <v>84</v>
      </c>
      <c r="D53" s="249"/>
      <c r="E53" s="249"/>
      <c r="F53" s="249"/>
      <c r="G53" s="249"/>
    </row>
    <row r="54" spans="3:12" x14ac:dyDescent="0.2">
      <c r="C54" s="240" t="s">
        <v>85</v>
      </c>
      <c r="D54" s="240"/>
      <c r="E54" s="240"/>
      <c r="F54" s="240"/>
      <c r="G54" s="240"/>
    </row>
    <row r="55" spans="3:12" x14ac:dyDescent="0.2">
      <c r="C55" s="166" t="s">
        <v>88</v>
      </c>
      <c r="D55" s="166"/>
      <c r="E55" s="166"/>
      <c r="F55" s="166"/>
      <c r="G55" s="166"/>
    </row>
    <row r="56" spans="3:12" x14ac:dyDescent="0.2">
      <c r="C56" s="166" t="s">
        <v>86</v>
      </c>
      <c r="D56" s="166"/>
      <c r="E56" s="166"/>
      <c r="F56" s="166"/>
      <c r="G56" s="166"/>
    </row>
    <row r="57" spans="3:12" x14ac:dyDescent="0.2">
      <c r="C57" s="167" t="s">
        <v>87</v>
      </c>
      <c r="D57" s="167"/>
      <c r="E57" s="167"/>
      <c r="F57" s="167"/>
      <c r="G57" s="167"/>
    </row>
  </sheetData>
  <mergeCells count="33">
    <mergeCell ref="C54:G54"/>
    <mergeCell ref="C40:D40"/>
    <mergeCell ref="P40:T40"/>
    <mergeCell ref="C41:D41"/>
    <mergeCell ref="P41:U41"/>
    <mergeCell ref="C51:G51"/>
    <mergeCell ref="C53:G53"/>
    <mergeCell ref="C38:D38"/>
    <mergeCell ref="F38:K38"/>
    <mergeCell ref="P38:T38"/>
    <mergeCell ref="C39:D39"/>
    <mergeCell ref="F39:K39"/>
    <mergeCell ref="P39:T39"/>
    <mergeCell ref="D29:E29"/>
    <mergeCell ref="P30:T30"/>
    <mergeCell ref="F31:K31"/>
    <mergeCell ref="M31:M33"/>
    <mergeCell ref="P31:T31"/>
    <mergeCell ref="F32:K32"/>
    <mergeCell ref="P32:T32"/>
    <mergeCell ref="F33:K33"/>
    <mergeCell ref="P4:U4"/>
    <mergeCell ref="F7:K7"/>
    <mergeCell ref="P7:T7"/>
    <mergeCell ref="C26:D26"/>
    <mergeCell ref="D1:E1"/>
    <mergeCell ref="D2:E2"/>
    <mergeCell ref="D3:E3"/>
    <mergeCell ref="M4:M8"/>
    <mergeCell ref="C12:D12"/>
    <mergeCell ref="C15:D15"/>
    <mergeCell ref="C19:D19"/>
    <mergeCell ref="C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39"/>
  <sheetViews>
    <sheetView showGridLines="0" topLeftCell="A10" zoomScale="90" zoomScaleNormal="90" workbookViewId="0">
      <selection activeCell="B36" sqref="B36"/>
    </sheetView>
  </sheetViews>
  <sheetFormatPr defaultColWidth="9" defaultRowHeight="15" x14ac:dyDescent="0.2"/>
  <cols>
    <col min="1" max="1" width="4.85546875" style="124" customWidth="1"/>
    <col min="2" max="2" width="39.140625" style="124" customWidth="1"/>
    <col min="3" max="3" width="3.42578125" style="142" customWidth="1"/>
    <col min="4" max="4" width="6.7109375" style="124" bestFit="1" customWidth="1"/>
    <col min="5" max="5" width="9.85546875" style="124" customWidth="1"/>
    <col min="6" max="6" width="11.85546875" style="124" customWidth="1"/>
    <col min="7" max="8" width="13" style="124" customWidth="1"/>
    <col min="9" max="9" width="15" style="124" customWidth="1"/>
    <col min="10" max="10" width="13.28515625" style="124" bestFit="1" customWidth="1"/>
    <col min="11" max="242" width="9.140625" style="124" customWidth="1"/>
    <col min="243" max="243" width="1.5703125" style="124" customWidth="1"/>
    <col min="244" max="244" width="4.85546875" style="124" customWidth="1"/>
    <col min="245" max="245" width="35" style="124" customWidth="1"/>
    <col min="246" max="246" width="2.140625" style="124" customWidth="1"/>
    <col min="247" max="247" width="6.5703125" style="124" customWidth="1"/>
    <col min="248" max="248" width="7.85546875" style="124" customWidth="1"/>
    <col min="249" max="252" width="7.42578125" style="124" customWidth="1"/>
    <col min="253" max="253" width="7.5703125" style="124" customWidth="1"/>
    <col min="254" max="16384" width="9" style="128"/>
  </cols>
  <sheetData>
    <row r="1" spans="1:10" x14ac:dyDescent="0.2">
      <c r="B1" s="125"/>
      <c r="C1" s="125"/>
      <c r="D1" s="125"/>
      <c r="E1" s="125"/>
      <c r="F1" s="125"/>
      <c r="G1" s="125"/>
      <c r="H1" s="125"/>
      <c r="I1" s="125"/>
      <c r="J1" s="125"/>
    </row>
    <row r="2" spans="1:10" x14ac:dyDescent="0.2">
      <c r="B2" s="250" t="s">
        <v>71</v>
      </c>
      <c r="C2" s="251"/>
      <c r="D2" s="251"/>
      <c r="E2" s="251"/>
      <c r="F2" s="251"/>
      <c r="G2" s="251"/>
      <c r="H2" s="251"/>
    </row>
    <row r="3" spans="1:10" x14ac:dyDescent="0.2">
      <c r="B3" s="144" t="s">
        <v>69</v>
      </c>
      <c r="C3" s="252"/>
      <c r="D3" s="253"/>
      <c r="E3" s="253"/>
      <c r="F3" s="253"/>
      <c r="G3" s="253"/>
      <c r="H3" s="254"/>
    </row>
    <row r="4" spans="1:10" s="124" customFormat="1" ht="12.75" x14ac:dyDescent="0.2">
      <c r="B4" s="145" t="s">
        <v>70</v>
      </c>
      <c r="C4" s="255"/>
      <c r="D4" s="256"/>
      <c r="E4" s="256"/>
      <c r="F4" s="256"/>
      <c r="G4" s="256"/>
      <c r="H4" s="257"/>
    </row>
    <row r="5" spans="1:10" s="124" customFormat="1" ht="12.75" x14ac:dyDescent="0.2">
      <c r="B5" s="145" t="s">
        <v>74</v>
      </c>
      <c r="C5" s="258"/>
      <c r="D5" s="259"/>
      <c r="E5" s="259"/>
      <c r="F5" s="259"/>
      <c r="G5" s="259"/>
      <c r="H5" s="260"/>
    </row>
    <row r="6" spans="1:10" s="124" customFormat="1" ht="12.75" x14ac:dyDescent="0.2">
      <c r="B6" s="149" t="s">
        <v>73</v>
      </c>
      <c r="C6" s="149"/>
      <c r="D6" s="149"/>
      <c r="E6" s="149"/>
      <c r="F6" s="161">
        <v>0.25</v>
      </c>
      <c r="G6" s="161">
        <v>0.05</v>
      </c>
      <c r="H6" s="161">
        <v>0.45</v>
      </c>
      <c r="I6" s="161">
        <v>0.15</v>
      </c>
      <c r="J6" s="161">
        <v>0.31809999999999999</v>
      </c>
    </row>
    <row r="7" spans="1:10" s="124" customFormat="1" ht="25.5" x14ac:dyDescent="0.2">
      <c r="B7" s="149" t="s">
        <v>42</v>
      </c>
      <c r="C7" s="150" t="s">
        <v>55</v>
      </c>
      <c r="D7" s="150" t="s">
        <v>57</v>
      </c>
      <c r="E7" s="151" t="s">
        <v>56</v>
      </c>
      <c r="F7" s="152" t="s">
        <v>8</v>
      </c>
      <c r="G7" s="152" t="s">
        <v>43</v>
      </c>
      <c r="H7" s="152" t="s">
        <v>76</v>
      </c>
      <c r="I7" s="152" t="s">
        <v>79</v>
      </c>
      <c r="J7" s="152" t="s">
        <v>80</v>
      </c>
    </row>
    <row r="8" spans="1:10" s="124" customFormat="1" ht="12.75" x14ac:dyDescent="0.2">
      <c r="B8" s="130"/>
      <c r="C8" s="146"/>
      <c r="D8" s="146"/>
      <c r="E8" s="147"/>
      <c r="F8" s="158"/>
      <c r="G8" s="148"/>
      <c r="H8" s="148"/>
      <c r="I8" s="148"/>
      <c r="J8" s="148"/>
    </row>
    <row r="9" spans="1:10" s="124" customFormat="1" ht="12.75" x14ac:dyDescent="0.2">
      <c r="B9" s="132" t="s">
        <v>44</v>
      </c>
      <c r="C9" s="140" t="s">
        <v>45</v>
      </c>
      <c r="D9" s="132"/>
      <c r="E9" s="133"/>
      <c r="F9" s="134">
        <v>11632</v>
      </c>
      <c r="G9" s="134">
        <v>10021</v>
      </c>
      <c r="H9" s="134">
        <v>11632</v>
      </c>
      <c r="I9" s="134">
        <v>10021</v>
      </c>
      <c r="J9" s="134">
        <v>11632</v>
      </c>
    </row>
    <row r="10" spans="1:10" s="124" customFormat="1" ht="12.75" x14ac:dyDescent="0.2">
      <c r="B10" s="132" t="s">
        <v>46</v>
      </c>
      <c r="C10" s="140" t="s">
        <v>45</v>
      </c>
      <c r="D10" s="132"/>
      <c r="E10" s="133"/>
      <c r="F10" s="134">
        <v>1092</v>
      </c>
      <c r="G10" s="134">
        <v>1092</v>
      </c>
      <c r="H10" s="134">
        <v>1092</v>
      </c>
      <c r="I10" s="134">
        <v>1092</v>
      </c>
      <c r="J10" s="134">
        <v>1092</v>
      </c>
    </row>
    <row r="11" spans="1:10" s="124" customFormat="1" ht="12.75" x14ac:dyDescent="0.2">
      <c r="A11" s="126"/>
      <c r="B11" s="129" t="s">
        <v>72</v>
      </c>
      <c r="C11" s="141"/>
      <c r="D11" s="129"/>
      <c r="E11" s="135"/>
      <c r="F11" s="136">
        <f t="shared" ref="F11" si="0">SUM(F9:F10)</f>
        <v>12724</v>
      </c>
      <c r="G11" s="136">
        <f>SUM(G9:G10)</f>
        <v>11113</v>
      </c>
      <c r="H11" s="136">
        <f>SUM(H9:H10)</f>
        <v>12724</v>
      </c>
      <c r="I11" s="136">
        <f t="shared" ref="I11:J11" si="1">SUM(I9:I10)</f>
        <v>11113</v>
      </c>
      <c r="J11" s="136">
        <f t="shared" si="1"/>
        <v>12724</v>
      </c>
    </row>
    <row r="12" spans="1:10" s="124" customFormat="1" ht="12.75" x14ac:dyDescent="0.2">
      <c r="A12" s="126"/>
      <c r="B12" s="129"/>
      <c r="C12" s="141"/>
      <c r="D12" s="129"/>
      <c r="E12" s="135"/>
      <c r="F12" s="136"/>
      <c r="G12" s="136"/>
      <c r="H12" s="136"/>
      <c r="I12" s="136"/>
      <c r="J12" s="136"/>
    </row>
    <row r="13" spans="1:10" s="124" customFormat="1" ht="12.75" x14ac:dyDescent="0.2">
      <c r="B13" s="137" t="s">
        <v>48</v>
      </c>
      <c r="C13" s="140" t="s">
        <v>45</v>
      </c>
      <c r="D13" s="132"/>
      <c r="E13" s="133"/>
      <c r="F13" s="134">
        <f>F11*F6</f>
        <v>3181</v>
      </c>
      <c r="G13" s="134">
        <f t="shared" ref="G13" si="2">G11*G6</f>
        <v>555.65</v>
      </c>
      <c r="H13" s="134">
        <f t="shared" ref="H13" si="3">H11*H6</f>
        <v>5725.8</v>
      </c>
      <c r="I13" s="134">
        <f t="shared" ref="I13:J13" si="4">I11*I6</f>
        <v>1666.95</v>
      </c>
      <c r="J13" s="134">
        <f t="shared" si="4"/>
        <v>4047.5043999999998</v>
      </c>
    </row>
    <row r="14" spans="1:10" s="124" customFormat="1" ht="12.75" x14ac:dyDescent="0.2">
      <c r="B14" s="137" t="s">
        <v>52</v>
      </c>
      <c r="C14" s="140" t="s">
        <v>47</v>
      </c>
      <c r="D14" s="132"/>
      <c r="E14" s="133"/>
      <c r="F14" s="134"/>
      <c r="G14" s="134"/>
      <c r="H14" s="134"/>
      <c r="I14" s="134"/>
      <c r="J14" s="134"/>
    </row>
    <row r="15" spans="1:10" s="124" customFormat="1" ht="12.75" x14ac:dyDescent="0.2">
      <c r="B15" s="137" t="s">
        <v>53</v>
      </c>
      <c r="C15" s="140" t="s">
        <v>47</v>
      </c>
      <c r="D15" s="132"/>
      <c r="E15" s="133"/>
      <c r="F15" s="134"/>
      <c r="G15" s="134"/>
      <c r="H15" s="134"/>
      <c r="I15" s="134"/>
      <c r="J15" s="134"/>
    </row>
    <row r="16" spans="1:10" s="124" customFormat="1" ht="12.75" x14ac:dyDescent="0.2">
      <c r="B16" s="137"/>
      <c r="C16" s="140"/>
      <c r="D16" s="132"/>
      <c r="E16" s="133"/>
      <c r="F16" s="134"/>
      <c r="G16" s="134"/>
      <c r="H16" s="134"/>
      <c r="I16" s="134"/>
      <c r="J16" s="134"/>
    </row>
    <row r="17" spans="2:11" s="124" customFormat="1" ht="12.75" x14ac:dyDescent="0.2">
      <c r="B17" s="129" t="s">
        <v>54</v>
      </c>
      <c r="C17" s="141"/>
      <c r="D17" s="129"/>
      <c r="E17" s="135"/>
      <c r="F17" s="136">
        <f t="shared" ref="F17:G17" si="5">SUM(F11:F16)</f>
        <v>15905</v>
      </c>
      <c r="G17" s="136">
        <f t="shared" si="5"/>
        <v>11668.65</v>
      </c>
      <c r="H17" s="136">
        <f t="shared" ref="H17" si="6">SUM(H11:H16)</f>
        <v>18449.8</v>
      </c>
      <c r="I17" s="136">
        <f t="shared" ref="I17:J17" si="7">SUM(I11:I16)</f>
        <v>12779.95</v>
      </c>
      <c r="J17" s="136">
        <f t="shared" si="7"/>
        <v>16771.504399999998</v>
      </c>
    </row>
    <row r="18" spans="2:11" s="124" customFormat="1" ht="12.75" x14ac:dyDescent="0.2">
      <c r="B18" s="129"/>
      <c r="C18" s="141"/>
      <c r="D18" s="129"/>
      <c r="E18" s="135"/>
      <c r="F18" s="136"/>
      <c r="G18" s="136"/>
      <c r="H18" s="136"/>
      <c r="I18" s="136"/>
      <c r="J18" s="136"/>
    </row>
    <row r="19" spans="2:11" s="124" customFormat="1" ht="12.75" x14ac:dyDescent="0.2">
      <c r="B19" s="132" t="s">
        <v>59</v>
      </c>
      <c r="C19" s="141"/>
      <c r="D19" s="129"/>
      <c r="E19" s="135"/>
      <c r="F19" s="134">
        <f>IF(F17&gt;10000,200,IF(F17&gt;7500,175,0))</f>
        <v>200</v>
      </c>
      <c r="G19" s="134">
        <f t="shared" ref="G19" si="8">IF(G17&gt;10000,200,IF(G17&gt;7500,175,0))</f>
        <v>200</v>
      </c>
      <c r="H19" s="134">
        <f t="shared" ref="H19" si="9">IF(H17&gt;10000,200,IF(H17&gt;7500,175,0))</f>
        <v>200</v>
      </c>
      <c r="I19" s="134">
        <f t="shared" ref="I19:J19" si="10">IF(I17&gt;10000,200,IF(I17&gt;7500,175,0))</f>
        <v>200</v>
      </c>
      <c r="J19" s="134">
        <f t="shared" si="10"/>
        <v>200</v>
      </c>
    </row>
    <row r="20" spans="2:11" s="124" customFormat="1" ht="12.75" x14ac:dyDescent="0.2">
      <c r="B20" s="132" t="s">
        <v>60</v>
      </c>
      <c r="C20" s="140" t="s">
        <v>45</v>
      </c>
      <c r="D20" s="138">
        <v>7.4999999999999997E-3</v>
      </c>
      <c r="E20" s="139" t="s">
        <v>49</v>
      </c>
      <c r="F20" s="134">
        <f t="shared" ref="F20:H20" si="11">IF(F17&gt;21000,0,IF(F17&lt;21000,F17*$D$20,0))</f>
        <v>119.28749999999999</v>
      </c>
      <c r="G20" s="134">
        <f t="shared" ref="G20" si="12">IF(G17&gt;21000,0,IF(G17&lt;21000,G17*$D$20,0))</f>
        <v>87.514874999999989</v>
      </c>
      <c r="H20" s="134">
        <f t="shared" si="11"/>
        <v>138.37349999999998</v>
      </c>
      <c r="I20" s="134">
        <f t="shared" ref="I20:J20" si="13">IF(I17&gt;21000,0,IF(I17&lt;21000,I17*$D$20,0))</f>
        <v>95.849625000000003</v>
      </c>
      <c r="J20" s="134">
        <f t="shared" si="13"/>
        <v>125.78628299999998</v>
      </c>
    </row>
    <row r="21" spans="2:11" s="124" customFormat="1" ht="12.75" x14ac:dyDescent="0.2">
      <c r="B21" s="132" t="s">
        <v>61</v>
      </c>
      <c r="C21" s="140" t="s">
        <v>45</v>
      </c>
      <c r="D21" s="138">
        <v>0.12</v>
      </c>
      <c r="E21" s="139" t="s">
        <v>50</v>
      </c>
      <c r="F21" s="134">
        <f t="shared" ref="F21:H21" si="14">IF(F17-F13&gt;=15000,15000*$D$21,IF(F17-F13&lt;15000,(F17-F13)*$D$21,0))</f>
        <v>1526.8799999999999</v>
      </c>
      <c r="G21" s="134">
        <f t="shared" ref="G21" si="15">IF(G17-G13&gt;=15000,15000*$D$21,IF(G17-G13&lt;15000,(G17-G13)*$D$21,0))</f>
        <v>1333.56</v>
      </c>
      <c r="H21" s="134">
        <f t="shared" si="14"/>
        <v>1526.8799999999999</v>
      </c>
      <c r="I21" s="134">
        <f t="shared" ref="I21:J21" si="16">IF(I17-I13&gt;=15000,15000*$D$21,IF(I17-I13&lt;15000,(I17-I13)*$D$21,0))</f>
        <v>1333.56</v>
      </c>
      <c r="J21" s="134">
        <f t="shared" si="16"/>
        <v>1526.8799999999997</v>
      </c>
    </row>
    <row r="22" spans="2:11" s="124" customFormat="1" ht="11.25" x14ac:dyDescent="0.2">
      <c r="B22" s="127"/>
      <c r="C22" s="127"/>
      <c r="D22" s="127"/>
      <c r="E22" s="127"/>
      <c r="F22" s="127"/>
      <c r="G22" s="127"/>
      <c r="H22" s="127"/>
      <c r="I22" s="127"/>
      <c r="J22" s="127"/>
    </row>
    <row r="23" spans="2:11" s="124" customFormat="1" ht="12.75" x14ac:dyDescent="0.2">
      <c r="B23" s="129" t="s">
        <v>58</v>
      </c>
      <c r="C23" s="141"/>
      <c r="D23" s="130"/>
      <c r="E23" s="131"/>
      <c r="F23" s="136">
        <f>+F17-SUM(F19:F22)</f>
        <v>14058.8325</v>
      </c>
      <c r="G23" s="136">
        <f t="shared" ref="G23" si="17">+G17-SUM(G19:G22)</f>
        <v>10047.575124999999</v>
      </c>
      <c r="H23" s="136">
        <f t="shared" ref="H23:J23" si="18">+H17-SUM(H19:H22)</f>
        <v>16584.5465</v>
      </c>
      <c r="I23" s="136">
        <f t="shared" si="18"/>
        <v>11150.540375</v>
      </c>
      <c r="J23" s="136">
        <f t="shared" si="18"/>
        <v>14918.838116999999</v>
      </c>
    </row>
    <row r="24" spans="2:11" s="124" customFormat="1" ht="12.75" x14ac:dyDescent="0.2">
      <c r="B24" s="129"/>
      <c r="C24" s="141"/>
      <c r="D24" s="130"/>
      <c r="E24" s="131"/>
      <c r="F24" s="136"/>
      <c r="G24" s="136"/>
      <c r="H24" s="136"/>
      <c r="I24" s="136"/>
      <c r="J24" s="136"/>
    </row>
    <row r="25" spans="2:11" s="124" customFormat="1" ht="12.75" x14ac:dyDescent="0.2">
      <c r="B25" s="132" t="s">
        <v>60</v>
      </c>
      <c r="C25" s="140" t="s">
        <v>45</v>
      </c>
      <c r="D25" s="138">
        <v>3.7499999999999999E-2</v>
      </c>
      <c r="E25" s="139" t="s">
        <v>49</v>
      </c>
      <c r="F25" s="134">
        <f t="shared" ref="F25:H25" si="19">IF(F17&gt;21000,0,IF(F17&lt;21000,F17*$D$25,0))</f>
        <v>596.4375</v>
      </c>
      <c r="G25" s="134">
        <f t="shared" ref="G25" si="20">IF(G17&gt;21000,0,IF(G17&lt;21000,G17*$D$25,0))</f>
        <v>437.57437499999997</v>
      </c>
      <c r="H25" s="134">
        <f t="shared" si="19"/>
        <v>691.86749999999995</v>
      </c>
      <c r="I25" s="134">
        <f t="shared" ref="I25:J25" si="21">IF(I17&gt;21000,0,IF(I17&lt;21000,I17*$D$25,0))</f>
        <v>479.24812500000002</v>
      </c>
      <c r="J25" s="134">
        <f t="shared" si="21"/>
        <v>628.9314149999999</v>
      </c>
    </row>
    <row r="26" spans="2:11" s="124" customFormat="1" ht="12.75" x14ac:dyDescent="0.2">
      <c r="B26" s="132" t="s">
        <v>61</v>
      </c>
      <c r="C26" s="140" t="s">
        <v>45</v>
      </c>
      <c r="D26" s="138">
        <v>0.13</v>
      </c>
      <c r="E26" s="139" t="s">
        <v>50</v>
      </c>
      <c r="F26" s="134">
        <f>IF(F17-F13&gt;=15000,15000*$D$26,IF(F17-F13&lt;15000,(F17-F13)*$D$26,0))</f>
        <v>1654.1200000000001</v>
      </c>
      <c r="G26" s="134">
        <f>IF(G17-G13&gt;=15000,15000*$D$26,IF(G17-G13&lt;15000,(G17-G13)*$D$26,0))</f>
        <v>1444.69</v>
      </c>
      <c r="H26" s="134">
        <f>IF(H17-H13&gt;=15000,15000*$D$26,IF(H17-H13&lt;15000,(H17-H13)*$D$26,0))</f>
        <v>1654.1200000000001</v>
      </c>
      <c r="I26" s="134">
        <f t="shared" ref="I26:J26" si="22">IF(I17-I13&gt;=15000,15000*$D$26,IF(I17-I13&lt;15000,(I17-I13)*$D$26,0))</f>
        <v>1444.69</v>
      </c>
      <c r="J26" s="134">
        <f t="shared" si="22"/>
        <v>1654.12</v>
      </c>
    </row>
    <row r="27" spans="2:11" s="124" customFormat="1" ht="12.75" x14ac:dyDescent="0.2">
      <c r="B27" s="132" t="s">
        <v>62</v>
      </c>
      <c r="C27" s="140" t="s">
        <v>45</v>
      </c>
      <c r="D27" s="138">
        <v>8.3299999999999999E-2</v>
      </c>
      <c r="E27" s="139" t="s">
        <v>50</v>
      </c>
      <c r="F27" s="134">
        <f>F11*$D$27</f>
        <v>1059.9092000000001</v>
      </c>
      <c r="G27" s="134">
        <f>G11*$D$27</f>
        <v>925.71289999999999</v>
      </c>
      <c r="H27" s="134">
        <f>H11*$D$27</f>
        <v>1059.9092000000001</v>
      </c>
      <c r="I27" s="134">
        <f t="shared" ref="I27:J27" si="23">I11*$D$27</f>
        <v>925.71289999999999</v>
      </c>
      <c r="J27" s="134">
        <f t="shared" si="23"/>
        <v>1059.9092000000001</v>
      </c>
    </row>
    <row r="28" spans="2:11" s="124" customFormat="1" ht="12.75" x14ac:dyDescent="0.2">
      <c r="B28" s="137" t="s">
        <v>51</v>
      </c>
      <c r="C28" s="140" t="s">
        <v>45</v>
      </c>
      <c r="D28" s="138">
        <v>8.3299999999999999E-2</v>
      </c>
      <c r="E28" s="139" t="s">
        <v>49</v>
      </c>
      <c r="F28" s="134">
        <f t="shared" ref="F28:H28" si="24">F17*$D$28</f>
        <v>1324.8865000000001</v>
      </c>
      <c r="G28" s="134">
        <f t="shared" ref="G28" si="25">G17*$D$28</f>
        <v>971.99854499999992</v>
      </c>
      <c r="H28" s="134">
        <f t="shared" si="24"/>
        <v>1536.86834</v>
      </c>
      <c r="I28" s="134">
        <f t="shared" ref="I28:J28" si="26">I17*$D$28</f>
        <v>1064.569835</v>
      </c>
      <c r="J28" s="134">
        <f t="shared" si="26"/>
        <v>1397.0663165199999</v>
      </c>
      <c r="K28" s="160"/>
    </row>
    <row r="29" spans="2:11" s="124" customFormat="1" ht="12.75" x14ac:dyDescent="0.2">
      <c r="B29" s="137" t="s">
        <v>103</v>
      </c>
      <c r="C29" s="140" t="s">
        <v>45</v>
      </c>
      <c r="D29" s="138">
        <v>4.8099999999999997E-2</v>
      </c>
      <c r="E29" s="139" t="s">
        <v>49</v>
      </c>
      <c r="F29" s="134">
        <f>F17*D29</f>
        <v>765.03049999999996</v>
      </c>
      <c r="G29" s="134">
        <f>G17*D29</f>
        <v>561.26206499999989</v>
      </c>
      <c r="H29" s="134">
        <f>H17*D29</f>
        <v>887.4353799999999</v>
      </c>
      <c r="I29" s="134">
        <f>I17*D29</f>
        <v>614.71559500000001</v>
      </c>
      <c r="J29" s="134">
        <f>J17*D29</f>
        <v>806.70936163999988</v>
      </c>
      <c r="K29" s="160"/>
    </row>
    <row r="30" spans="2:11" s="124" customFormat="1" ht="12.75" x14ac:dyDescent="0.2">
      <c r="B30" s="137" t="s">
        <v>63</v>
      </c>
      <c r="C30" s="140" t="s">
        <v>45</v>
      </c>
      <c r="D30" s="143">
        <v>2.5600000000000001E-2</v>
      </c>
      <c r="E30" s="138" t="s">
        <v>49</v>
      </c>
      <c r="F30" s="134">
        <f>F17*$D$30</f>
        <v>407.16800000000001</v>
      </c>
      <c r="G30" s="134">
        <f t="shared" ref="G30:H30" si="27">G17*$D$30</f>
        <v>298.71744000000001</v>
      </c>
      <c r="H30" s="134">
        <f t="shared" si="27"/>
        <v>472.31488000000002</v>
      </c>
      <c r="I30" s="134">
        <f t="shared" ref="I30:J30" si="28">I17*$D$30</f>
        <v>327.16672000000005</v>
      </c>
      <c r="J30" s="134">
        <f t="shared" si="28"/>
        <v>429.35051263999998</v>
      </c>
    </row>
    <row r="31" spans="2:11" s="124" customFormat="1" ht="12.75" x14ac:dyDescent="0.2">
      <c r="B31" s="133" t="s">
        <v>64</v>
      </c>
      <c r="C31" s="140" t="s">
        <v>47</v>
      </c>
      <c r="D31" s="138"/>
      <c r="E31" s="139"/>
      <c r="F31" s="134">
        <v>250</v>
      </c>
      <c r="G31" s="134">
        <v>250</v>
      </c>
      <c r="H31" s="134">
        <v>250</v>
      </c>
      <c r="I31" s="134">
        <v>250</v>
      </c>
      <c r="J31" s="134">
        <v>250</v>
      </c>
    </row>
    <row r="32" spans="2:11" s="124" customFormat="1" ht="12.75" x14ac:dyDescent="0.2">
      <c r="B32" s="133" t="s">
        <v>65</v>
      </c>
      <c r="C32" s="140" t="s">
        <v>47</v>
      </c>
      <c r="D32" s="138"/>
      <c r="E32" s="139"/>
      <c r="F32" s="134">
        <v>150</v>
      </c>
      <c r="G32" s="134">
        <v>150</v>
      </c>
      <c r="H32" s="134">
        <v>150</v>
      </c>
      <c r="I32" s="134">
        <v>150</v>
      </c>
      <c r="J32" s="134">
        <v>150</v>
      </c>
    </row>
    <row r="33" spans="2:10" s="124" customFormat="1" ht="12.75" x14ac:dyDescent="0.2">
      <c r="B33" s="153" t="s">
        <v>68</v>
      </c>
      <c r="C33" s="154"/>
      <c r="D33" s="149"/>
      <c r="E33" s="156"/>
      <c r="F33" s="157">
        <f>SUM(F25:F32)</f>
        <v>6207.5516999999991</v>
      </c>
      <c r="G33" s="157">
        <f>SUM(G25:G32)</f>
        <v>5039.9553250000008</v>
      </c>
      <c r="H33" s="157">
        <f>SUM(H25:H32)</f>
        <v>6702.5153</v>
      </c>
      <c r="I33" s="157">
        <f>SUM(I25:I32)</f>
        <v>5256.1031750000002</v>
      </c>
      <c r="J33" s="157">
        <f>SUM(J25:J32)</f>
        <v>6376.0868057999996</v>
      </c>
    </row>
    <row r="34" spans="2:10" s="124" customFormat="1" ht="12.75" x14ac:dyDescent="0.2">
      <c r="B34" s="132" t="s">
        <v>66</v>
      </c>
      <c r="C34" s="140"/>
      <c r="D34" s="159">
        <v>0.16666666666666666</v>
      </c>
      <c r="E34" s="139"/>
      <c r="F34" s="134"/>
      <c r="G34" s="134"/>
      <c r="H34" s="134"/>
      <c r="I34" s="134"/>
      <c r="J34" s="134"/>
    </row>
    <row r="35" spans="2:10" s="124" customFormat="1" ht="12.75" x14ac:dyDescent="0.2">
      <c r="B35" s="153" t="s">
        <v>67</v>
      </c>
      <c r="C35" s="154"/>
      <c r="D35" s="153"/>
      <c r="E35" s="155"/>
      <c r="F35" s="157">
        <f>F17+F33+F34</f>
        <v>22112.5517</v>
      </c>
      <c r="G35" s="157">
        <f>G17+G33+G34</f>
        <v>16708.605325</v>
      </c>
      <c r="H35" s="157">
        <f>H17+H33+H34</f>
        <v>25152.315299999998</v>
      </c>
      <c r="I35" s="157">
        <f>I17+I33+I34</f>
        <v>18036.053175000001</v>
      </c>
      <c r="J35" s="157">
        <f>J17+J33+J34</f>
        <v>23147.591205799996</v>
      </c>
    </row>
    <row r="38" spans="2:10" x14ac:dyDescent="0.2">
      <c r="F38" s="126"/>
      <c r="G38" s="126"/>
      <c r="H38" s="126"/>
      <c r="J38" s="126"/>
    </row>
    <row r="39" spans="2:10" x14ac:dyDescent="0.2">
      <c r="I39" s="126"/>
    </row>
  </sheetData>
  <mergeCells count="2">
    <mergeCell ref="B2:H2"/>
    <mergeCell ref="C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Phase 1</vt:lpstr>
      <vt:lpstr>Wage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User</cp:lastModifiedBy>
  <cp:lastPrinted>2021-05-17T12:55:30Z</cp:lastPrinted>
  <dcterms:created xsi:type="dcterms:W3CDTF">2020-01-31T10:05:12Z</dcterms:created>
  <dcterms:modified xsi:type="dcterms:W3CDTF">2021-08-03T05:53:12Z</dcterms:modified>
</cp:coreProperties>
</file>