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A850F3-3ED1-4580-8732-2E369D0DC82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st Schedule " sheetId="1" r:id="rId1"/>
    <sheet name="Wage Breaku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39" i="1" l="1"/>
  <c r="P11" i="2" l="1"/>
  <c r="P31" i="2" s="1"/>
  <c r="O11" i="2"/>
  <c r="O31" i="2" s="1"/>
  <c r="N11" i="2"/>
  <c r="N31" i="2" s="1"/>
  <c r="M11" i="2"/>
  <c r="M31" i="2" s="1"/>
  <c r="L11" i="2"/>
  <c r="L31" i="2" s="1"/>
  <c r="K11" i="2"/>
  <c r="K31" i="2" s="1"/>
  <c r="J11" i="2"/>
  <c r="J29" i="2" s="1"/>
  <c r="I11" i="2"/>
  <c r="I31" i="2" s="1"/>
  <c r="H11" i="2"/>
  <c r="H31" i="2" s="1"/>
  <c r="G11" i="2"/>
  <c r="G31" i="2" s="1"/>
  <c r="F11" i="2"/>
  <c r="F31" i="2" s="1"/>
  <c r="F13" i="2" l="1"/>
  <c r="N13" i="2"/>
  <c r="F28" i="2"/>
  <c r="F29" i="2"/>
  <c r="N29" i="2"/>
  <c r="J31" i="2"/>
  <c r="G13" i="2"/>
  <c r="G17" i="2" s="1"/>
  <c r="K13" i="2"/>
  <c r="K17" i="2" s="1"/>
  <c r="O13" i="2"/>
  <c r="O17" i="2" s="1"/>
  <c r="G28" i="2"/>
  <c r="K28" i="2"/>
  <c r="O28" i="2"/>
  <c r="G29" i="2"/>
  <c r="K29" i="2"/>
  <c r="O29" i="2"/>
  <c r="J13" i="2"/>
  <c r="J17" i="2" s="1"/>
  <c r="F17" i="2"/>
  <c r="N17" i="2"/>
  <c r="J28" i="2"/>
  <c r="N28" i="2"/>
  <c r="H13" i="2"/>
  <c r="L13" i="2"/>
  <c r="L17" i="2" s="1"/>
  <c r="P13" i="2"/>
  <c r="P17" i="2" s="1"/>
  <c r="H17" i="2"/>
  <c r="H28" i="2"/>
  <c r="L28" i="2"/>
  <c r="P28" i="2"/>
  <c r="H29" i="2"/>
  <c r="L29" i="2"/>
  <c r="P29" i="2"/>
  <c r="I13" i="2"/>
  <c r="I17" i="2" s="1"/>
  <c r="M13" i="2"/>
  <c r="M17" i="2" s="1"/>
  <c r="I28" i="2"/>
  <c r="M28" i="2"/>
  <c r="I29" i="2"/>
  <c r="M29" i="2"/>
  <c r="P27" i="2" l="1"/>
  <c r="P25" i="2"/>
  <c r="P36" i="2" s="1"/>
  <c r="P37" i="2" s="1"/>
  <c r="P21" i="2"/>
  <c r="P20" i="2"/>
  <c r="P19" i="2"/>
  <c r="L27" i="2"/>
  <c r="L25" i="2"/>
  <c r="L36" i="2" s="1"/>
  <c r="L37" i="2" s="1"/>
  <c r="L21" i="2"/>
  <c r="L20" i="2"/>
  <c r="L19" i="2"/>
  <c r="G27" i="2"/>
  <c r="G25" i="2"/>
  <c r="G21" i="2"/>
  <c r="G20" i="2"/>
  <c r="G19" i="2"/>
  <c r="M27" i="2"/>
  <c r="M25" i="2"/>
  <c r="M21" i="2"/>
  <c r="M20" i="2"/>
  <c r="M19" i="2"/>
  <c r="M23" i="2" s="1"/>
  <c r="J25" i="2"/>
  <c r="J20" i="2"/>
  <c r="J19" i="2"/>
  <c r="J27" i="2"/>
  <c r="J21" i="2"/>
  <c r="O27" i="2"/>
  <c r="O25" i="2"/>
  <c r="O36" i="2" s="1"/>
  <c r="O37" i="2" s="1"/>
  <c r="O21" i="2"/>
  <c r="O20" i="2"/>
  <c r="O19" i="2"/>
  <c r="H27" i="2"/>
  <c r="H25" i="2"/>
  <c r="H21" i="2"/>
  <c r="H20" i="2"/>
  <c r="H19" i="2"/>
  <c r="N27" i="2"/>
  <c r="N21" i="2"/>
  <c r="N19" i="2"/>
  <c r="N25" i="2"/>
  <c r="N20" i="2"/>
  <c r="I27" i="2"/>
  <c r="I25" i="2"/>
  <c r="I21" i="2"/>
  <c r="I20" i="2"/>
  <c r="I23" i="2" s="1"/>
  <c r="I19" i="2"/>
  <c r="K27" i="2"/>
  <c r="K25" i="2"/>
  <c r="K36" i="2" s="1"/>
  <c r="K37" i="2" s="1"/>
  <c r="K21" i="2"/>
  <c r="K20" i="2"/>
  <c r="K19" i="2"/>
  <c r="F27" i="2"/>
  <c r="F21" i="2"/>
  <c r="F25" i="2"/>
  <c r="F20" i="2"/>
  <c r="F19" i="2"/>
  <c r="N36" i="2" l="1"/>
  <c r="N37" i="2" s="1"/>
  <c r="F23" i="2"/>
  <c r="K23" i="2"/>
  <c r="N23" i="2"/>
  <c r="H23" i="2"/>
  <c r="O23" i="2"/>
  <c r="J23" i="2"/>
  <c r="G23" i="2"/>
  <c r="L23" i="2"/>
  <c r="F36" i="2"/>
  <c r="F37" i="2" s="1"/>
  <c r="J36" i="2"/>
  <c r="J37" i="2" s="1"/>
  <c r="M36" i="2"/>
  <c r="M37" i="2" s="1"/>
  <c r="P23" i="2"/>
  <c r="F38" i="2"/>
  <c r="D12" i="1" s="1"/>
  <c r="N38" i="2"/>
  <c r="D37" i="1" s="1"/>
  <c r="H36" i="2"/>
  <c r="G36" i="2"/>
  <c r="L38" i="2"/>
  <c r="D27" i="1" s="1"/>
  <c r="K38" i="2"/>
  <c r="O38" i="2"/>
  <c r="I36" i="2"/>
  <c r="P38" i="2"/>
  <c r="M38" i="2" l="1"/>
  <c r="D29" i="1" s="1"/>
  <c r="J38" i="2"/>
  <c r="D25" i="1" s="1"/>
  <c r="I37" i="2"/>
  <c r="I38" i="2"/>
  <c r="D22" i="1" s="1"/>
  <c r="H37" i="2"/>
  <c r="H38" i="2" s="1"/>
  <c r="G37" i="2"/>
  <c r="G38" i="2"/>
  <c r="D13" i="1" s="1"/>
  <c r="G27" i="1" l="1"/>
  <c r="G29" i="1"/>
  <c r="G37" i="1"/>
  <c r="G5" i="1"/>
  <c r="G4" i="1"/>
  <c r="G13" i="1"/>
  <c r="G12" i="1"/>
  <c r="G25" i="1"/>
  <c r="G22" i="1"/>
  <c r="E50" i="1" l="1"/>
  <c r="C39" i="1"/>
  <c r="E36" i="1"/>
  <c r="E34" i="1"/>
  <c r="E33" i="1"/>
  <c r="E32" i="1"/>
  <c r="E31" i="1"/>
  <c r="E30" i="1"/>
  <c r="E28" i="1"/>
  <c r="E25" i="1"/>
  <c r="E24" i="1"/>
  <c r="E23" i="1"/>
  <c r="E21" i="1"/>
  <c r="E20" i="1"/>
  <c r="E19" i="1"/>
  <c r="E18" i="1"/>
  <c r="E17" i="1"/>
  <c r="E16" i="1"/>
  <c r="E15" i="1"/>
  <c r="E14" i="1"/>
  <c r="E11" i="1"/>
  <c r="E10" i="1"/>
  <c r="E9" i="1"/>
  <c r="E8" i="1"/>
  <c r="E7" i="1"/>
  <c r="E6" i="1"/>
  <c r="E5" i="1"/>
  <c r="E4" i="1"/>
  <c r="E22" i="1" l="1"/>
  <c r="E27" i="1"/>
  <c r="E13" i="1"/>
  <c r="E29" i="1"/>
  <c r="E12" i="1"/>
  <c r="E37" i="1"/>
  <c r="E51" i="1" l="1"/>
  <c r="E53" i="1" l="1"/>
</calcChain>
</file>

<file path=xl/sharedStrings.xml><?xml version="1.0" encoding="utf-8"?>
<sst xmlns="http://schemas.openxmlformats.org/spreadsheetml/2006/main" count="163" uniqueCount="114">
  <si>
    <t xml:space="preserve">SILA </t>
  </si>
  <si>
    <t>I. MANPOWER CHARGES</t>
  </si>
  <si>
    <t>Description</t>
  </si>
  <si>
    <t>Sila Suggested</t>
  </si>
  <si>
    <t>Unit Cost</t>
  </si>
  <si>
    <t>Monthly Cost for CAM</t>
  </si>
  <si>
    <t>Helpdesk Executive/ CRE</t>
  </si>
  <si>
    <t>MIS/Accounts</t>
  </si>
  <si>
    <t>Fit-out Executive</t>
  </si>
  <si>
    <t>Recepction</t>
  </si>
  <si>
    <t>Technical Team</t>
  </si>
  <si>
    <t>Shift Engineer</t>
  </si>
  <si>
    <t>Technical Executive</t>
  </si>
  <si>
    <t>Technical Supervisor</t>
  </si>
  <si>
    <t>Eletrician</t>
  </si>
  <si>
    <t>Plumber</t>
  </si>
  <si>
    <t>Helper</t>
  </si>
  <si>
    <t>Multi skilled technicians( Electrical/HVAC)</t>
  </si>
  <si>
    <t>BMS Operator/ Fire Marshal</t>
  </si>
  <si>
    <t>Painter</t>
  </si>
  <si>
    <t>Mason</t>
  </si>
  <si>
    <t>Carpenter</t>
  </si>
  <si>
    <t>MST Helper</t>
  </si>
  <si>
    <t>STP Operator</t>
  </si>
  <si>
    <t>Gym Trainer</t>
  </si>
  <si>
    <t>Valet Parking</t>
  </si>
  <si>
    <t>OWC Operations</t>
  </si>
  <si>
    <t xml:space="preserve">Reliver </t>
  </si>
  <si>
    <t>Soft Services &amp; Clubhouse</t>
  </si>
  <si>
    <t>HK Supervisor</t>
  </si>
  <si>
    <t>HK Executive</t>
  </si>
  <si>
    <t>Janitor / HK staff</t>
  </si>
  <si>
    <t>Reliever</t>
  </si>
  <si>
    <t>Laundry staff</t>
  </si>
  <si>
    <t>Swimming coach</t>
  </si>
  <si>
    <t>Swimming pool operator</t>
  </si>
  <si>
    <t>Pantry Boy</t>
  </si>
  <si>
    <t>Gardener</t>
  </si>
  <si>
    <t xml:space="preserve">On Call </t>
  </si>
  <si>
    <t>Office Boy</t>
  </si>
  <si>
    <t>Pool Attendant</t>
  </si>
  <si>
    <t>Gym Attendant</t>
  </si>
  <si>
    <t>TOTAL AMOUNT - A</t>
  </si>
  <si>
    <t>Consubables &amp; Machinery</t>
  </si>
  <si>
    <t>Housekeeping consumables/ tools &amp; tackles</t>
  </si>
  <si>
    <t>On Actuals</t>
  </si>
  <si>
    <t>Machinery Rental
( Jet Spay : 1, Single Disc :1, Wet &amp; Dry Vaccum :1 &amp; Manual Flipper : 3)</t>
  </si>
  <si>
    <t>Dsposable toiletries &amp; garbage bags</t>
  </si>
  <si>
    <t>Horticulture &amp; swimming pool consumables</t>
  </si>
  <si>
    <t>Extension Board</t>
  </si>
  <si>
    <t>Glass kit</t>
  </si>
  <si>
    <t>Pestcontrol Service</t>
  </si>
  <si>
    <t>Tools kit ( Plumber &amp; MST )</t>
  </si>
  <si>
    <t>Commumnication cost ( Laptop, 3 Duty Cell, Smart 
Phone with 4G Enabled 
Simcard)</t>
  </si>
  <si>
    <t>Labour Licence fees &amp; Liasoning charges</t>
  </si>
  <si>
    <t>TOTAL AMOUNT - B</t>
  </si>
  <si>
    <t>Grant Total ( A + B )</t>
  </si>
  <si>
    <t>Management Fees</t>
  </si>
  <si>
    <t xml:space="preserve">GRAND TOTAL </t>
  </si>
  <si>
    <t xml:space="preserve">Immediate Deployment </t>
  </si>
  <si>
    <t xml:space="preserve">Later Deployment </t>
  </si>
  <si>
    <t>Total Deployment cost</t>
  </si>
  <si>
    <t>Facility Manager</t>
  </si>
  <si>
    <t>PHASE 1</t>
  </si>
  <si>
    <t xml:space="preserve">PHASE 2 </t>
  </si>
  <si>
    <t>Terms</t>
  </si>
  <si>
    <t>Taxes as applicable</t>
  </si>
  <si>
    <t>Revision in rates will be approved as per Minimum Wage Notification from the date thereof</t>
  </si>
  <si>
    <t>SILA will provide on statutory documentation each month</t>
  </si>
  <si>
    <t>Cleaning supplies, consumables etc will be supported by delivery challans, usage patterns/documents</t>
  </si>
  <si>
    <t>Uniforms costs are included, however, for customized uniforms - we will bill on actual</t>
  </si>
  <si>
    <t xml:space="preserve">Work on Statutory Holidays will be billed as per norms - 26th January, 1st May, 15th August, 2nd October </t>
  </si>
  <si>
    <t>Office Supplies will be billed on Actual and treated as Petty Cash Expenses, a Petty Cash bill will be submitted with billing</t>
  </si>
  <si>
    <t>All rates are based on a 6 day working week schedule</t>
  </si>
  <si>
    <t xml:space="preserve">Payments to be made within 20 days of Bill Submission </t>
  </si>
  <si>
    <t>Wage Schedule</t>
  </si>
  <si>
    <t>State - Maharashtra</t>
  </si>
  <si>
    <t>Wage - State Wage, Zone - 1</t>
  </si>
  <si>
    <t>Min. Wage Year Notification - Jan'21 to Jun'21</t>
  </si>
  <si>
    <t>HRA%</t>
  </si>
  <si>
    <t>Break ups</t>
  </si>
  <si>
    <t>S/V</t>
  </si>
  <si>
    <t>%</t>
  </si>
  <si>
    <t>Taken On</t>
  </si>
  <si>
    <t>Lift Man</t>
  </si>
  <si>
    <t>Garder</t>
  </si>
  <si>
    <t>Basic</t>
  </si>
  <si>
    <t>S</t>
  </si>
  <si>
    <t>DA</t>
  </si>
  <si>
    <t>Basic + DA</t>
  </si>
  <si>
    <t>HRA</t>
  </si>
  <si>
    <t>Washing Allowance</t>
  </si>
  <si>
    <t>V</t>
  </si>
  <si>
    <t xml:space="preserve">Other Allowances </t>
  </si>
  <si>
    <t>Gross Salary</t>
  </si>
  <si>
    <t>Professional Tax Deduction</t>
  </si>
  <si>
    <t>ESI Employee Deduction</t>
  </si>
  <si>
    <t>Gross</t>
  </si>
  <si>
    <t>P.F Employee Deduction</t>
  </si>
  <si>
    <t>Basic+DA</t>
  </si>
  <si>
    <t>Total In Hand Salary</t>
  </si>
  <si>
    <t>Mediclaim</t>
  </si>
  <si>
    <t>Ex-Gratia - Bonus</t>
  </si>
  <si>
    <t>Leave Wages  (CL, PL, SL)</t>
  </si>
  <si>
    <t>National Holidays Days Holidays</t>
  </si>
  <si>
    <t xml:space="preserve">Actuals </t>
  </si>
  <si>
    <t>Gratuity</t>
  </si>
  <si>
    <t xml:space="preserve">Uniform, Shoes, PPE </t>
  </si>
  <si>
    <t>Documentation &amp; BGV</t>
  </si>
  <si>
    <t>Food &amp; Accomodation</t>
  </si>
  <si>
    <t>Sub Total CTC</t>
  </si>
  <si>
    <t>1/6 Reliever Charge (if applicable)</t>
  </si>
  <si>
    <t>TOTAL CTC</t>
  </si>
  <si>
    <t xml:space="preserve">Upper Limit 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</si>
</sst>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i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>
      <protection locked="0"/>
    </xf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>
      <alignment vertical="top"/>
      <protection locked="0"/>
    </xf>
    <xf numFmtId="9" fontId="4" fillId="0" borderId="0">
      <alignment vertical="top"/>
      <protection locked="0"/>
    </xf>
  </cellStyleXfs>
  <cellXfs count="91">
    <xf numFmtId="0" fontId="0" fillId="0" borderId="0" xfId="0"/>
    <xf numFmtId="0" fontId="2" fillId="3" borderId="3" xfId="0" applyFont="1" applyFill="1" applyBorder="1" applyAlignment="1"/>
    <xf numFmtId="0" fontId="3" fillId="4" borderId="3" xfId="0" applyFont="1" applyFill="1" applyBorder="1" applyAlignment="1">
      <alignment horizontal="center" vertical="center" wrapText="1"/>
    </xf>
    <xf numFmtId="0" fontId="6" fillId="6" borderId="3" xfId="2" applyFont="1" applyFill="1" applyBorder="1" applyAlignment="1" applyProtection="1">
      <protection locked="0"/>
    </xf>
    <xf numFmtId="165" fontId="7" fillId="7" borderId="3" xfId="3" applyNumberFormat="1" applyFont="1" applyFill="1" applyBorder="1" applyAlignment="1">
      <alignment wrapText="1"/>
    </xf>
    <xf numFmtId="165" fontId="7" fillId="7" borderId="3" xfId="1" applyNumberFormat="1" applyFont="1" applyFill="1" applyBorder="1" applyAlignment="1">
      <alignment wrapText="1"/>
    </xf>
    <xf numFmtId="0" fontId="6" fillId="6" borderId="3" xfId="2" applyFont="1" applyFill="1" applyBorder="1" applyAlignment="1" applyProtection="1">
      <alignment wrapText="1"/>
      <protection locked="0"/>
    </xf>
    <xf numFmtId="165" fontId="7" fillId="0" borderId="3" xfId="1" applyNumberFormat="1" applyFont="1" applyFill="1" applyBorder="1" applyAlignment="1">
      <alignment wrapText="1"/>
    </xf>
    <xf numFmtId="0" fontId="6" fillId="3" borderId="3" xfId="2" applyFont="1" applyFill="1" applyBorder="1" applyAlignment="1" applyProtection="1">
      <alignment wrapText="1"/>
      <protection locked="0"/>
    </xf>
    <xf numFmtId="0" fontId="5" fillId="5" borderId="3" xfId="2" applyFont="1" applyFill="1" applyBorder="1" applyAlignment="1" applyProtection="1">
      <alignment horizontal="center" vertical="center" wrapText="1"/>
      <protection locked="0"/>
    </xf>
    <xf numFmtId="0" fontId="5" fillId="5" borderId="3" xfId="2" applyFont="1" applyFill="1" applyBorder="1" applyAlignment="1" applyProtection="1">
      <alignment wrapText="1"/>
      <protection locked="0"/>
    </xf>
    <xf numFmtId="0" fontId="3" fillId="3" borderId="3" xfId="0" applyFont="1" applyFill="1" applyBorder="1" applyAlignment="1"/>
    <xf numFmtId="165" fontId="3" fillId="3" borderId="3" xfId="3" applyNumberFormat="1" applyFont="1" applyFill="1" applyBorder="1" applyAlignment="1"/>
    <xf numFmtId="165" fontId="6" fillId="6" borderId="3" xfId="3" applyNumberFormat="1" applyFont="1" applyFill="1" applyBorder="1" applyAlignment="1" applyProtection="1">
      <alignment wrapText="1"/>
      <protection locked="0"/>
    </xf>
    <xf numFmtId="165" fontId="6" fillId="2" borderId="3" xfId="3" applyNumberFormat="1" applyFont="1" applyFill="1" applyBorder="1" applyAlignment="1" applyProtection="1">
      <alignment wrapText="1"/>
      <protection locked="0"/>
    </xf>
    <xf numFmtId="165" fontId="7" fillId="2" borderId="3" xfId="3" applyNumberFormat="1" applyFont="1" applyFill="1" applyBorder="1" applyAlignment="1">
      <alignment wrapText="1"/>
    </xf>
    <xf numFmtId="0" fontId="6" fillId="2" borderId="3" xfId="2" applyFont="1" applyFill="1" applyBorder="1" applyAlignment="1" applyProtection="1">
      <alignment wrapText="1"/>
      <protection locked="0"/>
    </xf>
    <xf numFmtId="0" fontId="7" fillId="3" borderId="3" xfId="0" applyFont="1" applyFill="1" applyBorder="1" applyAlignment="1"/>
    <xf numFmtId="9" fontId="3" fillId="3" borderId="3" xfId="0" applyNumberFormat="1" applyFont="1" applyFill="1" applyBorder="1" applyAlignment="1"/>
    <xf numFmtId="166" fontId="3" fillId="3" borderId="3" xfId="3" applyNumberFormat="1" applyFont="1" applyFill="1" applyBorder="1" applyAlignment="1"/>
    <xf numFmtId="0" fontId="3" fillId="8" borderId="3" xfId="0" applyFont="1" applyFill="1" applyBorder="1" applyAlignment="1">
      <alignment wrapText="1"/>
    </xf>
    <xf numFmtId="165" fontId="3" fillId="8" borderId="3" xfId="3" applyNumberFormat="1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165" fontId="3" fillId="7" borderId="0" xfId="3" applyNumberFormat="1" applyFont="1" applyFill="1" applyBorder="1" applyAlignment="1">
      <alignment wrapText="1"/>
    </xf>
    <xf numFmtId="0" fontId="8" fillId="0" borderId="0" xfId="0" applyFont="1"/>
    <xf numFmtId="165" fontId="0" fillId="0" borderId="0" xfId="1" applyNumberFormat="1" applyFont="1"/>
    <xf numFmtId="0" fontId="0" fillId="0" borderId="3" xfId="0" applyBorder="1"/>
    <xf numFmtId="0" fontId="0" fillId="2" borderId="3" xfId="0" applyFill="1" applyBorder="1"/>
    <xf numFmtId="166" fontId="0" fillId="0" borderId="0" xfId="0" applyNumberFormat="1"/>
    <xf numFmtId="0" fontId="0" fillId="7" borderId="3" xfId="0" applyFill="1" applyBorder="1"/>
    <xf numFmtId="165" fontId="0" fillId="7" borderId="3" xfId="0" applyNumberFormat="1" applyFill="1" applyBorder="1"/>
    <xf numFmtId="165" fontId="3" fillId="7" borderId="3" xfId="3" applyNumberFormat="1" applyFont="1" applyFill="1" applyBorder="1" applyAlignment="1"/>
    <xf numFmtId="166" fontId="0" fillId="7" borderId="3" xfId="0" applyNumberFormat="1" applyFill="1" applyBorder="1"/>
    <xf numFmtId="165" fontId="3" fillId="7" borderId="3" xfId="3" applyNumberFormat="1" applyFont="1" applyFill="1" applyBorder="1" applyAlignment="1">
      <alignment wrapText="1"/>
    </xf>
    <xf numFmtId="0" fontId="0" fillId="3" borderId="1" xfId="0" applyFill="1" applyBorder="1" applyAlignment="1"/>
    <xf numFmtId="0" fontId="0" fillId="3" borderId="0" xfId="0" applyFill="1"/>
    <xf numFmtId="0" fontId="0" fillId="9" borderId="3" xfId="0" applyFill="1" applyBorder="1"/>
    <xf numFmtId="165" fontId="0" fillId="9" borderId="3" xfId="1" applyNumberFormat="1" applyFont="1" applyFill="1" applyBorder="1"/>
    <xf numFmtId="0" fontId="6" fillId="7" borderId="3" xfId="2" applyFont="1" applyFill="1" applyBorder="1" applyAlignment="1" applyProtection="1">
      <alignment horizontal="center" wrapText="1"/>
      <protection locked="0"/>
    </xf>
    <xf numFmtId="165" fontId="6" fillId="7" borderId="3" xfId="3" applyNumberFormat="1" applyFont="1" applyFill="1" applyBorder="1" applyAlignment="1" applyProtection="1">
      <alignment wrapText="1"/>
      <protection locked="0"/>
    </xf>
    <xf numFmtId="0" fontId="10" fillId="0" borderId="0" xfId="0" applyFont="1"/>
    <xf numFmtId="0" fontId="11" fillId="0" borderId="1" xfId="5" applyFont="1" applyFill="1" applyBorder="1" applyAlignment="1" applyProtection="1"/>
    <xf numFmtId="0" fontId="11" fillId="0" borderId="1" xfId="5" applyFont="1" applyFill="1" applyBorder="1" applyProtection="1"/>
    <xf numFmtId="0" fontId="11" fillId="10" borderId="3" xfId="5" applyFont="1" applyFill="1" applyBorder="1" applyAlignment="1" applyProtection="1">
      <alignment horizontal="center" vertical="center"/>
    </xf>
    <xf numFmtId="9" fontId="11" fillId="10" borderId="3" xfId="4" applyFont="1" applyFill="1" applyBorder="1" applyAlignment="1" applyProtection="1">
      <alignment horizontal="center" vertical="center"/>
    </xf>
    <xf numFmtId="0" fontId="11" fillId="10" borderId="10" xfId="5" applyFont="1" applyFill="1" applyBorder="1" applyAlignment="1" applyProtection="1">
      <alignment horizontal="center" vertical="center"/>
    </xf>
    <xf numFmtId="0" fontId="11" fillId="10" borderId="10" xfId="5" applyFont="1" applyFill="1" applyBorder="1" applyAlignment="1" applyProtection="1">
      <alignment horizontal="center" vertical="center" wrapText="1"/>
    </xf>
    <xf numFmtId="0" fontId="12" fillId="10" borderId="10" xfId="5" applyFont="1" applyFill="1" applyBorder="1" applyAlignment="1" applyProtection="1">
      <alignment horizontal="center" vertical="center" wrapText="1"/>
    </xf>
    <xf numFmtId="0" fontId="11" fillId="0" borderId="3" xfId="5" applyFont="1" applyFill="1" applyBorder="1" applyAlignment="1" applyProtection="1">
      <alignment horizontal="center" vertical="center"/>
    </xf>
    <xf numFmtId="0" fontId="11" fillId="0" borderId="10" xfId="5" applyFont="1" applyFill="1" applyBorder="1" applyAlignment="1" applyProtection="1">
      <alignment horizontal="center" vertical="center"/>
    </xf>
    <xf numFmtId="0" fontId="11" fillId="0" borderId="10" xfId="5" applyFont="1" applyFill="1" applyBorder="1" applyAlignment="1" applyProtection="1">
      <alignment horizontal="center" vertical="center" wrapText="1"/>
    </xf>
    <xf numFmtId="0" fontId="12" fillId="0" borderId="10" xfId="5" applyFont="1" applyFill="1" applyBorder="1" applyAlignment="1" applyProtection="1">
      <alignment horizontal="center" vertical="center" wrapText="1"/>
    </xf>
    <xf numFmtId="0" fontId="13" fillId="0" borderId="3" xfId="5" applyFont="1" applyFill="1" applyBorder="1" applyProtection="1"/>
    <xf numFmtId="0" fontId="13" fillId="0" borderId="3" xfId="5" applyFont="1" applyFill="1" applyBorder="1" applyAlignment="1" applyProtection="1">
      <alignment horizontal="center"/>
    </xf>
    <xf numFmtId="0" fontId="13" fillId="0" borderId="3" xfId="5" applyFont="1" applyFill="1" applyBorder="1" applyAlignment="1" applyProtection="1">
      <alignment wrapText="1"/>
    </xf>
    <xf numFmtId="165" fontId="13" fillId="7" borderId="3" xfId="6" applyNumberFormat="1" applyFont="1" applyFill="1" applyBorder="1" applyAlignment="1">
      <alignment horizontal="right"/>
    </xf>
    <xf numFmtId="165" fontId="13" fillId="0" borderId="3" xfId="7" applyNumberFormat="1" applyFont="1" applyFill="1" applyBorder="1" applyAlignment="1">
      <alignment horizontal="right"/>
    </xf>
    <xf numFmtId="0" fontId="11" fillId="0" borderId="3" xfId="5" applyFont="1" applyFill="1" applyBorder="1" applyProtection="1"/>
    <xf numFmtId="0" fontId="11" fillId="0" borderId="3" xfId="5" applyFont="1" applyFill="1" applyBorder="1" applyAlignment="1" applyProtection="1">
      <alignment horizontal="center"/>
    </xf>
    <xf numFmtId="0" fontId="11" fillId="0" borderId="3" xfId="5" applyFont="1" applyFill="1" applyBorder="1" applyAlignment="1" applyProtection="1">
      <alignment wrapText="1"/>
    </xf>
    <xf numFmtId="3" fontId="11" fillId="0" borderId="3" xfId="8" applyNumberFormat="1" applyFont="1" applyFill="1" applyBorder="1" applyAlignment="1" applyProtection="1">
      <alignment horizontal="center" vertical="center"/>
    </xf>
    <xf numFmtId="0" fontId="13" fillId="0" borderId="3" xfId="5" applyFont="1" applyFill="1" applyBorder="1" applyAlignment="1" applyProtection="1">
      <alignment horizontal="left" vertical="center" wrapText="1"/>
    </xf>
    <xf numFmtId="3" fontId="13" fillId="0" borderId="3" xfId="8" applyNumberFormat="1" applyFont="1" applyFill="1" applyBorder="1" applyAlignment="1" applyProtection="1">
      <alignment horizontal="center" vertical="center"/>
    </xf>
    <xf numFmtId="10" fontId="13" fillId="0" borderId="3" xfId="9" applyNumberFormat="1" applyFont="1" applyFill="1" applyBorder="1" applyAlignment="1" applyProtection="1">
      <alignment horizontal="center" vertical="center"/>
    </xf>
    <xf numFmtId="10" fontId="13" fillId="0" borderId="3" xfId="9" applyNumberFormat="1" applyFont="1" applyFill="1" applyBorder="1" applyAlignment="1" applyProtection="1">
      <alignment horizontal="center" vertical="center" wrapText="1"/>
    </xf>
    <xf numFmtId="0" fontId="14" fillId="0" borderId="3" xfId="5" applyFont="1" applyBorder="1" applyProtection="1"/>
    <xf numFmtId="0" fontId="11" fillId="0" borderId="3" xfId="5" applyFont="1" applyFill="1" applyBorder="1" applyAlignment="1" applyProtection="1">
      <alignment horizontal="center" vertical="center" wrapText="1"/>
    </xf>
    <xf numFmtId="10" fontId="13" fillId="0" borderId="3" xfId="4" applyNumberFormat="1" applyFont="1" applyFill="1" applyBorder="1" applyAlignment="1" applyProtection="1">
      <alignment horizontal="center" vertical="center" wrapText="1"/>
    </xf>
    <xf numFmtId="0" fontId="11" fillId="10" borderId="3" xfId="5" applyFont="1" applyFill="1" applyBorder="1" applyProtection="1"/>
    <xf numFmtId="0" fontId="11" fillId="10" borderId="3" xfId="5" applyFont="1" applyFill="1" applyBorder="1" applyAlignment="1" applyProtection="1">
      <alignment horizontal="center"/>
    </xf>
    <xf numFmtId="0" fontId="11" fillId="10" borderId="3" xfId="5" applyFont="1" applyFill="1" applyBorder="1" applyAlignment="1" applyProtection="1">
      <alignment horizontal="center" vertical="center" wrapText="1"/>
    </xf>
    <xf numFmtId="3" fontId="11" fillId="10" borderId="3" xfId="8" applyNumberFormat="1" applyFont="1" applyFill="1" applyBorder="1" applyAlignment="1" applyProtection="1">
      <alignment horizontal="center" vertical="center"/>
    </xf>
    <xf numFmtId="12" fontId="13" fillId="0" borderId="3" xfId="9" applyNumberFormat="1" applyFont="1" applyFill="1" applyBorder="1" applyAlignment="1" applyProtection="1">
      <alignment horizontal="center" vertical="center"/>
    </xf>
    <xf numFmtId="0" fontId="11" fillId="10" borderId="3" xfId="5" applyFont="1" applyFill="1" applyBorder="1" applyAlignment="1" applyProtection="1">
      <alignment wrapText="1"/>
    </xf>
    <xf numFmtId="3" fontId="0" fillId="0" borderId="0" xfId="0" applyNumberFormat="1"/>
    <xf numFmtId="9" fontId="3" fillId="3" borderId="3" xfId="3" applyNumberFormat="1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43" fontId="0" fillId="0" borderId="0" xfId="0" applyNumberFormat="1"/>
    <xf numFmtId="0" fontId="5" fillId="5" borderId="3" xfId="2" applyFont="1" applyFill="1" applyBorder="1" applyAlignment="1" applyProtection="1">
      <alignment horizontal="center" vertical="center" wrapText="1"/>
      <protection locked="0"/>
    </xf>
    <xf numFmtId="0" fontId="5" fillId="5" borderId="3" xfId="2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1" fillId="2" borderId="3" xfId="5" applyFont="1" applyFill="1" applyBorder="1" applyAlignment="1" applyProtection="1">
      <alignment horizontal="center"/>
    </xf>
    <xf numFmtId="0" fontId="11" fillId="2" borderId="4" xfId="5" applyFont="1" applyFill="1" applyBorder="1" applyAlignment="1" applyProtection="1">
      <alignment horizontal="center"/>
    </xf>
    <xf numFmtId="0" fontId="11" fillId="0" borderId="5" xfId="5" applyFont="1" applyFill="1" applyBorder="1" applyAlignment="1" applyProtection="1">
      <alignment horizontal="center"/>
    </xf>
    <xf numFmtId="0" fontId="11" fillId="0" borderId="6" xfId="5" applyFont="1" applyFill="1" applyBorder="1" applyAlignment="1" applyProtection="1">
      <alignment horizontal="center"/>
    </xf>
    <xf numFmtId="0" fontId="11" fillId="0" borderId="7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center"/>
    </xf>
    <xf numFmtId="0" fontId="11" fillId="0" borderId="8" xfId="5" applyFont="1" applyFill="1" applyBorder="1" applyAlignment="1" applyProtection="1">
      <alignment horizontal="center"/>
    </xf>
    <xf numFmtId="0" fontId="11" fillId="0" borderId="9" xfId="5" applyFont="1" applyFill="1" applyBorder="1" applyAlignment="1" applyProtection="1">
      <alignment horizontal="center"/>
    </xf>
  </cellXfs>
  <cellStyles count="10">
    <cellStyle name="Comma" xfId="1" builtinId="3"/>
    <cellStyle name="Comma 11 2" xfId="8" xr:uid="{105000CE-8A71-41AA-9ED8-4E8433A303A3}"/>
    <cellStyle name="Comma 2 2 2" xfId="6" xr:uid="{922BD2F9-758D-4A33-88D0-557A94B1F753}"/>
    <cellStyle name="Comma 2 3" xfId="7" xr:uid="{83CCB19F-DBA6-42A7-AABF-83F633D4C2D9}"/>
    <cellStyle name="Comma 2 4" xfId="3" xr:uid="{00000000-0005-0000-0000-000001000000}"/>
    <cellStyle name="Normal" xfId="0" builtinId="0"/>
    <cellStyle name="Normal 2 2" xfId="2" xr:uid="{00000000-0005-0000-0000-000003000000}"/>
    <cellStyle name="Normal 2 2 2" xfId="5" xr:uid="{37471108-F02E-488F-BD2C-E32DA3B8CD8C}"/>
    <cellStyle name="Percent" xfId="4" builtinId="5"/>
    <cellStyle name="Percent 2 3" xfId="9" xr:uid="{DB2E1F96-4251-4DC9-BEEB-BF2394EC34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6" workbookViewId="0">
      <selection activeCell="L50" sqref="L50"/>
    </sheetView>
  </sheetViews>
  <sheetFormatPr defaultRowHeight="15" x14ac:dyDescent="0.25"/>
  <cols>
    <col min="1" max="1" width="17.42578125" customWidth="1"/>
    <col min="2" max="2" width="16.42578125" bestFit="1" customWidth="1"/>
    <col min="3" max="3" width="9" bestFit="1" customWidth="1"/>
    <col min="4" max="4" width="14.5703125" customWidth="1"/>
    <col min="5" max="5" width="21.140625" bestFit="1" customWidth="1"/>
    <col min="6" max="6" width="23" bestFit="1" customWidth="1"/>
    <col min="7" max="7" width="17.5703125" bestFit="1" customWidth="1"/>
    <col min="10" max="10" width="10" bestFit="1" customWidth="1"/>
  </cols>
  <sheetData>
    <row r="1" spans="1:7" x14ac:dyDescent="0.25">
      <c r="D1" s="80" t="s">
        <v>0</v>
      </c>
      <c r="E1" s="81"/>
      <c r="F1" s="76" t="s">
        <v>63</v>
      </c>
      <c r="G1" s="76" t="s">
        <v>64</v>
      </c>
    </row>
    <row r="2" spans="1:7" x14ac:dyDescent="0.25">
      <c r="A2" s="82"/>
      <c r="B2" s="82"/>
      <c r="C2" s="1"/>
      <c r="D2" s="35"/>
      <c r="E2" s="34" t="s">
        <v>61</v>
      </c>
      <c r="F2" s="36" t="s">
        <v>59</v>
      </c>
      <c r="G2" s="27" t="s">
        <v>60</v>
      </c>
    </row>
    <row r="3" spans="1:7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6"/>
      <c r="G3" s="29"/>
    </row>
    <row r="4" spans="1:7" x14ac:dyDescent="0.25">
      <c r="A4" s="79"/>
      <c r="B4" s="3" t="s">
        <v>62</v>
      </c>
      <c r="C4" s="3">
        <v>1</v>
      </c>
      <c r="D4" s="5">
        <v>55000</v>
      </c>
      <c r="E4" s="5">
        <f t="shared" ref="E4:E37" si="0">D4*C4</f>
        <v>55000</v>
      </c>
      <c r="F4" s="36">
        <v>1</v>
      </c>
      <c r="G4" s="29">
        <f>C4-F4</f>
        <v>0</v>
      </c>
    </row>
    <row r="5" spans="1:7" ht="26.25" x14ac:dyDescent="0.25">
      <c r="A5" s="79"/>
      <c r="B5" s="6" t="s">
        <v>6</v>
      </c>
      <c r="C5" s="6">
        <v>1</v>
      </c>
      <c r="D5" s="7">
        <v>25000</v>
      </c>
      <c r="E5" s="5">
        <f t="shared" si="0"/>
        <v>25000</v>
      </c>
      <c r="F5" s="36">
        <v>1</v>
      </c>
      <c r="G5" s="29">
        <f>C5-F5</f>
        <v>0</v>
      </c>
    </row>
    <row r="6" spans="1:7" x14ac:dyDescent="0.25">
      <c r="A6" s="79"/>
      <c r="B6" s="6" t="s">
        <v>7</v>
      </c>
      <c r="C6" s="6">
        <v>0</v>
      </c>
      <c r="D6" s="7"/>
      <c r="E6" s="5">
        <f t="shared" si="0"/>
        <v>0</v>
      </c>
      <c r="F6" s="26"/>
      <c r="G6" s="29"/>
    </row>
    <row r="7" spans="1:7" x14ac:dyDescent="0.25">
      <c r="A7" s="79"/>
      <c r="B7" s="6" t="s">
        <v>8</v>
      </c>
      <c r="C7" s="6">
        <v>0</v>
      </c>
      <c r="D7" s="7"/>
      <c r="E7" s="5">
        <f t="shared" si="0"/>
        <v>0</v>
      </c>
      <c r="F7" s="26"/>
      <c r="G7" s="29"/>
    </row>
    <row r="8" spans="1:7" x14ac:dyDescent="0.25">
      <c r="A8" s="79"/>
      <c r="B8" s="6" t="s">
        <v>9</v>
      </c>
      <c r="C8" s="6">
        <v>0</v>
      </c>
      <c r="D8" s="5"/>
      <c r="E8" s="5">
        <f t="shared" si="0"/>
        <v>0</v>
      </c>
      <c r="F8" s="26"/>
      <c r="G8" s="29"/>
    </row>
    <row r="9" spans="1:7" x14ac:dyDescent="0.25">
      <c r="A9" s="79" t="s">
        <v>10</v>
      </c>
      <c r="B9" s="6" t="s">
        <v>11</v>
      </c>
      <c r="C9" s="6">
        <v>0</v>
      </c>
      <c r="D9" s="7"/>
      <c r="E9" s="5">
        <f t="shared" si="0"/>
        <v>0</v>
      </c>
      <c r="F9" s="26"/>
      <c r="G9" s="29"/>
    </row>
    <row r="10" spans="1:7" x14ac:dyDescent="0.25">
      <c r="A10" s="79"/>
      <c r="B10" s="6" t="s">
        <v>12</v>
      </c>
      <c r="C10" s="6">
        <v>0</v>
      </c>
      <c r="D10" s="7"/>
      <c r="E10" s="5">
        <f t="shared" si="0"/>
        <v>0</v>
      </c>
      <c r="F10" s="26"/>
      <c r="G10" s="29"/>
    </row>
    <row r="11" spans="1:7" ht="26.25" x14ac:dyDescent="0.25">
      <c r="A11" s="79"/>
      <c r="B11" s="6" t="s">
        <v>13</v>
      </c>
      <c r="C11" s="6">
        <v>0</v>
      </c>
      <c r="D11" s="7"/>
      <c r="E11" s="5">
        <f t="shared" si="0"/>
        <v>0</v>
      </c>
      <c r="F11" s="26"/>
      <c r="G11" s="29"/>
    </row>
    <row r="12" spans="1:7" x14ac:dyDescent="0.25">
      <c r="A12" s="79"/>
      <c r="B12" s="6" t="s">
        <v>14</v>
      </c>
      <c r="C12" s="6">
        <v>2</v>
      </c>
      <c r="D12" s="7">
        <f>'Wage Breakup'!F38</f>
        <v>22814.06295</v>
      </c>
      <c r="E12" s="5">
        <f t="shared" si="0"/>
        <v>45628.125899999999</v>
      </c>
      <c r="F12" s="36">
        <v>2</v>
      </c>
      <c r="G12" s="29">
        <f>C12-F12</f>
        <v>0</v>
      </c>
    </row>
    <row r="13" spans="1:7" x14ac:dyDescent="0.25">
      <c r="A13" s="79"/>
      <c r="B13" s="6" t="s">
        <v>15</v>
      </c>
      <c r="C13" s="6">
        <v>1</v>
      </c>
      <c r="D13" s="7">
        <f>'Wage Breakup'!G38</f>
        <v>22814.06295</v>
      </c>
      <c r="E13" s="5">
        <f t="shared" si="0"/>
        <v>22814.06295</v>
      </c>
      <c r="F13" s="36">
        <v>1</v>
      </c>
      <c r="G13" s="29">
        <f>C13-F13</f>
        <v>0</v>
      </c>
    </row>
    <row r="14" spans="1:7" x14ac:dyDescent="0.25">
      <c r="A14" s="79"/>
      <c r="B14" s="6" t="s">
        <v>16</v>
      </c>
      <c r="C14" s="6">
        <v>0</v>
      </c>
      <c r="D14" s="7"/>
      <c r="E14" s="5">
        <f t="shared" si="0"/>
        <v>0</v>
      </c>
      <c r="F14" s="26"/>
      <c r="G14" s="29"/>
    </row>
    <row r="15" spans="1:7" ht="39" x14ac:dyDescent="0.25">
      <c r="A15" s="79"/>
      <c r="B15" s="6" t="s">
        <v>17</v>
      </c>
      <c r="C15" s="6">
        <v>0</v>
      </c>
      <c r="D15" s="7"/>
      <c r="E15" s="5">
        <f t="shared" si="0"/>
        <v>0</v>
      </c>
      <c r="F15" s="26"/>
      <c r="G15" s="29"/>
    </row>
    <row r="16" spans="1:7" ht="26.25" x14ac:dyDescent="0.25">
      <c r="A16" s="79"/>
      <c r="B16" s="6" t="s">
        <v>18</v>
      </c>
      <c r="C16" s="6">
        <v>0</v>
      </c>
      <c r="D16" s="7"/>
      <c r="E16" s="5">
        <f t="shared" si="0"/>
        <v>0</v>
      </c>
      <c r="F16" s="26"/>
      <c r="G16" s="29"/>
    </row>
    <row r="17" spans="1:7" x14ac:dyDescent="0.25">
      <c r="A17" s="79"/>
      <c r="B17" s="6" t="s">
        <v>19</v>
      </c>
      <c r="C17" s="6">
        <v>0</v>
      </c>
      <c r="D17" s="7"/>
      <c r="E17" s="5">
        <f t="shared" si="0"/>
        <v>0</v>
      </c>
      <c r="F17" s="26"/>
      <c r="G17" s="29"/>
    </row>
    <row r="18" spans="1:7" x14ac:dyDescent="0.25">
      <c r="A18" s="79"/>
      <c r="B18" s="6" t="s">
        <v>20</v>
      </c>
      <c r="C18" s="6">
        <v>0</v>
      </c>
      <c r="D18" s="7"/>
      <c r="E18" s="5">
        <f t="shared" si="0"/>
        <v>0</v>
      </c>
      <c r="F18" s="26"/>
      <c r="G18" s="29"/>
    </row>
    <row r="19" spans="1:7" x14ac:dyDescent="0.25">
      <c r="A19" s="79"/>
      <c r="B19" s="6" t="s">
        <v>21</v>
      </c>
      <c r="C19" s="6">
        <v>0</v>
      </c>
      <c r="D19" s="7"/>
      <c r="E19" s="5">
        <f t="shared" si="0"/>
        <v>0</v>
      </c>
      <c r="F19" s="26"/>
      <c r="G19" s="29"/>
    </row>
    <row r="20" spans="1:7" x14ac:dyDescent="0.25">
      <c r="A20" s="79"/>
      <c r="B20" s="6" t="s">
        <v>16</v>
      </c>
      <c r="C20" s="6">
        <v>0</v>
      </c>
      <c r="D20" s="7"/>
      <c r="E20" s="5">
        <f t="shared" si="0"/>
        <v>0</v>
      </c>
      <c r="F20" s="26"/>
      <c r="G20" s="29"/>
    </row>
    <row r="21" spans="1:7" x14ac:dyDescent="0.25">
      <c r="A21" s="79"/>
      <c r="B21" s="6" t="s">
        <v>22</v>
      </c>
      <c r="C21" s="6">
        <v>0</v>
      </c>
      <c r="D21" s="7"/>
      <c r="E21" s="5">
        <f t="shared" si="0"/>
        <v>0</v>
      </c>
      <c r="F21" s="26"/>
      <c r="G21" s="29"/>
    </row>
    <row r="22" spans="1:7" x14ac:dyDescent="0.25">
      <c r="A22" s="79"/>
      <c r="B22" s="6" t="s">
        <v>23</v>
      </c>
      <c r="C22" s="6">
        <v>2</v>
      </c>
      <c r="D22" s="7">
        <f>'Wage Breakup'!I38</f>
        <v>20395.612270000001</v>
      </c>
      <c r="E22" s="5">
        <f t="shared" si="0"/>
        <v>40791.224540000003</v>
      </c>
      <c r="F22" s="26"/>
      <c r="G22" s="29">
        <f>C22-F22</f>
        <v>2</v>
      </c>
    </row>
    <row r="23" spans="1:7" x14ac:dyDescent="0.25">
      <c r="A23" s="79"/>
      <c r="B23" s="6" t="s">
        <v>24</v>
      </c>
      <c r="C23" s="6">
        <v>0</v>
      </c>
      <c r="D23" s="7"/>
      <c r="E23" s="5">
        <f t="shared" si="0"/>
        <v>0</v>
      </c>
      <c r="F23" s="26"/>
      <c r="G23" s="29"/>
    </row>
    <row r="24" spans="1:7" x14ac:dyDescent="0.25">
      <c r="A24" s="79"/>
      <c r="B24" s="6" t="s">
        <v>25</v>
      </c>
      <c r="C24" s="6">
        <v>0</v>
      </c>
      <c r="D24" s="7"/>
      <c r="E24" s="5">
        <f t="shared" si="0"/>
        <v>0</v>
      </c>
      <c r="F24" s="26"/>
      <c r="G24" s="29"/>
    </row>
    <row r="25" spans="1:7" x14ac:dyDescent="0.25">
      <c r="A25" s="79"/>
      <c r="B25" s="6" t="s">
        <v>26</v>
      </c>
      <c r="C25" s="6">
        <v>2</v>
      </c>
      <c r="D25" s="7">
        <f>'Wage Breakup'!J38</f>
        <v>18866.919099999999</v>
      </c>
      <c r="E25" s="5">
        <f t="shared" si="0"/>
        <v>37733.838199999998</v>
      </c>
      <c r="F25" s="26"/>
      <c r="G25" s="29">
        <f>C25-F25</f>
        <v>2</v>
      </c>
    </row>
    <row r="26" spans="1:7" x14ac:dyDescent="0.25">
      <c r="A26" s="9"/>
      <c r="B26" s="6" t="s">
        <v>27</v>
      </c>
      <c r="C26" s="6">
        <v>3</v>
      </c>
      <c r="D26" s="7"/>
      <c r="E26" s="5"/>
      <c r="F26" s="26"/>
      <c r="G26" s="29"/>
    </row>
    <row r="27" spans="1:7" x14ac:dyDescent="0.25">
      <c r="A27" s="78" t="s">
        <v>28</v>
      </c>
      <c r="B27" s="6" t="s">
        <v>29</v>
      </c>
      <c r="C27" s="6">
        <v>1</v>
      </c>
      <c r="D27" s="7">
        <f>'Wage Breakup'!L38</f>
        <v>20092.875200000002</v>
      </c>
      <c r="E27" s="5">
        <f t="shared" si="0"/>
        <v>20092.875200000002</v>
      </c>
      <c r="F27" s="36">
        <v>1</v>
      </c>
      <c r="G27" s="29">
        <f>C27-F27</f>
        <v>0</v>
      </c>
    </row>
    <row r="28" spans="1:7" x14ac:dyDescent="0.25">
      <c r="A28" s="78"/>
      <c r="B28" s="6" t="s">
        <v>30</v>
      </c>
      <c r="C28" s="6">
        <v>0</v>
      </c>
      <c r="D28" s="7"/>
      <c r="E28" s="5">
        <f t="shared" si="0"/>
        <v>0</v>
      </c>
      <c r="F28" s="26"/>
      <c r="G28" s="29"/>
    </row>
    <row r="29" spans="1:7" x14ac:dyDescent="0.25">
      <c r="A29" s="78"/>
      <c r="B29" s="6" t="s">
        <v>31</v>
      </c>
      <c r="C29" s="8">
        <v>13</v>
      </c>
      <c r="D29" s="7">
        <f>'Wage Breakup'!M38</f>
        <v>16061.281575000001</v>
      </c>
      <c r="E29" s="5">
        <f t="shared" si="0"/>
        <v>208796.66047500001</v>
      </c>
      <c r="F29" s="36">
        <v>8</v>
      </c>
      <c r="G29" s="29">
        <f>C29-F29</f>
        <v>5</v>
      </c>
    </row>
    <row r="30" spans="1:7" x14ac:dyDescent="0.25">
      <c r="A30" s="78"/>
      <c r="B30" s="6" t="s">
        <v>32</v>
      </c>
      <c r="C30" s="6">
        <v>0</v>
      </c>
      <c r="D30" s="7"/>
      <c r="E30" s="5">
        <f t="shared" si="0"/>
        <v>0</v>
      </c>
      <c r="F30" s="26"/>
      <c r="G30" s="29"/>
    </row>
    <row r="31" spans="1:7" x14ac:dyDescent="0.25">
      <c r="A31" s="78"/>
      <c r="B31" s="6" t="s">
        <v>33</v>
      </c>
      <c r="C31" s="6">
        <v>0</v>
      </c>
      <c r="D31" s="7"/>
      <c r="E31" s="5">
        <f t="shared" si="0"/>
        <v>0</v>
      </c>
      <c r="F31" s="26"/>
      <c r="G31" s="29"/>
    </row>
    <row r="32" spans="1:7" x14ac:dyDescent="0.25">
      <c r="A32" s="78"/>
      <c r="B32" s="6" t="s">
        <v>34</v>
      </c>
      <c r="C32" s="6">
        <v>0</v>
      </c>
      <c r="D32" s="7"/>
      <c r="E32" s="5">
        <f t="shared" si="0"/>
        <v>0</v>
      </c>
      <c r="F32" s="26"/>
      <c r="G32" s="29"/>
    </row>
    <row r="33" spans="1:7" ht="26.25" x14ac:dyDescent="0.25">
      <c r="A33" s="78"/>
      <c r="B33" s="6" t="s">
        <v>35</v>
      </c>
      <c r="C33" s="6">
        <v>0</v>
      </c>
      <c r="D33" s="7"/>
      <c r="E33" s="5">
        <f t="shared" si="0"/>
        <v>0</v>
      </c>
      <c r="F33" s="26"/>
      <c r="G33" s="29"/>
    </row>
    <row r="34" spans="1:7" x14ac:dyDescent="0.25">
      <c r="A34" s="78"/>
      <c r="B34" s="6" t="s">
        <v>36</v>
      </c>
      <c r="C34" s="6">
        <v>0</v>
      </c>
      <c r="D34" s="7"/>
      <c r="E34" s="5">
        <f t="shared" si="0"/>
        <v>0</v>
      </c>
      <c r="F34" s="26"/>
      <c r="G34" s="29"/>
    </row>
    <row r="35" spans="1:7" x14ac:dyDescent="0.25">
      <c r="A35" s="78"/>
      <c r="B35" s="6" t="s">
        <v>37</v>
      </c>
      <c r="C35" s="6">
        <v>0</v>
      </c>
      <c r="D35" s="7" t="s">
        <v>38</v>
      </c>
      <c r="E35" s="5"/>
      <c r="F35" s="26"/>
      <c r="G35" s="29"/>
    </row>
    <row r="36" spans="1:7" x14ac:dyDescent="0.25">
      <c r="A36" s="78"/>
      <c r="B36" s="6" t="s">
        <v>39</v>
      </c>
      <c r="C36" s="6">
        <v>0</v>
      </c>
      <c r="D36" s="5"/>
      <c r="E36" s="5">
        <f t="shared" si="0"/>
        <v>0</v>
      </c>
      <c r="F36" s="26"/>
      <c r="G36" s="29"/>
    </row>
    <row r="37" spans="1:7" x14ac:dyDescent="0.25">
      <c r="A37" s="78"/>
      <c r="B37" s="6" t="s">
        <v>40</v>
      </c>
      <c r="C37" s="6">
        <v>1</v>
      </c>
      <c r="D37" s="7">
        <f>'Wage Breakup'!N38</f>
        <v>21439.823235</v>
      </c>
      <c r="E37" s="5">
        <f t="shared" si="0"/>
        <v>21439.823235</v>
      </c>
      <c r="F37" s="26"/>
      <c r="G37" s="29">
        <f>C37-F37</f>
        <v>1</v>
      </c>
    </row>
    <row r="38" spans="1:7" x14ac:dyDescent="0.25">
      <c r="A38" s="78"/>
      <c r="B38" s="6" t="s">
        <v>41</v>
      </c>
      <c r="C38" s="6">
        <v>0</v>
      </c>
      <c r="D38" s="5"/>
      <c r="E38" s="5"/>
      <c r="F38" s="26"/>
      <c r="G38" s="29"/>
    </row>
    <row r="39" spans="1:7" x14ac:dyDescent="0.25">
      <c r="A39" s="10"/>
      <c r="B39" s="11" t="s">
        <v>42</v>
      </c>
      <c r="C39" s="11">
        <f>SUM(C4:C38)</f>
        <v>27</v>
      </c>
      <c r="D39" s="12"/>
      <c r="E39" s="12">
        <f>SUM(E4:E38)</f>
        <v>477296.61050000007</v>
      </c>
      <c r="F39" s="26"/>
      <c r="G39" s="30"/>
    </row>
    <row r="40" spans="1:7" ht="39" x14ac:dyDescent="0.25">
      <c r="A40" s="79" t="s">
        <v>43</v>
      </c>
      <c r="B40" s="6" t="s">
        <v>44</v>
      </c>
      <c r="C40" s="13"/>
      <c r="D40" s="4" t="s">
        <v>45</v>
      </c>
      <c r="E40" s="4">
        <v>25500</v>
      </c>
      <c r="F40" s="37">
        <v>25500</v>
      </c>
      <c r="G40" s="29" t="s">
        <v>113</v>
      </c>
    </row>
    <row r="41" spans="1:7" ht="64.5" x14ac:dyDescent="0.25">
      <c r="A41" s="79"/>
      <c r="B41" s="38" t="s">
        <v>46</v>
      </c>
      <c r="C41" s="39"/>
      <c r="D41" s="4"/>
      <c r="E41" s="4">
        <v>19000</v>
      </c>
      <c r="F41" s="37">
        <v>19000</v>
      </c>
      <c r="G41" s="29"/>
    </row>
    <row r="42" spans="1:7" ht="39" x14ac:dyDescent="0.25">
      <c r="A42" s="79"/>
      <c r="B42" s="6" t="s">
        <v>47</v>
      </c>
      <c r="C42" s="13">
        <v>0</v>
      </c>
      <c r="D42" s="4" t="s">
        <v>45</v>
      </c>
      <c r="E42" s="4"/>
      <c r="F42" s="37"/>
      <c r="G42" s="29"/>
    </row>
    <row r="43" spans="1:7" ht="39" x14ac:dyDescent="0.25">
      <c r="A43" s="79"/>
      <c r="B43" s="6" t="s">
        <v>48</v>
      </c>
      <c r="C43" s="13"/>
      <c r="D43" s="4" t="s">
        <v>45</v>
      </c>
      <c r="E43" s="4">
        <v>7500</v>
      </c>
      <c r="F43" s="37"/>
      <c r="G43" s="29"/>
    </row>
    <row r="44" spans="1:7" x14ac:dyDescent="0.25">
      <c r="A44" s="79"/>
      <c r="B44" s="6" t="s">
        <v>49</v>
      </c>
      <c r="C44" s="13"/>
      <c r="D44" s="4" t="s">
        <v>45</v>
      </c>
      <c r="E44" s="4"/>
      <c r="F44" s="37"/>
      <c r="G44" s="29"/>
    </row>
    <row r="45" spans="1:7" x14ac:dyDescent="0.25">
      <c r="A45" s="79"/>
      <c r="B45" s="6" t="s">
        <v>50</v>
      </c>
      <c r="C45" s="13"/>
      <c r="D45" s="4" t="s">
        <v>45</v>
      </c>
      <c r="E45" s="4"/>
      <c r="F45" s="37"/>
      <c r="G45" s="29"/>
    </row>
    <row r="46" spans="1:7" x14ac:dyDescent="0.25">
      <c r="A46" s="79"/>
      <c r="B46" s="6" t="s">
        <v>51</v>
      </c>
      <c r="C46" s="13"/>
      <c r="D46" s="4" t="s">
        <v>45</v>
      </c>
      <c r="E46" s="4"/>
      <c r="F46" s="37"/>
      <c r="G46" s="29"/>
    </row>
    <row r="47" spans="1:7" ht="26.25" x14ac:dyDescent="0.25">
      <c r="A47" s="79"/>
      <c r="B47" s="6" t="s">
        <v>52</v>
      </c>
      <c r="C47" s="13"/>
      <c r="D47" s="4">
        <v>4000</v>
      </c>
      <c r="E47" s="4">
        <v>4000</v>
      </c>
      <c r="F47" s="37">
        <v>4000</v>
      </c>
      <c r="G47" s="29"/>
    </row>
    <row r="48" spans="1:7" ht="77.25" x14ac:dyDescent="0.25">
      <c r="A48" s="79"/>
      <c r="B48" s="16" t="s">
        <v>53</v>
      </c>
      <c r="C48" s="14"/>
      <c r="D48" s="15">
        <v>1500</v>
      </c>
      <c r="E48" s="15">
        <v>1500</v>
      </c>
      <c r="F48" s="37">
        <v>1500</v>
      </c>
      <c r="G48" s="29"/>
    </row>
    <row r="49" spans="1:10" ht="39" x14ac:dyDescent="0.25">
      <c r="A49" s="79"/>
      <c r="B49" s="6" t="s">
        <v>54</v>
      </c>
      <c r="C49" s="13"/>
      <c r="D49" s="4" t="s">
        <v>45</v>
      </c>
      <c r="E49" s="4"/>
      <c r="F49" s="26"/>
      <c r="G49" s="29"/>
    </row>
    <row r="50" spans="1:10" x14ac:dyDescent="0.25">
      <c r="A50" s="17"/>
      <c r="B50" s="11" t="s">
        <v>55</v>
      </c>
      <c r="C50" s="12"/>
      <c r="D50" s="12"/>
      <c r="E50" s="12">
        <f>SUM(E40:E49)</f>
        <v>57500</v>
      </c>
      <c r="F50" s="26"/>
      <c r="G50" s="30"/>
    </row>
    <row r="51" spans="1:10" x14ac:dyDescent="0.25">
      <c r="A51" s="17"/>
      <c r="B51" s="11" t="s">
        <v>56</v>
      </c>
      <c r="C51" s="11"/>
      <c r="D51" s="12"/>
      <c r="E51" s="12">
        <f>E50+E39</f>
        <v>534796.61050000007</v>
      </c>
      <c r="F51" s="26"/>
      <c r="G51" s="31"/>
    </row>
    <row r="52" spans="1:10" x14ac:dyDescent="0.25">
      <c r="A52" s="17"/>
      <c r="B52" s="11" t="s">
        <v>57</v>
      </c>
      <c r="C52" s="18"/>
      <c r="D52" s="75">
        <v>0.1</v>
      </c>
      <c r="E52" s="19">
        <f>E51*D52</f>
        <v>53479.66105000001</v>
      </c>
      <c r="F52" s="26"/>
      <c r="G52" s="32"/>
      <c r="H52" s="28"/>
      <c r="J52" s="77"/>
    </row>
    <row r="53" spans="1:10" x14ac:dyDescent="0.25">
      <c r="A53" s="20" t="s">
        <v>58</v>
      </c>
      <c r="B53" s="20"/>
      <c r="C53" s="20"/>
      <c r="D53" s="21">
        <v>0</v>
      </c>
      <c r="E53" s="21">
        <f>E51+E52</f>
        <v>588276.27155000006</v>
      </c>
      <c r="F53" s="26"/>
      <c r="G53" s="33"/>
    </row>
    <row r="54" spans="1:10" x14ac:dyDescent="0.25">
      <c r="A54" s="22"/>
      <c r="B54" s="22"/>
      <c r="C54" s="22"/>
      <c r="D54" s="23"/>
      <c r="E54" s="23"/>
    </row>
    <row r="55" spans="1:10" x14ac:dyDescent="0.25">
      <c r="A55" s="24"/>
    </row>
    <row r="56" spans="1:10" x14ac:dyDescent="0.25">
      <c r="B56" s="40" t="s">
        <v>65</v>
      </c>
      <c r="C56" s="40"/>
      <c r="E56" s="25"/>
    </row>
    <row r="57" spans="1:10" x14ac:dyDescent="0.25">
      <c r="B57" s="40" t="s">
        <v>66</v>
      </c>
      <c r="C57" s="40"/>
    </row>
    <row r="58" spans="1:10" x14ac:dyDescent="0.25">
      <c r="B58" s="40" t="s">
        <v>67</v>
      </c>
      <c r="C58" s="40"/>
    </row>
    <row r="59" spans="1:10" x14ac:dyDescent="0.25">
      <c r="B59" s="40" t="s">
        <v>68</v>
      </c>
      <c r="C59" s="40"/>
    </row>
    <row r="60" spans="1:10" x14ac:dyDescent="0.25">
      <c r="B60" s="40" t="s">
        <v>69</v>
      </c>
      <c r="C60" s="40"/>
    </row>
    <row r="61" spans="1:10" x14ac:dyDescent="0.25">
      <c r="B61" s="40" t="s">
        <v>70</v>
      </c>
      <c r="C61" s="40"/>
    </row>
    <row r="62" spans="1:10" x14ac:dyDescent="0.25">
      <c r="B62" s="40" t="s">
        <v>71</v>
      </c>
      <c r="C62" s="40"/>
    </row>
    <row r="63" spans="1:10" x14ac:dyDescent="0.25">
      <c r="B63" s="40" t="s">
        <v>72</v>
      </c>
      <c r="C63" s="40"/>
    </row>
    <row r="64" spans="1:10" x14ac:dyDescent="0.25">
      <c r="B64" s="40" t="s">
        <v>73</v>
      </c>
      <c r="C64" s="40"/>
    </row>
    <row r="65" spans="2:3" x14ac:dyDescent="0.25">
      <c r="B65" s="40" t="s">
        <v>74</v>
      </c>
      <c r="C65" s="40"/>
    </row>
  </sheetData>
  <mergeCells count="6">
    <mergeCell ref="A27:A38"/>
    <mergeCell ref="A40:A49"/>
    <mergeCell ref="D1:E1"/>
    <mergeCell ref="A2:B2"/>
    <mergeCell ref="A4:A8"/>
    <mergeCell ref="A9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0B9B-3F02-4750-B800-6A22AF405BB2}">
  <dimension ref="B2:P41"/>
  <sheetViews>
    <sheetView topLeftCell="B10" workbookViewId="0">
      <selection activeCell="M11" sqref="M11"/>
    </sheetView>
  </sheetViews>
  <sheetFormatPr defaultColWidth="15.42578125" defaultRowHeight="15" x14ac:dyDescent="0.25"/>
  <cols>
    <col min="2" max="2" width="38.28515625" bestFit="1" customWidth="1"/>
    <col min="3" max="3" width="4" bestFit="1" customWidth="1"/>
    <col min="4" max="4" width="6.85546875" bestFit="1" customWidth="1"/>
    <col min="5" max="5" width="9" bestFit="1" customWidth="1"/>
    <col min="6" max="6" width="8.42578125" bestFit="1" customWidth="1"/>
    <col min="7" max="7" width="7.7109375" bestFit="1" customWidth="1"/>
    <col min="8" max="8" width="7.28515625" bestFit="1" customWidth="1"/>
    <col min="9" max="9" width="11.42578125" bestFit="1" customWidth="1"/>
    <col min="10" max="10" width="14.28515625" bestFit="1" customWidth="1"/>
    <col min="11" max="11" width="7.5703125" bestFit="1" customWidth="1"/>
    <col min="12" max="12" width="12.140625" bestFit="1" customWidth="1"/>
    <col min="13" max="13" width="14.7109375" bestFit="1" customWidth="1"/>
    <col min="14" max="14" width="13.85546875" bestFit="1" customWidth="1"/>
    <col min="15" max="15" width="7.28515625" bestFit="1" customWidth="1"/>
    <col min="16" max="16" width="9.28515625" bestFit="1" customWidth="1"/>
  </cols>
  <sheetData>
    <row r="2" spans="2:16" x14ac:dyDescent="0.25">
      <c r="B2" s="83" t="s">
        <v>75</v>
      </c>
      <c r="C2" s="84"/>
      <c r="D2" s="84"/>
      <c r="E2" s="84"/>
    </row>
    <row r="3" spans="2:16" x14ac:dyDescent="0.25">
      <c r="B3" s="41" t="s">
        <v>76</v>
      </c>
      <c r="C3" s="85"/>
      <c r="D3" s="86"/>
      <c r="E3" s="86"/>
    </row>
    <row r="4" spans="2:16" x14ac:dyDescent="0.25">
      <c r="B4" s="42" t="s">
        <v>77</v>
      </c>
      <c r="C4" s="87"/>
      <c r="D4" s="88"/>
      <c r="E4" s="88"/>
    </row>
    <row r="5" spans="2:16" x14ac:dyDescent="0.25">
      <c r="B5" s="42" t="s">
        <v>78</v>
      </c>
      <c r="C5" s="89"/>
      <c r="D5" s="90"/>
      <c r="E5" s="90"/>
    </row>
    <row r="6" spans="2:16" x14ac:dyDescent="0.25">
      <c r="B6" s="43" t="s">
        <v>79</v>
      </c>
      <c r="C6" s="43"/>
      <c r="D6" s="43"/>
      <c r="E6" s="43"/>
      <c r="F6" s="44">
        <v>0.38900000000000001</v>
      </c>
      <c r="G6" s="44">
        <v>0.38900000000000001</v>
      </c>
      <c r="H6" s="44">
        <v>0.23200000000000001</v>
      </c>
      <c r="I6" s="44">
        <v>0.20580000000000001</v>
      </c>
      <c r="J6" s="44">
        <v>0.09</v>
      </c>
      <c r="K6" s="44">
        <v>0.32450000000000001</v>
      </c>
      <c r="L6" s="44">
        <v>0.28000000000000003</v>
      </c>
      <c r="M6" s="44">
        <v>0.05</v>
      </c>
      <c r="N6" s="44">
        <v>0.28489999999999999</v>
      </c>
      <c r="O6" s="44">
        <v>0.2087</v>
      </c>
      <c r="P6" s="44">
        <v>0.2087</v>
      </c>
    </row>
    <row r="7" spans="2:16" ht="25.5" x14ac:dyDescent="0.25">
      <c r="B7" s="43" t="s">
        <v>80</v>
      </c>
      <c r="C7" s="45" t="s">
        <v>81</v>
      </c>
      <c r="D7" s="45" t="s">
        <v>82</v>
      </c>
      <c r="E7" s="46" t="s">
        <v>83</v>
      </c>
      <c r="F7" s="47" t="s">
        <v>14</v>
      </c>
      <c r="G7" s="47" t="s">
        <v>15</v>
      </c>
      <c r="H7" s="47" t="s">
        <v>16</v>
      </c>
      <c r="I7" s="47" t="s">
        <v>23</v>
      </c>
      <c r="J7" s="47" t="s">
        <v>26</v>
      </c>
      <c r="K7" s="47" t="s">
        <v>84</v>
      </c>
      <c r="L7" s="47" t="s">
        <v>29</v>
      </c>
      <c r="M7" s="47" t="s">
        <v>31</v>
      </c>
      <c r="N7" s="47" t="s">
        <v>35</v>
      </c>
      <c r="O7" s="47" t="s">
        <v>85</v>
      </c>
      <c r="P7" s="47" t="s">
        <v>39</v>
      </c>
    </row>
    <row r="8" spans="2:16" x14ac:dyDescent="0.25">
      <c r="B8" s="48"/>
      <c r="C8" s="49"/>
      <c r="D8" s="49"/>
      <c r="E8" s="5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2:16" x14ac:dyDescent="0.25">
      <c r="B9" s="52" t="s">
        <v>86</v>
      </c>
      <c r="C9" s="53" t="s">
        <v>87</v>
      </c>
      <c r="D9" s="52"/>
      <c r="E9" s="54"/>
      <c r="F9" s="55">
        <v>11632</v>
      </c>
      <c r="G9" s="55">
        <v>11632</v>
      </c>
      <c r="H9" s="55">
        <v>11632</v>
      </c>
      <c r="I9" s="55">
        <v>11632</v>
      </c>
      <c r="J9" s="55">
        <v>11632</v>
      </c>
      <c r="K9" s="55">
        <v>11632</v>
      </c>
      <c r="L9" s="55">
        <v>10856</v>
      </c>
      <c r="M9" s="55">
        <v>10021</v>
      </c>
      <c r="N9" s="55">
        <v>11632</v>
      </c>
      <c r="O9" s="56">
        <v>10021</v>
      </c>
      <c r="P9" s="55">
        <v>11632</v>
      </c>
    </row>
    <row r="10" spans="2:16" x14ac:dyDescent="0.25">
      <c r="B10" s="52" t="s">
        <v>88</v>
      </c>
      <c r="C10" s="53" t="s">
        <v>87</v>
      </c>
      <c r="D10" s="52"/>
      <c r="E10" s="54"/>
      <c r="F10" s="55">
        <v>1092</v>
      </c>
      <c r="G10" s="55">
        <v>1092</v>
      </c>
      <c r="H10" s="55">
        <v>1092</v>
      </c>
      <c r="I10" s="55">
        <v>1092</v>
      </c>
      <c r="J10" s="55">
        <v>1092</v>
      </c>
      <c r="K10" s="55">
        <v>1092</v>
      </c>
      <c r="L10" s="55">
        <v>1092</v>
      </c>
      <c r="M10" s="55">
        <v>1092</v>
      </c>
      <c r="N10" s="55">
        <v>1092</v>
      </c>
      <c r="O10" s="55">
        <v>1092</v>
      </c>
      <c r="P10" s="55">
        <v>1092</v>
      </c>
    </row>
    <row r="11" spans="2:16" x14ac:dyDescent="0.25">
      <c r="B11" s="57" t="s">
        <v>89</v>
      </c>
      <c r="C11" s="58"/>
      <c r="D11" s="57"/>
      <c r="E11" s="59"/>
      <c r="F11" s="60">
        <f t="shared" ref="F11:P11" si="0">SUM(F9:F10)</f>
        <v>12724</v>
      </c>
      <c r="G11" s="60">
        <f t="shared" si="0"/>
        <v>12724</v>
      </c>
      <c r="H11" s="60">
        <f t="shared" si="0"/>
        <v>12724</v>
      </c>
      <c r="I11" s="60">
        <f t="shared" si="0"/>
        <v>12724</v>
      </c>
      <c r="J11" s="60">
        <f t="shared" si="0"/>
        <v>12724</v>
      </c>
      <c r="K11" s="60">
        <f t="shared" si="0"/>
        <v>12724</v>
      </c>
      <c r="L11" s="60">
        <f t="shared" si="0"/>
        <v>11948</v>
      </c>
      <c r="M11" s="60">
        <f t="shared" si="0"/>
        <v>11113</v>
      </c>
      <c r="N11" s="60">
        <f t="shared" si="0"/>
        <v>12724</v>
      </c>
      <c r="O11" s="60">
        <f t="shared" si="0"/>
        <v>11113</v>
      </c>
      <c r="P11" s="60">
        <f t="shared" si="0"/>
        <v>12724</v>
      </c>
    </row>
    <row r="12" spans="2:16" x14ac:dyDescent="0.25">
      <c r="B12" s="57"/>
      <c r="C12" s="58"/>
      <c r="D12" s="57"/>
      <c r="E12" s="59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2:16" x14ac:dyDescent="0.25">
      <c r="B13" s="61" t="s">
        <v>90</v>
      </c>
      <c r="C13" s="53" t="s">
        <v>87</v>
      </c>
      <c r="D13" s="52"/>
      <c r="E13" s="54"/>
      <c r="F13" s="62">
        <f t="shared" ref="F13:P13" si="1">F11*F6</f>
        <v>4949.6360000000004</v>
      </c>
      <c r="G13" s="62">
        <f t="shared" si="1"/>
        <v>4949.6360000000004</v>
      </c>
      <c r="H13" s="62">
        <f t="shared" si="1"/>
        <v>2951.9680000000003</v>
      </c>
      <c r="I13" s="62">
        <f t="shared" si="1"/>
        <v>2618.5992000000001</v>
      </c>
      <c r="J13" s="62">
        <f t="shared" si="1"/>
        <v>1145.1599999999999</v>
      </c>
      <c r="K13" s="62">
        <f t="shared" si="1"/>
        <v>4128.9380000000001</v>
      </c>
      <c r="L13" s="62">
        <f t="shared" si="1"/>
        <v>3345.4400000000005</v>
      </c>
      <c r="M13" s="62">
        <f t="shared" si="1"/>
        <v>555.65</v>
      </c>
      <c r="N13" s="62">
        <f t="shared" si="1"/>
        <v>3625.0675999999999</v>
      </c>
      <c r="O13" s="62">
        <f t="shared" si="1"/>
        <v>2319.2831000000001</v>
      </c>
      <c r="P13" s="62">
        <f t="shared" si="1"/>
        <v>2655.4987999999998</v>
      </c>
    </row>
    <row r="14" spans="2:16" x14ac:dyDescent="0.25">
      <c r="B14" s="61" t="s">
        <v>91</v>
      </c>
      <c r="C14" s="53" t="s">
        <v>92</v>
      </c>
      <c r="D14" s="52"/>
      <c r="E14" s="54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</row>
    <row r="15" spans="2:16" x14ac:dyDescent="0.25">
      <c r="B15" s="61" t="s">
        <v>93</v>
      </c>
      <c r="C15" s="53" t="s">
        <v>92</v>
      </c>
      <c r="D15" s="52"/>
      <c r="E15" s="54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</row>
    <row r="16" spans="2:16" x14ac:dyDescent="0.25">
      <c r="B16" s="61"/>
      <c r="C16" s="53"/>
      <c r="D16" s="52"/>
      <c r="E16" s="54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2:16" x14ac:dyDescent="0.25">
      <c r="B17" s="57" t="s">
        <v>94</v>
      </c>
      <c r="C17" s="58"/>
      <c r="D17" s="57"/>
      <c r="E17" s="59"/>
      <c r="F17" s="60">
        <f t="shared" ref="F17:P17" si="2">SUM(F11:F16)</f>
        <v>17673.635999999999</v>
      </c>
      <c r="G17" s="60">
        <f t="shared" si="2"/>
        <v>17673.635999999999</v>
      </c>
      <c r="H17" s="60">
        <f t="shared" si="2"/>
        <v>15675.968000000001</v>
      </c>
      <c r="I17" s="60">
        <f t="shared" si="2"/>
        <v>15342.599200000001</v>
      </c>
      <c r="J17" s="60">
        <f t="shared" si="2"/>
        <v>13869.16</v>
      </c>
      <c r="K17" s="60">
        <f t="shared" si="2"/>
        <v>16852.938000000002</v>
      </c>
      <c r="L17" s="60">
        <f t="shared" si="2"/>
        <v>15293.44</v>
      </c>
      <c r="M17" s="60">
        <f t="shared" si="2"/>
        <v>11668.65</v>
      </c>
      <c r="N17" s="60">
        <f t="shared" si="2"/>
        <v>16349.0676</v>
      </c>
      <c r="O17" s="60">
        <f t="shared" si="2"/>
        <v>13432.283100000001</v>
      </c>
      <c r="P17" s="60">
        <f t="shared" si="2"/>
        <v>15379.498799999999</v>
      </c>
    </row>
    <row r="18" spans="2:16" x14ac:dyDescent="0.25">
      <c r="B18" s="57"/>
      <c r="C18" s="58"/>
      <c r="D18" s="57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2:16" x14ac:dyDescent="0.25">
      <c r="B19" s="52" t="s">
        <v>95</v>
      </c>
      <c r="C19" s="58"/>
      <c r="D19" s="57"/>
      <c r="E19" s="59"/>
      <c r="F19" s="62">
        <f t="shared" ref="F19:P19" si="3">IF(F17&gt;10000,200,IF(F17&gt;7500,175,0))</f>
        <v>200</v>
      </c>
      <c r="G19" s="62">
        <f t="shared" si="3"/>
        <v>200</v>
      </c>
      <c r="H19" s="62">
        <f t="shared" si="3"/>
        <v>200</v>
      </c>
      <c r="I19" s="62">
        <f t="shared" si="3"/>
        <v>200</v>
      </c>
      <c r="J19" s="62">
        <f t="shared" si="3"/>
        <v>200</v>
      </c>
      <c r="K19" s="62">
        <f t="shared" si="3"/>
        <v>200</v>
      </c>
      <c r="L19" s="62">
        <f t="shared" si="3"/>
        <v>200</v>
      </c>
      <c r="M19" s="62">
        <f t="shared" si="3"/>
        <v>200</v>
      </c>
      <c r="N19" s="62">
        <f t="shared" si="3"/>
        <v>200</v>
      </c>
      <c r="O19" s="62">
        <f t="shared" si="3"/>
        <v>200</v>
      </c>
      <c r="P19" s="62">
        <f t="shared" si="3"/>
        <v>200</v>
      </c>
    </row>
    <row r="20" spans="2:16" x14ac:dyDescent="0.25">
      <c r="B20" s="52" t="s">
        <v>96</v>
      </c>
      <c r="C20" s="53" t="s">
        <v>87</v>
      </c>
      <c r="D20" s="63">
        <v>7.4999999999999997E-3</v>
      </c>
      <c r="E20" s="64" t="s">
        <v>97</v>
      </c>
      <c r="F20" s="62">
        <f t="shared" ref="F20:P20" si="4">IF(F17&gt;21000,0,IF(F17&lt;21000,F17*$D$20,0))</f>
        <v>132.55226999999999</v>
      </c>
      <c r="G20" s="62">
        <f t="shared" si="4"/>
        <v>132.55226999999999</v>
      </c>
      <c r="H20" s="62">
        <f t="shared" si="4"/>
        <v>117.56976</v>
      </c>
      <c r="I20" s="62">
        <f t="shared" si="4"/>
        <v>115.06949400000001</v>
      </c>
      <c r="J20" s="62">
        <f t="shared" si="4"/>
        <v>104.0187</v>
      </c>
      <c r="K20" s="62">
        <f t="shared" si="4"/>
        <v>126.39703500000002</v>
      </c>
      <c r="L20" s="62">
        <f t="shared" si="4"/>
        <v>114.7008</v>
      </c>
      <c r="M20" s="62">
        <f t="shared" si="4"/>
        <v>87.514874999999989</v>
      </c>
      <c r="N20" s="62">
        <f t="shared" si="4"/>
        <v>122.61800699999999</v>
      </c>
      <c r="O20" s="62">
        <f t="shared" si="4"/>
        <v>100.74212325000001</v>
      </c>
      <c r="P20" s="62">
        <f t="shared" si="4"/>
        <v>115.34624099999999</v>
      </c>
    </row>
    <row r="21" spans="2:16" x14ac:dyDescent="0.25">
      <c r="B21" s="52" t="s">
        <v>98</v>
      </c>
      <c r="C21" s="53" t="s">
        <v>87</v>
      </c>
      <c r="D21" s="63">
        <v>0.12</v>
      </c>
      <c r="E21" s="64" t="s">
        <v>99</v>
      </c>
      <c r="F21" s="62">
        <f t="shared" ref="F21:P21" si="5">IF(F17-F13&gt;=15000,15000*$D$21,IF(F17-F13&lt;15000,(F17-F13)*$D$21,0))</f>
        <v>1526.8799999999997</v>
      </c>
      <c r="G21" s="62">
        <f t="shared" si="5"/>
        <v>1526.8799999999997</v>
      </c>
      <c r="H21" s="62">
        <f t="shared" si="5"/>
        <v>1526.8799999999999</v>
      </c>
      <c r="I21" s="62">
        <f t="shared" si="5"/>
        <v>1526.8799999999999</v>
      </c>
      <c r="J21" s="62">
        <f t="shared" si="5"/>
        <v>1526.8799999999999</v>
      </c>
      <c r="K21" s="62">
        <f t="shared" si="5"/>
        <v>1526.88</v>
      </c>
      <c r="L21" s="62">
        <f t="shared" si="5"/>
        <v>1433.76</v>
      </c>
      <c r="M21" s="62">
        <f t="shared" si="5"/>
        <v>1333.56</v>
      </c>
      <c r="N21" s="62">
        <f t="shared" si="5"/>
        <v>1526.8799999999999</v>
      </c>
      <c r="O21" s="62">
        <f t="shared" si="5"/>
        <v>1333.56</v>
      </c>
      <c r="P21" s="62">
        <f t="shared" si="5"/>
        <v>1526.8799999999999</v>
      </c>
    </row>
    <row r="22" spans="2:16" x14ac:dyDescent="0.25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</row>
    <row r="23" spans="2:16" x14ac:dyDescent="0.25">
      <c r="B23" s="57" t="s">
        <v>100</v>
      </c>
      <c r="C23" s="58"/>
      <c r="D23" s="48"/>
      <c r="E23" s="66"/>
      <c r="F23" s="60">
        <f t="shared" ref="F23:P23" si="6">+F17-SUM(F19:F22)</f>
        <v>15814.203729999999</v>
      </c>
      <c r="G23" s="60">
        <f t="shared" si="6"/>
        <v>15814.203729999999</v>
      </c>
      <c r="H23" s="60">
        <f t="shared" si="6"/>
        <v>13831.518240000001</v>
      </c>
      <c r="I23" s="60">
        <f t="shared" si="6"/>
        <v>13500.649706</v>
      </c>
      <c r="J23" s="60">
        <f t="shared" si="6"/>
        <v>12038.2613</v>
      </c>
      <c r="K23" s="60">
        <f t="shared" si="6"/>
        <v>14999.660965000003</v>
      </c>
      <c r="L23" s="60">
        <f t="shared" si="6"/>
        <v>13544.9792</v>
      </c>
      <c r="M23" s="60">
        <f t="shared" si="6"/>
        <v>10047.575124999999</v>
      </c>
      <c r="N23" s="60">
        <f t="shared" si="6"/>
        <v>14499.569593</v>
      </c>
      <c r="O23" s="60">
        <f t="shared" si="6"/>
        <v>11797.980976750001</v>
      </c>
      <c r="P23" s="60">
        <f t="shared" si="6"/>
        <v>13537.272558999999</v>
      </c>
    </row>
    <row r="24" spans="2:16" x14ac:dyDescent="0.25">
      <c r="B24" s="57"/>
      <c r="C24" s="58"/>
      <c r="D24" s="48"/>
      <c r="E24" s="66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 x14ac:dyDescent="0.25">
      <c r="B25" s="52" t="s">
        <v>96</v>
      </c>
      <c r="C25" s="53" t="s">
        <v>87</v>
      </c>
      <c r="D25" s="63">
        <v>3.7499999999999999E-2</v>
      </c>
      <c r="E25" s="64" t="s">
        <v>97</v>
      </c>
      <c r="F25" s="62">
        <f t="shared" ref="F25:P25" si="7">IF(F17&gt;21000,0,IF(F17&lt;21000,F17*$D$25,0))</f>
        <v>662.76134999999988</v>
      </c>
      <c r="G25" s="62">
        <f t="shared" si="7"/>
        <v>662.76134999999988</v>
      </c>
      <c r="H25" s="62">
        <f t="shared" si="7"/>
        <v>587.84879999999998</v>
      </c>
      <c r="I25" s="62">
        <f t="shared" si="7"/>
        <v>575.34747000000004</v>
      </c>
      <c r="J25" s="62">
        <f t="shared" si="7"/>
        <v>520.09349999999995</v>
      </c>
      <c r="K25" s="62">
        <f t="shared" si="7"/>
        <v>631.98517500000003</v>
      </c>
      <c r="L25" s="62">
        <f t="shared" si="7"/>
        <v>573.50400000000002</v>
      </c>
      <c r="M25" s="62">
        <f t="shared" si="7"/>
        <v>437.57437499999997</v>
      </c>
      <c r="N25" s="62">
        <f t="shared" si="7"/>
        <v>613.09003499999994</v>
      </c>
      <c r="O25" s="62">
        <f t="shared" si="7"/>
        <v>503.71061624999999</v>
      </c>
      <c r="P25" s="62">
        <f t="shared" si="7"/>
        <v>576.73120499999993</v>
      </c>
    </row>
    <row r="26" spans="2:16" x14ac:dyDescent="0.25">
      <c r="B26" s="52" t="s">
        <v>101</v>
      </c>
      <c r="C26" s="53" t="s">
        <v>87</v>
      </c>
      <c r="D26" s="63"/>
      <c r="E26" s="64"/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</row>
    <row r="27" spans="2:16" x14ac:dyDescent="0.25">
      <c r="B27" s="52" t="s">
        <v>98</v>
      </c>
      <c r="C27" s="53" t="s">
        <v>87</v>
      </c>
      <c r="D27" s="63">
        <v>0.13</v>
      </c>
      <c r="E27" s="64" t="s">
        <v>99</v>
      </c>
      <c r="F27" s="62">
        <f t="shared" ref="F27:P27" si="8">IF(F17-F13&gt;=15000,15000*$D$27,IF(F17-F13&lt;15000,(F17-F13)*$D$27,0))</f>
        <v>1654.12</v>
      </c>
      <c r="G27" s="62">
        <f t="shared" si="8"/>
        <v>1654.12</v>
      </c>
      <c r="H27" s="62">
        <f t="shared" si="8"/>
        <v>1654.1200000000001</v>
      </c>
      <c r="I27" s="62">
        <f t="shared" si="8"/>
        <v>1654.1200000000001</v>
      </c>
      <c r="J27" s="62">
        <f t="shared" si="8"/>
        <v>1654.1200000000001</v>
      </c>
      <c r="K27" s="62">
        <f t="shared" si="8"/>
        <v>1654.1200000000003</v>
      </c>
      <c r="L27" s="62">
        <f t="shared" si="8"/>
        <v>1553.24</v>
      </c>
      <c r="M27" s="62">
        <f t="shared" si="8"/>
        <v>1444.69</v>
      </c>
      <c r="N27" s="62">
        <f t="shared" si="8"/>
        <v>1654.1200000000001</v>
      </c>
      <c r="O27" s="62">
        <f t="shared" si="8"/>
        <v>1444.69</v>
      </c>
      <c r="P27" s="62">
        <f t="shared" si="8"/>
        <v>1654.1200000000001</v>
      </c>
    </row>
    <row r="28" spans="2:16" x14ac:dyDescent="0.25">
      <c r="B28" s="52" t="s">
        <v>102</v>
      </c>
      <c r="C28" s="53" t="s">
        <v>87</v>
      </c>
      <c r="D28" s="63">
        <v>8.3299999999999999E-2</v>
      </c>
      <c r="E28" s="64" t="s">
        <v>99</v>
      </c>
      <c r="F28" s="62">
        <f t="shared" ref="F28:P28" si="9">F11*$D$28</f>
        <v>1059.9092000000001</v>
      </c>
      <c r="G28" s="62">
        <f t="shared" si="9"/>
        <v>1059.9092000000001</v>
      </c>
      <c r="H28" s="62">
        <f t="shared" si="9"/>
        <v>1059.9092000000001</v>
      </c>
      <c r="I28" s="62">
        <f t="shared" si="9"/>
        <v>1059.9092000000001</v>
      </c>
      <c r="J28" s="62">
        <f t="shared" si="9"/>
        <v>1059.9092000000001</v>
      </c>
      <c r="K28" s="62">
        <f t="shared" si="9"/>
        <v>1059.9092000000001</v>
      </c>
      <c r="L28" s="62">
        <f t="shared" si="9"/>
        <v>995.26840000000004</v>
      </c>
      <c r="M28" s="62">
        <f t="shared" si="9"/>
        <v>925.71289999999999</v>
      </c>
      <c r="N28" s="62">
        <f t="shared" si="9"/>
        <v>1059.9092000000001</v>
      </c>
      <c r="O28" s="62">
        <f t="shared" si="9"/>
        <v>925.71289999999999</v>
      </c>
      <c r="P28" s="62">
        <f t="shared" si="9"/>
        <v>1059.9092000000001</v>
      </c>
    </row>
    <row r="29" spans="2:16" x14ac:dyDescent="0.25">
      <c r="B29" s="61" t="s">
        <v>103</v>
      </c>
      <c r="C29" s="53" t="s">
        <v>87</v>
      </c>
      <c r="D29" s="63">
        <v>6.3E-2</v>
      </c>
      <c r="E29" s="64" t="s">
        <v>99</v>
      </c>
      <c r="F29" s="62">
        <f>F11*$D$29</f>
        <v>801.61199999999997</v>
      </c>
      <c r="G29" s="62">
        <f t="shared" ref="G29:P29" si="10">G11*$D$29</f>
        <v>801.61199999999997</v>
      </c>
      <c r="H29" s="62">
        <f t="shared" si="10"/>
        <v>801.61199999999997</v>
      </c>
      <c r="I29" s="62">
        <f t="shared" si="10"/>
        <v>801.61199999999997</v>
      </c>
      <c r="J29" s="62">
        <f t="shared" si="10"/>
        <v>801.61199999999997</v>
      </c>
      <c r="K29" s="62">
        <f t="shared" si="10"/>
        <v>801.61199999999997</v>
      </c>
      <c r="L29" s="62">
        <f t="shared" si="10"/>
        <v>752.72400000000005</v>
      </c>
      <c r="M29" s="62">
        <f t="shared" si="10"/>
        <v>700.11900000000003</v>
      </c>
      <c r="N29" s="62">
        <f t="shared" si="10"/>
        <v>801.61199999999997</v>
      </c>
      <c r="O29" s="62">
        <f t="shared" si="10"/>
        <v>700.11900000000003</v>
      </c>
      <c r="P29" s="62">
        <f t="shared" si="10"/>
        <v>801.61199999999997</v>
      </c>
    </row>
    <row r="30" spans="2:16" x14ac:dyDescent="0.25">
      <c r="B30" s="61" t="s">
        <v>104</v>
      </c>
      <c r="C30" s="53" t="s">
        <v>87</v>
      </c>
      <c r="D30" s="67">
        <v>2.5600000000000001E-2</v>
      </c>
      <c r="E30" s="63" t="s">
        <v>97</v>
      </c>
      <c r="F30" s="62" t="s">
        <v>105</v>
      </c>
      <c r="G30" s="62" t="s">
        <v>105</v>
      </c>
      <c r="H30" s="62" t="s">
        <v>105</v>
      </c>
      <c r="I30" s="62" t="s">
        <v>105</v>
      </c>
      <c r="J30" s="62" t="s">
        <v>105</v>
      </c>
      <c r="K30" s="62" t="s">
        <v>105</v>
      </c>
      <c r="L30" s="62" t="s">
        <v>105</v>
      </c>
      <c r="M30" s="62" t="s">
        <v>105</v>
      </c>
      <c r="N30" s="62" t="s">
        <v>105</v>
      </c>
      <c r="O30" s="62" t="s">
        <v>105</v>
      </c>
      <c r="P30" s="62" t="s">
        <v>105</v>
      </c>
    </row>
    <row r="31" spans="2:16" x14ac:dyDescent="0.25">
      <c r="B31" s="61" t="s">
        <v>106</v>
      </c>
      <c r="C31" s="53" t="s">
        <v>87</v>
      </c>
      <c r="D31" s="67">
        <v>4.8099999999999997E-2</v>
      </c>
      <c r="E31" s="63" t="s">
        <v>99</v>
      </c>
      <c r="F31" s="62">
        <f t="shared" ref="F31:P31" si="11">F11*$D$31</f>
        <v>612.02440000000001</v>
      </c>
      <c r="G31" s="62">
        <f t="shared" si="11"/>
        <v>612.02440000000001</v>
      </c>
      <c r="H31" s="62">
        <f t="shared" si="11"/>
        <v>612.02440000000001</v>
      </c>
      <c r="I31" s="62">
        <f t="shared" si="11"/>
        <v>612.02440000000001</v>
      </c>
      <c r="J31" s="62">
        <f t="shared" si="11"/>
        <v>612.02440000000001</v>
      </c>
      <c r="K31" s="62">
        <f t="shared" si="11"/>
        <v>612.02440000000001</v>
      </c>
      <c r="L31" s="62">
        <f t="shared" si="11"/>
        <v>574.69880000000001</v>
      </c>
      <c r="M31" s="62">
        <f t="shared" si="11"/>
        <v>534.53530000000001</v>
      </c>
      <c r="N31" s="62">
        <f t="shared" si="11"/>
        <v>612.02440000000001</v>
      </c>
      <c r="O31" s="62">
        <f t="shared" si="11"/>
        <v>534.53530000000001</v>
      </c>
      <c r="P31" s="62">
        <f t="shared" si="11"/>
        <v>612.02440000000001</v>
      </c>
    </row>
    <row r="32" spans="2:16" x14ac:dyDescent="0.25">
      <c r="B32" s="54" t="s">
        <v>107</v>
      </c>
      <c r="C32" s="53" t="s">
        <v>92</v>
      </c>
      <c r="D32" s="63"/>
      <c r="E32" s="64"/>
      <c r="F32" s="62">
        <v>250</v>
      </c>
      <c r="G32" s="62">
        <v>250</v>
      </c>
      <c r="H32" s="62">
        <v>250</v>
      </c>
      <c r="I32" s="62">
        <v>250</v>
      </c>
      <c r="J32" s="62">
        <v>250</v>
      </c>
      <c r="K32" s="62">
        <v>250</v>
      </c>
      <c r="L32" s="62">
        <v>250</v>
      </c>
      <c r="M32" s="62">
        <v>250</v>
      </c>
      <c r="N32" s="62">
        <v>250</v>
      </c>
      <c r="O32" s="62">
        <v>250</v>
      </c>
      <c r="P32" s="62">
        <v>250</v>
      </c>
    </row>
    <row r="33" spans="2:16" x14ac:dyDescent="0.25">
      <c r="B33" s="54" t="s">
        <v>108</v>
      </c>
      <c r="C33" s="53" t="s">
        <v>92</v>
      </c>
      <c r="D33" s="63"/>
      <c r="E33" s="64"/>
      <c r="F33" s="62">
        <v>100</v>
      </c>
      <c r="G33" s="62">
        <v>100</v>
      </c>
      <c r="H33" s="62">
        <v>100</v>
      </c>
      <c r="I33" s="62">
        <v>100</v>
      </c>
      <c r="J33" s="62">
        <v>100</v>
      </c>
      <c r="K33" s="62">
        <v>100</v>
      </c>
      <c r="L33" s="62">
        <v>100</v>
      </c>
      <c r="M33" s="62">
        <v>100</v>
      </c>
      <c r="N33" s="62">
        <v>100</v>
      </c>
      <c r="O33" s="62">
        <v>100</v>
      </c>
      <c r="P33" s="62">
        <v>100</v>
      </c>
    </row>
    <row r="34" spans="2:16" x14ac:dyDescent="0.25">
      <c r="B34" s="54" t="s">
        <v>109</v>
      </c>
      <c r="C34" s="53" t="s">
        <v>92</v>
      </c>
      <c r="D34" s="63"/>
      <c r="E34" s="64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</row>
    <row r="35" spans="2:16" x14ac:dyDescent="0.25">
      <c r="B35" s="54"/>
      <c r="C35" s="53"/>
      <c r="D35" s="63"/>
      <c r="E35" s="64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2:16" x14ac:dyDescent="0.25">
      <c r="B36" s="68" t="s">
        <v>110</v>
      </c>
      <c r="C36" s="69"/>
      <c r="D36" s="43"/>
      <c r="E36" s="70"/>
      <c r="F36" s="71">
        <f t="shared" ref="F36:P36" si="12">SUM(F25:F35)</f>
        <v>5140.42695</v>
      </c>
      <c r="G36" s="71">
        <f t="shared" si="12"/>
        <v>5140.42695</v>
      </c>
      <c r="H36" s="71">
        <f t="shared" si="12"/>
        <v>5065.5144</v>
      </c>
      <c r="I36" s="71">
        <f t="shared" si="12"/>
        <v>5053.01307</v>
      </c>
      <c r="J36" s="71">
        <f t="shared" si="12"/>
        <v>4997.7591000000002</v>
      </c>
      <c r="K36" s="71">
        <f t="shared" si="12"/>
        <v>5109.650775000001</v>
      </c>
      <c r="L36" s="71">
        <f t="shared" si="12"/>
        <v>4799.4351999999999</v>
      </c>
      <c r="M36" s="71">
        <f t="shared" si="12"/>
        <v>4392.6315750000003</v>
      </c>
      <c r="N36" s="71">
        <f t="shared" si="12"/>
        <v>5090.7556350000004</v>
      </c>
      <c r="O36" s="71">
        <f t="shared" si="12"/>
        <v>4458.7678162499997</v>
      </c>
      <c r="P36" s="71">
        <f t="shared" si="12"/>
        <v>5054.3968050000003</v>
      </c>
    </row>
    <row r="37" spans="2:16" x14ac:dyDescent="0.25">
      <c r="B37" s="52" t="s">
        <v>111</v>
      </c>
      <c r="C37" s="53"/>
      <c r="D37" s="72">
        <v>0.16666666666666666</v>
      </c>
      <c r="E37" s="64"/>
      <c r="F37" s="62">
        <f t="shared" ref="F37:P37" si="13">F36*$C$37</f>
        <v>0</v>
      </c>
      <c r="G37" s="62">
        <f t="shared" si="13"/>
        <v>0</v>
      </c>
      <c r="H37" s="62">
        <f t="shared" si="13"/>
        <v>0</v>
      </c>
      <c r="I37" s="62">
        <f t="shared" si="13"/>
        <v>0</v>
      </c>
      <c r="J37" s="62">
        <f t="shared" si="13"/>
        <v>0</v>
      </c>
      <c r="K37" s="62">
        <f t="shared" si="13"/>
        <v>0</v>
      </c>
      <c r="L37" s="62">
        <f t="shared" si="13"/>
        <v>0</v>
      </c>
      <c r="M37" s="62">
        <f t="shared" si="13"/>
        <v>0</v>
      </c>
      <c r="N37" s="62">
        <f t="shared" si="13"/>
        <v>0</v>
      </c>
      <c r="O37" s="62">
        <f t="shared" si="13"/>
        <v>0</v>
      </c>
      <c r="P37" s="62">
        <f t="shared" si="13"/>
        <v>0</v>
      </c>
    </row>
    <row r="38" spans="2:16" x14ac:dyDescent="0.25">
      <c r="B38" s="68" t="s">
        <v>112</v>
      </c>
      <c r="C38" s="69"/>
      <c r="D38" s="68"/>
      <c r="E38" s="73"/>
      <c r="F38" s="71">
        <f t="shared" ref="F38:P38" si="14">F17+F36+F37</f>
        <v>22814.06295</v>
      </c>
      <c r="G38" s="71">
        <f t="shared" si="14"/>
        <v>22814.06295</v>
      </c>
      <c r="H38" s="71">
        <f t="shared" si="14"/>
        <v>20741.482400000001</v>
      </c>
      <c r="I38" s="71">
        <f t="shared" si="14"/>
        <v>20395.612270000001</v>
      </c>
      <c r="J38" s="71">
        <f t="shared" si="14"/>
        <v>18866.919099999999</v>
      </c>
      <c r="K38" s="71">
        <f t="shared" si="14"/>
        <v>21962.588775000004</v>
      </c>
      <c r="L38" s="71">
        <f t="shared" si="14"/>
        <v>20092.875200000002</v>
      </c>
      <c r="M38" s="71">
        <f t="shared" si="14"/>
        <v>16061.281575000001</v>
      </c>
      <c r="N38" s="71">
        <f t="shared" si="14"/>
        <v>21439.823235</v>
      </c>
      <c r="O38" s="71">
        <f t="shared" si="14"/>
        <v>17891.050916250002</v>
      </c>
      <c r="P38" s="71">
        <f t="shared" si="14"/>
        <v>20433.895604999998</v>
      </c>
    </row>
    <row r="40" spans="2:16" x14ac:dyDescent="0.25">
      <c r="F40" s="74"/>
      <c r="H40" s="74"/>
    </row>
    <row r="41" spans="2:16" x14ac:dyDescent="0.25">
      <c r="I41" s="74"/>
    </row>
  </sheetData>
  <mergeCells count="2">
    <mergeCell ref="B2:E2"/>
    <mergeCell ref="C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Schedule </vt:lpstr>
      <vt:lpstr>Wage Breakup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2021-07-16T06:26:09Z</dcterms:created>
  <dcterms:modified xsi:type="dcterms:W3CDTF">2021-07-26T11:22:34Z</dcterms:modified>
</cp:coreProperties>
</file>