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 defaultThemeVersion="124226"/>
  <xr:revisionPtr revIDLastSave="0" documentId="13_ncr:1_{90EB61EB-063A-43CB-ACE1-7A7B853D2CA0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Cost Schedule (Gurgaon)" sheetId="4" r:id="rId1"/>
    <sheet name="Cost Schedule (Bang)" sheetId="5" r:id="rId2"/>
    <sheet name="Wage Breakup Gurgaon" sheetId="3" r:id="rId3"/>
    <sheet name="Wage Breakup Bang" sheetId="6" r:id="rId4"/>
  </sheets>
  <calcPr calcId="181029"/>
  <fileRecoveryPr autoRecover="0"/>
</workbook>
</file>

<file path=xl/calcChain.xml><?xml version="1.0" encoding="utf-8"?>
<calcChain xmlns="http://schemas.openxmlformats.org/spreadsheetml/2006/main">
  <c r="D9" i="3" l="1"/>
  <c r="C25" i="3"/>
  <c r="D40" i="6" l="1"/>
  <c r="D24" i="6" l="1"/>
  <c r="D33" i="6" l="1"/>
  <c r="D41" i="6" s="1"/>
  <c r="D42" i="6" l="1"/>
  <c r="D39" i="6"/>
  <c r="D37" i="6"/>
  <c r="D23" i="6"/>
  <c r="D14" i="6"/>
  <c r="D6" i="6"/>
  <c r="D21" i="6" s="1"/>
  <c r="E7" i="3"/>
  <c r="E8" i="3" s="1"/>
  <c r="E27" i="3" s="1"/>
  <c r="D7" i="3"/>
  <c r="D8" i="3" s="1"/>
  <c r="D45" i="6" l="1"/>
  <c r="D46" i="6" s="1"/>
  <c r="E8" i="5" s="1"/>
  <c r="D22" i="6"/>
  <c r="D10" i="6"/>
  <c r="D12" i="3"/>
  <c r="D25" i="3"/>
  <c r="D24" i="3"/>
  <c r="E9" i="3"/>
  <c r="E12" i="3" s="1"/>
  <c r="E24" i="3"/>
  <c r="D27" i="3"/>
  <c r="D12" i="6" l="1"/>
  <c r="D20" i="6"/>
  <c r="D15" i="6"/>
  <c r="D19" i="6"/>
  <c r="D13" i="6"/>
  <c r="E23" i="3"/>
  <c r="E15" i="3"/>
  <c r="E22" i="3"/>
  <c r="E14" i="3"/>
  <c r="D23" i="3"/>
  <c r="D15" i="3"/>
  <c r="D22" i="3"/>
  <c r="D30" i="3" s="1"/>
  <c r="D31" i="3" s="1"/>
  <c r="D33" i="3" s="1"/>
  <c r="D14" i="3"/>
  <c r="E25" i="3"/>
  <c r="K12" i="5"/>
  <c r="I9" i="5"/>
  <c r="H9" i="5"/>
  <c r="G9" i="5"/>
  <c r="F9" i="5"/>
  <c r="J8" i="5"/>
  <c r="K8" i="5" s="1"/>
  <c r="C8" i="5"/>
  <c r="J7" i="5"/>
  <c r="D7" i="5"/>
  <c r="E30" i="3" l="1"/>
  <c r="E31" i="3" s="1"/>
  <c r="E33" i="3" s="1"/>
  <c r="J9" i="5"/>
  <c r="E18" i="3"/>
  <c r="E20" i="3" s="1"/>
  <c r="D27" i="6"/>
  <c r="D28" i="6" s="1"/>
  <c r="E7" i="5" s="1"/>
  <c r="K7" i="5" s="1"/>
  <c r="K9" i="5" s="1"/>
  <c r="K13" i="5" s="1"/>
  <c r="K14" i="5" s="1"/>
  <c r="K15" i="5" s="1"/>
  <c r="D16" i="6"/>
  <c r="D17" i="6" s="1"/>
  <c r="D18" i="3"/>
  <c r="D20" i="3" s="1"/>
  <c r="D7" i="4"/>
  <c r="I9" i="4" l="1"/>
  <c r="H9" i="4"/>
  <c r="G9" i="4"/>
  <c r="F9" i="4"/>
  <c r="J8" i="4"/>
  <c r="C8" i="4"/>
  <c r="J7" i="4"/>
  <c r="K12" i="4" l="1"/>
  <c r="J9" i="4"/>
  <c r="E8" i="4" l="1"/>
  <c r="K8" i="4" s="1"/>
  <c r="E7" i="4" l="1"/>
  <c r="K7" i="4" s="1"/>
  <c r="K9" i="4" s="1"/>
  <c r="K13" i="4" s="1"/>
  <c r="K14" i="4" s="1"/>
  <c r="K15" i="4" s="1"/>
</calcChain>
</file>

<file path=xl/sharedStrings.xml><?xml version="1.0" encoding="utf-8"?>
<sst xmlns="http://schemas.openxmlformats.org/spreadsheetml/2006/main" count="159" uniqueCount="96">
  <si>
    <t>Proposed Wages</t>
  </si>
  <si>
    <t>PARTICULARS</t>
  </si>
  <si>
    <t>(A)</t>
  </si>
  <si>
    <t>Basic Salary</t>
  </si>
  <si>
    <t>D. A. (Special Allowance)</t>
  </si>
  <si>
    <t>Basic + DA</t>
  </si>
  <si>
    <t xml:space="preserve">HRA </t>
  </si>
  <si>
    <t>CCA</t>
  </si>
  <si>
    <t>Additional Salary</t>
  </si>
  <si>
    <t>Total Gross Salary</t>
  </si>
  <si>
    <t>(B)</t>
  </si>
  <si>
    <t>PF Contribution (12% of basic &amp; DA)</t>
  </si>
  <si>
    <t>ESIC (0.75% on total gross)</t>
  </si>
  <si>
    <t>MLWF</t>
  </si>
  <si>
    <t>ProfessionalTax</t>
  </si>
  <si>
    <t>Employees deduction</t>
  </si>
  <si>
    <t>Net Salary (A-B)</t>
  </si>
  <si>
    <t>(C)</t>
  </si>
  <si>
    <t>PF (13%) on Basic + DA</t>
  </si>
  <si>
    <t>ESIC (3.25%) on Total Gross/ Mediclaim</t>
  </si>
  <si>
    <t>Background Verification</t>
  </si>
  <si>
    <t>Uniforms</t>
  </si>
  <si>
    <t>Net Charges to Company</t>
  </si>
  <si>
    <t>Total Cost</t>
  </si>
  <si>
    <t>Management Fees</t>
  </si>
  <si>
    <t>CTC</t>
  </si>
  <si>
    <t xml:space="preserve">Site Name - </t>
  </si>
  <si>
    <t xml:space="preserve">Proposal Date - </t>
  </si>
  <si>
    <t>City</t>
  </si>
  <si>
    <t>Sr.No.</t>
  </si>
  <si>
    <t>Unit Rate (Rs.)</t>
  </si>
  <si>
    <t>Shifts</t>
  </si>
  <si>
    <t>Remarks &amp; Shift Timings</t>
  </si>
  <si>
    <t>G</t>
  </si>
  <si>
    <t>I</t>
  </si>
  <si>
    <t>II</t>
  </si>
  <si>
    <t>III</t>
  </si>
  <si>
    <t>Total No.</t>
  </si>
  <si>
    <t>Sub - Total</t>
  </si>
  <si>
    <t>Cost</t>
  </si>
  <si>
    <t>Soft Services</t>
  </si>
  <si>
    <t>Consumables, Machinery, AMCs &amp; Miscellaneous</t>
  </si>
  <si>
    <t>LS</t>
  </si>
  <si>
    <t>Billing At Actuals as per SILA Rate Card</t>
  </si>
  <si>
    <t>Terms</t>
  </si>
  <si>
    <t>Taxes as applicable</t>
  </si>
  <si>
    <t>Revision in rates will be deemed approved as per the Minimum Wage Notification from the date thereof</t>
  </si>
  <si>
    <t>SILA will provide statutory documentation each month</t>
  </si>
  <si>
    <t>Invoices will sent by the 3rd, verification by client by the 5th and payments to be released by the end of each month</t>
  </si>
  <si>
    <t>Work on Statutory Holidays will be billed 3x as per norms - 26th January, 15th August, 2nd October</t>
  </si>
  <si>
    <t>Overtime (If required) will be billed as per the OT rates mentioned in the wage Breakup</t>
  </si>
  <si>
    <t xml:space="preserve">Ex-Gratia on Basic + DA </t>
  </si>
  <si>
    <t>Leave Salary</t>
  </si>
  <si>
    <t>Gratuity</t>
  </si>
  <si>
    <t>NA</t>
  </si>
  <si>
    <t xml:space="preserve">Godrej Housing Finance </t>
  </si>
  <si>
    <t>Gurgaon</t>
  </si>
  <si>
    <t>Security Guard</t>
  </si>
  <si>
    <t>LWF</t>
  </si>
  <si>
    <t>Vendor Service Fees</t>
  </si>
  <si>
    <t>Bangalore</t>
  </si>
  <si>
    <t>Chemicals &amp; Consumables &amp;Machinery</t>
  </si>
  <si>
    <t>Proposed Wage Rates For Bangalore 12 hrs 26 days</t>
  </si>
  <si>
    <t>Percentage</t>
  </si>
  <si>
    <t>Gross Salary</t>
  </si>
  <si>
    <t>HRA</t>
  </si>
  <si>
    <t>Other Allowances</t>
  </si>
  <si>
    <t>Extra 4 Hrs</t>
  </si>
  <si>
    <t>Professional Tax</t>
  </si>
  <si>
    <t>ESIC (3.25%) on Total Gross/Mediclaim</t>
  </si>
  <si>
    <t>Bonus @ 8.33% of Basic +DA</t>
  </si>
  <si>
    <t>Leave @ 6.73%* Basic + DA</t>
  </si>
  <si>
    <t>Admin and Documentation</t>
  </si>
  <si>
    <t xml:space="preserve">Total Cost </t>
  </si>
  <si>
    <t>12hours x 6 Days a Week</t>
  </si>
  <si>
    <t>Particulars</t>
  </si>
  <si>
    <t>%</t>
  </si>
  <si>
    <t>Basic</t>
  </si>
  <si>
    <t>DA</t>
  </si>
  <si>
    <t>Total (Basic+DA)</t>
  </si>
  <si>
    <t>Flat</t>
  </si>
  <si>
    <t>WA</t>
  </si>
  <si>
    <t>Performance Allowance</t>
  </si>
  <si>
    <t xml:space="preserve">Gross </t>
  </si>
  <si>
    <t>Statutory Contributions</t>
  </si>
  <si>
    <t>PF</t>
  </si>
  <si>
    <t>ESIC</t>
  </si>
  <si>
    <t>Bonus</t>
  </si>
  <si>
    <t xml:space="preserve">Paid Leaves </t>
  </si>
  <si>
    <t xml:space="preserve">Uniform </t>
  </si>
  <si>
    <t>Total</t>
  </si>
  <si>
    <t>TOTAL</t>
  </si>
  <si>
    <t>Pantry/HK Boy</t>
  </si>
  <si>
    <t>Pantry Boy/HK</t>
  </si>
  <si>
    <t>9hours x 6 Days a Week</t>
  </si>
  <si>
    <t xml:space="preserve">Gratuity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</si>
</sst>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 * #,##0_ ;_ * \-#,##0_ ;_ * &quot;-&quot;??_ ;_ @_ "/>
    <numFmt numFmtId="167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006600"/>
      <name val="Calibri"/>
      <family val="2"/>
      <scheme val="minor"/>
    </font>
    <font>
      <b/>
      <u/>
      <sz val="10"/>
      <color rgb="FFC00000"/>
      <name val="Calibri"/>
      <family val="2"/>
      <scheme val="minor"/>
    </font>
    <font>
      <sz val="10"/>
      <color rgb="FF0066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rgb="FFA6A6A6"/>
      </patternFill>
    </fill>
    <fill>
      <patternFill patternType="solid">
        <fgColor rgb="FFA6A6A6"/>
        <bgColor rgb="FFA6A6A6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3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0" fontId="1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7" fillId="0" borderId="0"/>
    <xf numFmtId="164" fontId="1" fillId="0" borderId="0" applyFont="0" applyFill="0" applyBorder="0" applyAlignment="0" applyProtection="0"/>
  </cellStyleXfs>
  <cellXfs count="182">
    <xf numFmtId="0" fontId="0" fillId="0" borderId="0" xfId="0"/>
    <xf numFmtId="0" fontId="4" fillId="0" borderId="0" xfId="3" applyFont="1"/>
    <xf numFmtId="0" fontId="6" fillId="0" borderId="3" xfId="3" applyFont="1" applyFill="1" applyBorder="1" applyAlignment="1">
      <alignment horizontal="center"/>
    </xf>
    <xf numFmtId="166" fontId="6" fillId="2" borderId="1" xfId="4" applyNumberFormat="1" applyFont="1" applyFill="1" applyBorder="1" applyAlignment="1">
      <alignment horizontal="center" vertical="center"/>
    </xf>
    <xf numFmtId="166" fontId="6" fillId="2" borderId="4" xfId="4" applyNumberFormat="1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center"/>
    </xf>
    <xf numFmtId="166" fontId="5" fillId="0" borderId="1" xfId="4" applyNumberFormat="1" applyFont="1" applyFill="1" applyBorder="1" applyAlignment="1">
      <alignment horizontal="center" vertical="center"/>
    </xf>
    <xf numFmtId="166" fontId="5" fillId="0" borderId="4" xfId="4" applyNumberFormat="1" applyFont="1" applyFill="1" applyBorder="1" applyAlignment="1">
      <alignment horizontal="center" vertical="center"/>
    </xf>
    <xf numFmtId="166" fontId="6" fillId="0" borderId="4" xfId="4" applyNumberFormat="1" applyFont="1" applyFill="1" applyBorder="1" applyAlignment="1">
      <alignment horizontal="center" vertical="center"/>
    </xf>
    <xf numFmtId="166" fontId="6" fillId="0" borderId="1" xfId="4" applyNumberFormat="1" applyFont="1" applyFill="1" applyBorder="1" applyAlignment="1">
      <alignment horizontal="center" vertical="center"/>
    </xf>
    <xf numFmtId="0" fontId="6" fillId="0" borderId="15" xfId="3" applyFont="1" applyFill="1" applyBorder="1" applyAlignment="1">
      <alignment horizontal="center"/>
    </xf>
    <xf numFmtId="166" fontId="6" fillId="0" borderId="2" xfId="4" applyNumberFormat="1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/>
    </xf>
    <xf numFmtId="166" fontId="5" fillId="0" borderId="11" xfId="4" applyNumberFormat="1" applyFont="1" applyFill="1" applyBorder="1" applyAlignment="1">
      <alignment horizontal="center" vertical="center"/>
    </xf>
    <xf numFmtId="166" fontId="5" fillId="0" borderId="12" xfId="4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/>
    </xf>
    <xf numFmtId="166" fontId="5" fillId="0" borderId="5" xfId="4" applyNumberFormat="1" applyFont="1" applyFill="1" applyBorder="1" applyAlignment="1">
      <alignment horizontal="center" vertical="center"/>
    </xf>
    <xf numFmtId="166" fontId="5" fillId="0" borderId="7" xfId="4" applyNumberFormat="1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right"/>
    </xf>
    <xf numFmtId="1" fontId="6" fillId="0" borderId="4" xfId="2" applyNumberFormat="1" applyFont="1" applyFill="1" applyBorder="1" applyAlignment="1">
      <alignment horizontal="right"/>
    </xf>
    <xf numFmtId="1" fontId="6" fillId="2" borderId="1" xfId="2" applyNumberFormat="1" applyFont="1" applyFill="1" applyBorder="1" applyAlignment="1">
      <alignment horizontal="right" vertical="center"/>
    </xf>
    <xf numFmtId="1" fontId="6" fillId="2" borderId="4" xfId="2" applyNumberFormat="1" applyFont="1" applyFill="1" applyBorder="1" applyAlignment="1">
      <alignment horizontal="right" vertical="center"/>
    </xf>
    <xf numFmtId="3" fontId="6" fillId="0" borderId="1" xfId="0" applyNumberFormat="1" applyFont="1" applyFill="1" applyBorder="1" applyAlignment="1">
      <alignment horizontal="right"/>
    </xf>
    <xf numFmtId="3" fontId="6" fillId="0" borderId="4" xfId="0" applyNumberFormat="1" applyFont="1" applyFill="1" applyBorder="1" applyAlignment="1">
      <alignment horizontal="right"/>
    </xf>
    <xf numFmtId="1" fontId="6" fillId="0" borderId="1" xfId="2" applyNumberFormat="1" applyFont="1" applyFill="1" applyBorder="1" applyAlignment="1">
      <alignment horizontal="right" vertical="center"/>
    </xf>
    <xf numFmtId="1" fontId="6" fillId="0" borderId="4" xfId="2" applyNumberFormat="1" applyFont="1" applyFill="1" applyBorder="1" applyAlignment="1">
      <alignment horizontal="right" vertical="center"/>
    </xf>
    <xf numFmtId="0" fontId="5" fillId="0" borderId="15" xfId="3" applyFont="1" applyFill="1" applyBorder="1" applyAlignment="1">
      <alignment horizontal="center"/>
    </xf>
    <xf numFmtId="166" fontId="5" fillId="0" borderId="2" xfId="4" applyNumberFormat="1" applyFont="1" applyFill="1" applyBorder="1" applyAlignment="1">
      <alignment horizontal="center" vertical="center"/>
    </xf>
    <xf numFmtId="166" fontId="5" fillId="0" borderId="6" xfId="4" applyNumberFormat="1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/>
    </xf>
    <xf numFmtId="166" fontId="4" fillId="0" borderId="0" xfId="3" applyNumberFormat="1" applyFont="1"/>
    <xf numFmtId="0" fontId="6" fillId="0" borderId="7" xfId="3" applyFont="1" applyFill="1" applyBorder="1" applyAlignment="1">
      <alignment horizontal="center"/>
    </xf>
    <xf numFmtId="0" fontId="5" fillId="4" borderId="8" xfId="3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0" fontId="5" fillId="0" borderId="9" xfId="3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67" fontId="6" fillId="0" borderId="0" xfId="2" applyNumberFormat="1" applyFont="1" applyAlignment="1">
      <alignment horizontal="center" vertical="center"/>
    </xf>
    <xf numFmtId="0" fontId="6" fillId="0" borderId="0" xfId="2" applyNumberFormat="1" applyFont="1" applyAlignment="1">
      <alignment horizontal="center"/>
    </xf>
    <xf numFmtId="167" fontId="6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17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41" fontId="5" fillId="0" borderId="18" xfId="7" applyFont="1" applyFill="1" applyBorder="1" applyAlignment="1">
      <alignment vertical="center"/>
    </xf>
    <xf numFmtId="167" fontId="5" fillId="0" borderId="18" xfId="2" applyNumberFormat="1" applyFont="1" applyFill="1" applyBorder="1" applyAlignment="1">
      <alignment horizontal="center" vertical="center"/>
    </xf>
    <xf numFmtId="167" fontId="5" fillId="0" borderId="19" xfId="2" applyNumberFormat="1" applyFont="1" applyFill="1" applyBorder="1" applyAlignment="1">
      <alignment vertical="center"/>
    </xf>
    <xf numFmtId="0" fontId="5" fillId="0" borderId="20" xfId="0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horizontal="left" vertical="center"/>
    </xf>
    <xf numFmtId="41" fontId="5" fillId="0" borderId="0" xfId="7" applyFont="1" applyFill="1" applyBorder="1" applyAlignment="1">
      <alignment vertical="center"/>
    </xf>
    <xf numFmtId="167" fontId="5" fillId="0" borderId="0" xfId="2" applyNumberFormat="1" applyFont="1" applyFill="1" applyBorder="1" applyAlignment="1">
      <alignment horizontal="center" vertical="center"/>
    </xf>
    <xf numFmtId="167" fontId="5" fillId="0" borderId="21" xfId="2" applyNumberFormat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41" fontId="5" fillId="0" borderId="23" xfId="7" applyFont="1" applyFill="1" applyBorder="1" applyAlignment="1">
      <alignment vertical="center"/>
    </xf>
    <xf numFmtId="167" fontId="5" fillId="0" borderId="23" xfId="2" applyNumberFormat="1" applyFont="1" applyFill="1" applyBorder="1" applyAlignment="1">
      <alignment horizontal="center" vertical="center"/>
    </xf>
    <xf numFmtId="167" fontId="5" fillId="0" borderId="24" xfId="2" applyNumberFormat="1" applyFont="1" applyFill="1" applyBorder="1" applyAlignment="1">
      <alignment horizontal="center" vertical="center"/>
    </xf>
    <xf numFmtId="0" fontId="5" fillId="5" borderId="5" xfId="3" applyFont="1" applyFill="1" applyBorder="1" applyAlignment="1">
      <alignment horizontal="center" vertical="center"/>
    </xf>
    <xf numFmtId="0" fontId="5" fillId="5" borderId="5" xfId="3" applyFont="1" applyFill="1" applyBorder="1" applyAlignment="1">
      <alignment horizontal="left" vertical="center"/>
    </xf>
    <xf numFmtId="41" fontId="5" fillId="5" borderId="5" xfId="7" applyFont="1" applyFill="1" applyBorder="1" applyAlignment="1">
      <alignment horizontal="center" vertical="center"/>
    </xf>
    <xf numFmtId="167" fontId="8" fillId="5" borderId="5" xfId="8" applyNumberFormat="1" applyFont="1" applyFill="1" applyBorder="1" applyAlignment="1">
      <alignment vertical="center"/>
    </xf>
    <xf numFmtId="167" fontId="5" fillId="5" borderId="5" xfId="8" applyNumberFormat="1" applyFont="1" applyFill="1" applyBorder="1" applyAlignment="1">
      <alignment vertical="center"/>
    </xf>
    <xf numFmtId="167" fontId="5" fillId="3" borderId="1" xfId="2" applyNumberFormat="1" applyFont="1" applyFill="1" applyBorder="1" applyAlignment="1">
      <alignment horizontal="center" vertical="center"/>
    </xf>
    <xf numFmtId="1" fontId="5" fillId="3" borderId="1" xfId="2" applyNumberFormat="1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41" fontId="6" fillId="2" borderId="1" xfId="7" applyFont="1" applyFill="1" applyBorder="1" applyAlignment="1">
      <alignment horizontal="center" vertical="center"/>
    </xf>
    <xf numFmtId="167" fontId="6" fillId="2" borderId="1" xfId="2" applyNumberFormat="1" applyFont="1" applyFill="1" applyBorder="1" applyAlignment="1">
      <alignment horizontal="center" vertical="center"/>
    </xf>
    <xf numFmtId="1" fontId="6" fillId="2" borderId="1" xfId="2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67" fontId="5" fillId="5" borderId="1" xfId="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2" borderId="1" xfId="3" applyFont="1" applyFill="1" applyBorder="1" applyAlignment="1">
      <alignment horizontal="left" vertical="center" wrapText="1"/>
    </xf>
    <xf numFmtId="41" fontId="5" fillId="5" borderId="1" xfId="7" applyFont="1" applyFill="1" applyBorder="1" applyAlignment="1">
      <alignment horizontal="center"/>
    </xf>
    <xf numFmtId="1" fontId="5" fillId="5" borderId="1" xfId="2" applyNumberFormat="1" applyFont="1" applyFill="1" applyBorder="1" applyAlignment="1">
      <alignment horizontal="center"/>
    </xf>
    <xf numFmtId="167" fontId="5" fillId="5" borderId="1" xfId="2" applyNumberFormat="1" applyFont="1" applyFill="1" applyBorder="1" applyAlignment="1">
      <alignment horizontal="center"/>
    </xf>
    <xf numFmtId="167" fontId="5" fillId="3" borderId="1" xfId="4" applyNumberFormat="1" applyFont="1" applyFill="1" applyBorder="1" applyAlignment="1">
      <alignment horizontal="center" vertical="top"/>
    </xf>
    <xf numFmtId="167" fontId="5" fillId="3" borderId="1" xfId="4" applyNumberFormat="1" applyFont="1" applyFill="1" applyBorder="1" applyAlignment="1">
      <alignment horizontal="left" vertical="top" wrapText="1"/>
    </xf>
    <xf numFmtId="41" fontId="5" fillId="3" borderId="1" xfId="7" applyFont="1" applyFill="1" applyBorder="1" applyAlignment="1">
      <alignment horizontal="center" vertical="top"/>
    </xf>
    <xf numFmtId="164" fontId="4" fillId="0" borderId="0" xfId="0" applyNumberFormat="1" applyFont="1"/>
    <xf numFmtId="0" fontId="6" fillId="0" borderId="1" xfId="3" applyFont="1" applyBorder="1" applyAlignment="1">
      <alignment horizontal="center" vertical="center"/>
    </xf>
    <xf numFmtId="2" fontId="6" fillId="2" borderId="1" xfId="3" applyNumberFormat="1" applyFont="1" applyFill="1" applyBorder="1" applyAlignment="1">
      <alignment horizontal="left" vertical="center"/>
    </xf>
    <xf numFmtId="41" fontId="6" fillId="0" borderId="1" xfId="7" applyFont="1" applyFill="1" applyBorder="1" applyAlignment="1">
      <alignment horizontal="center" vertical="center"/>
    </xf>
    <xf numFmtId="167" fontId="6" fillId="2" borderId="1" xfId="2" applyNumberFormat="1" applyFont="1" applyFill="1" applyBorder="1" applyAlignment="1">
      <alignment vertical="center"/>
    </xf>
    <xf numFmtId="167" fontId="6" fillId="2" borderId="1" xfId="2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41" fontId="5" fillId="3" borderId="1" xfId="7" applyFont="1" applyFill="1" applyBorder="1" applyAlignment="1">
      <alignment horizontal="center"/>
    </xf>
    <xf numFmtId="167" fontId="5" fillId="3" borderId="1" xfId="2" applyNumberFormat="1" applyFont="1" applyFill="1" applyBorder="1" applyAlignment="1">
      <alignment horizontal="center"/>
    </xf>
    <xf numFmtId="167" fontId="5" fillId="0" borderId="1" xfId="2" applyNumberFormat="1" applyFont="1" applyFill="1" applyBorder="1" applyAlignment="1">
      <alignment horizontal="center"/>
    </xf>
    <xf numFmtId="0" fontId="9" fillId="0" borderId="0" xfId="0" applyFont="1"/>
    <xf numFmtId="3" fontId="10" fillId="0" borderId="0" xfId="11" applyNumberFormat="1" applyFont="1" applyFill="1" applyBorder="1" applyAlignment="1">
      <alignment vertical="center"/>
    </xf>
    <xf numFmtId="0" fontId="6" fillId="0" borderId="0" xfId="0" applyFont="1" applyAlignment="1">
      <alignment horizontal="left"/>
    </xf>
    <xf numFmtId="41" fontId="6" fillId="0" borderId="0" xfId="7" applyFont="1" applyAlignment="1">
      <alignment horizontal="center"/>
    </xf>
    <xf numFmtId="0" fontId="11" fillId="0" borderId="0" xfId="0" applyFont="1" applyAlignment="1"/>
    <xf numFmtId="9" fontId="6" fillId="0" borderId="0" xfId="8" applyFont="1" applyAlignment="1">
      <alignment horizontal="center"/>
    </xf>
    <xf numFmtId="0" fontId="0" fillId="0" borderId="0" xfId="0" applyAlignment="1">
      <alignment vertical="center"/>
    </xf>
    <xf numFmtId="41" fontId="12" fillId="0" borderId="3" xfId="7" applyFont="1" applyBorder="1" applyAlignment="1" applyProtection="1">
      <alignment horizontal="center"/>
    </xf>
    <xf numFmtId="0" fontId="5" fillId="0" borderId="24" xfId="3" applyFont="1" applyFill="1" applyBorder="1" applyAlignment="1">
      <alignment horizontal="center" vertical="center" wrapText="1"/>
    </xf>
    <xf numFmtId="0" fontId="6" fillId="0" borderId="26" xfId="3" applyFont="1" applyFill="1" applyBorder="1" applyAlignment="1">
      <alignment horizontal="center"/>
    </xf>
    <xf numFmtId="0" fontId="5" fillId="0" borderId="26" xfId="3" applyFont="1" applyFill="1" applyBorder="1" applyAlignment="1">
      <alignment horizontal="center"/>
    </xf>
    <xf numFmtId="0" fontId="6" fillId="0" borderId="19" xfId="3" applyFont="1" applyFill="1" applyBorder="1" applyAlignment="1">
      <alignment horizontal="center"/>
    </xf>
    <xf numFmtId="0" fontId="5" fillId="0" borderId="27" xfId="3" applyFont="1" applyFill="1" applyBorder="1" applyAlignment="1">
      <alignment horizontal="center"/>
    </xf>
    <xf numFmtId="0" fontId="5" fillId="0" borderId="24" xfId="3" applyFont="1" applyFill="1" applyBorder="1" applyAlignment="1">
      <alignment horizontal="center"/>
    </xf>
    <xf numFmtId="0" fontId="5" fillId="0" borderId="19" xfId="3" applyFont="1" applyFill="1" applyBorder="1" applyAlignment="1">
      <alignment horizontal="center"/>
    </xf>
    <xf numFmtId="0" fontId="5" fillId="0" borderId="16" xfId="3" applyFont="1" applyFill="1" applyBorder="1" applyAlignment="1">
      <alignment horizontal="center"/>
    </xf>
    <xf numFmtId="10" fontId="6" fillId="0" borderId="26" xfId="3" applyNumberFormat="1" applyFont="1" applyFill="1" applyBorder="1" applyAlignment="1">
      <alignment horizontal="center"/>
    </xf>
    <xf numFmtId="10" fontId="12" fillId="0" borderId="26" xfId="7" applyNumberFormat="1" applyFont="1" applyBorder="1" applyAlignment="1" applyProtection="1">
      <alignment horizontal="center"/>
    </xf>
    <xf numFmtId="9" fontId="6" fillId="0" borderId="26" xfId="3" applyNumberFormat="1" applyFont="1" applyFill="1" applyBorder="1" applyAlignment="1">
      <alignment horizontal="center"/>
    </xf>
    <xf numFmtId="9" fontId="5" fillId="3" borderId="1" xfId="7" applyNumberFormat="1" applyFont="1" applyFill="1" applyBorder="1" applyAlignment="1">
      <alignment horizontal="center"/>
    </xf>
    <xf numFmtId="9" fontId="5" fillId="0" borderId="16" xfId="3" applyNumberFormat="1" applyFont="1" applyFill="1" applyBorder="1" applyAlignment="1">
      <alignment horizontal="center"/>
    </xf>
    <xf numFmtId="167" fontId="5" fillId="5" borderId="1" xfId="2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3" fillId="8" borderId="3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164" fontId="14" fillId="2" borderId="1" xfId="12" applyFont="1" applyFill="1" applyBorder="1" applyAlignment="1">
      <alignment wrapText="1"/>
    </xf>
    <xf numFmtId="0" fontId="15" fillId="0" borderId="1" xfId="0" applyFont="1" applyFill="1" applyBorder="1" applyAlignment="1">
      <alignment horizontal="right" vertical="center"/>
    </xf>
    <xf numFmtId="10" fontId="16" fillId="2" borderId="1" xfId="8" applyNumberFormat="1" applyFont="1" applyFill="1" applyBorder="1" applyAlignment="1">
      <alignment horizontal="center"/>
    </xf>
    <xf numFmtId="3" fontId="12" fillId="0" borderId="1" xfId="0" applyNumberFormat="1" applyFont="1" applyFill="1" applyBorder="1" applyAlignment="1">
      <alignment horizontal="right" vertical="center"/>
    </xf>
    <xf numFmtId="0" fontId="13" fillId="0" borderId="3" xfId="0" applyFont="1" applyBorder="1" applyAlignment="1">
      <alignment horizontal="center" vertical="center"/>
    </xf>
    <xf numFmtId="10" fontId="14" fillId="2" borderId="1" xfId="8" applyNumberFormat="1" applyFont="1" applyFill="1" applyBorder="1" applyAlignment="1">
      <alignment horizontal="center"/>
    </xf>
    <xf numFmtId="3" fontId="13" fillId="0" borderId="1" xfId="0" applyNumberFormat="1" applyFont="1" applyFill="1" applyBorder="1" applyAlignment="1">
      <alignment horizontal="right" vertical="center"/>
    </xf>
    <xf numFmtId="3" fontId="15" fillId="0" borderId="1" xfId="0" applyNumberFormat="1" applyFont="1" applyFill="1" applyBorder="1" applyAlignment="1">
      <alignment horizontal="right" vertical="center"/>
    </xf>
    <xf numFmtId="164" fontId="16" fillId="0" borderId="1" xfId="12" applyFont="1" applyFill="1" applyBorder="1" applyAlignment="1">
      <alignment horizontal="right" vertical="center"/>
    </xf>
    <xf numFmtId="164" fontId="16" fillId="0" borderId="1" xfId="12" applyNumberFormat="1" applyFont="1" applyFill="1" applyBorder="1" applyAlignment="1">
      <alignment horizontal="right" vertical="center"/>
    </xf>
    <xf numFmtId="3" fontId="16" fillId="0" borderId="1" xfId="9" applyNumberFormat="1" applyFont="1" applyFill="1" applyBorder="1" applyAlignment="1">
      <alignment horizontal="right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9" borderId="0" xfId="0" applyFill="1" applyAlignment="1">
      <alignment horizontal="right"/>
    </xf>
    <xf numFmtId="0" fontId="17" fillId="5" borderId="13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8" fillId="0" borderId="29" xfId="0" applyFont="1" applyBorder="1"/>
    <xf numFmtId="9" fontId="18" fillId="0" borderId="30" xfId="0" applyNumberFormat="1" applyFont="1" applyBorder="1" applyAlignment="1">
      <alignment horizontal="center"/>
    </xf>
    <xf numFmtId="0" fontId="18" fillId="0" borderId="31" xfId="0" applyFont="1" applyBorder="1"/>
    <xf numFmtId="2" fontId="18" fillId="10" borderId="30" xfId="0" applyNumberFormat="1" applyFont="1" applyFill="1" applyBorder="1"/>
    <xf numFmtId="0" fontId="18" fillId="0" borderId="28" xfId="0" applyFont="1" applyBorder="1"/>
    <xf numFmtId="0" fontId="18" fillId="0" borderId="30" xfId="0" applyFont="1" applyBorder="1"/>
    <xf numFmtId="0" fontId="18" fillId="0" borderId="29" xfId="0" applyFont="1" applyBorder="1" applyAlignment="1"/>
    <xf numFmtId="0" fontId="18" fillId="0" borderId="30" xfId="0" applyFont="1" applyBorder="1" applyAlignment="1"/>
    <xf numFmtId="0" fontId="18" fillId="0" borderId="32" xfId="0" applyFont="1" applyBorder="1"/>
    <xf numFmtId="0" fontId="19" fillId="3" borderId="13" xfId="0" applyFont="1" applyFill="1" applyBorder="1" applyAlignment="1">
      <alignment horizontal="left"/>
    </xf>
    <xf numFmtId="0" fontId="19" fillId="3" borderId="8" xfId="0" applyFont="1" applyFill="1" applyBorder="1" applyAlignment="1">
      <alignment horizontal="left"/>
    </xf>
    <xf numFmtId="0" fontId="20" fillId="5" borderId="13" xfId="0" applyFont="1" applyFill="1" applyBorder="1" applyAlignment="1"/>
    <xf numFmtId="0" fontId="20" fillId="5" borderId="8" xfId="0" applyFont="1" applyFill="1" applyBorder="1" applyAlignment="1"/>
    <xf numFmtId="0" fontId="20" fillId="9" borderId="14" xfId="0" applyFont="1" applyFill="1" applyBorder="1" applyAlignment="1"/>
    <xf numFmtId="10" fontId="18" fillId="0" borderId="31" xfId="0" applyNumberFormat="1" applyFont="1" applyBorder="1" applyAlignment="1">
      <alignment horizontal="center"/>
    </xf>
    <xf numFmtId="2" fontId="18" fillId="9" borderId="34" xfId="0" applyNumberFormat="1" applyFont="1" applyFill="1" applyBorder="1"/>
    <xf numFmtId="10" fontId="18" fillId="0" borderId="30" xfId="0" applyNumberFormat="1" applyFont="1" applyBorder="1" applyAlignment="1">
      <alignment horizontal="center"/>
    </xf>
    <xf numFmtId="2" fontId="18" fillId="9" borderId="35" xfId="0" applyNumberFormat="1" applyFont="1" applyFill="1" applyBorder="1"/>
    <xf numFmtId="10" fontId="18" fillId="0" borderId="33" xfId="0" applyNumberFormat="1" applyFont="1" applyBorder="1" applyAlignment="1">
      <alignment horizontal="center"/>
    </xf>
    <xf numFmtId="2" fontId="18" fillId="9" borderId="36" xfId="0" applyNumberFormat="1" applyFont="1" applyFill="1" applyBorder="1"/>
    <xf numFmtId="0" fontId="17" fillId="5" borderId="13" xfId="0" applyFont="1" applyFill="1" applyBorder="1"/>
    <xf numFmtId="0" fontId="18" fillId="5" borderId="8" xfId="0" applyFont="1" applyFill="1" applyBorder="1"/>
    <xf numFmtId="2" fontId="17" fillId="9" borderId="14" xfId="0" applyNumberFormat="1" applyFont="1" applyFill="1" applyBorder="1"/>
    <xf numFmtId="0" fontId="19" fillId="5" borderId="13" xfId="0" applyFont="1" applyFill="1" applyBorder="1"/>
    <xf numFmtId="0" fontId="21" fillId="5" borderId="8" xfId="0" applyFont="1" applyFill="1" applyBorder="1"/>
    <xf numFmtId="1" fontId="19" fillId="9" borderId="14" xfId="0" applyNumberFormat="1" applyFont="1" applyFill="1" applyBorder="1"/>
    <xf numFmtId="0" fontId="17" fillId="9" borderId="14" xfId="0" applyFont="1" applyFill="1" applyBorder="1" applyAlignment="1">
      <alignment horizontal="center" vertical="center" wrapText="1"/>
    </xf>
    <xf numFmtId="2" fontId="18" fillId="9" borderId="37" xfId="0" applyNumberFormat="1" applyFont="1" applyFill="1" applyBorder="1"/>
    <xf numFmtId="2" fontId="19" fillId="9" borderId="14" xfId="0" applyNumberFormat="1" applyFont="1" applyFill="1" applyBorder="1"/>
    <xf numFmtId="166" fontId="6" fillId="0" borderId="6" xfId="4" applyNumberFormat="1" applyFont="1" applyFill="1" applyBorder="1" applyAlignment="1">
      <alignment horizontal="center" vertical="center"/>
    </xf>
    <xf numFmtId="166" fontId="6" fillId="0" borderId="12" xfId="4" applyNumberFormat="1" applyFont="1" applyFill="1" applyBorder="1" applyAlignment="1">
      <alignment horizontal="center" vertical="center"/>
    </xf>
    <xf numFmtId="167" fontId="4" fillId="0" borderId="0" xfId="0" applyNumberFormat="1" applyFont="1" applyAlignment="1">
      <alignment horizontal="center"/>
    </xf>
    <xf numFmtId="0" fontId="6" fillId="0" borderId="0" xfId="0" applyFont="1" applyAlignment="1"/>
    <xf numFmtId="167" fontId="5" fillId="5" borderId="5" xfId="2" applyNumberFormat="1" applyFont="1" applyFill="1" applyBorder="1" applyAlignment="1">
      <alignment horizontal="center" vertical="center"/>
    </xf>
    <xf numFmtId="0" fontId="5" fillId="5" borderId="1" xfId="3" applyFont="1" applyFill="1" applyBorder="1" applyAlignment="1">
      <alignment horizontal="left" vertical="center"/>
    </xf>
    <xf numFmtId="167" fontId="5" fillId="3" borderId="25" xfId="4" applyNumberFormat="1" applyFont="1" applyFill="1" applyBorder="1" applyAlignment="1">
      <alignment horizontal="center"/>
    </xf>
    <xf numFmtId="167" fontId="5" fillId="3" borderId="26" xfId="4" applyNumberFormat="1" applyFont="1" applyFill="1" applyBorder="1" applyAlignment="1">
      <alignment horizontal="center"/>
    </xf>
    <xf numFmtId="167" fontId="5" fillId="6" borderId="1" xfId="2" applyNumberFormat="1" applyFont="1" applyFill="1" applyBorder="1" applyAlignment="1">
      <alignment horizontal="center"/>
    </xf>
    <xf numFmtId="167" fontId="5" fillId="5" borderId="25" xfId="4" applyNumberFormat="1" applyFont="1" applyFill="1" applyBorder="1" applyAlignment="1">
      <alignment horizontal="left"/>
    </xf>
    <xf numFmtId="167" fontId="5" fillId="5" borderId="26" xfId="4" applyNumberFormat="1" applyFont="1" applyFill="1" applyBorder="1" applyAlignment="1">
      <alignment horizontal="left"/>
    </xf>
    <xf numFmtId="167" fontId="5" fillId="5" borderId="1" xfId="2" applyNumberFormat="1" applyFont="1" applyFill="1" applyBorder="1" applyAlignment="1">
      <alignment horizontal="center"/>
    </xf>
    <xf numFmtId="0" fontId="3" fillId="3" borderId="13" xfId="3" applyFont="1" applyFill="1" applyBorder="1" applyAlignment="1">
      <alignment horizontal="center" vertical="center" wrapText="1"/>
    </xf>
    <xf numFmtId="0" fontId="3" fillId="3" borderId="16" xfId="3" applyFont="1" applyFill="1" applyBorder="1" applyAlignment="1">
      <alignment horizontal="center" vertical="center" wrapText="1"/>
    </xf>
    <xf numFmtId="0" fontId="3" fillId="3" borderId="14" xfId="3" applyFont="1" applyFill="1" applyBorder="1" applyAlignment="1">
      <alignment horizontal="center" vertical="center" wrapText="1"/>
    </xf>
    <xf numFmtId="0" fontId="13" fillId="7" borderId="28" xfId="0" applyFont="1" applyFill="1" applyBorder="1" applyAlignment="1">
      <alignment horizontal="center" vertical="center"/>
    </xf>
    <xf numFmtId="0" fontId="13" fillId="7" borderId="23" xfId="0" applyFont="1" applyFill="1" applyBorder="1" applyAlignment="1">
      <alignment horizontal="center" vertical="center"/>
    </xf>
  </cellXfs>
  <cellStyles count="13">
    <cellStyle name="Comma" xfId="2" builtinId="3"/>
    <cellStyle name="Comma [0]" xfId="7" builtinId="6"/>
    <cellStyle name="Comma [0] 2" xfId="12" xr:uid="{00000000-0005-0000-0000-000002000000}"/>
    <cellStyle name="Comma 2" xfId="4" xr:uid="{00000000-0005-0000-0000-000003000000}"/>
    <cellStyle name="Comma 5" xfId="9" xr:uid="{00000000-0005-0000-0000-000004000000}"/>
    <cellStyle name="Normal" xfId="0" builtinId="0"/>
    <cellStyle name="Normal 2" xfId="6" xr:uid="{00000000-0005-0000-0000-000006000000}"/>
    <cellStyle name="Normal 2 3" xfId="11" xr:uid="{00000000-0005-0000-0000-000007000000}"/>
    <cellStyle name="Normal 2 4" xfId="10" xr:uid="{00000000-0005-0000-0000-000008000000}"/>
    <cellStyle name="Normal 2 5" xfId="5" xr:uid="{00000000-0005-0000-0000-000009000000}"/>
    <cellStyle name="Normal 4 2" xfId="1" xr:uid="{00000000-0005-0000-0000-00000A000000}"/>
    <cellStyle name="Normal 5" xfId="3" xr:uid="{00000000-0005-0000-0000-00000B000000}"/>
    <cellStyle name="Percent" xfId="8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</xdr:colOff>
      <xdr:row>1</xdr:row>
      <xdr:rowOff>133350</xdr:rowOff>
    </xdr:to>
    <xdr:sp macro="" textlink="">
      <xdr:nvSpPr>
        <xdr:cNvPr id="2" name="AutoShape 3" descr="TRIG6">
          <a:extLst>
            <a:ext uri="{FF2B5EF4-FFF2-40B4-BE49-F238E27FC236}">
              <a16:creationId xmlns:a16="http://schemas.microsoft.com/office/drawing/2014/main" id="{5F774F6C-B605-4D95-B192-193B4568F77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63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57150</xdr:colOff>
      <xdr:row>3</xdr:row>
      <xdr:rowOff>28575</xdr:rowOff>
    </xdr:to>
    <xdr:sp macro="" textlink="">
      <xdr:nvSpPr>
        <xdr:cNvPr id="3" name="AutoShape 3" descr="TRIG6">
          <a:extLst>
            <a:ext uri="{FF2B5EF4-FFF2-40B4-BE49-F238E27FC236}">
              <a16:creationId xmlns:a16="http://schemas.microsoft.com/office/drawing/2014/main" id="{A5994988-128A-49BA-BA35-4217CBB519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635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57150</xdr:colOff>
      <xdr:row>1</xdr:row>
      <xdr:rowOff>133350</xdr:rowOff>
    </xdr:to>
    <xdr:sp macro="" textlink="">
      <xdr:nvSpPr>
        <xdr:cNvPr id="4" name="AutoShape 3" descr="TRIG6">
          <a:extLst>
            <a:ext uri="{FF2B5EF4-FFF2-40B4-BE49-F238E27FC236}">
              <a16:creationId xmlns:a16="http://schemas.microsoft.com/office/drawing/2014/main" id="{9D70D14D-D7B8-4C6F-B900-916C128B80D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63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N25"/>
  <sheetViews>
    <sheetView workbookViewId="0">
      <selection activeCell="L17" sqref="L17"/>
    </sheetView>
  </sheetViews>
  <sheetFormatPr defaultColWidth="9.140625" defaultRowHeight="12.75" outlineLevelCol="1" x14ac:dyDescent="0.2"/>
  <cols>
    <col min="1" max="1" width="9.140625" style="40"/>
    <col min="2" max="2" width="3.140625" style="40" customWidth="1"/>
    <col min="3" max="3" width="14.5703125" style="35" bestFit="1" customWidth="1"/>
    <col min="4" max="4" width="43.5703125" style="90" bestFit="1" customWidth="1"/>
    <col min="5" max="5" width="13.7109375" style="91" bestFit="1" customWidth="1"/>
    <col min="6" max="6" width="6.5703125" style="36" customWidth="1" outlineLevel="1"/>
    <col min="7" max="7" width="8" style="36" customWidth="1" outlineLevel="1"/>
    <col min="8" max="8" width="6.5703125" style="36" customWidth="1" outlineLevel="1"/>
    <col min="9" max="9" width="9.42578125" style="36" customWidth="1" outlineLevel="1"/>
    <col min="10" max="10" width="10.28515625" style="37" customWidth="1"/>
    <col min="11" max="11" width="19.85546875" style="38" customWidth="1"/>
    <col min="12" max="12" width="32" style="39" bestFit="1" customWidth="1"/>
    <col min="13" max="16384" width="9.140625" style="40"/>
  </cols>
  <sheetData>
    <row r="1" spans="3:14" ht="18" customHeight="1" x14ac:dyDescent="0.2">
      <c r="D1" s="168"/>
      <c r="E1" s="168"/>
    </row>
    <row r="2" spans="3:14" ht="18" customHeight="1" x14ac:dyDescent="0.2">
      <c r="C2" s="41" t="s">
        <v>26</v>
      </c>
      <c r="D2" s="42" t="s">
        <v>55</v>
      </c>
      <c r="E2" s="43"/>
      <c r="F2" s="44"/>
      <c r="G2" s="44"/>
      <c r="H2" s="44"/>
      <c r="I2" s="44"/>
      <c r="J2" s="44"/>
      <c r="K2" s="44"/>
      <c r="L2" s="45"/>
    </row>
    <row r="3" spans="3:14" ht="18" customHeight="1" x14ac:dyDescent="0.2">
      <c r="C3" s="46" t="s">
        <v>27</v>
      </c>
      <c r="D3" s="47">
        <v>44375</v>
      </c>
      <c r="E3" s="48"/>
      <c r="F3" s="49"/>
      <c r="G3" s="49"/>
      <c r="H3" s="49"/>
      <c r="I3" s="49"/>
      <c r="J3" s="49"/>
      <c r="K3" s="49"/>
      <c r="L3" s="50"/>
    </row>
    <row r="4" spans="3:14" ht="18" customHeight="1" x14ac:dyDescent="0.2">
      <c r="C4" s="51" t="s">
        <v>28</v>
      </c>
      <c r="D4" s="52" t="s">
        <v>56</v>
      </c>
      <c r="E4" s="53"/>
      <c r="F4" s="54"/>
      <c r="G4" s="54"/>
      <c r="H4" s="54"/>
      <c r="I4" s="54"/>
      <c r="J4" s="54"/>
      <c r="K4" s="54"/>
      <c r="L4" s="55"/>
    </row>
    <row r="5" spans="3:14" ht="13.9" customHeight="1" x14ac:dyDescent="0.2">
      <c r="C5" s="56" t="s">
        <v>29</v>
      </c>
      <c r="D5" s="57"/>
      <c r="E5" s="58" t="s">
        <v>30</v>
      </c>
      <c r="F5" s="169" t="s">
        <v>31</v>
      </c>
      <c r="G5" s="169"/>
      <c r="H5" s="169"/>
      <c r="I5" s="169"/>
      <c r="J5" s="169"/>
      <c r="K5" s="59"/>
      <c r="L5" s="60" t="s">
        <v>32</v>
      </c>
    </row>
    <row r="6" spans="3:14" ht="15" customHeight="1" x14ac:dyDescent="0.2">
      <c r="C6" s="75"/>
      <c r="D6" s="76" t="s">
        <v>40</v>
      </c>
      <c r="E6" s="77"/>
      <c r="F6" s="61" t="s">
        <v>33</v>
      </c>
      <c r="G6" s="61" t="s">
        <v>34</v>
      </c>
      <c r="H6" s="61" t="s">
        <v>35</v>
      </c>
      <c r="I6" s="61" t="s">
        <v>36</v>
      </c>
      <c r="J6" s="62" t="s">
        <v>37</v>
      </c>
      <c r="K6" s="61" t="s">
        <v>39</v>
      </c>
      <c r="L6" s="70"/>
    </row>
    <row r="7" spans="3:14" ht="15" customHeight="1" x14ac:dyDescent="0.2">
      <c r="C7" s="63">
        <v>1</v>
      </c>
      <c r="D7" s="71" t="str">
        <f>'Wage Breakup Gurgaon'!D4</f>
        <v>Pantry/HK Boy</v>
      </c>
      <c r="E7" s="64">
        <f>'Wage Breakup Gurgaon'!D33</f>
        <v>17069.394331773976</v>
      </c>
      <c r="F7" s="65">
        <v>1</v>
      </c>
      <c r="G7" s="65"/>
      <c r="H7" s="65"/>
      <c r="I7" s="65"/>
      <c r="J7" s="66">
        <f t="shared" ref="J7:J8" si="0">SUM(F7:I7)</f>
        <v>1</v>
      </c>
      <c r="K7" s="65">
        <f t="shared" ref="K7:K8" si="1">J7*E7</f>
        <v>17069.394331773976</v>
      </c>
      <c r="L7" s="67" t="s">
        <v>94</v>
      </c>
      <c r="N7" s="78"/>
    </row>
    <row r="8" spans="3:14" ht="15" customHeight="1" x14ac:dyDescent="0.2">
      <c r="C8" s="63">
        <f>C7+1</f>
        <v>2</v>
      </c>
      <c r="D8" s="71" t="s">
        <v>57</v>
      </c>
      <c r="E8" s="64">
        <f>'Wage Breakup Gurgaon'!E33</f>
        <v>22311.967747787668</v>
      </c>
      <c r="F8" s="65">
        <v>1</v>
      </c>
      <c r="G8" s="65"/>
      <c r="H8" s="65"/>
      <c r="I8" s="65"/>
      <c r="J8" s="66">
        <f t="shared" si="0"/>
        <v>1</v>
      </c>
      <c r="K8" s="65">
        <f t="shared" si="1"/>
        <v>22311.967747787668</v>
      </c>
      <c r="L8" s="67" t="s">
        <v>74</v>
      </c>
    </row>
    <row r="9" spans="3:14" ht="15" customHeight="1" x14ac:dyDescent="0.2">
      <c r="C9" s="170" t="s">
        <v>38</v>
      </c>
      <c r="D9" s="170"/>
      <c r="E9" s="72"/>
      <c r="F9" s="68">
        <f t="shared" ref="F9:K9" si="2">SUM(F7:F8)</f>
        <v>2</v>
      </c>
      <c r="G9" s="68">
        <f t="shared" si="2"/>
        <v>0</v>
      </c>
      <c r="H9" s="68">
        <f t="shared" si="2"/>
        <v>0</v>
      </c>
      <c r="I9" s="68">
        <f t="shared" si="2"/>
        <v>0</v>
      </c>
      <c r="J9" s="73">
        <f t="shared" si="2"/>
        <v>2</v>
      </c>
      <c r="K9" s="72">
        <f t="shared" si="2"/>
        <v>39381.362079561644</v>
      </c>
      <c r="L9" s="69"/>
    </row>
    <row r="10" spans="3:14" ht="15" customHeight="1" x14ac:dyDescent="0.2">
      <c r="C10" s="75"/>
      <c r="D10" s="76" t="s">
        <v>41</v>
      </c>
      <c r="E10" s="77"/>
      <c r="F10" s="61"/>
      <c r="G10" s="61"/>
      <c r="H10" s="61"/>
      <c r="I10" s="61"/>
      <c r="J10" s="62" t="s">
        <v>37</v>
      </c>
      <c r="K10" s="61" t="s">
        <v>39</v>
      </c>
      <c r="L10" s="70"/>
    </row>
    <row r="11" spans="3:14" x14ac:dyDescent="0.2">
      <c r="C11" s="79">
        <v>1</v>
      </c>
      <c r="D11" s="80" t="s">
        <v>61</v>
      </c>
      <c r="E11" s="81"/>
      <c r="F11" s="65" t="s">
        <v>42</v>
      </c>
      <c r="G11" s="82"/>
      <c r="H11" s="82"/>
      <c r="I11" s="82"/>
      <c r="J11" s="82"/>
      <c r="K11" s="83"/>
      <c r="L11" s="84" t="s">
        <v>43</v>
      </c>
    </row>
    <row r="12" spans="3:14" ht="15" customHeight="1" x14ac:dyDescent="0.2">
      <c r="C12" s="174" t="s">
        <v>38</v>
      </c>
      <c r="D12" s="175"/>
      <c r="E12" s="72"/>
      <c r="F12" s="176"/>
      <c r="G12" s="176"/>
      <c r="H12" s="176"/>
      <c r="I12" s="176"/>
      <c r="J12" s="176"/>
      <c r="K12" s="74">
        <f>SUM(K11:K11)</f>
        <v>0</v>
      </c>
      <c r="L12" s="69"/>
    </row>
    <row r="13" spans="3:14" s="88" customFormat="1" ht="15.75" x14ac:dyDescent="0.25">
      <c r="C13" s="171" t="s">
        <v>23</v>
      </c>
      <c r="D13" s="172"/>
      <c r="E13" s="85"/>
      <c r="F13" s="173"/>
      <c r="G13" s="173"/>
      <c r="H13" s="173"/>
      <c r="I13" s="173"/>
      <c r="J13" s="173"/>
      <c r="K13" s="86">
        <f>K12+K9</f>
        <v>39381.362079561644</v>
      </c>
      <c r="L13" s="87"/>
    </row>
    <row r="14" spans="3:14" s="88" customFormat="1" ht="15.75" x14ac:dyDescent="0.25">
      <c r="C14" s="171" t="s">
        <v>24</v>
      </c>
      <c r="D14" s="172"/>
      <c r="E14" s="107">
        <v>7.0000000000000007E-2</v>
      </c>
      <c r="F14" s="173"/>
      <c r="G14" s="173"/>
      <c r="H14" s="173"/>
      <c r="I14" s="173"/>
      <c r="J14" s="173"/>
      <c r="K14" s="86">
        <f>E14*K13</f>
        <v>2756.6953455693156</v>
      </c>
      <c r="L14" s="87"/>
    </row>
    <row r="15" spans="3:14" s="88" customFormat="1" ht="15.75" x14ac:dyDescent="0.25">
      <c r="C15" s="171" t="s">
        <v>23</v>
      </c>
      <c r="D15" s="172"/>
      <c r="E15" s="85"/>
      <c r="F15" s="173"/>
      <c r="G15" s="173"/>
      <c r="H15" s="173"/>
      <c r="I15" s="173"/>
      <c r="J15" s="173"/>
      <c r="K15" s="86">
        <f>K14+K13</f>
        <v>42138.057425130959</v>
      </c>
      <c r="L15" s="87"/>
    </row>
    <row r="16" spans="3:14" x14ac:dyDescent="0.2">
      <c r="C16" s="40"/>
    </row>
    <row r="17" spans="3:12" x14ac:dyDescent="0.2">
      <c r="C17" s="89" t="s">
        <v>44</v>
      </c>
      <c r="K17" s="93"/>
    </row>
    <row r="18" spans="3:12" x14ac:dyDescent="0.2">
      <c r="C18" s="92" t="s">
        <v>45</v>
      </c>
    </row>
    <row r="19" spans="3:12" x14ac:dyDescent="0.2">
      <c r="C19" s="92" t="s">
        <v>46</v>
      </c>
      <c r="L19" s="167"/>
    </row>
    <row r="20" spans="3:12" x14ac:dyDescent="0.2">
      <c r="C20" s="92" t="s">
        <v>47</v>
      </c>
    </row>
    <row r="21" spans="3:12" x14ac:dyDescent="0.2">
      <c r="C21" s="92" t="s">
        <v>48</v>
      </c>
    </row>
    <row r="22" spans="3:12" x14ac:dyDescent="0.2">
      <c r="C22" s="92" t="s">
        <v>49</v>
      </c>
    </row>
    <row r="23" spans="3:12" x14ac:dyDescent="0.2">
      <c r="C23" s="92" t="s">
        <v>50</v>
      </c>
    </row>
    <row r="24" spans="3:12" x14ac:dyDescent="0.2">
      <c r="C24" s="92"/>
    </row>
    <row r="25" spans="3:12" ht="15" x14ac:dyDescent="0.2">
      <c r="C25" s="94"/>
    </row>
  </sheetData>
  <mergeCells count="11">
    <mergeCell ref="D1:E1"/>
    <mergeCell ref="F5:J5"/>
    <mergeCell ref="C9:D9"/>
    <mergeCell ref="C15:D15"/>
    <mergeCell ref="F15:J15"/>
    <mergeCell ref="C14:D14"/>
    <mergeCell ref="F14:J14"/>
    <mergeCell ref="C12:D12"/>
    <mergeCell ref="F12:J12"/>
    <mergeCell ref="C13:D13"/>
    <mergeCell ref="F13:J13"/>
  </mergeCells>
  <pageMargins left="0.7" right="0.7" top="0.75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1:N25"/>
  <sheetViews>
    <sheetView tabSelected="1" workbookViewId="0">
      <selection activeCell="L15" sqref="L15"/>
    </sheetView>
  </sheetViews>
  <sheetFormatPr defaultColWidth="9.140625" defaultRowHeight="12.75" outlineLevelCol="1" x14ac:dyDescent="0.2"/>
  <cols>
    <col min="1" max="1" width="9.140625" style="40"/>
    <col min="2" max="2" width="3.140625" style="40" customWidth="1"/>
    <col min="3" max="3" width="14.5703125" style="35" bestFit="1" customWidth="1"/>
    <col min="4" max="4" width="40" style="90" bestFit="1" customWidth="1"/>
    <col min="5" max="5" width="13.7109375" style="91" bestFit="1" customWidth="1"/>
    <col min="6" max="6" width="6.5703125" style="36" customWidth="1" outlineLevel="1"/>
    <col min="7" max="7" width="8" style="36" customWidth="1" outlineLevel="1"/>
    <col min="8" max="8" width="6.5703125" style="36" customWidth="1" outlineLevel="1"/>
    <col min="9" max="9" width="9.42578125" style="36" customWidth="1" outlineLevel="1"/>
    <col min="10" max="10" width="10.28515625" style="37" customWidth="1"/>
    <col min="11" max="11" width="19.85546875" style="38" customWidth="1"/>
    <col min="12" max="12" width="32" style="39" bestFit="1" customWidth="1"/>
    <col min="13" max="16384" width="9.140625" style="40"/>
  </cols>
  <sheetData>
    <row r="1" spans="3:14" ht="18" customHeight="1" x14ac:dyDescent="0.2">
      <c r="D1" s="168"/>
      <c r="E1" s="168"/>
    </row>
    <row r="2" spans="3:14" ht="18" customHeight="1" x14ac:dyDescent="0.2">
      <c r="C2" s="41" t="s">
        <v>26</v>
      </c>
      <c r="D2" s="42" t="s">
        <v>55</v>
      </c>
      <c r="E2" s="43"/>
      <c r="F2" s="44"/>
      <c r="G2" s="44"/>
      <c r="H2" s="44"/>
      <c r="I2" s="44"/>
      <c r="J2" s="44"/>
      <c r="K2" s="44"/>
      <c r="L2" s="45"/>
    </row>
    <row r="3" spans="3:14" ht="18" customHeight="1" x14ac:dyDescent="0.2">
      <c r="C3" s="46" t="s">
        <v>27</v>
      </c>
      <c r="D3" s="47">
        <v>44375</v>
      </c>
      <c r="E3" s="48"/>
      <c r="F3" s="49"/>
      <c r="G3" s="49"/>
      <c r="H3" s="49"/>
      <c r="I3" s="49"/>
      <c r="J3" s="49"/>
      <c r="K3" s="49"/>
      <c r="L3" s="50"/>
    </row>
    <row r="4" spans="3:14" ht="18" customHeight="1" x14ac:dyDescent="0.2">
      <c r="C4" s="51" t="s">
        <v>28</v>
      </c>
      <c r="D4" s="52" t="s">
        <v>60</v>
      </c>
      <c r="E4" s="53"/>
      <c r="F4" s="54"/>
      <c r="G4" s="54"/>
      <c r="H4" s="54"/>
      <c r="I4" s="54"/>
      <c r="J4" s="54"/>
      <c r="K4" s="54"/>
      <c r="L4" s="55"/>
    </row>
    <row r="5" spans="3:14" ht="13.9" customHeight="1" x14ac:dyDescent="0.2">
      <c r="C5" s="56" t="s">
        <v>29</v>
      </c>
      <c r="D5" s="57"/>
      <c r="E5" s="58" t="s">
        <v>30</v>
      </c>
      <c r="F5" s="169" t="s">
        <v>31</v>
      </c>
      <c r="G5" s="169"/>
      <c r="H5" s="169"/>
      <c r="I5" s="169"/>
      <c r="J5" s="169"/>
      <c r="K5" s="59"/>
      <c r="L5" s="60" t="s">
        <v>32</v>
      </c>
    </row>
    <row r="6" spans="3:14" ht="15" customHeight="1" x14ac:dyDescent="0.2">
      <c r="C6" s="75"/>
      <c r="D6" s="76" t="s">
        <v>40</v>
      </c>
      <c r="E6" s="77"/>
      <c r="F6" s="61" t="s">
        <v>33</v>
      </c>
      <c r="G6" s="61" t="s">
        <v>34</v>
      </c>
      <c r="H6" s="61" t="s">
        <v>35</v>
      </c>
      <c r="I6" s="61" t="s">
        <v>36</v>
      </c>
      <c r="J6" s="62" t="s">
        <v>37</v>
      </c>
      <c r="K6" s="61" t="s">
        <v>39</v>
      </c>
      <c r="L6" s="70"/>
    </row>
    <row r="7" spans="3:14" ht="15" customHeight="1" x14ac:dyDescent="0.2">
      <c r="C7" s="63">
        <v>1</v>
      </c>
      <c r="D7" s="71" t="str">
        <f>'Wage Breakup Gurgaon'!D4</f>
        <v>Pantry/HK Boy</v>
      </c>
      <c r="E7" s="64">
        <f>'Wage Breakup Bang'!D28</f>
        <v>19603.677573333334</v>
      </c>
      <c r="F7" s="65">
        <v>1</v>
      </c>
      <c r="G7" s="65"/>
      <c r="H7" s="65"/>
      <c r="I7" s="65"/>
      <c r="J7" s="66">
        <f t="shared" ref="J7:J8" si="0">SUM(F7:I7)</f>
        <v>1</v>
      </c>
      <c r="K7" s="65">
        <f t="shared" ref="K7:K8" si="1">J7*E7</f>
        <v>19603.677573333334</v>
      </c>
      <c r="L7" s="67" t="s">
        <v>94</v>
      </c>
      <c r="N7" s="78"/>
    </row>
    <row r="8" spans="3:14" ht="15" customHeight="1" x14ac:dyDescent="0.2">
      <c r="C8" s="63">
        <f>C7+1</f>
        <v>2</v>
      </c>
      <c r="D8" s="71" t="s">
        <v>57</v>
      </c>
      <c r="E8" s="64">
        <f>'Wage Breakup Bang'!D46</f>
        <v>23563.163</v>
      </c>
      <c r="F8" s="65">
        <v>1</v>
      </c>
      <c r="G8" s="65"/>
      <c r="H8" s="65"/>
      <c r="I8" s="65"/>
      <c r="J8" s="66">
        <f t="shared" si="0"/>
        <v>1</v>
      </c>
      <c r="K8" s="65">
        <f t="shared" si="1"/>
        <v>23563.163</v>
      </c>
      <c r="L8" s="67" t="s">
        <v>74</v>
      </c>
    </row>
    <row r="9" spans="3:14" ht="15" customHeight="1" x14ac:dyDescent="0.2">
      <c r="C9" s="170" t="s">
        <v>38</v>
      </c>
      <c r="D9" s="170"/>
      <c r="E9" s="72"/>
      <c r="F9" s="68">
        <f t="shared" ref="F9:K9" si="2">SUM(F7:F8)</f>
        <v>2</v>
      </c>
      <c r="G9" s="68">
        <f t="shared" si="2"/>
        <v>0</v>
      </c>
      <c r="H9" s="68">
        <f t="shared" si="2"/>
        <v>0</v>
      </c>
      <c r="I9" s="68">
        <f t="shared" si="2"/>
        <v>0</v>
      </c>
      <c r="J9" s="73">
        <f t="shared" si="2"/>
        <v>2</v>
      </c>
      <c r="K9" s="72">
        <f t="shared" si="2"/>
        <v>43166.840573333335</v>
      </c>
      <c r="L9" s="69"/>
    </row>
    <row r="10" spans="3:14" ht="15" customHeight="1" x14ac:dyDescent="0.2">
      <c r="C10" s="75"/>
      <c r="D10" s="76" t="s">
        <v>41</v>
      </c>
      <c r="E10" s="77"/>
      <c r="F10" s="61"/>
      <c r="G10" s="61"/>
      <c r="H10" s="61"/>
      <c r="I10" s="61"/>
      <c r="J10" s="62" t="s">
        <v>37</v>
      </c>
      <c r="K10" s="61" t="s">
        <v>39</v>
      </c>
      <c r="L10" s="70"/>
    </row>
    <row r="11" spans="3:14" x14ac:dyDescent="0.2">
      <c r="C11" s="79">
        <v>1</v>
      </c>
      <c r="D11" s="80" t="s">
        <v>61</v>
      </c>
      <c r="E11" s="81"/>
      <c r="F11" s="65" t="s">
        <v>42</v>
      </c>
      <c r="G11" s="82"/>
      <c r="H11" s="82"/>
      <c r="I11" s="82"/>
      <c r="J11" s="82"/>
      <c r="K11" s="83"/>
      <c r="L11" s="84" t="s">
        <v>43</v>
      </c>
    </row>
    <row r="12" spans="3:14" ht="15" customHeight="1" x14ac:dyDescent="0.2">
      <c r="C12" s="174" t="s">
        <v>38</v>
      </c>
      <c r="D12" s="175"/>
      <c r="E12" s="72"/>
      <c r="F12" s="176"/>
      <c r="G12" s="176"/>
      <c r="H12" s="176"/>
      <c r="I12" s="176"/>
      <c r="J12" s="176"/>
      <c r="K12" s="109">
        <f>SUM(K11:K11)</f>
        <v>0</v>
      </c>
      <c r="L12" s="69"/>
    </row>
    <row r="13" spans="3:14" s="88" customFormat="1" ht="15.75" x14ac:dyDescent="0.25">
      <c r="C13" s="171" t="s">
        <v>23</v>
      </c>
      <c r="D13" s="172"/>
      <c r="E13" s="85"/>
      <c r="F13" s="173"/>
      <c r="G13" s="173"/>
      <c r="H13" s="173"/>
      <c r="I13" s="173"/>
      <c r="J13" s="173"/>
      <c r="K13" s="86">
        <f>K12+K9</f>
        <v>43166.840573333335</v>
      </c>
      <c r="L13" s="87"/>
    </row>
    <row r="14" spans="3:14" s="88" customFormat="1" ht="15.75" x14ac:dyDescent="0.25">
      <c r="C14" s="171" t="s">
        <v>24</v>
      </c>
      <c r="D14" s="172"/>
      <c r="E14" s="107">
        <v>7.0000000000000007E-2</v>
      </c>
      <c r="F14" s="173"/>
      <c r="G14" s="173"/>
      <c r="H14" s="173"/>
      <c r="I14" s="173"/>
      <c r="J14" s="173"/>
      <c r="K14" s="86">
        <f>E14*K13</f>
        <v>3021.6788401333338</v>
      </c>
      <c r="L14" s="87"/>
    </row>
    <row r="15" spans="3:14" s="88" customFormat="1" ht="15.75" x14ac:dyDescent="0.25">
      <c r="C15" s="171" t="s">
        <v>23</v>
      </c>
      <c r="D15" s="172"/>
      <c r="E15" s="85"/>
      <c r="F15" s="173"/>
      <c r="G15" s="173"/>
      <c r="H15" s="173"/>
      <c r="I15" s="173"/>
      <c r="J15" s="173"/>
      <c r="K15" s="86">
        <f>K14+K13</f>
        <v>46188.519413466667</v>
      </c>
      <c r="L15" s="87"/>
    </row>
    <row r="16" spans="3:14" x14ac:dyDescent="0.2">
      <c r="C16" s="40"/>
    </row>
    <row r="17" spans="3:11" x14ac:dyDescent="0.2">
      <c r="C17" s="89" t="s">
        <v>44</v>
      </c>
      <c r="K17" s="93"/>
    </row>
    <row r="18" spans="3:11" x14ac:dyDescent="0.2">
      <c r="C18" s="92" t="s">
        <v>45</v>
      </c>
    </row>
    <row r="19" spans="3:11" x14ac:dyDescent="0.2">
      <c r="C19" s="92" t="s">
        <v>46</v>
      </c>
    </row>
    <row r="20" spans="3:11" x14ac:dyDescent="0.2">
      <c r="C20" s="92" t="s">
        <v>47</v>
      </c>
    </row>
    <row r="21" spans="3:11" x14ac:dyDescent="0.2">
      <c r="C21" s="92" t="s">
        <v>48</v>
      </c>
    </row>
    <row r="22" spans="3:11" x14ac:dyDescent="0.2">
      <c r="C22" s="92" t="s">
        <v>49</v>
      </c>
    </row>
    <row r="23" spans="3:11" x14ac:dyDescent="0.2">
      <c r="C23" s="92" t="s">
        <v>50</v>
      </c>
    </row>
    <row r="24" spans="3:11" x14ac:dyDescent="0.2">
      <c r="C24" s="92"/>
    </row>
    <row r="25" spans="3:11" ht="15" x14ac:dyDescent="0.2">
      <c r="C25" s="94"/>
    </row>
  </sheetData>
  <mergeCells count="11">
    <mergeCell ref="C14:D14"/>
    <mergeCell ref="F14:J14"/>
    <mergeCell ref="C15:D15"/>
    <mergeCell ref="F15:J15"/>
    <mergeCell ref="D1:E1"/>
    <mergeCell ref="F5:J5"/>
    <mergeCell ref="C9:D9"/>
    <mergeCell ref="C12:D12"/>
    <mergeCell ref="F12:J12"/>
    <mergeCell ref="C13:D13"/>
    <mergeCell ref="F13:J13"/>
  </mergeCells>
  <pageMargins left="0.7" right="0.7" top="0.75" bottom="0.75" header="0.3" footer="0.3"/>
  <pageSetup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7"/>
  <sheetViews>
    <sheetView topLeftCell="A13" workbookViewId="0">
      <selection activeCell="J28" sqref="J28"/>
    </sheetView>
  </sheetViews>
  <sheetFormatPr defaultColWidth="9.140625" defaultRowHeight="12.75" x14ac:dyDescent="0.2"/>
  <cols>
    <col min="1" max="1" width="9.140625" style="1"/>
    <col min="2" max="2" width="33.5703125" style="1" customWidth="1"/>
    <col min="3" max="3" width="8.85546875" style="1" customWidth="1"/>
    <col min="4" max="4" width="13" style="1" customWidth="1"/>
    <col min="5" max="5" width="14" style="1" customWidth="1"/>
    <col min="6" max="16384" width="9.140625" style="1"/>
  </cols>
  <sheetData>
    <row r="2" spans="2:5" ht="13.5" thickBot="1" x14ac:dyDescent="0.25"/>
    <row r="3" spans="2:5" ht="26.25" customHeight="1" thickBot="1" x14ac:dyDescent="0.25">
      <c r="B3" s="177" t="s">
        <v>0</v>
      </c>
      <c r="C3" s="178"/>
      <c r="D3" s="178"/>
      <c r="E3" s="179"/>
    </row>
    <row r="4" spans="2:5" ht="25.9" customHeight="1" thickBot="1" x14ac:dyDescent="0.25">
      <c r="B4" s="32" t="s">
        <v>1</v>
      </c>
      <c r="C4" s="32"/>
      <c r="D4" s="32" t="s">
        <v>92</v>
      </c>
      <c r="E4" s="32" t="s">
        <v>57</v>
      </c>
    </row>
    <row r="5" spans="2:5" x14ac:dyDescent="0.2">
      <c r="B5" s="34" t="s">
        <v>2</v>
      </c>
      <c r="C5" s="96"/>
      <c r="D5" s="33"/>
      <c r="E5" s="31"/>
    </row>
    <row r="6" spans="2:5" x14ac:dyDescent="0.2">
      <c r="B6" s="2" t="s">
        <v>3</v>
      </c>
      <c r="C6" s="97"/>
      <c r="D6" s="3">
        <v>7980</v>
      </c>
      <c r="E6" s="4">
        <v>7980</v>
      </c>
    </row>
    <row r="7" spans="2:5" x14ac:dyDescent="0.2">
      <c r="B7" s="2" t="s">
        <v>4</v>
      </c>
      <c r="C7" s="97"/>
      <c r="D7" s="3">
        <f>10188.83-D6</f>
        <v>2208.83</v>
      </c>
      <c r="E7" s="4">
        <f>10188.83-E6</f>
        <v>2208.83</v>
      </c>
    </row>
    <row r="8" spans="2:5" x14ac:dyDescent="0.2">
      <c r="B8" s="5" t="s">
        <v>5</v>
      </c>
      <c r="C8" s="98"/>
      <c r="D8" s="6">
        <f t="shared" ref="D8:E8" si="0">SUM(D6:D7)</f>
        <v>10188.83</v>
      </c>
      <c r="E8" s="7">
        <f t="shared" si="0"/>
        <v>10188.83</v>
      </c>
    </row>
    <row r="9" spans="2:5" x14ac:dyDescent="0.2">
      <c r="B9" s="2" t="s">
        <v>6</v>
      </c>
      <c r="C9" s="97"/>
      <c r="D9" s="9">
        <f>D8*22%</f>
        <v>2241.5426000000002</v>
      </c>
      <c r="E9" s="8">
        <f>50%*E8</f>
        <v>5094.415</v>
      </c>
    </row>
    <row r="10" spans="2:5" x14ac:dyDescent="0.2">
      <c r="B10" s="2" t="s">
        <v>7</v>
      </c>
      <c r="C10" s="97"/>
      <c r="D10" s="9">
        <v>0</v>
      </c>
      <c r="E10" s="8">
        <v>0</v>
      </c>
    </row>
    <row r="11" spans="2:5" ht="13.5" thickBot="1" x14ac:dyDescent="0.25">
      <c r="B11" s="10" t="s">
        <v>8</v>
      </c>
      <c r="C11" s="99"/>
      <c r="D11" s="11"/>
      <c r="E11" s="165">
        <v>1000</v>
      </c>
    </row>
    <row r="12" spans="2:5" ht="13.5" thickBot="1" x14ac:dyDescent="0.25">
      <c r="B12" s="12" t="s">
        <v>9</v>
      </c>
      <c r="C12" s="100"/>
      <c r="D12" s="13">
        <f>SUM(D8:D11)</f>
        <v>12430.372600000001</v>
      </c>
      <c r="E12" s="14">
        <f>SUM(E8:E11)</f>
        <v>16283.244999999999</v>
      </c>
    </row>
    <row r="13" spans="2:5" x14ac:dyDescent="0.2">
      <c r="B13" s="15" t="s">
        <v>10</v>
      </c>
      <c r="C13" s="101"/>
      <c r="D13" s="16"/>
      <c r="E13" s="17"/>
    </row>
    <row r="14" spans="2:5" x14ac:dyDescent="0.2">
      <c r="B14" s="2" t="s">
        <v>11</v>
      </c>
      <c r="C14" s="106">
        <v>0.12</v>
      </c>
      <c r="D14" s="18">
        <f>IF((D12-D9)&gt;14999,15000*12%,IF((D12-D9)&lt;14999,SUM(D12-D9)*12%))</f>
        <v>1222.6596</v>
      </c>
      <c r="E14" s="19">
        <f>IF((E12-E9)&gt;14999,15000*12%,IF((E12-E9)&lt;14999,SUM(E12-E9)*12%))</f>
        <v>1342.6595999999997</v>
      </c>
    </row>
    <row r="15" spans="2:5" x14ac:dyDescent="0.2">
      <c r="B15" s="2" t="s">
        <v>12</v>
      </c>
      <c r="C15" s="104">
        <v>7.4999999999999997E-3</v>
      </c>
      <c r="D15" s="20">
        <f>IF(D12&gt;21000,0,IF(D12&lt;21000,D12*0.75%))</f>
        <v>93.227794500000002</v>
      </c>
      <c r="E15" s="21">
        <f>IF(E12&gt;21000,0,IF(E12&lt;21000,E12*0.75%))</f>
        <v>122.12433749999998</v>
      </c>
    </row>
    <row r="16" spans="2:5" x14ac:dyDescent="0.2">
      <c r="B16" s="2" t="s">
        <v>13</v>
      </c>
      <c r="C16" s="97"/>
      <c r="D16" s="22">
        <v>25</v>
      </c>
      <c r="E16" s="23">
        <v>25</v>
      </c>
    </row>
    <row r="17" spans="2:5" x14ac:dyDescent="0.2">
      <c r="B17" s="2" t="s">
        <v>14</v>
      </c>
      <c r="C17" s="97"/>
      <c r="D17" s="24" t="s">
        <v>54</v>
      </c>
      <c r="E17" s="25" t="s">
        <v>54</v>
      </c>
    </row>
    <row r="18" spans="2:5" x14ac:dyDescent="0.2">
      <c r="B18" s="5" t="s">
        <v>15</v>
      </c>
      <c r="C18" s="98"/>
      <c r="D18" s="6">
        <f t="shared" ref="D18:E18" si="1">SUM(D14:D17)</f>
        <v>1340.8873945</v>
      </c>
      <c r="E18" s="7">
        <f t="shared" si="1"/>
        <v>1489.7839374999996</v>
      </c>
    </row>
    <row r="19" spans="2:5" ht="13.5" thickBot="1" x14ac:dyDescent="0.25">
      <c r="B19" s="26"/>
      <c r="C19" s="102"/>
      <c r="D19" s="27"/>
      <c r="E19" s="28"/>
    </row>
    <row r="20" spans="2:5" ht="13.5" thickBot="1" x14ac:dyDescent="0.25">
      <c r="B20" s="12" t="s">
        <v>16</v>
      </c>
      <c r="C20" s="100"/>
      <c r="D20" s="13">
        <f t="shared" ref="D20:E20" si="2">D12-D18</f>
        <v>11089.485205500001</v>
      </c>
      <c r="E20" s="14">
        <f t="shared" si="2"/>
        <v>14793.461062499999</v>
      </c>
    </row>
    <row r="21" spans="2:5" x14ac:dyDescent="0.2">
      <c r="B21" s="15" t="s">
        <v>17</v>
      </c>
      <c r="C21" s="101"/>
      <c r="D21" s="16"/>
      <c r="E21" s="17"/>
    </row>
    <row r="22" spans="2:5" x14ac:dyDescent="0.2">
      <c r="B22" s="2" t="s">
        <v>18</v>
      </c>
      <c r="C22" s="106">
        <v>0.13</v>
      </c>
      <c r="D22" s="18">
        <f>IF((D12-D9)&gt;14999,15000*13%,IF((D12-D9)&lt;14999,SUM((D12-D9))*13%))</f>
        <v>1324.5479</v>
      </c>
      <c r="E22" s="19">
        <f>IF((E12-E9)&gt;14999,15000*13%,IF((E12-E9)&lt;14999,SUM((E12-E9))*13%))</f>
        <v>1454.5478999999998</v>
      </c>
    </row>
    <row r="23" spans="2:5" x14ac:dyDescent="0.2">
      <c r="B23" s="2" t="s">
        <v>19</v>
      </c>
      <c r="C23" s="104">
        <v>3.2500000000000001E-2</v>
      </c>
      <c r="D23" s="20">
        <f>IF(D12&gt;21000,0,IF(D12&lt;21000,D12*3.25%))</f>
        <v>403.98710950000003</v>
      </c>
      <c r="E23" s="21">
        <f>IF(E12&gt;21000,0,IF(E12&lt;21000,E12*3.25%))</f>
        <v>529.20546249999995</v>
      </c>
    </row>
    <row r="24" spans="2:5" ht="15" x14ac:dyDescent="0.25">
      <c r="B24" s="95" t="s">
        <v>51</v>
      </c>
      <c r="C24" s="105">
        <v>8.3299999999999999E-2</v>
      </c>
      <c r="D24" s="20">
        <f>$C$24*D8</f>
        <v>848.72953899999993</v>
      </c>
      <c r="E24" s="21">
        <f>$C$24*E8</f>
        <v>848.72953899999993</v>
      </c>
    </row>
    <row r="25" spans="2:5" ht="15" x14ac:dyDescent="0.25">
      <c r="B25" s="95" t="s">
        <v>52</v>
      </c>
      <c r="C25" s="105">
        <f>30/365</f>
        <v>8.2191780821917804E-2</v>
      </c>
      <c r="D25" s="20">
        <f>$C$25*(D8+D9)</f>
        <v>1021.6744602739726</v>
      </c>
      <c r="E25" s="21">
        <f>$C$25*(E8+E9)</f>
        <v>1256.1571232876711</v>
      </c>
    </row>
    <row r="26" spans="2:5" x14ac:dyDescent="0.2">
      <c r="B26" s="2" t="s">
        <v>58</v>
      </c>
      <c r="C26" s="97"/>
      <c r="D26" s="9">
        <v>50</v>
      </c>
      <c r="E26" s="8">
        <v>50</v>
      </c>
    </row>
    <row r="27" spans="2:5" x14ac:dyDescent="0.2">
      <c r="B27" s="2" t="s">
        <v>53</v>
      </c>
      <c r="C27" s="104">
        <v>4.8099999999999997E-2</v>
      </c>
      <c r="D27" s="9">
        <f>4.81%*D8</f>
        <v>490.08272299999999</v>
      </c>
      <c r="E27" s="8">
        <f>4.81%*E8</f>
        <v>490.08272299999999</v>
      </c>
    </row>
    <row r="28" spans="2:5" x14ac:dyDescent="0.2">
      <c r="B28" s="2" t="s">
        <v>20</v>
      </c>
      <c r="C28" s="97"/>
      <c r="D28" s="9">
        <v>150</v>
      </c>
      <c r="E28" s="8">
        <v>150</v>
      </c>
    </row>
    <row r="29" spans="2:5" x14ac:dyDescent="0.2">
      <c r="B29" s="2" t="s">
        <v>21</v>
      </c>
      <c r="C29" s="97"/>
      <c r="D29" s="9">
        <v>350</v>
      </c>
      <c r="E29" s="8">
        <v>350</v>
      </c>
    </row>
    <row r="30" spans="2:5" ht="13.5" thickBot="1" x14ac:dyDescent="0.25">
      <c r="B30" s="26" t="s">
        <v>22</v>
      </c>
      <c r="C30" s="102"/>
      <c r="D30" s="27">
        <f>SUM(D22:D29)</f>
        <v>4639.0217317739734</v>
      </c>
      <c r="E30" s="28">
        <f>SUM(E22:E29)</f>
        <v>5128.7227477876713</v>
      </c>
    </row>
    <row r="31" spans="2:5" ht="13.5" thickBot="1" x14ac:dyDescent="0.25">
      <c r="B31" s="29" t="s">
        <v>23</v>
      </c>
      <c r="C31" s="103"/>
      <c r="D31" s="13">
        <f>D30+D12</f>
        <v>17069.394331773976</v>
      </c>
      <c r="E31" s="14">
        <f>E30+E12</f>
        <v>21411.967747787668</v>
      </c>
    </row>
    <row r="32" spans="2:5" ht="13.5" thickBot="1" x14ac:dyDescent="0.25">
      <c r="B32" s="29" t="s">
        <v>59</v>
      </c>
      <c r="C32" s="108"/>
      <c r="D32" s="13"/>
      <c r="E32" s="166">
        <v>900</v>
      </c>
    </row>
    <row r="33" spans="2:5" ht="13.5" thickBot="1" x14ac:dyDescent="0.25">
      <c r="B33" s="29" t="s">
        <v>25</v>
      </c>
      <c r="C33" s="103"/>
      <c r="D33" s="13">
        <f>D32+D31</f>
        <v>17069.394331773976</v>
      </c>
      <c r="E33" s="14">
        <f>E32+E31</f>
        <v>22311.967747787668</v>
      </c>
    </row>
    <row r="34" spans="2:5" x14ac:dyDescent="0.2">
      <c r="D34" s="30"/>
    </row>
    <row r="36" spans="2:5" x14ac:dyDescent="0.2">
      <c r="B36" s="30"/>
      <c r="C36" s="30"/>
    </row>
    <row r="37" spans="2:5" x14ac:dyDescent="0.2">
      <c r="B37" s="30"/>
      <c r="C37" s="30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18"/>
  <sheetViews>
    <sheetView topLeftCell="A25" workbookViewId="0">
      <selection activeCell="H38" sqref="H38"/>
    </sheetView>
  </sheetViews>
  <sheetFormatPr defaultColWidth="8.85546875" defaultRowHeight="15" x14ac:dyDescent="0.25"/>
  <cols>
    <col min="1" max="1" width="8.85546875" style="110"/>
    <col min="2" max="2" width="48" style="132" bestFit="1" customWidth="1"/>
    <col min="3" max="3" width="14.7109375" style="132" customWidth="1"/>
    <col min="4" max="4" width="23.140625" style="133" bestFit="1" customWidth="1"/>
    <col min="5" max="250" width="8.85546875" style="110"/>
    <col min="251" max="251" width="48" style="110" bestFit="1" customWidth="1"/>
    <col min="252" max="252" width="14.7109375" style="110" customWidth="1"/>
    <col min="253" max="253" width="23.140625" style="110" bestFit="1" customWidth="1"/>
    <col min="254" max="506" width="8.85546875" style="110"/>
    <col min="507" max="507" width="48" style="110" bestFit="1" customWidth="1"/>
    <col min="508" max="508" width="14.7109375" style="110" customWidth="1"/>
    <col min="509" max="509" width="23.140625" style="110" bestFit="1" customWidth="1"/>
    <col min="510" max="762" width="8.85546875" style="110"/>
    <col min="763" max="763" width="48" style="110" bestFit="1" customWidth="1"/>
    <col min="764" max="764" width="14.7109375" style="110" customWidth="1"/>
    <col min="765" max="765" width="23.140625" style="110" bestFit="1" customWidth="1"/>
    <col min="766" max="1018" width="8.85546875" style="110"/>
    <col min="1019" max="1019" width="48" style="110" bestFit="1" customWidth="1"/>
    <col min="1020" max="1020" width="14.7109375" style="110" customWidth="1"/>
    <col min="1021" max="1021" width="23.140625" style="110" bestFit="1" customWidth="1"/>
    <col min="1022" max="1274" width="8.85546875" style="110"/>
    <col min="1275" max="1275" width="48" style="110" bestFit="1" customWidth="1"/>
    <col min="1276" max="1276" width="14.7109375" style="110" customWidth="1"/>
    <col min="1277" max="1277" width="23.140625" style="110" bestFit="1" customWidth="1"/>
    <col min="1278" max="1530" width="8.85546875" style="110"/>
    <col min="1531" max="1531" width="48" style="110" bestFit="1" customWidth="1"/>
    <col min="1532" max="1532" width="14.7109375" style="110" customWidth="1"/>
    <col min="1533" max="1533" width="23.140625" style="110" bestFit="1" customWidth="1"/>
    <col min="1534" max="1786" width="8.85546875" style="110"/>
    <col min="1787" max="1787" width="48" style="110" bestFit="1" customWidth="1"/>
    <col min="1788" max="1788" width="14.7109375" style="110" customWidth="1"/>
    <col min="1789" max="1789" width="23.140625" style="110" bestFit="1" customWidth="1"/>
    <col min="1790" max="2042" width="8.85546875" style="110"/>
    <col min="2043" max="2043" width="48" style="110" bestFit="1" customWidth="1"/>
    <col min="2044" max="2044" width="14.7109375" style="110" customWidth="1"/>
    <col min="2045" max="2045" width="23.140625" style="110" bestFit="1" customWidth="1"/>
    <col min="2046" max="2298" width="8.85546875" style="110"/>
    <col min="2299" max="2299" width="48" style="110" bestFit="1" customWidth="1"/>
    <col min="2300" max="2300" width="14.7109375" style="110" customWidth="1"/>
    <col min="2301" max="2301" width="23.140625" style="110" bestFit="1" customWidth="1"/>
    <col min="2302" max="2554" width="8.85546875" style="110"/>
    <col min="2555" max="2555" width="48" style="110" bestFit="1" customWidth="1"/>
    <col min="2556" max="2556" width="14.7109375" style="110" customWidth="1"/>
    <col min="2557" max="2557" width="23.140625" style="110" bestFit="1" customWidth="1"/>
    <col min="2558" max="2810" width="8.85546875" style="110"/>
    <col min="2811" max="2811" width="48" style="110" bestFit="1" customWidth="1"/>
    <col min="2812" max="2812" width="14.7109375" style="110" customWidth="1"/>
    <col min="2813" max="2813" width="23.140625" style="110" bestFit="1" customWidth="1"/>
    <col min="2814" max="3066" width="8.85546875" style="110"/>
    <col min="3067" max="3067" width="48" style="110" bestFit="1" customWidth="1"/>
    <col min="3068" max="3068" width="14.7109375" style="110" customWidth="1"/>
    <col min="3069" max="3069" width="23.140625" style="110" bestFit="1" customWidth="1"/>
    <col min="3070" max="3322" width="8.85546875" style="110"/>
    <col min="3323" max="3323" width="48" style="110" bestFit="1" customWidth="1"/>
    <col min="3324" max="3324" width="14.7109375" style="110" customWidth="1"/>
    <col min="3325" max="3325" width="23.140625" style="110" bestFit="1" customWidth="1"/>
    <col min="3326" max="3578" width="8.85546875" style="110"/>
    <col min="3579" max="3579" width="48" style="110" bestFit="1" customWidth="1"/>
    <col min="3580" max="3580" width="14.7109375" style="110" customWidth="1"/>
    <col min="3581" max="3581" width="23.140625" style="110" bestFit="1" customWidth="1"/>
    <col min="3582" max="3834" width="8.85546875" style="110"/>
    <col min="3835" max="3835" width="48" style="110" bestFit="1" customWidth="1"/>
    <col min="3836" max="3836" width="14.7109375" style="110" customWidth="1"/>
    <col min="3837" max="3837" width="23.140625" style="110" bestFit="1" customWidth="1"/>
    <col min="3838" max="4090" width="8.85546875" style="110"/>
    <col min="4091" max="4091" width="48" style="110" bestFit="1" customWidth="1"/>
    <col min="4092" max="4092" width="14.7109375" style="110" customWidth="1"/>
    <col min="4093" max="4093" width="23.140625" style="110" bestFit="1" customWidth="1"/>
    <col min="4094" max="4346" width="8.85546875" style="110"/>
    <col min="4347" max="4347" width="48" style="110" bestFit="1" customWidth="1"/>
    <col min="4348" max="4348" width="14.7109375" style="110" customWidth="1"/>
    <col min="4349" max="4349" width="23.140625" style="110" bestFit="1" customWidth="1"/>
    <col min="4350" max="4602" width="8.85546875" style="110"/>
    <col min="4603" max="4603" width="48" style="110" bestFit="1" customWidth="1"/>
    <col min="4604" max="4604" width="14.7109375" style="110" customWidth="1"/>
    <col min="4605" max="4605" width="23.140625" style="110" bestFit="1" customWidth="1"/>
    <col min="4606" max="4858" width="8.85546875" style="110"/>
    <col min="4859" max="4859" width="48" style="110" bestFit="1" customWidth="1"/>
    <col min="4860" max="4860" width="14.7109375" style="110" customWidth="1"/>
    <col min="4861" max="4861" width="23.140625" style="110" bestFit="1" customWidth="1"/>
    <col min="4862" max="5114" width="8.85546875" style="110"/>
    <col min="5115" max="5115" width="48" style="110" bestFit="1" customWidth="1"/>
    <col min="5116" max="5116" width="14.7109375" style="110" customWidth="1"/>
    <col min="5117" max="5117" width="23.140625" style="110" bestFit="1" customWidth="1"/>
    <col min="5118" max="5370" width="8.85546875" style="110"/>
    <col min="5371" max="5371" width="48" style="110" bestFit="1" customWidth="1"/>
    <col min="5372" max="5372" width="14.7109375" style="110" customWidth="1"/>
    <col min="5373" max="5373" width="23.140625" style="110" bestFit="1" customWidth="1"/>
    <col min="5374" max="5626" width="8.85546875" style="110"/>
    <col min="5627" max="5627" width="48" style="110" bestFit="1" customWidth="1"/>
    <col min="5628" max="5628" width="14.7109375" style="110" customWidth="1"/>
    <col min="5629" max="5629" width="23.140625" style="110" bestFit="1" customWidth="1"/>
    <col min="5630" max="5882" width="8.85546875" style="110"/>
    <col min="5883" max="5883" width="48" style="110" bestFit="1" customWidth="1"/>
    <col min="5884" max="5884" width="14.7109375" style="110" customWidth="1"/>
    <col min="5885" max="5885" width="23.140625" style="110" bestFit="1" customWidth="1"/>
    <col min="5886" max="6138" width="8.85546875" style="110"/>
    <col min="6139" max="6139" width="48" style="110" bestFit="1" customWidth="1"/>
    <col min="6140" max="6140" width="14.7109375" style="110" customWidth="1"/>
    <col min="6141" max="6141" width="23.140625" style="110" bestFit="1" customWidth="1"/>
    <col min="6142" max="6394" width="8.85546875" style="110"/>
    <col min="6395" max="6395" width="48" style="110" bestFit="1" customWidth="1"/>
    <col min="6396" max="6396" width="14.7109375" style="110" customWidth="1"/>
    <col min="6397" max="6397" width="23.140625" style="110" bestFit="1" customWidth="1"/>
    <col min="6398" max="6650" width="8.85546875" style="110"/>
    <col min="6651" max="6651" width="48" style="110" bestFit="1" customWidth="1"/>
    <col min="6652" max="6652" width="14.7109375" style="110" customWidth="1"/>
    <col min="6653" max="6653" width="23.140625" style="110" bestFit="1" customWidth="1"/>
    <col min="6654" max="6906" width="8.85546875" style="110"/>
    <col min="6907" max="6907" width="48" style="110" bestFit="1" customWidth="1"/>
    <col min="6908" max="6908" width="14.7109375" style="110" customWidth="1"/>
    <col min="6909" max="6909" width="23.140625" style="110" bestFit="1" customWidth="1"/>
    <col min="6910" max="7162" width="8.85546875" style="110"/>
    <col min="7163" max="7163" width="48" style="110" bestFit="1" customWidth="1"/>
    <col min="7164" max="7164" width="14.7109375" style="110" customWidth="1"/>
    <col min="7165" max="7165" width="23.140625" style="110" bestFit="1" customWidth="1"/>
    <col min="7166" max="7418" width="8.85546875" style="110"/>
    <col min="7419" max="7419" width="48" style="110" bestFit="1" customWidth="1"/>
    <col min="7420" max="7420" width="14.7109375" style="110" customWidth="1"/>
    <col min="7421" max="7421" width="23.140625" style="110" bestFit="1" customWidth="1"/>
    <col min="7422" max="7674" width="8.85546875" style="110"/>
    <col min="7675" max="7675" width="48" style="110" bestFit="1" customWidth="1"/>
    <col min="7676" max="7676" width="14.7109375" style="110" customWidth="1"/>
    <col min="7677" max="7677" width="23.140625" style="110" bestFit="1" customWidth="1"/>
    <col min="7678" max="7930" width="8.85546875" style="110"/>
    <col min="7931" max="7931" width="48" style="110" bestFit="1" customWidth="1"/>
    <col min="7932" max="7932" width="14.7109375" style="110" customWidth="1"/>
    <col min="7933" max="7933" width="23.140625" style="110" bestFit="1" customWidth="1"/>
    <col min="7934" max="8186" width="8.85546875" style="110"/>
    <col min="8187" max="8187" width="48" style="110" bestFit="1" customWidth="1"/>
    <col min="8188" max="8188" width="14.7109375" style="110" customWidth="1"/>
    <col min="8189" max="8189" width="23.140625" style="110" bestFit="1" customWidth="1"/>
    <col min="8190" max="8442" width="8.85546875" style="110"/>
    <col min="8443" max="8443" width="48" style="110" bestFit="1" customWidth="1"/>
    <col min="8444" max="8444" width="14.7109375" style="110" customWidth="1"/>
    <col min="8445" max="8445" width="23.140625" style="110" bestFit="1" customWidth="1"/>
    <col min="8446" max="8698" width="8.85546875" style="110"/>
    <col min="8699" max="8699" width="48" style="110" bestFit="1" customWidth="1"/>
    <col min="8700" max="8700" width="14.7109375" style="110" customWidth="1"/>
    <col min="8701" max="8701" width="23.140625" style="110" bestFit="1" customWidth="1"/>
    <col min="8702" max="8954" width="8.85546875" style="110"/>
    <col min="8955" max="8955" width="48" style="110" bestFit="1" customWidth="1"/>
    <col min="8956" max="8956" width="14.7109375" style="110" customWidth="1"/>
    <col min="8957" max="8957" width="23.140625" style="110" bestFit="1" customWidth="1"/>
    <col min="8958" max="9210" width="8.85546875" style="110"/>
    <col min="9211" max="9211" width="48" style="110" bestFit="1" customWidth="1"/>
    <col min="9212" max="9212" width="14.7109375" style="110" customWidth="1"/>
    <col min="9213" max="9213" width="23.140625" style="110" bestFit="1" customWidth="1"/>
    <col min="9214" max="9466" width="8.85546875" style="110"/>
    <col min="9467" max="9467" width="48" style="110" bestFit="1" customWidth="1"/>
    <col min="9468" max="9468" width="14.7109375" style="110" customWidth="1"/>
    <col min="9469" max="9469" width="23.140625" style="110" bestFit="1" customWidth="1"/>
    <col min="9470" max="9722" width="8.85546875" style="110"/>
    <col min="9723" max="9723" width="48" style="110" bestFit="1" customWidth="1"/>
    <col min="9724" max="9724" width="14.7109375" style="110" customWidth="1"/>
    <col min="9725" max="9725" width="23.140625" style="110" bestFit="1" customWidth="1"/>
    <col min="9726" max="9978" width="8.85546875" style="110"/>
    <col min="9979" max="9979" width="48" style="110" bestFit="1" customWidth="1"/>
    <col min="9980" max="9980" width="14.7109375" style="110" customWidth="1"/>
    <col min="9981" max="9981" width="23.140625" style="110" bestFit="1" customWidth="1"/>
    <col min="9982" max="10234" width="8.85546875" style="110"/>
    <col min="10235" max="10235" width="48" style="110" bestFit="1" customWidth="1"/>
    <col min="10236" max="10236" width="14.7109375" style="110" customWidth="1"/>
    <col min="10237" max="10237" width="23.140625" style="110" bestFit="1" customWidth="1"/>
    <col min="10238" max="10490" width="8.85546875" style="110"/>
    <col min="10491" max="10491" width="48" style="110" bestFit="1" customWidth="1"/>
    <col min="10492" max="10492" width="14.7109375" style="110" customWidth="1"/>
    <col min="10493" max="10493" width="23.140625" style="110" bestFit="1" customWidth="1"/>
    <col min="10494" max="10746" width="8.85546875" style="110"/>
    <col min="10747" max="10747" width="48" style="110" bestFit="1" customWidth="1"/>
    <col min="10748" max="10748" width="14.7109375" style="110" customWidth="1"/>
    <col min="10749" max="10749" width="23.140625" style="110" bestFit="1" customWidth="1"/>
    <col min="10750" max="11002" width="8.85546875" style="110"/>
    <col min="11003" max="11003" width="48" style="110" bestFit="1" customWidth="1"/>
    <col min="11004" max="11004" width="14.7109375" style="110" customWidth="1"/>
    <col min="11005" max="11005" width="23.140625" style="110" bestFit="1" customWidth="1"/>
    <col min="11006" max="11258" width="8.85546875" style="110"/>
    <col min="11259" max="11259" width="48" style="110" bestFit="1" customWidth="1"/>
    <col min="11260" max="11260" width="14.7109375" style="110" customWidth="1"/>
    <col min="11261" max="11261" width="23.140625" style="110" bestFit="1" customWidth="1"/>
    <col min="11262" max="11514" width="8.85546875" style="110"/>
    <col min="11515" max="11515" width="48" style="110" bestFit="1" customWidth="1"/>
    <col min="11516" max="11516" width="14.7109375" style="110" customWidth="1"/>
    <col min="11517" max="11517" width="23.140625" style="110" bestFit="1" customWidth="1"/>
    <col min="11518" max="11770" width="8.85546875" style="110"/>
    <col min="11771" max="11771" width="48" style="110" bestFit="1" customWidth="1"/>
    <col min="11772" max="11772" width="14.7109375" style="110" customWidth="1"/>
    <col min="11773" max="11773" width="23.140625" style="110" bestFit="1" customWidth="1"/>
    <col min="11774" max="12026" width="8.85546875" style="110"/>
    <col min="12027" max="12027" width="48" style="110" bestFit="1" customWidth="1"/>
    <col min="12028" max="12028" width="14.7109375" style="110" customWidth="1"/>
    <col min="12029" max="12029" width="23.140625" style="110" bestFit="1" customWidth="1"/>
    <col min="12030" max="12282" width="8.85546875" style="110"/>
    <col min="12283" max="12283" width="48" style="110" bestFit="1" customWidth="1"/>
    <col min="12284" max="12284" width="14.7109375" style="110" customWidth="1"/>
    <col min="12285" max="12285" width="23.140625" style="110" bestFit="1" customWidth="1"/>
    <col min="12286" max="12538" width="8.85546875" style="110"/>
    <col min="12539" max="12539" width="48" style="110" bestFit="1" customWidth="1"/>
    <col min="12540" max="12540" width="14.7109375" style="110" customWidth="1"/>
    <col min="12541" max="12541" width="23.140625" style="110" bestFit="1" customWidth="1"/>
    <col min="12542" max="12794" width="8.85546875" style="110"/>
    <col min="12795" max="12795" width="48" style="110" bestFit="1" customWidth="1"/>
    <col min="12796" max="12796" width="14.7109375" style="110" customWidth="1"/>
    <col min="12797" max="12797" width="23.140625" style="110" bestFit="1" customWidth="1"/>
    <col min="12798" max="13050" width="8.85546875" style="110"/>
    <col min="13051" max="13051" width="48" style="110" bestFit="1" customWidth="1"/>
    <col min="13052" max="13052" width="14.7109375" style="110" customWidth="1"/>
    <col min="13053" max="13053" width="23.140625" style="110" bestFit="1" customWidth="1"/>
    <col min="13054" max="13306" width="8.85546875" style="110"/>
    <col min="13307" max="13307" width="48" style="110" bestFit="1" customWidth="1"/>
    <col min="13308" max="13308" width="14.7109375" style="110" customWidth="1"/>
    <col min="13309" max="13309" width="23.140625" style="110" bestFit="1" customWidth="1"/>
    <col min="13310" max="13562" width="8.85546875" style="110"/>
    <col min="13563" max="13563" width="48" style="110" bestFit="1" customWidth="1"/>
    <col min="13564" max="13564" width="14.7109375" style="110" customWidth="1"/>
    <col min="13565" max="13565" width="23.140625" style="110" bestFit="1" customWidth="1"/>
    <col min="13566" max="13818" width="8.85546875" style="110"/>
    <col min="13819" max="13819" width="48" style="110" bestFit="1" customWidth="1"/>
    <col min="13820" max="13820" width="14.7109375" style="110" customWidth="1"/>
    <col min="13821" max="13821" width="23.140625" style="110" bestFit="1" customWidth="1"/>
    <col min="13822" max="14074" width="8.85546875" style="110"/>
    <col min="14075" max="14075" width="48" style="110" bestFit="1" customWidth="1"/>
    <col min="14076" max="14076" width="14.7109375" style="110" customWidth="1"/>
    <col min="14077" max="14077" width="23.140625" style="110" bestFit="1" customWidth="1"/>
    <col min="14078" max="14330" width="8.85546875" style="110"/>
    <col min="14331" max="14331" width="48" style="110" bestFit="1" customWidth="1"/>
    <col min="14332" max="14332" width="14.7109375" style="110" customWidth="1"/>
    <col min="14333" max="14333" width="23.140625" style="110" bestFit="1" customWidth="1"/>
    <col min="14334" max="14586" width="8.85546875" style="110"/>
    <col min="14587" max="14587" width="48" style="110" bestFit="1" customWidth="1"/>
    <col min="14588" max="14588" width="14.7109375" style="110" customWidth="1"/>
    <col min="14589" max="14589" width="23.140625" style="110" bestFit="1" customWidth="1"/>
    <col min="14590" max="14842" width="8.85546875" style="110"/>
    <col min="14843" max="14843" width="48" style="110" bestFit="1" customWidth="1"/>
    <col min="14844" max="14844" width="14.7109375" style="110" customWidth="1"/>
    <col min="14845" max="14845" width="23.140625" style="110" bestFit="1" customWidth="1"/>
    <col min="14846" max="15098" width="8.85546875" style="110"/>
    <col min="15099" max="15099" width="48" style="110" bestFit="1" customWidth="1"/>
    <col min="15100" max="15100" width="14.7109375" style="110" customWidth="1"/>
    <col min="15101" max="15101" width="23.140625" style="110" bestFit="1" customWidth="1"/>
    <col min="15102" max="15354" width="8.85546875" style="110"/>
    <col min="15355" max="15355" width="48" style="110" bestFit="1" customWidth="1"/>
    <col min="15356" max="15356" width="14.7109375" style="110" customWidth="1"/>
    <col min="15357" max="15357" width="23.140625" style="110" bestFit="1" customWidth="1"/>
    <col min="15358" max="15610" width="8.85546875" style="110"/>
    <col min="15611" max="15611" width="48" style="110" bestFit="1" customWidth="1"/>
    <col min="15612" max="15612" width="14.7109375" style="110" customWidth="1"/>
    <col min="15613" max="15613" width="23.140625" style="110" bestFit="1" customWidth="1"/>
    <col min="15614" max="15866" width="8.85546875" style="110"/>
    <col min="15867" max="15867" width="48" style="110" bestFit="1" customWidth="1"/>
    <col min="15868" max="15868" width="14.7109375" style="110" customWidth="1"/>
    <col min="15869" max="15869" width="23.140625" style="110" bestFit="1" customWidth="1"/>
    <col min="15870" max="16122" width="8.85546875" style="110"/>
    <col min="16123" max="16123" width="48" style="110" bestFit="1" customWidth="1"/>
    <col min="16124" max="16124" width="14.7109375" style="110" customWidth="1"/>
    <col min="16125" max="16125" width="23.140625" style="110" bestFit="1" customWidth="1"/>
    <col min="16126" max="16384" width="8.85546875" style="110"/>
  </cols>
  <sheetData>
    <row r="1" spans="2:4" x14ac:dyDescent="0.25">
      <c r="B1" s="180" t="s">
        <v>62</v>
      </c>
      <c r="C1" s="181"/>
      <c r="D1" s="181"/>
    </row>
    <row r="2" spans="2:4" s="111" customFormat="1" ht="24.6" customHeight="1" x14ac:dyDescent="0.25">
      <c r="B2" s="112" t="s">
        <v>1</v>
      </c>
      <c r="C2" s="113"/>
      <c r="D2" s="114" t="s">
        <v>93</v>
      </c>
    </row>
    <row r="3" spans="2:4" x14ac:dyDescent="0.25">
      <c r="B3" s="115" t="s">
        <v>2</v>
      </c>
      <c r="C3" s="116" t="s">
        <v>63</v>
      </c>
      <c r="D3" s="117"/>
    </row>
    <row r="4" spans="2:4" x14ac:dyDescent="0.25">
      <c r="B4" s="115" t="s">
        <v>3</v>
      </c>
      <c r="C4" s="118"/>
      <c r="D4" s="119">
        <v>11587</v>
      </c>
    </row>
    <row r="5" spans="2:4" x14ac:dyDescent="0.25">
      <c r="B5" s="115" t="s">
        <v>4</v>
      </c>
      <c r="C5" s="118"/>
      <c r="D5" s="119">
        <v>1723.2</v>
      </c>
    </row>
    <row r="6" spans="2:4" x14ac:dyDescent="0.25">
      <c r="B6" s="120" t="s">
        <v>64</v>
      </c>
      <c r="C6" s="121"/>
      <c r="D6" s="122">
        <f>D4+D5</f>
        <v>13310.2</v>
      </c>
    </row>
    <row r="7" spans="2:4" x14ac:dyDescent="0.25">
      <c r="B7" s="115" t="s">
        <v>65</v>
      </c>
      <c r="C7" s="118"/>
      <c r="D7" s="119">
        <v>1000</v>
      </c>
    </row>
    <row r="8" spans="2:4" x14ac:dyDescent="0.25">
      <c r="B8" s="115" t="s">
        <v>66</v>
      </c>
      <c r="C8" s="118"/>
      <c r="D8" s="119"/>
    </row>
    <row r="9" spans="2:4" x14ac:dyDescent="0.25">
      <c r="B9" s="115" t="s">
        <v>67</v>
      </c>
      <c r="C9" s="118"/>
      <c r="D9" s="119"/>
    </row>
    <row r="10" spans="2:4" x14ac:dyDescent="0.25">
      <c r="B10" s="120" t="s">
        <v>9</v>
      </c>
      <c r="C10" s="118"/>
      <c r="D10" s="122">
        <f>SUM(D6:D9)</f>
        <v>14310.2</v>
      </c>
    </row>
    <row r="11" spans="2:4" x14ac:dyDescent="0.25">
      <c r="B11" s="115" t="s">
        <v>10</v>
      </c>
      <c r="C11" s="118"/>
      <c r="D11" s="123"/>
    </row>
    <row r="12" spans="2:4" x14ac:dyDescent="0.25">
      <c r="B12" s="115" t="s">
        <v>11</v>
      </c>
      <c r="C12" s="118">
        <v>0.12</v>
      </c>
      <c r="D12" s="124">
        <f>IF(SUM(D10-D7)&gt;15000,(15000*12%),IF(SUM(D10-D7)=15000,15000*12%,IF(SUM(D10-D7)&lt;15000,SUM(D10-D7)*12%,0)))</f>
        <v>1597.2239999999999</v>
      </c>
    </row>
    <row r="13" spans="2:4" x14ac:dyDescent="0.25">
      <c r="B13" s="115" t="s">
        <v>12</v>
      </c>
      <c r="C13" s="118">
        <v>7.4999999999999997E-3</v>
      </c>
      <c r="D13" s="125">
        <f>IF(D10&gt;21000,0,IF(D10&lt;21000,D10*0.75%))</f>
        <v>107.3265</v>
      </c>
    </row>
    <row r="14" spans="2:4" x14ac:dyDescent="0.25">
      <c r="B14" s="115" t="s">
        <v>58</v>
      </c>
      <c r="C14" s="118"/>
      <c r="D14" s="119">
        <f>20/12</f>
        <v>1.6666666666666667</v>
      </c>
    </row>
    <row r="15" spans="2:4" x14ac:dyDescent="0.25">
      <c r="B15" s="115" t="s">
        <v>68</v>
      </c>
      <c r="C15" s="118"/>
      <c r="D15" s="126">
        <f>IF(D10&gt;10000,200,IF(D10&gt;7500,175,IF(D10&lt;7499,0)))</f>
        <v>200</v>
      </c>
    </row>
    <row r="16" spans="2:4" x14ac:dyDescent="0.25">
      <c r="B16" s="115" t="s">
        <v>15</v>
      </c>
      <c r="C16" s="118"/>
      <c r="D16" s="119">
        <f>SUM(D12:D15)</f>
        <v>1906.2171666666666</v>
      </c>
    </row>
    <row r="17" spans="2:4" x14ac:dyDescent="0.25">
      <c r="B17" s="120" t="s">
        <v>16</v>
      </c>
      <c r="C17" s="118"/>
      <c r="D17" s="122">
        <f>D10-D16</f>
        <v>12403.982833333333</v>
      </c>
    </row>
    <row r="18" spans="2:4" x14ac:dyDescent="0.25">
      <c r="B18" s="115" t="s">
        <v>17</v>
      </c>
      <c r="C18" s="118"/>
      <c r="D18" s="123"/>
    </row>
    <row r="19" spans="2:4" x14ac:dyDescent="0.25">
      <c r="B19" s="115" t="s">
        <v>18</v>
      </c>
      <c r="C19" s="118">
        <v>0.13</v>
      </c>
      <c r="D19" s="124">
        <f>IF(SUM(D10-D7)&gt;15000,(15000*13%),IF(SUM(D10-D7)=15000,15000*13%,IF(SUM(D10-D7)&lt;15000,SUM(D10-D7)*13%,0)))</f>
        <v>1730.3260000000002</v>
      </c>
    </row>
    <row r="20" spans="2:4" x14ac:dyDescent="0.25">
      <c r="B20" s="115" t="s">
        <v>69</v>
      </c>
      <c r="C20" s="118">
        <v>3.2500000000000001E-2</v>
      </c>
      <c r="D20" s="125">
        <f>IF(D10&gt;21000,0,IF(D10&lt;21000,D10*3.25%))</f>
        <v>465.08150000000006</v>
      </c>
    </row>
    <row r="21" spans="2:4" x14ac:dyDescent="0.25">
      <c r="B21" s="115" t="s">
        <v>70</v>
      </c>
      <c r="C21" s="118">
        <v>8.3299999999999999E-2</v>
      </c>
      <c r="D21" s="119">
        <f>8.33%*D6</f>
        <v>1108.73966</v>
      </c>
    </row>
    <row r="22" spans="2:4" x14ac:dyDescent="0.25">
      <c r="B22" s="115" t="s">
        <v>71</v>
      </c>
      <c r="C22" s="118"/>
      <c r="D22" s="119">
        <f>6.73%*D6</f>
        <v>895.77646000000004</v>
      </c>
    </row>
    <row r="23" spans="2:4" x14ac:dyDescent="0.25">
      <c r="B23" s="115" t="s">
        <v>58</v>
      </c>
      <c r="C23" s="118"/>
      <c r="D23" s="119">
        <f>40/12</f>
        <v>3.3333333333333335</v>
      </c>
    </row>
    <row r="24" spans="2:4" x14ac:dyDescent="0.25">
      <c r="B24" s="115" t="s">
        <v>95</v>
      </c>
      <c r="C24" s="118">
        <v>4.8099999999999997E-2</v>
      </c>
      <c r="D24" s="119">
        <f>D6*C24</f>
        <v>640.22061999999994</v>
      </c>
    </row>
    <row r="25" spans="2:4" x14ac:dyDescent="0.25">
      <c r="B25" s="115" t="s">
        <v>72</v>
      </c>
      <c r="C25" s="118"/>
      <c r="D25" s="119">
        <v>150</v>
      </c>
    </row>
    <row r="26" spans="2:4" x14ac:dyDescent="0.25">
      <c r="B26" s="115" t="s">
        <v>21</v>
      </c>
      <c r="C26" s="118"/>
      <c r="D26" s="119">
        <v>300</v>
      </c>
    </row>
    <row r="27" spans="2:4" x14ac:dyDescent="0.25">
      <c r="B27" s="115" t="s">
        <v>22</v>
      </c>
      <c r="C27" s="118"/>
      <c r="D27" s="119">
        <f>SUM(D19:D26)</f>
        <v>5293.4775733333336</v>
      </c>
    </row>
    <row r="28" spans="2:4" x14ac:dyDescent="0.25">
      <c r="B28" s="127" t="s">
        <v>73</v>
      </c>
      <c r="C28" s="128"/>
      <c r="D28" s="122">
        <f>D10+D27</f>
        <v>19603.677573333334</v>
      </c>
    </row>
    <row r="29" spans="2:4" ht="15.75" thickBot="1" x14ac:dyDescent="0.3">
      <c r="B29" s="129"/>
      <c r="C29" s="129"/>
      <c r="D29" s="130"/>
    </row>
    <row r="30" spans="2:4" ht="15.75" thickBot="1" x14ac:dyDescent="0.3">
      <c r="B30" s="134" t="s">
        <v>75</v>
      </c>
      <c r="C30" s="135" t="s">
        <v>76</v>
      </c>
      <c r="D30" s="162" t="s">
        <v>57</v>
      </c>
    </row>
    <row r="31" spans="2:4" x14ac:dyDescent="0.25">
      <c r="B31" s="136" t="s">
        <v>77</v>
      </c>
      <c r="C31" s="137"/>
      <c r="D31" s="163">
        <v>11587</v>
      </c>
    </row>
    <row r="32" spans="2:4" x14ac:dyDescent="0.25">
      <c r="B32" s="136" t="s">
        <v>78</v>
      </c>
      <c r="C32" s="138"/>
      <c r="D32" s="139">
        <v>2631</v>
      </c>
    </row>
    <row r="33" spans="2:4" x14ac:dyDescent="0.25">
      <c r="B33" s="140" t="s">
        <v>79</v>
      </c>
      <c r="C33" s="138"/>
      <c r="D33" s="151">
        <f t="shared" ref="D33" si="0">SUM(D31:D32)</f>
        <v>14218</v>
      </c>
    </row>
    <row r="34" spans="2:4" x14ac:dyDescent="0.25">
      <c r="B34" s="136" t="s">
        <v>65</v>
      </c>
      <c r="C34" s="137" t="s">
        <v>80</v>
      </c>
      <c r="D34" s="153">
        <v>4000</v>
      </c>
    </row>
    <row r="35" spans="2:4" x14ac:dyDescent="0.25">
      <c r="B35" s="136" t="s">
        <v>81</v>
      </c>
      <c r="C35" s="141"/>
      <c r="D35" s="153">
        <v>600</v>
      </c>
    </row>
    <row r="36" spans="2:4" ht="15.75" thickBot="1" x14ac:dyDescent="0.3">
      <c r="B36" s="142" t="s">
        <v>82</v>
      </c>
      <c r="C36" s="143"/>
      <c r="D36" s="153"/>
    </row>
    <row r="37" spans="2:4" ht="15.75" thickBot="1" x14ac:dyDescent="0.3">
      <c r="B37" s="145" t="s">
        <v>83</v>
      </c>
      <c r="C37" s="146"/>
      <c r="D37" s="164">
        <f>SUM(D33:D36)</f>
        <v>18818</v>
      </c>
    </row>
    <row r="38" spans="2:4" ht="15.75" thickBot="1" x14ac:dyDescent="0.3">
      <c r="B38" s="147" t="s">
        <v>84</v>
      </c>
      <c r="C38" s="148"/>
      <c r="D38" s="149"/>
    </row>
    <row r="39" spans="2:4" x14ac:dyDescent="0.25">
      <c r="B39" s="140" t="s">
        <v>85</v>
      </c>
      <c r="C39" s="150">
        <v>0.13</v>
      </c>
      <c r="D39" s="151">
        <f>C39*D33</f>
        <v>1848.3400000000001</v>
      </c>
    </row>
    <row r="40" spans="2:4" x14ac:dyDescent="0.25">
      <c r="B40" s="136" t="s">
        <v>86</v>
      </c>
      <c r="C40" s="152">
        <v>3.2500000000000001E-2</v>
      </c>
      <c r="D40" s="153">
        <f>C40*(D37-D35)</f>
        <v>592.08500000000004</v>
      </c>
    </row>
    <row r="41" spans="2:4" x14ac:dyDescent="0.25">
      <c r="B41" s="136" t="s">
        <v>87</v>
      </c>
      <c r="C41" s="152">
        <v>8.3299999999999999E-2</v>
      </c>
      <c r="D41" s="153">
        <f>C41*D33</f>
        <v>1184.3594000000001</v>
      </c>
    </row>
    <row r="42" spans="2:4" x14ac:dyDescent="0.25">
      <c r="B42" s="136" t="s">
        <v>88</v>
      </c>
      <c r="C42" s="152">
        <v>5.7700000000000001E-2</v>
      </c>
      <c r="D42" s="153">
        <f>C42*D33</f>
        <v>820.37860000000001</v>
      </c>
    </row>
    <row r="43" spans="2:4" x14ac:dyDescent="0.25">
      <c r="B43" s="136" t="s">
        <v>89</v>
      </c>
      <c r="C43" s="152" t="s">
        <v>80</v>
      </c>
      <c r="D43" s="153">
        <v>200</v>
      </c>
    </row>
    <row r="44" spans="2:4" ht="15.75" thickBot="1" x14ac:dyDescent="0.3">
      <c r="B44" s="144" t="s">
        <v>72</v>
      </c>
      <c r="C44" s="154"/>
      <c r="D44" s="155">
        <v>100</v>
      </c>
    </row>
    <row r="45" spans="2:4" ht="15.75" thickBot="1" x14ac:dyDescent="0.3">
      <c r="B45" s="156" t="s">
        <v>90</v>
      </c>
      <c r="C45" s="157"/>
      <c r="D45" s="158">
        <f>SUM(D39:D44)</f>
        <v>4745.1630000000005</v>
      </c>
    </row>
    <row r="46" spans="2:4" ht="15.75" thickBot="1" x14ac:dyDescent="0.3">
      <c r="B46" s="159" t="s">
        <v>91</v>
      </c>
      <c r="C46" s="160"/>
      <c r="D46" s="161">
        <f>D37+D45</f>
        <v>23563.163</v>
      </c>
    </row>
    <row r="47" spans="2:4" x14ac:dyDescent="0.25">
      <c r="B47" s="129"/>
      <c r="C47" s="129"/>
      <c r="D47" s="131"/>
    </row>
    <row r="48" spans="2:4" x14ac:dyDescent="0.25">
      <c r="B48" s="129"/>
      <c r="C48" s="129"/>
      <c r="D48" s="131"/>
    </row>
    <row r="49" spans="2:4" x14ac:dyDescent="0.25">
      <c r="B49" s="129"/>
      <c r="C49" s="129"/>
      <c r="D49" s="131"/>
    </row>
    <row r="50" spans="2:4" x14ac:dyDescent="0.25">
      <c r="B50" s="129"/>
      <c r="C50" s="129"/>
      <c r="D50" s="131"/>
    </row>
    <row r="51" spans="2:4" x14ac:dyDescent="0.25">
      <c r="B51" s="129"/>
      <c r="C51" s="129"/>
      <c r="D51" s="131"/>
    </row>
    <row r="52" spans="2:4" x14ac:dyDescent="0.25">
      <c r="B52" s="129"/>
      <c r="C52" s="129"/>
      <c r="D52" s="131"/>
    </row>
    <row r="53" spans="2:4" x14ac:dyDescent="0.25">
      <c r="B53" s="129"/>
      <c r="C53" s="129"/>
      <c r="D53" s="131"/>
    </row>
    <row r="54" spans="2:4" x14ac:dyDescent="0.25">
      <c r="B54" s="129"/>
      <c r="C54" s="129"/>
      <c r="D54" s="131"/>
    </row>
    <row r="55" spans="2:4" x14ac:dyDescent="0.25">
      <c r="B55" s="129"/>
      <c r="C55" s="129"/>
      <c r="D55" s="131"/>
    </row>
    <row r="56" spans="2:4" x14ac:dyDescent="0.25">
      <c r="B56" s="129"/>
      <c r="C56" s="129"/>
      <c r="D56" s="131"/>
    </row>
    <row r="57" spans="2:4" x14ac:dyDescent="0.25">
      <c r="B57" s="129"/>
      <c r="C57" s="129"/>
      <c r="D57" s="131"/>
    </row>
    <row r="58" spans="2:4" x14ac:dyDescent="0.25">
      <c r="B58" s="129"/>
      <c r="C58" s="129"/>
      <c r="D58" s="131"/>
    </row>
    <row r="59" spans="2:4" x14ac:dyDescent="0.25">
      <c r="B59" s="129"/>
      <c r="C59" s="129"/>
      <c r="D59" s="131"/>
    </row>
    <row r="60" spans="2:4" x14ac:dyDescent="0.25">
      <c r="B60" s="129"/>
      <c r="C60" s="129"/>
      <c r="D60" s="131"/>
    </row>
    <row r="61" spans="2:4" x14ac:dyDescent="0.25">
      <c r="B61" s="129"/>
      <c r="C61" s="129"/>
      <c r="D61" s="131"/>
    </row>
    <row r="62" spans="2:4" x14ac:dyDescent="0.25">
      <c r="B62" s="129"/>
      <c r="C62" s="129"/>
      <c r="D62" s="131"/>
    </row>
    <row r="63" spans="2:4" x14ac:dyDescent="0.25">
      <c r="B63" s="129"/>
      <c r="C63" s="129"/>
      <c r="D63" s="131"/>
    </row>
    <row r="64" spans="2:4" x14ac:dyDescent="0.25">
      <c r="B64" s="129"/>
      <c r="C64" s="129"/>
      <c r="D64" s="131"/>
    </row>
    <row r="65" spans="2:4" x14ac:dyDescent="0.25">
      <c r="B65" s="129"/>
      <c r="C65" s="129"/>
      <c r="D65" s="131"/>
    </row>
    <row r="66" spans="2:4" x14ac:dyDescent="0.25">
      <c r="B66" s="129"/>
      <c r="C66" s="129"/>
      <c r="D66" s="131"/>
    </row>
    <row r="67" spans="2:4" x14ac:dyDescent="0.25">
      <c r="B67" s="129"/>
      <c r="C67" s="129"/>
      <c r="D67" s="131"/>
    </row>
    <row r="68" spans="2:4" x14ac:dyDescent="0.25">
      <c r="B68" s="129"/>
      <c r="C68" s="129"/>
      <c r="D68" s="131"/>
    </row>
    <row r="69" spans="2:4" x14ac:dyDescent="0.25">
      <c r="B69" s="129"/>
      <c r="C69" s="129"/>
      <c r="D69" s="131"/>
    </row>
    <row r="70" spans="2:4" x14ac:dyDescent="0.25">
      <c r="B70" s="129"/>
      <c r="C70" s="129"/>
      <c r="D70" s="131"/>
    </row>
    <row r="71" spans="2:4" x14ac:dyDescent="0.25">
      <c r="B71" s="129"/>
      <c r="C71" s="129"/>
      <c r="D71" s="131"/>
    </row>
    <row r="72" spans="2:4" x14ac:dyDescent="0.25">
      <c r="B72" s="129"/>
      <c r="C72" s="129"/>
      <c r="D72" s="131"/>
    </row>
    <row r="73" spans="2:4" x14ac:dyDescent="0.25">
      <c r="B73" s="129"/>
      <c r="C73" s="129"/>
      <c r="D73" s="131"/>
    </row>
    <row r="74" spans="2:4" x14ac:dyDescent="0.25">
      <c r="B74" s="129"/>
      <c r="C74" s="129"/>
      <c r="D74" s="131"/>
    </row>
    <row r="75" spans="2:4" x14ac:dyDescent="0.25">
      <c r="B75" s="129"/>
      <c r="C75" s="129"/>
      <c r="D75" s="131"/>
    </row>
    <row r="76" spans="2:4" x14ac:dyDescent="0.25">
      <c r="B76" s="129"/>
      <c r="C76" s="129"/>
      <c r="D76" s="131"/>
    </row>
    <row r="77" spans="2:4" x14ac:dyDescent="0.25">
      <c r="B77" s="129"/>
      <c r="C77" s="129"/>
      <c r="D77" s="131"/>
    </row>
    <row r="78" spans="2:4" x14ac:dyDescent="0.25">
      <c r="B78" s="129"/>
      <c r="C78" s="129"/>
      <c r="D78" s="131"/>
    </row>
    <row r="79" spans="2:4" x14ac:dyDescent="0.25">
      <c r="B79" s="129"/>
      <c r="C79" s="129"/>
      <c r="D79" s="131"/>
    </row>
    <row r="80" spans="2:4" x14ac:dyDescent="0.25">
      <c r="B80" s="129"/>
      <c r="C80" s="129"/>
      <c r="D80" s="131"/>
    </row>
    <row r="81" spans="2:4" x14ac:dyDescent="0.25">
      <c r="B81" s="129"/>
      <c r="C81" s="129"/>
      <c r="D81" s="131"/>
    </row>
    <row r="82" spans="2:4" x14ac:dyDescent="0.25">
      <c r="B82" s="129"/>
      <c r="C82" s="129"/>
      <c r="D82" s="131"/>
    </row>
    <row r="83" spans="2:4" x14ac:dyDescent="0.25">
      <c r="B83" s="129"/>
      <c r="C83" s="129"/>
      <c r="D83" s="131"/>
    </row>
    <row r="84" spans="2:4" x14ac:dyDescent="0.25">
      <c r="B84" s="129"/>
      <c r="C84" s="129"/>
      <c r="D84" s="131"/>
    </row>
    <row r="85" spans="2:4" x14ac:dyDescent="0.25">
      <c r="B85" s="129"/>
      <c r="C85" s="129"/>
      <c r="D85" s="131"/>
    </row>
    <row r="86" spans="2:4" x14ac:dyDescent="0.25">
      <c r="B86" s="129"/>
      <c r="C86" s="129"/>
      <c r="D86" s="131"/>
    </row>
    <row r="87" spans="2:4" x14ac:dyDescent="0.25">
      <c r="B87" s="129"/>
      <c r="C87" s="129"/>
      <c r="D87" s="131"/>
    </row>
    <row r="88" spans="2:4" x14ac:dyDescent="0.25">
      <c r="B88" s="129"/>
      <c r="C88" s="129"/>
      <c r="D88" s="131"/>
    </row>
    <row r="89" spans="2:4" x14ac:dyDescent="0.25">
      <c r="B89" s="129"/>
      <c r="C89" s="129"/>
      <c r="D89" s="131"/>
    </row>
    <row r="90" spans="2:4" x14ac:dyDescent="0.25">
      <c r="B90" s="129"/>
      <c r="C90" s="129"/>
      <c r="D90" s="131"/>
    </row>
    <row r="91" spans="2:4" x14ac:dyDescent="0.25">
      <c r="B91" s="129"/>
      <c r="C91" s="129"/>
      <c r="D91" s="131"/>
    </row>
    <row r="92" spans="2:4" x14ac:dyDescent="0.25">
      <c r="B92" s="129"/>
      <c r="C92" s="129"/>
      <c r="D92" s="131"/>
    </row>
    <row r="93" spans="2:4" x14ac:dyDescent="0.25">
      <c r="B93" s="129"/>
      <c r="C93" s="129"/>
      <c r="D93" s="131"/>
    </row>
    <row r="94" spans="2:4" x14ac:dyDescent="0.25">
      <c r="B94" s="129"/>
      <c r="C94" s="129"/>
      <c r="D94" s="131"/>
    </row>
    <row r="95" spans="2:4" x14ac:dyDescent="0.25">
      <c r="B95" s="129"/>
      <c r="C95" s="129"/>
      <c r="D95" s="131"/>
    </row>
    <row r="96" spans="2:4" x14ac:dyDescent="0.25">
      <c r="B96" s="129"/>
      <c r="C96" s="129"/>
      <c r="D96" s="131"/>
    </row>
    <row r="97" spans="2:4" x14ac:dyDescent="0.25">
      <c r="B97" s="129"/>
      <c r="C97" s="129"/>
      <c r="D97" s="131"/>
    </row>
    <row r="98" spans="2:4" x14ac:dyDescent="0.25">
      <c r="B98" s="129"/>
      <c r="C98" s="129"/>
      <c r="D98" s="131"/>
    </row>
    <row r="99" spans="2:4" x14ac:dyDescent="0.25">
      <c r="B99" s="129"/>
      <c r="C99" s="129"/>
      <c r="D99" s="131"/>
    </row>
    <row r="100" spans="2:4" x14ac:dyDescent="0.25">
      <c r="B100" s="129"/>
      <c r="C100" s="129"/>
      <c r="D100" s="131"/>
    </row>
    <row r="101" spans="2:4" x14ac:dyDescent="0.25">
      <c r="B101" s="129"/>
      <c r="C101" s="129"/>
      <c r="D101" s="131"/>
    </row>
    <row r="102" spans="2:4" x14ac:dyDescent="0.25">
      <c r="B102" s="129"/>
      <c r="C102" s="129"/>
      <c r="D102" s="131"/>
    </row>
    <row r="103" spans="2:4" x14ac:dyDescent="0.25">
      <c r="B103" s="129"/>
      <c r="C103" s="129"/>
      <c r="D103" s="131"/>
    </row>
    <row r="104" spans="2:4" x14ac:dyDescent="0.25">
      <c r="B104" s="129"/>
      <c r="C104" s="129"/>
      <c r="D104" s="131"/>
    </row>
    <row r="105" spans="2:4" x14ac:dyDescent="0.25">
      <c r="B105" s="129"/>
      <c r="C105" s="129"/>
      <c r="D105" s="131"/>
    </row>
    <row r="106" spans="2:4" x14ac:dyDescent="0.25">
      <c r="B106" s="129"/>
      <c r="C106" s="129"/>
      <c r="D106" s="131"/>
    </row>
    <row r="107" spans="2:4" x14ac:dyDescent="0.25">
      <c r="B107" s="129"/>
      <c r="C107" s="129"/>
      <c r="D107" s="131"/>
    </row>
    <row r="108" spans="2:4" x14ac:dyDescent="0.25">
      <c r="B108" s="129"/>
      <c r="C108" s="129"/>
      <c r="D108" s="131"/>
    </row>
    <row r="109" spans="2:4" x14ac:dyDescent="0.25">
      <c r="B109" s="129"/>
      <c r="C109" s="129"/>
      <c r="D109" s="131"/>
    </row>
    <row r="110" spans="2:4" x14ac:dyDescent="0.25">
      <c r="B110" s="129"/>
      <c r="C110" s="129"/>
      <c r="D110" s="131"/>
    </row>
    <row r="111" spans="2:4" x14ac:dyDescent="0.25">
      <c r="B111" s="129"/>
      <c r="C111" s="129"/>
      <c r="D111" s="131"/>
    </row>
    <row r="112" spans="2:4" x14ac:dyDescent="0.25">
      <c r="B112" s="129"/>
      <c r="C112" s="129"/>
      <c r="D112" s="131"/>
    </row>
    <row r="113" spans="2:4" x14ac:dyDescent="0.25">
      <c r="B113" s="129"/>
      <c r="C113" s="129"/>
      <c r="D113" s="131"/>
    </row>
    <row r="114" spans="2:4" x14ac:dyDescent="0.25">
      <c r="B114" s="129"/>
      <c r="C114" s="129"/>
      <c r="D114" s="131"/>
    </row>
    <row r="115" spans="2:4" x14ac:dyDescent="0.25">
      <c r="B115" s="129"/>
      <c r="C115" s="129"/>
      <c r="D115" s="131"/>
    </row>
    <row r="116" spans="2:4" x14ac:dyDescent="0.25">
      <c r="B116" s="129"/>
      <c r="C116" s="129"/>
      <c r="D116" s="131"/>
    </row>
    <row r="117" spans="2:4" x14ac:dyDescent="0.25">
      <c r="B117" s="129"/>
      <c r="C117" s="129"/>
      <c r="D117" s="131"/>
    </row>
    <row r="118" spans="2:4" x14ac:dyDescent="0.25">
      <c r="B118" s="129"/>
      <c r="C118" s="129"/>
      <c r="D118" s="131"/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Schedule (Gurgaon)</vt:lpstr>
      <vt:lpstr>Cost Schedule (Bang)</vt:lpstr>
      <vt:lpstr>Wage Breakup Gurgaon</vt:lpstr>
      <vt:lpstr>Wage Breakup 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2021-07-15T07:11:05Z</dcterms:modified>
</cp:coreProperties>
</file>