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/>
  <xr:revisionPtr revIDLastSave="0" documentId="13_ncr:1_{B637828A-E019-4EF5-A738-A63203C61C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W Breakup" sheetId="5" r:id="rId1"/>
    <sheet name="Technical cost" sheetId="9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5" l="1"/>
  <c r="R16" i="5"/>
  <c r="C18" i="9"/>
  <c r="AF8" i="5" l="1"/>
  <c r="M8" i="5"/>
  <c r="K8" i="5"/>
  <c r="I8" i="5"/>
  <c r="AD38" i="5" l="1"/>
  <c r="AD17" i="5"/>
  <c r="AB38" i="5"/>
  <c r="AB17" i="5"/>
  <c r="AB10" i="5"/>
  <c r="AC38" i="5"/>
  <c r="AC17" i="5"/>
  <c r="Z38" i="5"/>
  <c r="Y38" i="5"/>
  <c r="Z17" i="5"/>
  <c r="AB16" i="5" l="1"/>
  <c r="AB11" i="5"/>
  <c r="AB15" i="5" s="1"/>
  <c r="AB30" i="5"/>
  <c r="AB31" i="5" s="1"/>
  <c r="AC10" i="5"/>
  <c r="AC16" i="5" l="1"/>
  <c r="AB18" i="5"/>
  <c r="AC30" i="5"/>
  <c r="AC31" i="5" s="1"/>
  <c r="AC18" i="5"/>
  <c r="AC21" i="5" s="1"/>
  <c r="AB20" i="5" l="1"/>
  <c r="AB23" i="5" s="1"/>
  <c r="AB24" i="5" s="1"/>
  <c r="AB26" i="5"/>
  <c r="AB28" i="5" s="1"/>
  <c r="AB39" i="5" s="1"/>
  <c r="AB40" i="5" s="1"/>
  <c r="AB42" i="5" s="1"/>
  <c r="D13" i="9" s="1"/>
  <c r="E13" i="9" s="1"/>
  <c r="AC20" i="5"/>
  <c r="AC27" i="5"/>
  <c r="AC26" i="5"/>
  <c r="AC23" i="5" l="1"/>
  <c r="AC24" i="5" s="1"/>
  <c r="AC28" i="5"/>
  <c r="AC39" i="5" s="1"/>
  <c r="AC40" i="5" l="1"/>
  <c r="AC42" i="5" s="1"/>
  <c r="L10" i="5"/>
  <c r="L16" i="5" s="1"/>
  <c r="M38" i="5"/>
  <c r="L38" i="5"/>
  <c r="M17" i="5"/>
  <c r="L17" i="5"/>
  <c r="M10" i="5"/>
  <c r="M16" i="5" s="1"/>
  <c r="AF10" i="5"/>
  <c r="AH17" i="5"/>
  <c r="AG17" i="5"/>
  <c r="AH10" i="5"/>
  <c r="AG10" i="5"/>
  <c r="AG16" i="5" s="1"/>
  <c r="AF17" i="5"/>
  <c r="AE17" i="5"/>
  <c r="AE10" i="5"/>
  <c r="E10" i="5"/>
  <c r="AF21" i="5" l="1"/>
  <c r="AF27" i="5"/>
  <c r="AF16" i="5"/>
  <c r="AH21" i="5"/>
  <c r="AH16" i="5"/>
  <c r="AH27" i="5"/>
  <c r="E21" i="5"/>
  <c r="V10" i="5"/>
  <c r="P10" i="5"/>
  <c r="R10" i="5"/>
  <c r="T10" i="5"/>
  <c r="M30" i="5"/>
  <c r="M31" i="5" s="1"/>
  <c r="M27" i="5"/>
  <c r="M21" i="5"/>
  <c r="E27" i="5"/>
  <c r="E16" i="5"/>
  <c r="L18" i="5"/>
  <c r="L30" i="5"/>
  <c r="L31" i="5" s="1"/>
  <c r="M18" i="5"/>
  <c r="M20" i="5" s="1"/>
  <c r="AG18" i="5"/>
  <c r="AG20" i="5" s="1"/>
  <c r="AG30" i="5"/>
  <c r="AG31" i="5" s="1"/>
  <c r="AH18" i="5"/>
  <c r="AH20" i="5" s="1"/>
  <c r="AH30" i="5"/>
  <c r="AH31" i="5" s="1"/>
  <c r="AE30" i="5"/>
  <c r="AE31" i="5" s="1"/>
  <c r="AF18" i="5"/>
  <c r="AF30" i="5"/>
  <c r="AF31" i="5" s="1"/>
  <c r="T16" i="5" l="1"/>
  <c r="P16" i="5"/>
  <c r="Z10" i="5"/>
  <c r="V16" i="5"/>
  <c r="AD10" i="5"/>
  <c r="AG27" i="5"/>
  <c r="AG21" i="5"/>
  <c r="AG23" i="5" s="1"/>
  <c r="AG24" i="5" s="1"/>
  <c r="M26" i="5"/>
  <c r="M23" i="5"/>
  <c r="M24" i="5" s="1"/>
  <c r="L20" i="5"/>
  <c r="L21" i="5"/>
  <c r="L26" i="5"/>
  <c r="L27" i="5"/>
  <c r="AF20" i="5"/>
  <c r="AH26" i="5"/>
  <c r="AG26" i="5"/>
  <c r="AH23" i="5"/>
  <c r="AH24" i="5" s="1"/>
  <c r="AF26" i="5"/>
  <c r="Z16" i="5" l="1"/>
  <c r="Z18" i="5" s="1"/>
  <c r="Z20" i="5" s="1"/>
  <c r="Z30" i="5"/>
  <c r="Z31" i="5" s="1"/>
  <c r="AD16" i="5"/>
  <c r="AD18" i="5" s="1"/>
  <c r="AD20" i="5" s="1"/>
  <c r="AD30" i="5"/>
  <c r="AD31" i="5" s="1"/>
  <c r="M28" i="5"/>
  <c r="M39" i="5" s="1"/>
  <c r="M40" i="5" s="1"/>
  <c r="M42" i="5" s="1"/>
  <c r="L23" i="5"/>
  <c r="L24" i="5" s="1"/>
  <c r="L28" i="5"/>
  <c r="L39" i="5" s="1"/>
  <c r="AF28" i="5"/>
  <c r="AF37" i="5" s="1"/>
  <c r="AF38" i="5" s="1"/>
  <c r="AF39" i="5" s="1"/>
  <c r="AF40" i="5" s="1"/>
  <c r="AF42" i="5" s="1"/>
  <c r="AF23" i="5"/>
  <c r="AF24" i="5" s="1"/>
  <c r="AH28" i="5"/>
  <c r="AG28" i="5"/>
  <c r="AG37" i="5" s="1"/>
  <c r="AD26" i="5" l="1"/>
  <c r="Z26" i="5"/>
  <c r="AD21" i="5"/>
  <c r="AD27" i="5"/>
  <c r="Z27" i="5"/>
  <c r="Z28" i="5" s="1"/>
  <c r="Z39" i="5" s="1"/>
  <c r="Z40" i="5" s="1"/>
  <c r="Z42" i="5" s="1"/>
  <c r="D8" i="9" s="1"/>
  <c r="E8" i="9" s="1"/>
  <c r="Z21" i="5"/>
  <c r="L40" i="5"/>
  <c r="L42" i="5" s="1"/>
  <c r="AH37" i="5"/>
  <c r="AH38" i="5" s="1"/>
  <c r="AG38" i="5"/>
  <c r="AG39" i="5" s="1"/>
  <c r="AD28" i="5" l="1"/>
  <c r="AD39" i="5" s="1"/>
  <c r="AD40" i="5" s="1"/>
  <c r="AD42" i="5" s="1"/>
  <c r="D15" i="9" s="1"/>
  <c r="E15" i="9" s="1"/>
  <c r="AD23" i="5"/>
  <c r="AD24" i="5" s="1"/>
  <c r="AE16" i="5" s="1"/>
  <c r="AE18" i="5" s="1"/>
  <c r="Z23" i="5"/>
  <c r="Z24" i="5" s="1"/>
  <c r="AG40" i="5"/>
  <c r="AG42" i="5" s="1"/>
  <c r="AH39" i="5"/>
  <c r="AH40" i="5" s="1"/>
  <c r="AH42" i="5" s="1"/>
  <c r="AA38" i="5"/>
  <c r="N38" i="5"/>
  <c r="X38" i="5"/>
  <c r="W38" i="5"/>
  <c r="V38" i="5"/>
  <c r="U38" i="5"/>
  <c r="T38" i="5"/>
  <c r="S38" i="5"/>
  <c r="R38" i="5"/>
  <c r="Q38" i="5"/>
  <c r="P38" i="5"/>
  <c r="O38" i="5"/>
  <c r="G38" i="5"/>
  <c r="F38" i="5"/>
  <c r="K38" i="5"/>
  <c r="J38" i="5"/>
  <c r="I38" i="5"/>
  <c r="H38" i="5"/>
  <c r="E38" i="5"/>
  <c r="D38" i="5"/>
  <c r="N17" i="5"/>
  <c r="W17" i="5"/>
  <c r="G17" i="5"/>
  <c r="F17" i="5"/>
  <c r="K17" i="5"/>
  <c r="J17" i="5"/>
  <c r="H17" i="5"/>
  <c r="E17" i="5"/>
  <c r="D17" i="5"/>
  <c r="N10" i="5"/>
  <c r="N16" i="5" s="1"/>
  <c r="W10" i="5"/>
  <c r="G10" i="5"/>
  <c r="X10" i="5" s="1"/>
  <c r="F10" i="5"/>
  <c r="F16" i="5" s="1"/>
  <c r="K10" i="5"/>
  <c r="J10" i="5"/>
  <c r="J16" i="5" s="1"/>
  <c r="H10" i="5"/>
  <c r="D10" i="5"/>
  <c r="D16" i="5" s="1"/>
  <c r="AA10" i="5"/>
  <c r="AA16" i="5" s="1"/>
  <c r="X8" i="5"/>
  <c r="X17" i="5" s="1"/>
  <c r="U8" i="5"/>
  <c r="U17" i="5" s="1"/>
  <c r="T17" i="5"/>
  <c r="S8" i="5"/>
  <c r="Q8" i="5"/>
  <c r="Q17" i="5" s="1"/>
  <c r="P17" i="5"/>
  <c r="O8" i="5"/>
  <c r="O17" i="5" s="1"/>
  <c r="I10" i="5"/>
  <c r="AE20" i="5" l="1"/>
  <c r="AE21" i="5"/>
  <c r="AE27" i="5"/>
  <c r="AE26" i="5"/>
  <c r="AE28" i="5" s="1"/>
  <c r="AE37" i="5" s="1"/>
  <c r="AE38" i="5" s="1"/>
  <c r="AE39" i="5" s="1"/>
  <c r="AE40" i="5" s="1"/>
  <c r="AE42" i="5" s="1"/>
  <c r="X16" i="5"/>
  <c r="H30" i="5"/>
  <c r="H31" i="5" s="1"/>
  <c r="H16" i="5"/>
  <c r="G27" i="5"/>
  <c r="G21" i="5"/>
  <c r="G16" i="5"/>
  <c r="G18" i="5" s="1"/>
  <c r="G20" i="5" s="1"/>
  <c r="I16" i="5"/>
  <c r="I21" i="5"/>
  <c r="I27" i="5"/>
  <c r="K21" i="5"/>
  <c r="K16" i="5"/>
  <c r="K18" i="5" s="1"/>
  <c r="K20" i="5" s="1"/>
  <c r="K27" i="5"/>
  <c r="S17" i="5"/>
  <c r="Y8" i="5"/>
  <c r="U10" i="5"/>
  <c r="E18" i="5"/>
  <c r="E20" i="5" s="1"/>
  <c r="D18" i="5"/>
  <c r="D20" i="5" s="1"/>
  <c r="Q10" i="5"/>
  <c r="I30" i="5"/>
  <c r="I31" i="5" s="1"/>
  <c r="AA30" i="5"/>
  <c r="AA31" i="5" s="1"/>
  <c r="D30" i="5"/>
  <c r="D31" i="5" s="1"/>
  <c r="J30" i="5"/>
  <c r="J31" i="5" s="1"/>
  <c r="O10" i="5"/>
  <c r="S10" i="5"/>
  <c r="W30" i="5"/>
  <c r="W31" i="5" s="1"/>
  <c r="N30" i="5"/>
  <c r="N31" i="5" s="1"/>
  <c r="AA17" i="5"/>
  <c r="E30" i="5"/>
  <c r="E31" i="5" s="1"/>
  <c r="K30" i="5"/>
  <c r="K31" i="5" s="1"/>
  <c r="J18" i="5"/>
  <c r="J20" i="5" s="1"/>
  <c r="N18" i="5"/>
  <c r="N20" i="5" s="1"/>
  <c r="I17" i="5"/>
  <c r="F30" i="5"/>
  <c r="F31" i="5" s="1"/>
  <c r="G30" i="5"/>
  <c r="G31" i="5" s="1"/>
  <c r="H18" i="5"/>
  <c r="H20" i="5" s="1"/>
  <c r="F18" i="5"/>
  <c r="F20" i="5" s="1"/>
  <c r="AE23" i="5" l="1"/>
  <c r="AE24" i="5" s="1"/>
  <c r="S16" i="5"/>
  <c r="U16" i="5"/>
  <c r="U18" i="5" s="1"/>
  <c r="Q16" i="5"/>
  <c r="Q18" i="5" s="1"/>
  <c r="Q21" i="5" s="1"/>
  <c r="O16" i="5"/>
  <c r="O18" i="5" s="1"/>
  <c r="O20" i="5" s="1"/>
  <c r="D27" i="5"/>
  <c r="K26" i="5"/>
  <c r="K28" i="5" s="1"/>
  <c r="K39" i="5" s="1"/>
  <c r="K40" i="5" s="1"/>
  <c r="K42" i="5" s="1"/>
  <c r="K23" i="5"/>
  <c r="K24" i="5" s="1"/>
  <c r="E26" i="5"/>
  <c r="E28" i="5" s="1"/>
  <c r="E39" i="5" s="1"/>
  <c r="E40" i="5" s="1"/>
  <c r="E42" i="5" s="1"/>
  <c r="U30" i="5"/>
  <c r="U31" i="5" s="1"/>
  <c r="Q30" i="5"/>
  <c r="Q31" i="5" s="1"/>
  <c r="D26" i="5"/>
  <c r="D21" i="5"/>
  <c r="D23" i="5" s="1"/>
  <c r="D24" i="5" s="1"/>
  <c r="Y17" i="5"/>
  <c r="Y10" i="5"/>
  <c r="E23" i="5"/>
  <c r="E24" i="5" s="1"/>
  <c r="N27" i="5"/>
  <c r="G26" i="5"/>
  <c r="J21" i="5"/>
  <c r="J23" i="5" s="1"/>
  <c r="J24" i="5" s="1"/>
  <c r="H26" i="5"/>
  <c r="H28" i="5" s="1"/>
  <c r="H39" i="5" s="1"/>
  <c r="X30" i="5"/>
  <c r="X31" i="5" s="1"/>
  <c r="X18" i="5"/>
  <c r="J27" i="5"/>
  <c r="G23" i="5"/>
  <c r="G24" i="5" s="1"/>
  <c r="I18" i="5"/>
  <c r="F21" i="5"/>
  <c r="F23" i="5" s="1"/>
  <c r="F24" i="5" s="1"/>
  <c r="F26" i="5"/>
  <c r="N21" i="5"/>
  <c r="N23" i="5" s="1"/>
  <c r="N24" i="5" s="1"/>
  <c r="S30" i="5"/>
  <c r="S31" i="5" s="1"/>
  <c r="S18" i="5"/>
  <c r="S20" i="5" s="1"/>
  <c r="R17" i="5"/>
  <c r="F27" i="5"/>
  <c r="T30" i="5"/>
  <c r="T31" i="5" s="1"/>
  <c r="T18" i="5"/>
  <c r="N26" i="5"/>
  <c r="O30" i="5"/>
  <c r="O31" i="5" s="1"/>
  <c r="AA18" i="5"/>
  <c r="P30" i="5"/>
  <c r="P31" i="5" s="1"/>
  <c r="P18" i="5"/>
  <c r="J26" i="5"/>
  <c r="V17" i="5"/>
  <c r="U27" i="5" l="1"/>
  <c r="U21" i="5"/>
  <c r="S21" i="5"/>
  <c r="P20" i="5"/>
  <c r="P23" i="5" s="1"/>
  <c r="P24" i="5" s="1"/>
  <c r="P26" i="5"/>
  <c r="Y16" i="5"/>
  <c r="T20" i="5"/>
  <c r="T26" i="5"/>
  <c r="X20" i="5"/>
  <c r="X26" i="5"/>
  <c r="X23" i="5"/>
  <c r="X24" i="5" s="1"/>
  <c r="X21" i="5"/>
  <c r="X27" i="5"/>
  <c r="T27" i="5"/>
  <c r="T21" i="5"/>
  <c r="P27" i="5"/>
  <c r="P21" i="5"/>
  <c r="O21" i="5"/>
  <c r="O23" i="5" s="1"/>
  <c r="O24" i="5" s="1"/>
  <c r="O26" i="5"/>
  <c r="O27" i="5"/>
  <c r="Q20" i="5"/>
  <c r="Q23" i="5" s="1"/>
  <c r="Q24" i="5" s="1"/>
  <c r="Q27" i="5"/>
  <c r="Q26" i="5"/>
  <c r="D28" i="5"/>
  <c r="D39" i="5" s="1"/>
  <c r="H40" i="5"/>
  <c r="H42" i="5" s="1"/>
  <c r="J28" i="5"/>
  <c r="J39" i="5" s="1"/>
  <c r="G28" i="5"/>
  <c r="G39" i="5" s="1"/>
  <c r="G40" i="5" s="1"/>
  <c r="G42" i="5" s="1"/>
  <c r="U20" i="5"/>
  <c r="U26" i="5"/>
  <c r="U28" i="5" s="1"/>
  <c r="U39" i="5" s="1"/>
  <c r="S26" i="5"/>
  <c r="Y30" i="5"/>
  <c r="Y31" i="5" s="1"/>
  <c r="Y18" i="5"/>
  <c r="Y20" i="5" s="1"/>
  <c r="S23" i="5"/>
  <c r="S24" i="5" s="1"/>
  <c r="H23" i="5"/>
  <c r="H24" i="5" s="1"/>
  <c r="N28" i="5"/>
  <c r="N39" i="5" s="1"/>
  <c r="R30" i="5"/>
  <c r="R31" i="5" s="1"/>
  <c r="R18" i="5"/>
  <c r="V30" i="5"/>
  <c r="V31" i="5" s="1"/>
  <c r="V18" i="5"/>
  <c r="AA20" i="5"/>
  <c r="AA26" i="5"/>
  <c r="S27" i="5"/>
  <c r="F28" i="5"/>
  <c r="F39" i="5" s="1"/>
  <c r="I20" i="5"/>
  <c r="I23" i="5" s="1"/>
  <c r="I24" i="5" s="1"/>
  <c r="I26" i="5"/>
  <c r="R20" i="5" l="1"/>
  <c r="R26" i="5"/>
  <c r="Y21" i="5"/>
  <c r="V20" i="5"/>
  <c r="V26" i="5"/>
  <c r="Q28" i="5"/>
  <c r="Q39" i="5" s="1"/>
  <c r="Q40" i="5" s="1"/>
  <c r="Q42" i="5" s="1"/>
  <c r="T23" i="5"/>
  <c r="T24" i="5" s="1"/>
  <c r="V21" i="5"/>
  <c r="V27" i="5"/>
  <c r="R27" i="5"/>
  <c r="R21" i="5"/>
  <c r="O28" i="5"/>
  <c r="O39" i="5" s="1"/>
  <c r="O40" i="5" s="1"/>
  <c r="O42" i="5" s="1"/>
  <c r="U40" i="5"/>
  <c r="U42" i="5" s="1"/>
  <c r="S28" i="5"/>
  <c r="S39" i="5" s="1"/>
  <c r="Y23" i="5"/>
  <c r="Y24" i="5" s="1"/>
  <c r="U23" i="5"/>
  <c r="U24" i="5" s="1"/>
  <c r="J40" i="5"/>
  <c r="J42" i="5" s="1"/>
  <c r="D40" i="5"/>
  <c r="D42" i="5" s="1"/>
  <c r="N40" i="5"/>
  <c r="N42" i="5" s="1"/>
  <c r="F40" i="5"/>
  <c r="F42" i="5" s="1"/>
  <c r="Y26" i="5"/>
  <c r="Y27" i="5"/>
  <c r="X28" i="5"/>
  <c r="X39" i="5" s="1"/>
  <c r="X40" i="5" s="1"/>
  <c r="X42" i="5" s="1"/>
  <c r="D10" i="9" s="1"/>
  <c r="E10" i="9" s="1"/>
  <c r="AA28" i="5"/>
  <c r="AA39" i="5" s="1"/>
  <c r="T28" i="5"/>
  <c r="T39" i="5" s="1"/>
  <c r="T40" i="5" s="1"/>
  <c r="T42" i="5" s="1"/>
  <c r="P28" i="5"/>
  <c r="P39" i="5" s="1"/>
  <c r="P40" i="5" s="1"/>
  <c r="P42" i="5" s="1"/>
  <c r="D7" i="9" s="1"/>
  <c r="E7" i="9" s="1"/>
  <c r="I28" i="5"/>
  <c r="I39" i="5" s="1"/>
  <c r="I40" i="5" s="1"/>
  <c r="AA23" i="5"/>
  <c r="AA24" i="5" s="1"/>
  <c r="V23" i="5" l="1"/>
  <c r="V24" i="5" s="1"/>
  <c r="R23" i="5"/>
  <c r="R24" i="5" s="1"/>
  <c r="D5" i="9"/>
  <c r="E5" i="9" s="1"/>
  <c r="D9" i="9"/>
  <c r="E9" i="9" s="1"/>
  <c r="D4" i="9"/>
  <c r="E4" i="9" s="1"/>
  <c r="AA40" i="5"/>
  <c r="AA42" i="5" s="1"/>
  <c r="W16" i="5"/>
  <c r="W18" i="5"/>
  <c r="W21" i="5" s="1"/>
  <c r="S40" i="5"/>
  <c r="S42" i="5" s="1"/>
  <c r="I42" i="5"/>
  <c r="Y28" i="5"/>
  <c r="Y39" i="5" s="1"/>
  <c r="R28" i="5"/>
  <c r="R39" i="5" s="1"/>
  <c r="R40" i="5" s="1"/>
  <c r="R42" i="5" s="1"/>
  <c r="V28" i="5"/>
  <c r="V39" i="5" s="1"/>
  <c r="V40" i="5" s="1"/>
  <c r="V42" i="5" s="1"/>
  <c r="D11" i="9" s="1"/>
  <c r="E11" i="9" s="1"/>
  <c r="Y40" i="5" l="1"/>
  <c r="Y42" i="5" s="1"/>
  <c r="D12" i="9"/>
  <c r="E12" i="9" s="1"/>
  <c r="D14" i="9"/>
  <c r="E14" i="9" s="1"/>
  <c r="D6" i="9"/>
  <c r="E6" i="9" s="1"/>
  <c r="E17" i="9" s="1"/>
  <c r="W27" i="5"/>
  <c r="W26" i="5"/>
  <c r="W20" i="5"/>
  <c r="W23" i="5" s="1"/>
  <c r="W24" i="5" s="1"/>
  <c r="E18" i="9" l="1"/>
  <c r="W28" i="5"/>
  <c r="W39" i="5" s="1"/>
  <c r="W40" i="5" s="1"/>
  <c r="W4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7" authorId="0" shapeId="0" xr:uid="{FD5EF923-90EC-413F-BA37-6DF51B708C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Minimum Wages on (Rs.7000/-)</t>
        </r>
      </text>
    </comment>
    <comment ref="D30" authorId="0" shapeId="0" xr:uid="{D552D109-1226-4C41-A627-45A25F23C8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E30" authorId="0" shapeId="0" xr:uid="{16031A08-7B8B-43B7-B417-374A7E50CE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F30" authorId="0" shapeId="0" xr:uid="{C3EBD20A-143F-48A9-984A-67DFAC12FD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G30" authorId="0" shapeId="0" xr:uid="{99D80C61-1DB7-4BC3-8549-162E85ED5B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H30" authorId="0" shapeId="0" xr:uid="{050D1597-3185-41E1-853B-9F0DF9E93F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I30" authorId="0" shapeId="0" xr:uid="{02EC78D6-FC08-4154-A050-1867DC426C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J30" authorId="0" shapeId="0" xr:uid="{1C8F54EB-00E4-4B33-9BCD-3E2F8A2F81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K30" authorId="0" shapeId="0" xr:uid="{51D8B1B6-E896-48C8-B0FF-54CD3638DC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L30" authorId="0" shapeId="0" xr:uid="{84FC21B7-E46A-45D6-A244-AED2C91217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M30" authorId="0" shapeId="0" xr:uid="{13392A1D-2C45-4BB2-BC0E-F53074944F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N30" authorId="0" shapeId="0" xr:uid="{E5D08C6E-9C68-41F6-88F2-707F0FA20A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O30" authorId="0" shapeId="0" xr:uid="{0AFAF3C3-9A96-45B0-9D05-F1CBE47FF4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P30" authorId="0" shapeId="0" xr:uid="{0EA82738-C690-426F-88A3-A69C8F8A23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Q30" authorId="0" shapeId="0" xr:uid="{85010558-428B-4CF6-841C-F1AB724F51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R30" authorId="0" shapeId="0" xr:uid="{B5BE0914-9D27-4A1A-8ADE-B9C18754D5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S30" authorId="0" shapeId="0" xr:uid="{C2E5AF69-4540-4F31-A48B-7F60FB6F20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T30" authorId="0" shapeId="0" xr:uid="{AB525906-51BD-4918-8D9D-C3DFC03CD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U30" authorId="0" shapeId="0" xr:uid="{D33360E2-245B-4BA2-B6E6-C1D4585842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V30" authorId="0" shapeId="0" xr:uid="{A170562A-AD63-4D99-BC7C-7F82FFFE2A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W30" authorId="0" shapeId="0" xr:uid="{1B88D2FC-40A7-4E99-8D49-DD1F643065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X30" authorId="0" shapeId="0" xr:uid="{C1970209-C25A-412E-8E49-D432188DA8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Y30" authorId="0" shapeId="0" xr:uid="{2042E878-5EB5-45DF-8C20-198199709F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Z30" authorId="0" shapeId="0" xr:uid="{B1DE9201-4CF8-4DEC-8AE9-75FDB06214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A30" authorId="0" shapeId="0" xr:uid="{553E30CD-398D-4607-AA43-A211A216CF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B30" authorId="0" shapeId="0" xr:uid="{B279777E-0D1F-4124-8A3D-D84762FCB4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C30" authorId="0" shapeId="0" xr:uid="{0F806B85-2D11-4958-9A74-85851D232C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D30" authorId="0" shapeId="0" xr:uid="{4DA0EFC9-5B11-4466-B211-65752809A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E30" authorId="0" shapeId="0" xr:uid="{4B11C51F-B3D7-464B-A2D1-A2457B7BAE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F30" authorId="0" shapeId="0" xr:uid="{EE0E41B1-73E4-40AD-ADDD-BDCE7D2DA9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G30" authorId="0" shapeId="0" xr:uid="{26665962-117A-4D15-AF3C-1F83F18FBD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  <comment ref="AH30" authorId="0" shapeId="0" xr:uid="{04BC0CA9-1BAA-4525-9915-5649D73CAE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Basic+DA/26*15/12
</t>
        </r>
      </text>
    </comment>
  </commentList>
</comments>
</file>

<file path=xl/sharedStrings.xml><?xml version="1.0" encoding="utf-8"?>
<sst xmlns="http://schemas.openxmlformats.org/spreadsheetml/2006/main" count="172" uniqueCount="95">
  <si>
    <t>S NO</t>
  </si>
  <si>
    <t xml:space="preserve"> DESCRIPTION</t>
  </si>
  <si>
    <t>A</t>
  </si>
  <si>
    <t>MONTHLY PAYMENTS :</t>
  </si>
  <si>
    <t>Basic</t>
  </si>
  <si>
    <t>DA</t>
  </si>
  <si>
    <t>TOTAL A</t>
  </si>
  <si>
    <t>B</t>
  </si>
  <si>
    <t>HRA</t>
  </si>
  <si>
    <t>Washing allowance</t>
  </si>
  <si>
    <t>Conveyance allowance</t>
  </si>
  <si>
    <t>TOTAL -B</t>
  </si>
  <si>
    <t>C</t>
  </si>
  <si>
    <t>STATUTORY DEDUCTIONS :</t>
  </si>
  <si>
    <t>Provident Fund (12%)</t>
  </si>
  <si>
    <t>D9*12%</t>
  </si>
  <si>
    <t>LWF (As applicable)</t>
  </si>
  <si>
    <t>TOTAL - C</t>
  </si>
  <si>
    <t>NET MONTHLY PAYMENTS</t>
  </si>
  <si>
    <t>(A+B-C)</t>
  </si>
  <si>
    <t>D</t>
  </si>
  <si>
    <t>STATUTORY PAYMENTS</t>
  </si>
  <si>
    <t xml:space="preserve">Provident Fund </t>
  </si>
  <si>
    <t>ESIC</t>
  </si>
  <si>
    <t>TOTAL - D</t>
  </si>
  <si>
    <t>E</t>
  </si>
  <si>
    <t>Gratuity</t>
  </si>
  <si>
    <t>TOTAL - E</t>
  </si>
  <si>
    <t>F</t>
  </si>
  <si>
    <t>Other Expenses</t>
  </si>
  <si>
    <t>Uniform Charges</t>
  </si>
  <si>
    <t>Training &amp; Admin Charges</t>
  </si>
  <si>
    <t>Employee Insurance, WC Policy, CGL etc charges</t>
  </si>
  <si>
    <t>Releiver Charges 1/6</t>
  </si>
  <si>
    <t>TOTAL-F</t>
  </si>
  <si>
    <t>G</t>
  </si>
  <si>
    <t>TOTAL ( A + B + D + E + F  )</t>
  </si>
  <si>
    <t>Vendor Management Fees</t>
  </si>
  <si>
    <t>H</t>
  </si>
  <si>
    <t>TOTAL</t>
  </si>
  <si>
    <t>Security Supervisor</t>
  </si>
  <si>
    <t>Contingency</t>
  </si>
  <si>
    <t>Other Allowances</t>
  </si>
  <si>
    <t>Horticulture Supervisor</t>
  </si>
  <si>
    <t>Technical Manpower</t>
  </si>
  <si>
    <t>Technical Supervisor</t>
  </si>
  <si>
    <t>Plumber</t>
  </si>
  <si>
    <t>Painter</t>
  </si>
  <si>
    <t>DG operator</t>
  </si>
  <si>
    <t>HK Supervisor</t>
  </si>
  <si>
    <t>Pantry Boy</t>
  </si>
  <si>
    <t>Firemen</t>
  </si>
  <si>
    <t>DG Operator</t>
  </si>
  <si>
    <t>A+B * 0.75%</t>
  </si>
  <si>
    <t>Head Count</t>
  </si>
  <si>
    <t>Description</t>
  </si>
  <si>
    <t>Unit Cost</t>
  </si>
  <si>
    <t>Mason</t>
  </si>
  <si>
    <t>Assistant</t>
  </si>
  <si>
    <t>MST</t>
  </si>
  <si>
    <t>Office Assistant</t>
  </si>
  <si>
    <t>Civil Engineer</t>
  </si>
  <si>
    <t>Current</t>
  </si>
  <si>
    <t>Present % Rate</t>
  </si>
  <si>
    <t>HK Boy/maid</t>
  </si>
  <si>
    <t>Fire Tech.</t>
  </si>
  <si>
    <t>skilled</t>
  </si>
  <si>
    <t>Un Skilled</t>
  </si>
  <si>
    <t>Skilled</t>
  </si>
  <si>
    <t>Semi-Skilled</t>
  </si>
  <si>
    <t xml:space="preserve">education allowance </t>
  </si>
  <si>
    <t>Bonus (8.33%)</t>
  </si>
  <si>
    <t>ESIC (0.75%)</t>
  </si>
  <si>
    <t>Security/Lady Guard</t>
  </si>
  <si>
    <t>Head Boy/Sewer Man</t>
  </si>
  <si>
    <t>Lift Tech./
Carpenter/
Mason/</t>
  </si>
  <si>
    <t>Vipul Greens</t>
  </si>
  <si>
    <t xml:space="preserve">Minimum Wages for Haryana (w.e.f. 01 Jul. 2020) </t>
  </si>
  <si>
    <t>Civil Engr.</t>
  </si>
  <si>
    <t>Plumber/MST/
Painter</t>
  </si>
  <si>
    <t>Proposed</t>
  </si>
  <si>
    <t xml:space="preserve">Leave Encashment </t>
  </si>
  <si>
    <t>Horticulture/Compost Worker</t>
  </si>
  <si>
    <t>Horticulture/Compost Manpower</t>
  </si>
  <si>
    <t>Sr.No.</t>
  </si>
  <si>
    <t>Monthly Cost</t>
  </si>
  <si>
    <t>-</t>
  </si>
  <si>
    <t xml:space="preserve">Sub Total - </t>
  </si>
  <si>
    <t>Remarks</t>
  </si>
  <si>
    <t>Lift Technician</t>
  </si>
  <si>
    <t>Rental cost of tools</t>
  </si>
  <si>
    <t>Comparative sheet for Technical services</t>
  </si>
  <si>
    <t>SILA 
(Proposed Cost - Revised MW)</t>
  </si>
  <si>
    <t>Management Fees</t>
  </si>
  <si>
    <t>Carpenter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</si>
</sst>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0"/>
      <color theme="1"/>
      <name val="Gill Sans"/>
      <family val="2"/>
    </font>
    <font>
      <sz val="10"/>
      <color indexed="8"/>
      <name val="Arial"/>
      <family val="2"/>
    </font>
    <font>
      <sz val="10"/>
      <color theme="1"/>
      <name val="Gill Sans for CW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Gill Sans"/>
    </font>
    <font>
      <b/>
      <i/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theme="0"/>
      <name val="Gill Sans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D8D8D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84">
    <xf numFmtId="0" fontId="0" fillId="0" borderId="0" xfId="0"/>
    <xf numFmtId="0" fontId="4" fillId="4" borderId="0" xfId="0" applyFont="1" applyFill="1"/>
    <xf numFmtId="0" fontId="4" fillId="7" borderId="0" xfId="0" applyFont="1" applyFill="1"/>
    <xf numFmtId="0" fontId="4" fillId="4" borderId="2" xfId="0" applyFont="1" applyFill="1" applyBorder="1"/>
    <xf numFmtId="0" fontId="6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center"/>
    </xf>
    <xf numFmtId="0" fontId="7" fillId="4" borderId="2" xfId="2" applyFont="1" applyFill="1" applyBorder="1" applyAlignment="1" applyProtection="1">
      <alignment horizontal="center" vertical="center" wrapText="1"/>
      <protection hidden="1"/>
    </xf>
    <xf numFmtId="0" fontId="7" fillId="8" borderId="17" xfId="0" applyFont="1" applyFill="1" applyBorder="1" applyAlignment="1">
      <alignment horizontal="center" vertical="center" wrapText="1"/>
    </xf>
    <xf numFmtId="0" fontId="7" fillId="5" borderId="2" xfId="2" applyFont="1" applyFill="1" applyBorder="1" applyAlignment="1" applyProtection="1">
      <alignment horizontal="center" vertical="center" wrapText="1"/>
      <protection hidden="1"/>
    </xf>
    <xf numFmtId="0" fontId="8" fillId="4" borderId="2" xfId="2" applyFont="1" applyFill="1" applyBorder="1" applyAlignment="1" applyProtection="1">
      <alignment horizontal="center" vertical="center" wrapText="1"/>
      <protection hidden="1"/>
    </xf>
    <xf numFmtId="0" fontId="8" fillId="4" borderId="2" xfId="2" applyFont="1" applyFill="1" applyBorder="1" applyAlignment="1" applyProtection="1">
      <alignment vertical="center" wrapText="1"/>
      <protection hidden="1"/>
    </xf>
    <xf numFmtId="0" fontId="9" fillId="4" borderId="2" xfId="2" applyFont="1" applyFill="1" applyBorder="1" applyAlignment="1" applyProtection="1">
      <alignment horizontal="center" vertical="center" wrapText="1"/>
      <protection hidden="1"/>
    </xf>
    <xf numFmtId="0" fontId="9" fillId="4" borderId="2" xfId="2" applyFont="1" applyFill="1" applyBorder="1" applyAlignment="1" applyProtection="1">
      <alignment horizontal="left" vertical="center" wrapText="1"/>
      <protection hidden="1"/>
    </xf>
    <xf numFmtId="3" fontId="9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9" fillId="4" borderId="2" xfId="3" applyFont="1" applyFill="1" applyBorder="1" applyAlignment="1" applyProtection="1">
      <alignment horizontal="left" vertical="center"/>
      <protection hidden="1"/>
    </xf>
    <xf numFmtId="0" fontId="9" fillId="4" borderId="2" xfId="3" applyFont="1" applyFill="1" applyBorder="1" applyAlignment="1" applyProtection="1">
      <alignment horizontal="center" vertical="center"/>
      <protection hidden="1"/>
    </xf>
    <xf numFmtId="3" fontId="9" fillId="4" borderId="2" xfId="3" applyNumberFormat="1" applyFont="1" applyFill="1" applyBorder="1" applyAlignment="1" applyProtection="1">
      <alignment horizontal="center" vertical="center"/>
      <protection locked="0"/>
    </xf>
    <xf numFmtId="0" fontId="8" fillId="4" borderId="2" xfId="3" applyFont="1" applyFill="1" applyBorder="1" applyAlignment="1" applyProtection="1">
      <alignment horizontal="left" vertical="center"/>
      <protection hidden="1"/>
    </xf>
    <xf numFmtId="49" fontId="9" fillId="4" borderId="2" xfId="3" applyNumberFormat="1" applyFont="1" applyFill="1" applyBorder="1" applyAlignment="1" applyProtection="1">
      <alignment horizontal="center" vertical="center"/>
      <protection hidden="1"/>
    </xf>
    <xf numFmtId="1" fontId="8" fillId="4" borderId="2" xfId="3" applyNumberFormat="1" applyFont="1" applyFill="1" applyBorder="1" applyAlignment="1" applyProtection="1">
      <alignment horizontal="center" vertical="center"/>
      <protection hidden="1"/>
    </xf>
    <xf numFmtId="9" fontId="9" fillId="4" borderId="2" xfId="3" applyNumberFormat="1" applyFont="1" applyFill="1" applyBorder="1" applyAlignment="1" applyProtection="1">
      <alignment horizontal="center" vertical="center"/>
      <protection hidden="1"/>
    </xf>
    <xf numFmtId="1" fontId="9" fillId="4" borderId="2" xfId="3" applyNumberFormat="1" applyFont="1" applyFill="1" applyBorder="1" applyAlignment="1" applyProtection="1">
      <alignment horizontal="center" vertical="center"/>
      <protection hidden="1"/>
    </xf>
    <xf numFmtId="1" fontId="9" fillId="9" borderId="2" xfId="0" applyNumberFormat="1" applyFont="1" applyFill="1" applyBorder="1" applyAlignment="1">
      <alignment horizontal="center" vertical="center"/>
    </xf>
    <xf numFmtId="0" fontId="9" fillId="4" borderId="2" xfId="3" applyFont="1" applyFill="1" applyBorder="1" applyAlignment="1" applyProtection="1">
      <alignment horizontal="center" vertical="center"/>
      <protection locked="0"/>
    </xf>
    <xf numFmtId="1" fontId="9" fillId="4" borderId="2" xfId="3" applyNumberFormat="1" applyFont="1" applyFill="1" applyBorder="1" applyAlignment="1" applyProtection="1">
      <alignment horizontal="center" vertical="center"/>
      <protection locked="0"/>
    </xf>
    <xf numFmtId="1" fontId="10" fillId="9" borderId="17" xfId="0" applyNumberFormat="1" applyFont="1" applyFill="1" applyBorder="1" applyAlignment="1">
      <alignment horizontal="center" vertical="center"/>
    </xf>
    <xf numFmtId="0" fontId="4" fillId="2" borderId="0" xfId="0" applyFont="1" applyFill="1"/>
    <xf numFmtId="10" fontId="9" fillId="4" borderId="2" xfId="3" applyNumberFormat="1" applyFont="1" applyFill="1" applyBorder="1" applyAlignment="1" applyProtection="1">
      <alignment horizontal="center" vertical="center"/>
      <protection locked="0"/>
    </xf>
    <xf numFmtId="49" fontId="8" fillId="4" borderId="2" xfId="2" applyNumberFormat="1" applyFont="1" applyFill="1" applyBorder="1" applyAlignment="1" applyProtection="1">
      <alignment horizontal="center" vertical="center" wrapText="1"/>
      <protection hidden="1"/>
    </xf>
    <xf numFmtId="1" fontId="8" fillId="4" borderId="2" xfId="2" applyNumberFormat="1" applyFont="1" applyFill="1" applyBorder="1" applyAlignment="1" applyProtection="1">
      <alignment horizontal="center" vertical="center" wrapText="1"/>
      <protection hidden="1"/>
    </xf>
    <xf numFmtId="10" fontId="8" fillId="4" borderId="2" xfId="2" applyNumberFormat="1" applyFont="1" applyFill="1" applyBorder="1" applyAlignment="1" applyProtection="1">
      <alignment horizontal="center" vertical="center" wrapText="1"/>
      <protection hidden="1"/>
    </xf>
    <xf numFmtId="10" fontId="8" fillId="4" borderId="2" xfId="2" applyNumberFormat="1" applyFont="1" applyFill="1" applyBorder="1" applyAlignment="1" applyProtection="1">
      <alignment horizontal="center" vertical="center" wrapText="1"/>
      <protection locked="0"/>
    </xf>
    <xf numFmtId="2" fontId="8" fillId="4" borderId="2" xfId="2" applyNumberFormat="1" applyFont="1" applyFill="1" applyBorder="1" applyAlignment="1" applyProtection="1">
      <alignment horizontal="center" vertical="center" wrapText="1"/>
      <protection hidden="1"/>
    </xf>
    <xf numFmtId="0" fontId="8" fillId="4" borderId="2" xfId="2" applyFont="1" applyFill="1" applyBorder="1" applyAlignment="1" applyProtection="1">
      <alignment horizontal="left" vertical="center" wrapText="1"/>
      <protection hidden="1"/>
    </xf>
    <xf numFmtId="0" fontId="8" fillId="4" borderId="2" xfId="2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Protection="1">
      <protection hidden="1"/>
    </xf>
    <xf numFmtId="9" fontId="11" fillId="4" borderId="2" xfId="0" applyNumberFormat="1" applyFont="1" applyFill="1" applyBorder="1" applyAlignment="1" applyProtection="1">
      <alignment horizontal="center"/>
      <protection locked="0"/>
    </xf>
    <xf numFmtId="0" fontId="12" fillId="4" borderId="2" xfId="2" applyFont="1" applyFill="1" applyBorder="1" applyAlignment="1" applyProtection="1">
      <alignment horizontal="left" vertical="center" wrapText="1"/>
      <protection hidden="1"/>
    </xf>
    <xf numFmtId="1" fontId="12" fillId="4" borderId="2" xfId="2" applyNumberFormat="1" applyFont="1" applyFill="1" applyBorder="1" applyAlignment="1" applyProtection="1">
      <alignment horizontal="center" vertical="center" wrapText="1"/>
      <protection hidden="1"/>
    </xf>
    <xf numFmtId="1" fontId="12" fillId="10" borderId="2" xfId="2" applyNumberFormat="1" applyFont="1" applyFill="1" applyBorder="1" applyAlignment="1" applyProtection="1">
      <alignment horizontal="center" vertical="center" wrapText="1"/>
      <protection hidden="1"/>
    </xf>
    <xf numFmtId="1" fontId="12" fillId="5" borderId="2" xfId="2" applyNumberFormat="1" applyFont="1" applyFill="1" applyBorder="1" applyAlignment="1" applyProtection="1">
      <alignment horizontal="center" vertical="center" wrapText="1"/>
      <protection hidden="1"/>
    </xf>
    <xf numFmtId="0" fontId="4" fillId="4" borderId="0" xfId="0" applyFont="1" applyFill="1" applyAlignment="1">
      <alignment horizontal="center"/>
    </xf>
    <xf numFmtId="0" fontId="15" fillId="2" borderId="2" xfId="0" applyFont="1" applyFill="1" applyBorder="1" applyAlignment="1">
      <alignment horizontal="center"/>
    </xf>
    <xf numFmtId="1" fontId="8" fillId="11" borderId="2" xfId="0" applyNumberFormat="1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22" fillId="13" borderId="18" xfId="0" applyFont="1" applyFill="1" applyBorder="1" applyAlignment="1">
      <alignment horizontal="center" vertical="center" wrapText="1"/>
    </xf>
    <xf numFmtId="1" fontId="0" fillId="0" borderId="0" xfId="0" applyNumberFormat="1"/>
    <xf numFmtId="0" fontId="20" fillId="0" borderId="16" xfId="0" applyFont="1" applyBorder="1" applyAlignment="1">
      <alignment horizontal="center" vertical="center"/>
    </xf>
    <xf numFmtId="0" fontId="0" fillId="0" borderId="21" xfId="0" applyBorder="1"/>
    <xf numFmtId="0" fontId="6" fillId="7" borderId="1" xfId="0" applyFont="1" applyFill="1" applyBorder="1" applyAlignment="1"/>
    <xf numFmtId="0" fontId="15" fillId="12" borderId="22" xfId="0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vertical="center" wrapText="1"/>
    </xf>
    <xf numFmtId="1" fontId="17" fillId="3" borderId="10" xfId="0" applyNumberFormat="1" applyFont="1" applyFill="1" applyBorder="1" applyAlignment="1">
      <alignment horizontal="center" vertical="center" wrapText="1"/>
    </xf>
    <xf numFmtId="1" fontId="4" fillId="4" borderId="0" xfId="0" applyNumberFormat="1" applyFont="1" applyFill="1"/>
    <xf numFmtId="0" fontId="19" fillId="13" borderId="14" xfId="0" applyFont="1" applyFill="1" applyBorder="1" applyAlignment="1">
      <alignment horizontal="center" vertical="center" wrapText="1"/>
    </xf>
    <xf numFmtId="164" fontId="19" fillId="4" borderId="15" xfId="7" applyNumberFormat="1" applyFont="1" applyFill="1" applyBorder="1"/>
    <xf numFmtId="0" fontId="19" fillId="0" borderId="14" xfId="7" applyFont="1" applyBorder="1" applyAlignment="1" applyProtection="1">
      <alignment horizontal="center" vertical="center"/>
      <protection locked="0"/>
    </xf>
    <xf numFmtId="1" fontId="19" fillId="13" borderId="2" xfId="0" applyNumberFormat="1" applyFont="1" applyFill="1" applyBorder="1" applyAlignment="1">
      <alignment horizontal="center" vertical="center" wrapText="1"/>
    </xf>
    <xf numFmtId="1" fontId="19" fillId="13" borderId="15" xfId="0" applyNumberFormat="1" applyFont="1" applyFill="1" applyBorder="1" applyAlignment="1">
      <alignment horizontal="center" vertical="center" wrapText="1"/>
    </xf>
    <xf numFmtId="0" fontId="19" fillId="13" borderId="15" xfId="0" applyFont="1" applyFill="1" applyBorder="1" applyAlignment="1">
      <alignment horizontal="left" vertical="center" wrapText="1"/>
    </xf>
    <xf numFmtId="0" fontId="19" fillId="13" borderId="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1" fontId="20" fillId="0" borderId="16" xfId="0" applyNumberFormat="1" applyFont="1" applyBorder="1" applyAlignment="1">
      <alignment vertical="center"/>
    </xf>
    <xf numFmtId="1" fontId="20" fillId="0" borderId="16" xfId="0" applyNumberFormat="1" applyFont="1" applyBorder="1" applyAlignment="1">
      <alignment horizontal="center" vertical="center"/>
    </xf>
    <xf numFmtId="1" fontId="19" fillId="4" borderId="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2" borderId="2" xfId="2" applyFont="1" applyFill="1" applyBorder="1" applyAlignment="1" applyProtection="1">
      <alignment horizontal="left" vertical="center" wrapText="1"/>
      <protection hidden="1"/>
    </xf>
    <xf numFmtId="0" fontId="16" fillId="6" borderId="5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</cellXfs>
  <cellStyles count="10">
    <cellStyle name="Comma 10" xfId="8" xr:uid="{130FC1DC-1186-42E2-8360-E934C4A8D691}"/>
    <cellStyle name="Comma 2 2" xfId="9" xr:uid="{AD9D03CF-2D29-41BE-A10A-C4529F7FF743}"/>
    <cellStyle name="Hyperlink 2" xfId="6" xr:uid="{B1632770-403A-4C9B-A354-1EA06A70116B}"/>
    <cellStyle name="Normal" xfId="0" builtinId="0"/>
    <cellStyle name="Normal 10" xfId="7" xr:uid="{CF68B11F-6E0A-4196-8864-90EA60ECDD83}"/>
    <cellStyle name="Normal 2" xfId="4" xr:uid="{00000000-0005-0000-0000-000002000000}"/>
    <cellStyle name="Normal 2 19" xfId="1" xr:uid="{00000000-0005-0000-0000-000003000000}"/>
    <cellStyle name="Normal 2 2" xfId="5" xr:uid="{C74B03DB-8F7E-4AFB-8505-B0B01E7EC929}"/>
    <cellStyle name="Normal 2 20 2" xfId="3" xr:uid="{00000000-0005-0000-0000-000004000000}"/>
    <cellStyle name="Normal_Sheet1" xfId="2" xr:uid="{00000000-0005-0000-0000-000006000000}"/>
  </cellStyles>
  <dxfs count="0"/>
  <tableStyles count="0" defaultTableStyle="TableStyleMedium2" defaultPivotStyle="PivotStyleLight16"/>
  <colors>
    <mruColors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4CD0-97A7-41F4-8E8E-D19C9F1C8CD6}">
  <dimension ref="A1:BJ42"/>
  <sheetViews>
    <sheetView tabSelected="1" workbookViewId="0">
      <pane xSplit="3" ySplit="6" topLeftCell="P24" activePane="bottomRight" state="frozen"/>
      <selection pane="topRight" activeCell="D1" sqref="D1"/>
      <selection pane="bottomLeft" activeCell="A6" sqref="A6"/>
      <selection pane="bottomRight" activeCell="R35" sqref="R35"/>
    </sheetView>
  </sheetViews>
  <sheetFormatPr defaultColWidth="13.88671875" defaultRowHeight="13.2"/>
  <cols>
    <col min="1" max="1" width="9" style="1" customWidth="1"/>
    <col min="2" max="2" width="26.109375" style="1" customWidth="1"/>
    <col min="3" max="3" width="8.33203125" style="1" customWidth="1"/>
    <col min="4" max="4" width="12.109375" style="1" hidden="1" customWidth="1"/>
    <col min="5" max="7" width="12.88671875" style="1" hidden="1" customWidth="1"/>
    <col min="8" max="8" width="10.88671875" style="1" hidden="1" customWidth="1"/>
    <col min="9" max="9" width="11.88671875" style="1" hidden="1" customWidth="1"/>
    <col min="10" max="10" width="11.44140625" style="1" hidden="1" customWidth="1"/>
    <col min="11" max="13" width="13.6640625" style="1" hidden="1" customWidth="1"/>
    <col min="14" max="14" width="10" style="1" hidden="1" customWidth="1"/>
    <col min="15" max="15" width="12.44140625" style="1" hidden="1" customWidth="1"/>
    <col min="16" max="16" width="13.109375" style="1" customWidth="1"/>
    <col min="17" max="17" width="11.109375" style="1" hidden="1" customWidth="1"/>
    <col min="18" max="18" width="13.33203125" style="1" customWidth="1"/>
    <col min="19" max="19" width="10" style="1" hidden="1" customWidth="1"/>
    <col min="20" max="20" width="10" style="1" customWidth="1"/>
    <col min="21" max="21" width="10" style="1" hidden="1" customWidth="1"/>
    <col min="22" max="22" width="10" style="1" customWidth="1"/>
    <col min="23" max="23" width="10" style="1" hidden="1" customWidth="1"/>
    <col min="24" max="24" width="10" style="1" customWidth="1"/>
    <col min="25" max="25" width="10" style="1" hidden="1" customWidth="1"/>
    <col min="26" max="26" width="10" style="1" customWidth="1"/>
    <col min="27" max="27" width="13.6640625" style="1" hidden="1" customWidth="1"/>
    <col min="28" max="28" width="13.6640625" style="1" customWidth="1"/>
    <col min="29" max="29" width="13.6640625" style="1" hidden="1" customWidth="1"/>
    <col min="30" max="30" width="13.6640625" style="1" customWidth="1"/>
    <col min="31" max="34" width="13.6640625" style="1" hidden="1" customWidth="1"/>
    <col min="35" max="36" width="9" style="1" customWidth="1"/>
    <col min="37" max="257" width="13.88671875" style="1"/>
    <col min="258" max="258" width="9" style="1" customWidth="1"/>
    <col min="259" max="259" width="26.109375" style="1" customWidth="1"/>
    <col min="260" max="260" width="8.33203125" style="1" customWidth="1"/>
    <col min="261" max="261" width="12.109375" style="1" customWidth="1"/>
    <col min="262" max="262" width="12" style="1" customWidth="1"/>
    <col min="263" max="263" width="10.88671875" style="1" customWidth="1"/>
    <col min="264" max="264" width="11.88671875" style="1" customWidth="1"/>
    <col min="265" max="265" width="11.44140625" style="1" customWidth="1"/>
    <col min="266" max="266" width="13.6640625" style="1" bestFit="1" customWidth="1"/>
    <col min="267" max="267" width="10" style="1" bestFit="1" customWidth="1"/>
    <col min="268" max="268" width="13.6640625" style="1" bestFit="1" customWidth="1"/>
    <col min="269" max="270" width="12.44140625" style="1" customWidth="1"/>
    <col min="271" max="271" width="10" style="1" bestFit="1" customWidth="1"/>
    <col min="272" max="272" width="10" style="1" customWidth="1"/>
    <col min="273" max="273" width="10" style="1" bestFit="1" customWidth="1"/>
    <col min="274" max="274" width="10" style="1" customWidth="1"/>
    <col min="275" max="275" width="10" style="1" bestFit="1" customWidth="1"/>
    <col min="276" max="276" width="10" style="1" customWidth="1"/>
    <col min="277" max="277" width="10" style="1" bestFit="1" customWidth="1"/>
    <col min="278" max="278" width="10" style="1" customWidth="1"/>
    <col min="279" max="279" width="10" style="1" bestFit="1" customWidth="1"/>
    <col min="280" max="284" width="10" style="1" customWidth="1"/>
    <col min="285" max="285" width="10" style="1" bestFit="1" customWidth="1"/>
    <col min="286" max="286" width="10" style="1" customWidth="1"/>
    <col min="287" max="288" width="13.6640625" style="1" customWidth="1"/>
    <col min="289" max="289" width="10" style="1" bestFit="1" customWidth="1"/>
    <col min="290" max="290" width="13.6640625" style="1" bestFit="1" customWidth="1"/>
    <col min="291" max="292" width="9" style="1" customWidth="1"/>
    <col min="293" max="513" width="13.88671875" style="1"/>
    <col min="514" max="514" width="9" style="1" customWidth="1"/>
    <col min="515" max="515" width="26.109375" style="1" customWidth="1"/>
    <col min="516" max="516" width="8.33203125" style="1" customWidth="1"/>
    <col min="517" max="517" width="12.109375" style="1" customWidth="1"/>
    <col min="518" max="518" width="12" style="1" customWidth="1"/>
    <col min="519" max="519" width="10.88671875" style="1" customWidth="1"/>
    <col min="520" max="520" width="11.88671875" style="1" customWidth="1"/>
    <col min="521" max="521" width="11.44140625" style="1" customWidth="1"/>
    <col min="522" max="522" width="13.6640625" style="1" bestFit="1" customWidth="1"/>
    <col min="523" max="523" width="10" style="1" bestFit="1" customWidth="1"/>
    <col min="524" max="524" width="13.6640625" style="1" bestFit="1" customWidth="1"/>
    <col min="525" max="526" width="12.44140625" style="1" customWidth="1"/>
    <col min="527" max="527" width="10" style="1" bestFit="1" customWidth="1"/>
    <col min="528" max="528" width="10" style="1" customWidth="1"/>
    <col min="529" max="529" width="10" style="1" bestFit="1" customWidth="1"/>
    <col min="530" max="530" width="10" style="1" customWidth="1"/>
    <col min="531" max="531" width="10" style="1" bestFit="1" customWidth="1"/>
    <col min="532" max="532" width="10" style="1" customWidth="1"/>
    <col min="533" max="533" width="10" style="1" bestFit="1" customWidth="1"/>
    <col min="534" max="534" width="10" style="1" customWidth="1"/>
    <col min="535" max="535" width="10" style="1" bestFit="1" customWidth="1"/>
    <col min="536" max="540" width="10" style="1" customWidth="1"/>
    <col min="541" max="541" width="10" style="1" bestFit="1" customWidth="1"/>
    <col min="542" max="542" width="10" style="1" customWidth="1"/>
    <col min="543" max="544" width="13.6640625" style="1" customWidth="1"/>
    <col min="545" max="545" width="10" style="1" bestFit="1" customWidth="1"/>
    <col min="546" max="546" width="13.6640625" style="1" bestFit="1" customWidth="1"/>
    <col min="547" max="548" width="9" style="1" customWidth="1"/>
    <col min="549" max="769" width="13.88671875" style="1"/>
    <col min="770" max="770" width="9" style="1" customWidth="1"/>
    <col min="771" max="771" width="26.109375" style="1" customWidth="1"/>
    <col min="772" max="772" width="8.33203125" style="1" customWidth="1"/>
    <col min="773" max="773" width="12.109375" style="1" customWidth="1"/>
    <col min="774" max="774" width="12" style="1" customWidth="1"/>
    <col min="775" max="775" width="10.88671875" style="1" customWidth="1"/>
    <col min="776" max="776" width="11.88671875" style="1" customWidth="1"/>
    <col min="777" max="777" width="11.44140625" style="1" customWidth="1"/>
    <col min="778" max="778" width="13.6640625" style="1" bestFit="1" customWidth="1"/>
    <col min="779" max="779" width="10" style="1" bestFit="1" customWidth="1"/>
    <col min="780" max="780" width="13.6640625" style="1" bestFit="1" customWidth="1"/>
    <col min="781" max="782" width="12.44140625" style="1" customWidth="1"/>
    <col min="783" max="783" width="10" style="1" bestFit="1" customWidth="1"/>
    <col min="784" max="784" width="10" style="1" customWidth="1"/>
    <col min="785" max="785" width="10" style="1" bestFit="1" customWidth="1"/>
    <col min="786" max="786" width="10" style="1" customWidth="1"/>
    <col min="787" max="787" width="10" style="1" bestFit="1" customWidth="1"/>
    <col min="788" max="788" width="10" style="1" customWidth="1"/>
    <col min="789" max="789" width="10" style="1" bestFit="1" customWidth="1"/>
    <col min="790" max="790" width="10" style="1" customWidth="1"/>
    <col min="791" max="791" width="10" style="1" bestFit="1" customWidth="1"/>
    <col min="792" max="796" width="10" style="1" customWidth="1"/>
    <col min="797" max="797" width="10" style="1" bestFit="1" customWidth="1"/>
    <col min="798" max="798" width="10" style="1" customWidth="1"/>
    <col min="799" max="800" width="13.6640625" style="1" customWidth="1"/>
    <col min="801" max="801" width="10" style="1" bestFit="1" customWidth="1"/>
    <col min="802" max="802" width="13.6640625" style="1" bestFit="1" customWidth="1"/>
    <col min="803" max="804" width="9" style="1" customWidth="1"/>
    <col min="805" max="1025" width="13.88671875" style="1"/>
    <col min="1026" max="1026" width="9" style="1" customWidth="1"/>
    <col min="1027" max="1027" width="26.109375" style="1" customWidth="1"/>
    <col min="1028" max="1028" width="8.33203125" style="1" customWidth="1"/>
    <col min="1029" max="1029" width="12.109375" style="1" customWidth="1"/>
    <col min="1030" max="1030" width="12" style="1" customWidth="1"/>
    <col min="1031" max="1031" width="10.88671875" style="1" customWidth="1"/>
    <col min="1032" max="1032" width="11.88671875" style="1" customWidth="1"/>
    <col min="1033" max="1033" width="11.44140625" style="1" customWidth="1"/>
    <col min="1034" max="1034" width="13.6640625" style="1" bestFit="1" customWidth="1"/>
    <col min="1035" max="1035" width="10" style="1" bestFit="1" customWidth="1"/>
    <col min="1036" max="1036" width="13.6640625" style="1" bestFit="1" customWidth="1"/>
    <col min="1037" max="1038" width="12.44140625" style="1" customWidth="1"/>
    <col min="1039" max="1039" width="10" style="1" bestFit="1" customWidth="1"/>
    <col min="1040" max="1040" width="10" style="1" customWidth="1"/>
    <col min="1041" max="1041" width="10" style="1" bestFit="1" customWidth="1"/>
    <col min="1042" max="1042" width="10" style="1" customWidth="1"/>
    <col min="1043" max="1043" width="10" style="1" bestFit="1" customWidth="1"/>
    <col min="1044" max="1044" width="10" style="1" customWidth="1"/>
    <col min="1045" max="1045" width="10" style="1" bestFit="1" customWidth="1"/>
    <col min="1046" max="1046" width="10" style="1" customWidth="1"/>
    <col min="1047" max="1047" width="10" style="1" bestFit="1" customWidth="1"/>
    <col min="1048" max="1052" width="10" style="1" customWidth="1"/>
    <col min="1053" max="1053" width="10" style="1" bestFit="1" customWidth="1"/>
    <col min="1054" max="1054" width="10" style="1" customWidth="1"/>
    <col min="1055" max="1056" width="13.6640625" style="1" customWidth="1"/>
    <col min="1057" max="1057" width="10" style="1" bestFit="1" customWidth="1"/>
    <col min="1058" max="1058" width="13.6640625" style="1" bestFit="1" customWidth="1"/>
    <col min="1059" max="1060" width="9" style="1" customWidth="1"/>
    <col min="1061" max="1281" width="13.88671875" style="1"/>
    <col min="1282" max="1282" width="9" style="1" customWidth="1"/>
    <col min="1283" max="1283" width="26.109375" style="1" customWidth="1"/>
    <col min="1284" max="1284" width="8.33203125" style="1" customWidth="1"/>
    <col min="1285" max="1285" width="12.109375" style="1" customWidth="1"/>
    <col min="1286" max="1286" width="12" style="1" customWidth="1"/>
    <col min="1287" max="1287" width="10.88671875" style="1" customWidth="1"/>
    <col min="1288" max="1288" width="11.88671875" style="1" customWidth="1"/>
    <col min="1289" max="1289" width="11.44140625" style="1" customWidth="1"/>
    <col min="1290" max="1290" width="13.6640625" style="1" bestFit="1" customWidth="1"/>
    <col min="1291" max="1291" width="10" style="1" bestFit="1" customWidth="1"/>
    <col min="1292" max="1292" width="13.6640625" style="1" bestFit="1" customWidth="1"/>
    <col min="1293" max="1294" width="12.44140625" style="1" customWidth="1"/>
    <col min="1295" max="1295" width="10" style="1" bestFit="1" customWidth="1"/>
    <col min="1296" max="1296" width="10" style="1" customWidth="1"/>
    <col min="1297" max="1297" width="10" style="1" bestFit="1" customWidth="1"/>
    <col min="1298" max="1298" width="10" style="1" customWidth="1"/>
    <col min="1299" max="1299" width="10" style="1" bestFit="1" customWidth="1"/>
    <col min="1300" max="1300" width="10" style="1" customWidth="1"/>
    <col min="1301" max="1301" width="10" style="1" bestFit="1" customWidth="1"/>
    <col min="1302" max="1302" width="10" style="1" customWidth="1"/>
    <col min="1303" max="1303" width="10" style="1" bestFit="1" customWidth="1"/>
    <col min="1304" max="1308" width="10" style="1" customWidth="1"/>
    <col min="1309" max="1309" width="10" style="1" bestFit="1" customWidth="1"/>
    <col min="1310" max="1310" width="10" style="1" customWidth="1"/>
    <col min="1311" max="1312" width="13.6640625" style="1" customWidth="1"/>
    <col min="1313" max="1313" width="10" style="1" bestFit="1" customWidth="1"/>
    <col min="1314" max="1314" width="13.6640625" style="1" bestFit="1" customWidth="1"/>
    <col min="1315" max="1316" width="9" style="1" customWidth="1"/>
    <col min="1317" max="1537" width="13.88671875" style="1"/>
    <col min="1538" max="1538" width="9" style="1" customWidth="1"/>
    <col min="1539" max="1539" width="26.109375" style="1" customWidth="1"/>
    <col min="1540" max="1540" width="8.33203125" style="1" customWidth="1"/>
    <col min="1541" max="1541" width="12.109375" style="1" customWidth="1"/>
    <col min="1542" max="1542" width="12" style="1" customWidth="1"/>
    <col min="1543" max="1543" width="10.88671875" style="1" customWidth="1"/>
    <col min="1544" max="1544" width="11.88671875" style="1" customWidth="1"/>
    <col min="1545" max="1545" width="11.44140625" style="1" customWidth="1"/>
    <col min="1546" max="1546" width="13.6640625" style="1" bestFit="1" customWidth="1"/>
    <col min="1547" max="1547" width="10" style="1" bestFit="1" customWidth="1"/>
    <col min="1548" max="1548" width="13.6640625" style="1" bestFit="1" customWidth="1"/>
    <col min="1549" max="1550" width="12.44140625" style="1" customWidth="1"/>
    <col min="1551" max="1551" width="10" style="1" bestFit="1" customWidth="1"/>
    <col min="1552" max="1552" width="10" style="1" customWidth="1"/>
    <col min="1553" max="1553" width="10" style="1" bestFit="1" customWidth="1"/>
    <col min="1554" max="1554" width="10" style="1" customWidth="1"/>
    <col min="1555" max="1555" width="10" style="1" bestFit="1" customWidth="1"/>
    <col min="1556" max="1556" width="10" style="1" customWidth="1"/>
    <col min="1557" max="1557" width="10" style="1" bestFit="1" customWidth="1"/>
    <col min="1558" max="1558" width="10" style="1" customWidth="1"/>
    <col min="1559" max="1559" width="10" style="1" bestFit="1" customWidth="1"/>
    <col min="1560" max="1564" width="10" style="1" customWidth="1"/>
    <col min="1565" max="1565" width="10" style="1" bestFit="1" customWidth="1"/>
    <col min="1566" max="1566" width="10" style="1" customWidth="1"/>
    <col min="1567" max="1568" width="13.6640625" style="1" customWidth="1"/>
    <col min="1569" max="1569" width="10" style="1" bestFit="1" customWidth="1"/>
    <col min="1570" max="1570" width="13.6640625" style="1" bestFit="1" customWidth="1"/>
    <col min="1571" max="1572" width="9" style="1" customWidth="1"/>
    <col min="1573" max="1793" width="13.88671875" style="1"/>
    <col min="1794" max="1794" width="9" style="1" customWidth="1"/>
    <col min="1795" max="1795" width="26.109375" style="1" customWidth="1"/>
    <col min="1796" max="1796" width="8.33203125" style="1" customWidth="1"/>
    <col min="1797" max="1797" width="12.109375" style="1" customWidth="1"/>
    <col min="1798" max="1798" width="12" style="1" customWidth="1"/>
    <col min="1799" max="1799" width="10.88671875" style="1" customWidth="1"/>
    <col min="1800" max="1800" width="11.88671875" style="1" customWidth="1"/>
    <col min="1801" max="1801" width="11.44140625" style="1" customWidth="1"/>
    <col min="1802" max="1802" width="13.6640625" style="1" bestFit="1" customWidth="1"/>
    <col min="1803" max="1803" width="10" style="1" bestFit="1" customWidth="1"/>
    <col min="1804" max="1804" width="13.6640625" style="1" bestFit="1" customWidth="1"/>
    <col min="1805" max="1806" width="12.44140625" style="1" customWidth="1"/>
    <col min="1807" max="1807" width="10" style="1" bestFit="1" customWidth="1"/>
    <col min="1808" max="1808" width="10" style="1" customWidth="1"/>
    <col min="1809" max="1809" width="10" style="1" bestFit="1" customWidth="1"/>
    <col min="1810" max="1810" width="10" style="1" customWidth="1"/>
    <col min="1811" max="1811" width="10" style="1" bestFit="1" customWidth="1"/>
    <col min="1812" max="1812" width="10" style="1" customWidth="1"/>
    <col min="1813" max="1813" width="10" style="1" bestFit="1" customWidth="1"/>
    <col min="1814" max="1814" width="10" style="1" customWidth="1"/>
    <col min="1815" max="1815" width="10" style="1" bestFit="1" customWidth="1"/>
    <col min="1816" max="1820" width="10" style="1" customWidth="1"/>
    <col min="1821" max="1821" width="10" style="1" bestFit="1" customWidth="1"/>
    <col min="1822" max="1822" width="10" style="1" customWidth="1"/>
    <col min="1823" max="1824" width="13.6640625" style="1" customWidth="1"/>
    <col min="1825" max="1825" width="10" style="1" bestFit="1" customWidth="1"/>
    <col min="1826" max="1826" width="13.6640625" style="1" bestFit="1" customWidth="1"/>
    <col min="1827" max="1828" width="9" style="1" customWidth="1"/>
    <col min="1829" max="2049" width="13.88671875" style="1"/>
    <col min="2050" max="2050" width="9" style="1" customWidth="1"/>
    <col min="2051" max="2051" width="26.109375" style="1" customWidth="1"/>
    <col min="2052" max="2052" width="8.33203125" style="1" customWidth="1"/>
    <col min="2053" max="2053" width="12.109375" style="1" customWidth="1"/>
    <col min="2054" max="2054" width="12" style="1" customWidth="1"/>
    <col min="2055" max="2055" width="10.88671875" style="1" customWidth="1"/>
    <col min="2056" max="2056" width="11.88671875" style="1" customWidth="1"/>
    <col min="2057" max="2057" width="11.44140625" style="1" customWidth="1"/>
    <col min="2058" max="2058" width="13.6640625" style="1" bestFit="1" customWidth="1"/>
    <col min="2059" max="2059" width="10" style="1" bestFit="1" customWidth="1"/>
    <col min="2060" max="2060" width="13.6640625" style="1" bestFit="1" customWidth="1"/>
    <col min="2061" max="2062" width="12.44140625" style="1" customWidth="1"/>
    <col min="2063" max="2063" width="10" style="1" bestFit="1" customWidth="1"/>
    <col min="2064" max="2064" width="10" style="1" customWidth="1"/>
    <col min="2065" max="2065" width="10" style="1" bestFit="1" customWidth="1"/>
    <col min="2066" max="2066" width="10" style="1" customWidth="1"/>
    <col min="2067" max="2067" width="10" style="1" bestFit="1" customWidth="1"/>
    <col min="2068" max="2068" width="10" style="1" customWidth="1"/>
    <col min="2069" max="2069" width="10" style="1" bestFit="1" customWidth="1"/>
    <col min="2070" max="2070" width="10" style="1" customWidth="1"/>
    <col min="2071" max="2071" width="10" style="1" bestFit="1" customWidth="1"/>
    <col min="2072" max="2076" width="10" style="1" customWidth="1"/>
    <col min="2077" max="2077" width="10" style="1" bestFit="1" customWidth="1"/>
    <col min="2078" max="2078" width="10" style="1" customWidth="1"/>
    <col min="2079" max="2080" width="13.6640625" style="1" customWidth="1"/>
    <col min="2081" max="2081" width="10" style="1" bestFit="1" customWidth="1"/>
    <col min="2082" max="2082" width="13.6640625" style="1" bestFit="1" customWidth="1"/>
    <col min="2083" max="2084" width="9" style="1" customWidth="1"/>
    <col min="2085" max="2305" width="13.88671875" style="1"/>
    <col min="2306" max="2306" width="9" style="1" customWidth="1"/>
    <col min="2307" max="2307" width="26.109375" style="1" customWidth="1"/>
    <col min="2308" max="2308" width="8.33203125" style="1" customWidth="1"/>
    <col min="2309" max="2309" width="12.109375" style="1" customWidth="1"/>
    <col min="2310" max="2310" width="12" style="1" customWidth="1"/>
    <col min="2311" max="2311" width="10.88671875" style="1" customWidth="1"/>
    <col min="2312" max="2312" width="11.88671875" style="1" customWidth="1"/>
    <col min="2313" max="2313" width="11.44140625" style="1" customWidth="1"/>
    <col min="2314" max="2314" width="13.6640625" style="1" bestFit="1" customWidth="1"/>
    <col min="2315" max="2315" width="10" style="1" bestFit="1" customWidth="1"/>
    <col min="2316" max="2316" width="13.6640625" style="1" bestFit="1" customWidth="1"/>
    <col min="2317" max="2318" width="12.44140625" style="1" customWidth="1"/>
    <col min="2319" max="2319" width="10" style="1" bestFit="1" customWidth="1"/>
    <col min="2320" max="2320" width="10" style="1" customWidth="1"/>
    <col min="2321" max="2321" width="10" style="1" bestFit="1" customWidth="1"/>
    <col min="2322" max="2322" width="10" style="1" customWidth="1"/>
    <col min="2323" max="2323" width="10" style="1" bestFit="1" customWidth="1"/>
    <col min="2324" max="2324" width="10" style="1" customWidth="1"/>
    <col min="2325" max="2325" width="10" style="1" bestFit="1" customWidth="1"/>
    <col min="2326" max="2326" width="10" style="1" customWidth="1"/>
    <col min="2327" max="2327" width="10" style="1" bestFit="1" customWidth="1"/>
    <col min="2328" max="2332" width="10" style="1" customWidth="1"/>
    <col min="2333" max="2333" width="10" style="1" bestFit="1" customWidth="1"/>
    <col min="2334" max="2334" width="10" style="1" customWidth="1"/>
    <col min="2335" max="2336" width="13.6640625" style="1" customWidth="1"/>
    <col min="2337" max="2337" width="10" style="1" bestFit="1" customWidth="1"/>
    <col min="2338" max="2338" width="13.6640625" style="1" bestFit="1" customWidth="1"/>
    <col min="2339" max="2340" width="9" style="1" customWidth="1"/>
    <col min="2341" max="2561" width="13.88671875" style="1"/>
    <col min="2562" max="2562" width="9" style="1" customWidth="1"/>
    <col min="2563" max="2563" width="26.109375" style="1" customWidth="1"/>
    <col min="2564" max="2564" width="8.33203125" style="1" customWidth="1"/>
    <col min="2565" max="2565" width="12.109375" style="1" customWidth="1"/>
    <col min="2566" max="2566" width="12" style="1" customWidth="1"/>
    <col min="2567" max="2567" width="10.88671875" style="1" customWidth="1"/>
    <col min="2568" max="2568" width="11.88671875" style="1" customWidth="1"/>
    <col min="2569" max="2569" width="11.44140625" style="1" customWidth="1"/>
    <col min="2570" max="2570" width="13.6640625" style="1" bestFit="1" customWidth="1"/>
    <col min="2571" max="2571" width="10" style="1" bestFit="1" customWidth="1"/>
    <col min="2572" max="2572" width="13.6640625" style="1" bestFit="1" customWidth="1"/>
    <col min="2573" max="2574" width="12.44140625" style="1" customWidth="1"/>
    <col min="2575" max="2575" width="10" style="1" bestFit="1" customWidth="1"/>
    <col min="2576" max="2576" width="10" style="1" customWidth="1"/>
    <col min="2577" max="2577" width="10" style="1" bestFit="1" customWidth="1"/>
    <col min="2578" max="2578" width="10" style="1" customWidth="1"/>
    <col min="2579" max="2579" width="10" style="1" bestFit="1" customWidth="1"/>
    <col min="2580" max="2580" width="10" style="1" customWidth="1"/>
    <col min="2581" max="2581" width="10" style="1" bestFit="1" customWidth="1"/>
    <col min="2582" max="2582" width="10" style="1" customWidth="1"/>
    <col min="2583" max="2583" width="10" style="1" bestFit="1" customWidth="1"/>
    <col min="2584" max="2588" width="10" style="1" customWidth="1"/>
    <col min="2589" max="2589" width="10" style="1" bestFit="1" customWidth="1"/>
    <col min="2590" max="2590" width="10" style="1" customWidth="1"/>
    <col min="2591" max="2592" width="13.6640625" style="1" customWidth="1"/>
    <col min="2593" max="2593" width="10" style="1" bestFit="1" customWidth="1"/>
    <col min="2594" max="2594" width="13.6640625" style="1" bestFit="1" customWidth="1"/>
    <col min="2595" max="2596" width="9" style="1" customWidth="1"/>
    <col min="2597" max="2817" width="13.88671875" style="1"/>
    <col min="2818" max="2818" width="9" style="1" customWidth="1"/>
    <col min="2819" max="2819" width="26.109375" style="1" customWidth="1"/>
    <col min="2820" max="2820" width="8.33203125" style="1" customWidth="1"/>
    <col min="2821" max="2821" width="12.109375" style="1" customWidth="1"/>
    <col min="2822" max="2822" width="12" style="1" customWidth="1"/>
    <col min="2823" max="2823" width="10.88671875" style="1" customWidth="1"/>
    <col min="2824" max="2824" width="11.88671875" style="1" customWidth="1"/>
    <col min="2825" max="2825" width="11.44140625" style="1" customWidth="1"/>
    <col min="2826" max="2826" width="13.6640625" style="1" bestFit="1" customWidth="1"/>
    <col min="2827" max="2827" width="10" style="1" bestFit="1" customWidth="1"/>
    <col min="2828" max="2828" width="13.6640625" style="1" bestFit="1" customWidth="1"/>
    <col min="2829" max="2830" width="12.44140625" style="1" customWidth="1"/>
    <col min="2831" max="2831" width="10" style="1" bestFit="1" customWidth="1"/>
    <col min="2832" max="2832" width="10" style="1" customWidth="1"/>
    <col min="2833" max="2833" width="10" style="1" bestFit="1" customWidth="1"/>
    <col min="2834" max="2834" width="10" style="1" customWidth="1"/>
    <col min="2835" max="2835" width="10" style="1" bestFit="1" customWidth="1"/>
    <col min="2836" max="2836" width="10" style="1" customWidth="1"/>
    <col min="2837" max="2837" width="10" style="1" bestFit="1" customWidth="1"/>
    <col min="2838" max="2838" width="10" style="1" customWidth="1"/>
    <col min="2839" max="2839" width="10" style="1" bestFit="1" customWidth="1"/>
    <col min="2840" max="2844" width="10" style="1" customWidth="1"/>
    <col min="2845" max="2845" width="10" style="1" bestFit="1" customWidth="1"/>
    <col min="2846" max="2846" width="10" style="1" customWidth="1"/>
    <col min="2847" max="2848" width="13.6640625" style="1" customWidth="1"/>
    <col min="2849" max="2849" width="10" style="1" bestFit="1" customWidth="1"/>
    <col min="2850" max="2850" width="13.6640625" style="1" bestFit="1" customWidth="1"/>
    <col min="2851" max="2852" width="9" style="1" customWidth="1"/>
    <col min="2853" max="3073" width="13.88671875" style="1"/>
    <col min="3074" max="3074" width="9" style="1" customWidth="1"/>
    <col min="3075" max="3075" width="26.109375" style="1" customWidth="1"/>
    <col min="3076" max="3076" width="8.33203125" style="1" customWidth="1"/>
    <col min="3077" max="3077" width="12.109375" style="1" customWidth="1"/>
    <col min="3078" max="3078" width="12" style="1" customWidth="1"/>
    <col min="3079" max="3079" width="10.88671875" style="1" customWidth="1"/>
    <col min="3080" max="3080" width="11.88671875" style="1" customWidth="1"/>
    <col min="3081" max="3081" width="11.44140625" style="1" customWidth="1"/>
    <col min="3082" max="3082" width="13.6640625" style="1" bestFit="1" customWidth="1"/>
    <col min="3083" max="3083" width="10" style="1" bestFit="1" customWidth="1"/>
    <col min="3084" max="3084" width="13.6640625" style="1" bestFit="1" customWidth="1"/>
    <col min="3085" max="3086" width="12.44140625" style="1" customWidth="1"/>
    <col min="3087" max="3087" width="10" style="1" bestFit="1" customWidth="1"/>
    <col min="3088" max="3088" width="10" style="1" customWidth="1"/>
    <col min="3089" max="3089" width="10" style="1" bestFit="1" customWidth="1"/>
    <col min="3090" max="3090" width="10" style="1" customWidth="1"/>
    <col min="3091" max="3091" width="10" style="1" bestFit="1" customWidth="1"/>
    <col min="3092" max="3092" width="10" style="1" customWidth="1"/>
    <col min="3093" max="3093" width="10" style="1" bestFit="1" customWidth="1"/>
    <col min="3094" max="3094" width="10" style="1" customWidth="1"/>
    <col min="3095" max="3095" width="10" style="1" bestFit="1" customWidth="1"/>
    <col min="3096" max="3100" width="10" style="1" customWidth="1"/>
    <col min="3101" max="3101" width="10" style="1" bestFit="1" customWidth="1"/>
    <col min="3102" max="3102" width="10" style="1" customWidth="1"/>
    <col min="3103" max="3104" width="13.6640625" style="1" customWidth="1"/>
    <col min="3105" max="3105" width="10" style="1" bestFit="1" customWidth="1"/>
    <col min="3106" max="3106" width="13.6640625" style="1" bestFit="1" customWidth="1"/>
    <col min="3107" max="3108" width="9" style="1" customWidth="1"/>
    <col min="3109" max="3329" width="13.88671875" style="1"/>
    <col min="3330" max="3330" width="9" style="1" customWidth="1"/>
    <col min="3331" max="3331" width="26.109375" style="1" customWidth="1"/>
    <col min="3332" max="3332" width="8.33203125" style="1" customWidth="1"/>
    <col min="3333" max="3333" width="12.109375" style="1" customWidth="1"/>
    <col min="3334" max="3334" width="12" style="1" customWidth="1"/>
    <col min="3335" max="3335" width="10.88671875" style="1" customWidth="1"/>
    <col min="3336" max="3336" width="11.88671875" style="1" customWidth="1"/>
    <col min="3337" max="3337" width="11.44140625" style="1" customWidth="1"/>
    <col min="3338" max="3338" width="13.6640625" style="1" bestFit="1" customWidth="1"/>
    <col min="3339" max="3339" width="10" style="1" bestFit="1" customWidth="1"/>
    <col min="3340" max="3340" width="13.6640625" style="1" bestFit="1" customWidth="1"/>
    <col min="3341" max="3342" width="12.44140625" style="1" customWidth="1"/>
    <col min="3343" max="3343" width="10" style="1" bestFit="1" customWidth="1"/>
    <col min="3344" max="3344" width="10" style="1" customWidth="1"/>
    <col min="3345" max="3345" width="10" style="1" bestFit="1" customWidth="1"/>
    <col min="3346" max="3346" width="10" style="1" customWidth="1"/>
    <col min="3347" max="3347" width="10" style="1" bestFit="1" customWidth="1"/>
    <col min="3348" max="3348" width="10" style="1" customWidth="1"/>
    <col min="3349" max="3349" width="10" style="1" bestFit="1" customWidth="1"/>
    <col min="3350" max="3350" width="10" style="1" customWidth="1"/>
    <col min="3351" max="3351" width="10" style="1" bestFit="1" customWidth="1"/>
    <col min="3352" max="3356" width="10" style="1" customWidth="1"/>
    <col min="3357" max="3357" width="10" style="1" bestFit="1" customWidth="1"/>
    <col min="3358" max="3358" width="10" style="1" customWidth="1"/>
    <col min="3359" max="3360" width="13.6640625" style="1" customWidth="1"/>
    <col min="3361" max="3361" width="10" style="1" bestFit="1" customWidth="1"/>
    <col min="3362" max="3362" width="13.6640625" style="1" bestFit="1" customWidth="1"/>
    <col min="3363" max="3364" width="9" style="1" customWidth="1"/>
    <col min="3365" max="3585" width="13.88671875" style="1"/>
    <col min="3586" max="3586" width="9" style="1" customWidth="1"/>
    <col min="3587" max="3587" width="26.109375" style="1" customWidth="1"/>
    <col min="3588" max="3588" width="8.33203125" style="1" customWidth="1"/>
    <col min="3589" max="3589" width="12.109375" style="1" customWidth="1"/>
    <col min="3590" max="3590" width="12" style="1" customWidth="1"/>
    <col min="3591" max="3591" width="10.88671875" style="1" customWidth="1"/>
    <col min="3592" max="3592" width="11.88671875" style="1" customWidth="1"/>
    <col min="3593" max="3593" width="11.44140625" style="1" customWidth="1"/>
    <col min="3594" max="3594" width="13.6640625" style="1" bestFit="1" customWidth="1"/>
    <col min="3595" max="3595" width="10" style="1" bestFit="1" customWidth="1"/>
    <col min="3596" max="3596" width="13.6640625" style="1" bestFit="1" customWidth="1"/>
    <col min="3597" max="3598" width="12.44140625" style="1" customWidth="1"/>
    <col min="3599" max="3599" width="10" style="1" bestFit="1" customWidth="1"/>
    <col min="3600" max="3600" width="10" style="1" customWidth="1"/>
    <col min="3601" max="3601" width="10" style="1" bestFit="1" customWidth="1"/>
    <col min="3602" max="3602" width="10" style="1" customWidth="1"/>
    <col min="3603" max="3603" width="10" style="1" bestFit="1" customWidth="1"/>
    <col min="3604" max="3604" width="10" style="1" customWidth="1"/>
    <col min="3605" max="3605" width="10" style="1" bestFit="1" customWidth="1"/>
    <col min="3606" max="3606" width="10" style="1" customWidth="1"/>
    <col min="3607" max="3607" width="10" style="1" bestFit="1" customWidth="1"/>
    <col min="3608" max="3612" width="10" style="1" customWidth="1"/>
    <col min="3613" max="3613" width="10" style="1" bestFit="1" customWidth="1"/>
    <col min="3614" max="3614" width="10" style="1" customWidth="1"/>
    <col min="3615" max="3616" width="13.6640625" style="1" customWidth="1"/>
    <col min="3617" max="3617" width="10" style="1" bestFit="1" customWidth="1"/>
    <col min="3618" max="3618" width="13.6640625" style="1" bestFit="1" customWidth="1"/>
    <col min="3619" max="3620" width="9" style="1" customWidth="1"/>
    <col min="3621" max="3841" width="13.88671875" style="1"/>
    <col min="3842" max="3842" width="9" style="1" customWidth="1"/>
    <col min="3843" max="3843" width="26.109375" style="1" customWidth="1"/>
    <col min="3844" max="3844" width="8.33203125" style="1" customWidth="1"/>
    <col min="3845" max="3845" width="12.109375" style="1" customWidth="1"/>
    <col min="3846" max="3846" width="12" style="1" customWidth="1"/>
    <col min="3847" max="3847" width="10.88671875" style="1" customWidth="1"/>
    <col min="3848" max="3848" width="11.88671875" style="1" customWidth="1"/>
    <col min="3849" max="3849" width="11.44140625" style="1" customWidth="1"/>
    <col min="3850" max="3850" width="13.6640625" style="1" bestFit="1" customWidth="1"/>
    <col min="3851" max="3851" width="10" style="1" bestFit="1" customWidth="1"/>
    <col min="3852" max="3852" width="13.6640625" style="1" bestFit="1" customWidth="1"/>
    <col min="3853" max="3854" width="12.44140625" style="1" customWidth="1"/>
    <col min="3855" max="3855" width="10" style="1" bestFit="1" customWidth="1"/>
    <col min="3856" max="3856" width="10" style="1" customWidth="1"/>
    <col min="3857" max="3857" width="10" style="1" bestFit="1" customWidth="1"/>
    <col min="3858" max="3858" width="10" style="1" customWidth="1"/>
    <col min="3859" max="3859" width="10" style="1" bestFit="1" customWidth="1"/>
    <col min="3860" max="3860" width="10" style="1" customWidth="1"/>
    <col min="3861" max="3861" width="10" style="1" bestFit="1" customWidth="1"/>
    <col min="3862" max="3862" width="10" style="1" customWidth="1"/>
    <col min="3863" max="3863" width="10" style="1" bestFit="1" customWidth="1"/>
    <col min="3864" max="3868" width="10" style="1" customWidth="1"/>
    <col min="3869" max="3869" width="10" style="1" bestFit="1" customWidth="1"/>
    <col min="3870" max="3870" width="10" style="1" customWidth="1"/>
    <col min="3871" max="3872" width="13.6640625" style="1" customWidth="1"/>
    <col min="3873" max="3873" width="10" style="1" bestFit="1" customWidth="1"/>
    <col min="3874" max="3874" width="13.6640625" style="1" bestFit="1" customWidth="1"/>
    <col min="3875" max="3876" width="9" style="1" customWidth="1"/>
    <col min="3877" max="4097" width="13.88671875" style="1"/>
    <col min="4098" max="4098" width="9" style="1" customWidth="1"/>
    <col min="4099" max="4099" width="26.109375" style="1" customWidth="1"/>
    <col min="4100" max="4100" width="8.33203125" style="1" customWidth="1"/>
    <col min="4101" max="4101" width="12.109375" style="1" customWidth="1"/>
    <col min="4102" max="4102" width="12" style="1" customWidth="1"/>
    <col min="4103" max="4103" width="10.88671875" style="1" customWidth="1"/>
    <col min="4104" max="4104" width="11.88671875" style="1" customWidth="1"/>
    <col min="4105" max="4105" width="11.44140625" style="1" customWidth="1"/>
    <col min="4106" max="4106" width="13.6640625" style="1" bestFit="1" customWidth="1"/>
    <col min="4107" max="4107" width="10" style="1" bestFit="1" customWidth="1"/>
    <col min="4108" max="4108" width="13.6640625" style="1" bestFit="1" customWidth="1"/>
    <col min="4109" max="4110" width="12.44140625" style="1" customWidth="1"/>
    <col min="4111" max="4111" width="10" style="1" bestFit="1" customWidth="1"/>
    <col min="4112" max="4112" width="10" style="1" customWidth="1"/>
    <col min="4113" max="4113" width="10" style="1" bestFit="1" customWidth="1"/>
    <col min="4114" max="4114" width="10" style="1" customWidth="1"/>
    <col min="4115" max="4115" width="10" style="1" bestFit="1" customWidth="1"/>
    <col min="4116" max="4116" width="10" style="1" customWidth="1"/>
    <col min="4117" max="4117" width="10" style="1" bestFit="1" customWidth="1"/>
    <col min="4118" max="4118" width="10" style="1" customWidth="1"/>
    <col min="4119" max="4119" width="10" style="1" bestFit="1" customWidth="1"/>
    <col min="4120" max="4124" width="10" style="1" customWidth="1"/>
    <col min="4125" max="4125" width="10" style="1" bestFit="1" customWidth="1"/>
    <col min="4126" max="4126" width="10" style="1" customWidth="1"/>
    <col min="4127" max="4128" width="13.6640625" style="1" customWidth="1"/>
    <col min="4129" max="4129" width="10" style="1" bestFit="1" customWidth="1"/>
    <col min="4130" max="4130" width="13.6640625" style="1" bestFit="1" customWidth="1"/>
    <col min="4131" max="4132" width="9" style="1" customWidth="1"/>
    <col min="4133" max="4353" width="13.88671875" style="1"/>
    <col min="4354" max="4354" width="9" style="1" customWidth="1"/>
    <col min="4355" max="4355" width="26.109375" style="1" customWidth="1"/>
    <col min="4356" max="4356" width="8.33203125" style="1" customWidth="1"/>
    <col min="4357" max="4357" width="12.109375" style="1" customWidth="1"/>
    <col min="4358" max="4358" width="12" style="1" customWidth="1"/>
    <col min="4359" max="4359" width="10.88671875" style="1" customWidth="1"/>
    <col min="4360" max="4360" width="11.88671875" style="1" customWidth="1"/>
    <col min="4361" max="4361" width="11.44140625" style="1" customWidth="1"/>
    <col min="4362" max="4362" width="13.6640625" style="1" bestFit="1" customWidth="1"/>
    <col min="4363" max="4363" width="10" style="1" bestFit="1" customWidth="1"/>
    <col min="4364" max="4364" width="13.6640625" style="1" bestFit="1" customWidth="1"/>
    <col min="4365" max="4366" width="12.44140625" style="1" customWidth="1"/>
    <col min="4367" max="4367" width="10" style="1" bestFit="1" customWidth="1"/>
    <col min="4368" max="4368" width="10" style="1" customWidth="1"/>
    <col min="4369" max="4369" width="10" style="1" bestFit="1" customWidth="1"/>
    <col min="4370" max="4370" width="10" style="1" customWidth="1"/>
    <col min="4371" max="4371" width="10" style="1" bestFit="1" customWidth="1"/>
    <col min="4372" max="4372" width="10" style="1" customWidth="1"/>
    <col min="4373" max="4373" width="10" style="1" bestFit="1" customWidth="1"/>
    <col min="4374" max="4374" width="10" style="1" customWidth="1"/>
    <col min="4375" max="4375" width="10" style="1" bestFit="1" customWidth="1"/>
    <col min="4376" max="4380" width="10" style="1" customWidth="1"/>
    <col min="4381" max="4381" width="10" style="1" bestFit="1" customWidth="1"/>
    <col min="4382" max="4382" width="10" style="1" customWidth="1"/>
    <col min="4383" max="4384" width="13.6640625" style="1" customWidth="1"/>
    <col min="4385" max="4385" width="10" style="1" bestFit="1" customWidth="1"/>
    <col min="4386" max="4386" width="13.6640625" style="1" bestFit="1" customWidth="1"/>
    <col min="4387" max="4388" width="9" style="1" customWidth="1"/>
    <col min="4389" max="4609" width="13.88671875" style="1"/>
    <col min="4610" max="4610" width="9" style="1" customWidth="1"/>
    <col min="4611" max="4611" width="26.109375" style="1" customWidth="1"/>
    <col min="4612" max="4612" width="8.33203125" style="1" customWidth="1"/>
    <col min="4613" max="4613" width="12.109375" style="1" customWidth="1"/>
    <col min="4614" max="4614" width="12" style="1" customWidth="1"/>
    <col min="4615" max="4615" width="10.88671875" style="1" customWidth="1"/>
    <col min="4616" max="4616" width="11.88671875" style="1" customWidth="1"/>
    <col min="4617" max="4617" width="11.44140625" style="1" customWidth="1"/>
    <col min="4618" max="4618" width="13.6640625" style="1" bestFit="1" customWidth="1"/>
    <col min="4619" max="4619" width="10" style="1" bestFit="1" customWidth="1"/>
    <col min="4620" max="4620" width="13.6640625" style="1" bestFit="1" customWidth="1"/>
    <col min="4621" max="4622" width="12.44140625" style="1" customWidth="1"/>
    <col min="4623" max="4623" width="10" style="1" bestFit="1" customWidth="1"/>
    <col min="4624" max="4624" width="10" style="1" customWidth="1"/>
    <col min="4625" max="4625" width="10" style="1" bestFit="1" customWidth="1"/>
    <col min="4626" max="4626" width="10" style="1" customWidth="1"/>
    <col min="4627" max="4627" width="10" style="1" bestFit="1" customWidth="1"/>
    <col min="4628" max="4628" width="10" style="1" customWidth="1"/>
    <col min="4629" max="4629" width="10" style="1" bestFit="1" customWidth="1"/>
    <col min="4630" max="4630" width="10" style="1" customWidth="1"/>
    <col min="4631" max="4631" width="10" style="1" bestFit="1" customWidth="1"/>
    <col min="4632" max="4636" width="10" style="1" customWidth="1"/>
    <col min="4637" max="4637" width="10" style="1" bestFit="1" customWidth="1"/>
    <col min="4638" max="4638" width="10" style="1" customWidth="1"/>
    <col min="4639" max="4640" width="13.6640625" style="1" customWidth="1"/>
    <col min="4641" max="4641" width="10" style="1" bestFit="1" customWidth="1"/>
    <col min="4642" max="4642" width="13.6640625" style="1" bestFit="1" customWidth="1"/>
    <col min="4643" max="4644" width="9" style="1" customWidth="1"/>
    <col min="4645" max="4865" width="13.88671875" style="1"/>
    <col min="4866" max="4866" width="9" style="1" customWidth="1"/>
    <col min="4867" max="4867" width="26.109375" style="1" customWidth="1"/>
    <col min="4868" max="4868" width="8.33203125" style="1" customWidth="1"/>
    <col min="4869" max="4869" width="12.109375" style="1" customWidth="1"/>
    <col min="4870" max="4870" width="12" style="1" customWidth="1"/>
    <col min="4871" max="4871" width="10.88671875" style="1" customWidth="1"/>
    <col min="4872" max="4872" width="11.88671875" style="1" customWidth="1"/>
    <col min="4873" max="4873" width="11.44140625" style="1" customWidth="1"/>
    <col min="4874" max="4874" width="13.6640625" style="1" bestFit="1" customWidth="1"/>
    <col min="4875" max="4875" width="10" style="1" bestFit="1" customWidth="1"/>
    <col min="4876" max="4876" width="13.6640625" style="1" bestFit="1" customWidth="1"/>
    <col min="4877" max="4878" width="12.44140625" style="1" customWidth="1"/>
    <col min="4879" max="4879" width="10" style="1" bestFit="1" customWidth="1"/>
    <col min="4880" max="4880" width="10" style="1" customWidth="1"/>
    <col min="4881" max="4881" width="10" style="1" bestFit="1" customWidth="1"/>
    <col min="4882" max="4882" width="10" style="1" customWidth="1"/>
    <col min="4883" max="4883" width="10" style="1" bestFit="1" customWidth="1"/>
    <col min="4884" max="4884" width="10" style="1" customWidth="1"/>
    <col min="4885" max="4885" width="10" style="1" bestFit="1" customWidth="1"/>
    <col min="4886" max="4886" width="10" style="1" customWidth="1"/>
    <col min="4887" max="4887" width="10" style="1" bestFit="1" customWidth="1"/>
    <col min="4888" max="4892" width="10" style="1" customWidth="1"/>
    <col min="4893" max="4893" width="10" style="1" bestFit="1" customWidth="1"/>
    <col min="4894" max="4894" width="10" style="1" customWidth="1"/>
    <col min="4895" max="4896" width="13.6640625" style="1" customWidth="1"/>
    <col min="4897" max="4897" width="10" style="1" bestFit="1" customWidth="1"/>
    <col min="4898" max="4898" width="13.6640625" style="1" bestFit="1" customWidth="1"/>
    <col min="4899" max="4900" width="9" style="1" customWidth="1"/>
    <col min="4901" max="5121" width="13.88671875" style="1"/>
    <col min="5122" max="5122" width="9" style="1" customWidth="1"/>
    <col min="5123" max="5123" width="26.109375" style="1" customWidth="1"/>
    <col min="5124" max="5124" width="8.33203125" style="1" customWidth="1"/>
    <col min="5125" max="5125" width="12.109375" style="1" customWidth="1"/>
    <col min="5126" max="5126" width="12" style="1" customWidth="1"/>
    <col min="5127" max="5127" width="10.88671875" style="1" customWidth="1"/>
    <col min="5128" max="5128" width="11.88671875" style="1" customWidth="1"/>
    <col min="5129" max="5129" width="11.44140625" style="1" customWidth="1"/>
    <col min="5130" max="5130" width="13.6640625" style="1" bestFit="1" customWidth="1"/>
    <col min="5131" max="5131" width="10" style="1" bestFit="1" customWidth="1"/>
    <col min="5132" max="5132" width="13.6640625" style="1" bestFit="1" customWidth="1"/>
    <col min="5133" max="5134" width="12.44140625" style="1" customWidth="1"/>
    <col min="5135" max="5135" width="10" style="1" bestFit="1" customWidth="1"/>
    <col min="5136" max="5136" width="10" style="1" customWidth="1"/>
    <col min="5137" max="5137" width="10" style="1" bestFit="1" customWidth="1"/>
    <col min="5138" max="5138" width="10" style="1" customWidth="1"/>
    <col min="5139" max="5139" width="10" style="1" bestFit="1" customWidth="1"/>
    <col min="5140" max="5140" width="10" style="1" customWidth="1"/>
    <col min="5141" max="5141" width="10" style="1" bestFit="1" customWidth="1"/>
    <col min="5142" max="5142" width="10" style="1" customWidth="1"/>
    <col min="5143" max="5143" width="10" style="1" bestFit="1" customWidth="1"/>
    <col min="5144" max="5148" width="10" style="1" customWidth="1"/>
    <col min="5149" max="5149" width="10" style="1" bestFit="1" customWidth="1"/>
    <col min="5150" max="5150" width="10" style="1" customWidth="1"/>
    <col min="5151" max="5152" width="13.6640625" style="1" customWidth="1"/>
    <col min="5153" max="5153" width="10" style="1" bestFit="1" customWidth="1"/>
    <col min="5154" max="5154" width="13.6640625" style="1" bestFit="1" customWidth="1"/>
    <col min="5155" max="5156" width="9" style="1" customWidth="1"/>
    <col min="5157" max="5377" width="13.88671875" style="1"/>
    <col min="5378" max="5378" width="9" style="1" customWidth="1"/>
    <col min="5379" max="5379" width="26.109375" style="1" customWidth="1"/>
    <col min="5380" max="5380" width="8.33203125" style="1" customWidth="1"/>
    <col min="5381" max="5381" width="12.109375" style="1" customWidth="1"/>
    <col min="5382" max="5382" width="12" style="1" customWidth="1"/>
    <col min="5383" max="5383" width="10.88671875" style="1" customWidth="1"/>
    <col min="5384" max="5384" width="11.88671875" style="1" customWidth="1"/>
    <col min="5385" max="5385" width="11.44140625" style="1" customWidth="1"/>
    <col min="5386" max="5386" width="13.6640625" style="1" bestFit="1" customWidth="1"/>
    <col min="5387" max="5387" width="10" style="1" bestFit="1" customWidth="1"/>
    <col min="5388" max="5388" width="13.6640625" style="1" bestFit="1" customWidth="1"/>
    <col min="5389" max="5390" width="12.44140625" style="1" customWidth="1"/>
    <col min="5391" max="5391" width="10" style="1" bestFit="1" customWidth="1"/>
    <col min="5392" max="5392" width="10" style="1" customWidth="1"/>
    <col min="5393" max="5393" width="10" style="1" bestFit="1" customWidth="1"/>
    <col min="5394" max="5394" width="10" style="1" customWidth="1"/>
    <col min="5395" max="5395" width="10" style="1" bestFit="1" customWidth="1"/>
    <col min="5396" max="5396" width="10" style="1" customWidth="1"/>
    <col min="5397" max="5397" width="10" style="1" bestFit="1" customWidth="1"/>
    <col min="5398" max="5398" width="10" style="1" customWidth="1"/>
    <col min="5399" max="5399" width="10" style="1" bestFit="1" customWidth="1"/>
    <col min="5400" max="5404" width="10" style="1" customWidth="1"/>
    <col min="5405" max="5405" width="10" style="1" bestFit="1" customWidth="1"/>
    <col min="5406" max="5406" width="10" style="1" customWidth="1"/>
    <col min="5407" max="5408" width="13.6640625" style="1" customWidth="1"/>
    <col min="5409" max="5409" width="10" style="1" bestFit="1" customWidth="1"/>
    <col min="5410" max="5410" width="13.6640625" style="1" bestFit="1" customWidth="1"/>
    <col min="5411" max="5412" width="9" style="1" customWidth="1"/>
    <col min="5413" max="5633" width="13.88671875" style="1"/>
    <col min="5634" max="5634" width="9" style="1" customWidth="1"/>
    <col min="5635" max="5635" width="26.109375" style="1" customWidth="1"/>
    <col min="5636" max="5636" width="8.33203125" style="1" customWidth="1"/>
    <col min="5637" max="5637" width="12.109375" style="1" customWidth="1"/>
    <col min="5638" max="5638" width="12" style="1" customWidth="1"/>
    <col min="5639" max="5639" width="10.88671875" style="1" customWidth="1"/>
    <col min="5640" max="5640" width="11.88671875" style="1" customWidth="1"/>
    <col min="5641" max="5641" width="11.44140625" style="1" customWidth="1"/>
    <col min="5642" max="5642" width="13.6640625" style="1" bestFit="1" customWidth="1"/>
    <col min="5643" max="5643" width="10" style="1" bestFit="1" customWidth="1"/>
    <col min="5644" max="5644" width="13.6640625" style="1" bestFit="1" customWidth="1"/>
    <col min="5645" max="5646" width="12.44140625" style="1" customWidth="1"/>
    <col min="5647" max="5647" width="10" style="1" bestFit="1" customWidth="1"/>
    <col min="5648" max="5648" width="10" style="1" customWidth="1"/>
    <col min="5649" max="5649" width="10" style="1" bestFit="1" customWidth="1"/>
    <col min="5650" max="5650" width="10" style="1" customWidth="1"/>
    <col min="5651" max="5651" width="10" style="1" bestFit="1" customWidth="1"/>
    <col min="5652" max="5652" width="10" style="1" customWidth="1"/>
    <col min="5653" max="5653" width="10" style="1" bestFit="1" customWidth="1"/>
    <col min="5654" max="5654" width="10" style="1" customWidth="1"/>
    <col min="5655" max="5655" width="10" style="1" bestFit="1" customWidth="1"/>
    <col min="5656" max="5660" width="10" style="1" customWidth="1"/>
    <col min="5661" max="5661" width="10" style="1" bestFit="1" customWidth="1"/>
    <col min="5662" max="5662" width="10" style="1" customWidth="1"/>
    <col min="5663" max="5664" width="13.6640625" style="1" customWidth="1"/>
    <col min="5665" max="5665" width="10" style="1" bestFit="1" customWidth="1"/>
    <col min="5666" max="5666" width="13.6640625" style="1" bestFit="1" customWidth="1"/>
    <col min="5667" max="5668" width="9" style="1" customWidth="1"/>
    <col min="5669" max="5889" width="13.88671875" style="1"/>
    <col min="5890" max="5890" width="9" style="1" customWidth="1"/>
    <col min="5891" max="5891" width="26.109375" style="1" customWidth="1"/>
    <col min="5892" max="5892" width="8.33203125" style="1" customWidth="1"/>
    <col min="5893" max="5893" width="12.109375" style="1" customWidth="1"/>
    <col min="5894" max="5894" width="12" style="1" customWidth="1"/>
    <col min="5895" max="5895" width="10.88671875" style="1" customWidth="1"/>
    <col min="5896" max="5896" width="11.88671875" style="1" customWidth="1"/>
    <col min="5897" max="5897" width="11.44140625" style="1" customWidth="1"/>
    <col min="5898" max="5898" width="13.6640625" style="1" bestFit="1" customWidth="1"/>
    <col min="5899" max="5899" width="10" style="1" bestFit="1" customWidth="1"/>
    <col min="5900" max="5900" width="13.6640625" style="1" bestFit="1" customWidth="1"/>
    <col min="5901" max="5902" width="12.44140625" style="1" customWidth="1"/>
    <col min="5903" max="5903" width="10" style="1" bestFit="1" customWidth="1"/>
    <col min="5904" max="5904" width="10" style="1" customWidth="1"/>
    <col min="5905" max="5905" width="10" style="1" bestFit="1" customWidth="1"/>
    <col min="5906" max="5906" width="10" style="1" customWidth="1"/>
    <col min="5907" max="5907" width="10" style="1" bestFit="1" customWidth="1"/>
    <col min="5908" max="5908" width="10" style="1" customWidth="1"/>
    <col min="5909" max="5909" width="10" style="1" bestFit="1" customWidth="1"/>
    <col min="5910" max="5910" width="10" style="1" customWidth="1"/>
    <col min="5911" max="5911" width="10" style="1" bestFit="1" customWidth="1"/>
    <col min="5912" max="5916" width="10" style="1" customWidth="1"/>
    <col min="5917" max="5917" width="10" style="1" bestFit="1" customWidth="1"/>
    <col min="5918" max="5918" width="10" style="1" customWidth="1"/>
    <col min="5919" max="5920" width="13.6640625" style="1" customWidth="1"/>
    <col min="5921" max="5921" width="10" style="1" bestFit="1" customWidth="1"/>
    <col min="5922" max="5922" width="13.6640625" style="1" bestFit="1" customWidth="1"/>
    <col min="5923" max="5924" width="9" style="1" customWidth="1"/>
    <col min="5925" max="6145" width="13.88671875" style="1"/>
    <col min="6146" max="6146" width="9" style="1" customWidth="1"/>
    <col min="6147" max="6147" width="26.109375" style="1" customWidth="1"/>
    <col min="6148" max="6148" width="8.33203125" style="1" customWidth="1"/>
    <col min="6149" max="6149" width="12.109375" style="1" customWidth="1"/>
    <col min="6150" max="6150" width="12" style="1" customWidth="1"/>
    <col min="6151" max="6151" width="10.88671875" style="1" customWidth="1"/>
    <col min="6152" max="6152" width="11.88671875" style="1" customWidth="1"/>
    <col min="6153" max="6153" width="11.44140625" style="1" customWidth="1"/>
    <col min="6154" max="6154" width="13.6640625" style="1" bestFit="1" customWidth="1"/>
    <col min="6155" max="6155" width="10" style="1" bestFit="1" customWidth="1"/>
    <col min="6156" max="6156" width="13.6640625" style="1" bestFit="1" customWidth="1"/>
    <col min="6157" max="6158" width="12.44140625" style="1" customWidth="1"/>
    <col min="6159" max="6159" width="10" style="1" bestFit="1" customWidth="1"/>
    <col min="6160" max="6160" width="10" style="1" customWidth="1"/>
    <col min="6161" max="6161" width="10" style="1" bestFit="1" customWidth="1"/>
    <col min="6162" max="6162" width="10" style="1" customWidth="1"/>
    <col min="6163" max="6163" width="10" style="1" bestFit="1" customWidth="1"/>
    <col min="6164" max="6164" width="10" style="1" customWidth="1"/>
    <col min="6165" max="6165" width="10" style="1" bestFit="1" customWidth="1"/>
    <col min="6166" max="6166" width="10" style="1" customWidth="1"/>
    <col min="6167" max="6167" width="10" style="1" bestFit="1" customWidth="1"/>
    <col min="6168" max="6172" width="10" style="1" customWidth="1"/>
    <col min="6173" max="6173" width="10" style="1" bestFit="1" customWidth="1"/>
    <col min="6174" max="6174" width="10" style="1" customWidth="1"/>
    <col min="6175" max="6176" width="13.6640625" style="1" customWidth="1"/>
    <col min="6177" max="6177" width="10" style="1" bestFit="1" customWidth="1"/>
    <col min="6178" max="6178" width="13.6640625" style="1" bestFit="1" customWidth="1"/>
    <col min="6179" max="6180" width="9" style="1" customWidth="1"/>
    <col min="6181" max="6401" width="13.88671875" style="1"/>
    <col min="6402" max="6402" width="9" style="1" customWidth="1"/>
    <col min="6403" max="6403" width="26.109375" style="1" customWidth="1"/>
    <col min="6404" max="6404" width="8.33203125" style="1" customWidth="1"/>
    <col min="6405" max="6405" width="12.109375" style="1" customWidth="1"/>
    <col min="6406" max="6406" width="12" style="1" customWidth="1"/>
    <col min="6407" max="6407" width="10.88671875" style="1" customWidth="1"/>
    <col min="6408" max="6408" width="11.88671875" style="1" customWidth="1"/>
    <col min="6409" max="6409" width="11.44140625" style="1" customWidth="1"/>
    <col min="6410" max="6410" width="13.6640625" style="1" bestFit="1" customWidth="1"/>
    <col min="6411" max="6411" width="10" style="1" bestFit="1" customWidth="1"/>
    <col min="6412" max="6412" width="13.6640625" style="1" bestFit="1" customWidth="1"/>
    <col min="6413" max="6414" width="12.44140625" style="1" customWidth="1"/>
    <col min="6415" max="6415" width="10" style="1" bestFit="1" customWidth="1"/>
    <col min="6416" max="6416" width="10" style="1" customWidth="1"/>
    <col min="6417" max="6417" width="10" style="1" bestFit="1" customWidth="1"/>
    <col min="6418" max="6418" width="10" style="1" customWidth="1"/>
    <col min="6419" max="6419" width="10" style="1" bestFit="1" customWidth="1"/>
    <col min="6420" max="6420" width="10" style="1" customWidth="1"/>
    <col min="6421" max="6421" width="10" style="1" bestFit="1" customWidth="1"/>
    <col min="6422" max="6422" width="10" style="1" customWidth="1"/>
    <col min="6423" max="6423" width="10" style="1" bestFit="1" customWidth="1"/>
    <col min="6424" max="6428" width="10" style="1" customWidth="1"/>
    <col min="6429" max="6429" width="10" style="1" bestFit="1" customWidth="1"/>
    <col min="6430" max="6430" width="10" style="1" customWidth="1"/>
    <col min="6431" max="6432" width="13.6640625" style="1" customWidth="1"/>
    <col min="6433" max="6433" width="10" style="1" bestFit="1" customWidth="1"/>
    <col min="6434" max="6434" width="13.6640625" style="1" bestFit="1" customWidth="1"/>
    <col min="6435" max="6436" width="9" style="1" customWidth="1"/>
    <col min="6437" max="6657" width="13.88671875" style="1"/>
    <col min="6658" max="6658" width="9" style="1" customWidth="1"/>
    <col min="6659" max="6659" width="26.109375" style="1" customWidth="1"/>
    <col min="6660" max="6660" width="8.33203125" style="1" customWidth="1"/>
    <col min="6661" max="6661" width="12.109375" style="1" customWidth="1"/>
    <col min="6662" max="6662" width="12" style="1" customWidth="1"/>
    <col min="6663" max="6663" width="10.88671875" style="1" customWidth="1"/>
    <col min="6664" max="6664" width="11.88671875" style="1" customWidth="1"/>
    <col min="6665" max="6665" width="11.44140625" style="1" customWidth="1"/>
    <col min="6666" max="6666" width="13.6640625" style="1" bestFit="1" customWidth="1"/>
    <col min="6667" max="6667" width="10" style="1" bestFit="1" customWidth="1"/>
    <col min="6668" max="6668" width="13.6640625" style="1" bestFit="1" customWidth="1"/>
    <col min="6669" max="6670" width="12.44140625" style="1" customWidth="1"/>
    <col min="6671" max="6671" width="10" style="1" bestFit="1" customWidth="1"/>
    <col min="6672" max="6672" width="10" style="1" customWidth="1"/>
    <col min="6673" max="6673" width="10" style="1" bestFit="1" customWidth="1"/>
    <col min="6674" max="6674" width="10" style="1" customWidth="1"/>
    <col min="6675" max="6675" width="10" style="1" bestFit="1" customWidth="1"/>
    <col min="6676" max="6676" width="10" style="1" customWidth="1"/>
    <col min="6677" max="6677" width="10" style="1" bestFit="1" customWidth="1"/>
    <col min="6678" max="6678" width="10" style="1" customWidth="1"/>
    <col min="6679" max="6679" width="10" style="1" bestFit="1" customWidth="1"/>
    <col min="6680" max="6684" width="10" style="1" customWidth="1"/>
    <col min="6685" max="6685" width="10" style="1" bestFit="1" customWidth="1"/>
    <col min="6686" max="6686" width="10" style="1" customWidth="1"/>
    <col min="6687" max="6688" width="13.6640625" style="1" customWidth="1"/>
    <col min="6689" max="6689" width="10" style="1" bestFit="1" customWidth="1"/>
    <col min="6690" max="6690" width="13.6640625" style="1" bestFit="1" customWidth="1"/>
    <col min="6691" max="6692" width="9" style="1" customWidth="1"/>
    <col min="6693" max="6913" width="13.88671875" style="1"/>
    <col min="6914" max="6914" width="9" style="1" customWidth="1"/>
    <col min="6915" max="6915" width="26.109375" style="1" customWidth="1"/>
    <col min="6916" max="6916" width="8.33203125" style="1" customWidth="1"/>
    <col min="6917" max="6917" width="12.109375" style="1" customWidth="1"/>
    <col min="6918" max="6918" width="12" style="1" customWidth="1"/>
    <col min="6919" max="6919" width="10.88671875" style="1" customWidth="1"/>
    <col min="6920" max="6920" width="11.88671875" style="1" customWidth="1"/>
    <col min="6921" max="6921" width="11.44140625" style="1" customWidth="1"/>
    <col min="6922" max="6922" width="13.6640625" style="1" bestFit="1" customWidth="1"/>
    <col min="6923" max="6923" width="10" style="1" bestFit="1" customWidth="1"/>
    <col min="6924" max="6924" width="13.6640625" style="1" bestFit="1" customWidth="1"/>
    <col min="6925" max="6926" width="12.44140625" style="1" customWidth="1"/>
    <col min="6927" max="6927" width="10" style="1" bestFit="1" customWidth="1"/>
    <col min="6928" max="6928" width="10" style="1" customWidth="1"/>
    <col min="6929" max="6929" width="10" style="1" bestFit="1" customWidth="1"/>
    <col min="6930" max="6930" width="10" style="1" customWidth="1"/>
    <col min="6931" max="6931" width="10" style="1" bestFit="1" customWidth="1"/>
    <col min="6932" max="6932" width="10" style="1" customWidth="1"/>
    <col min="6933" max="6933" width="10" style="1" bestFit="1" customWidth="1"/>
    <col min="6934" max="6934" width="10" style="1" customWidth="1"/>
    <col min="6935" max="6935" width="10" style="1" bestFit="1" customWidth="1"/>
    <col min="6936" max="6940" width="10" style="1" customWidth="1"/>
    <col min="6941" max="6941" width="10" style="1" bestFit="1" customWidth="1"/>
    <col min="6942" max="6942" width="10" style="1" customWidth="1"/>
    <col min="6943" max="6944" width="13.6640625" style="1" customWidth="1"/>
    <col min="6945" max="6945" width="10" style="1" bestFit="1" customWidth="1"/>
    <col min="6946" max="6946" width="13.6640625" style="1" bestFit="1" customWidth="1"/>
    <col min="6947" max="6948" width="9" style="1" customWidth="1"/>
    <col min="6949" max="7169" width="13.88671875" style="1"/>
    <col min="7170" max="7170" width="9" style="1" customWidth="1"/>
    <col min="7171" max="7171" width="26.109375" style="1" customWidth="1"/>
    <col min="7172" max="7172" width="8.33203125" style="1" customWidth="1"/>
    <col min="7173" max="7173" width="12.109375" style="1" customWidth="1"/>
    <col min="7174" max="7174" width="12" style="1" customWidth="1"/>
    <col min="7175" max="7175" width="10.88671875" style="1" customWidth="1"/>
    <col min="7176" max="7176" width="11.88671875" style="1" customWidth="1"/>
    <col min="7177" max="7177" width="11.44140625" style="1" customWidth="1"/>
    <col min="7178" max="7178" width="13.6640625" style="1" bestFit="1" customWidth="1"/>
    <col min="7179" max="7179" width="10" style="1" bestFit="1" customWidth="1"/>
    <col min="7180" max="7180" width="13.6640625" style="1" bestFit="1" customWidth="1"/>
    <col min="7181" max="7182" width="12.44140625" style="1" customWidth="1"/>
    <col min="7183" max="7183" width="10" style="1" bestFit="1" customWidth="1"/>
    <col min="7184" max="7184" width="10" style="1" customWidth="1"/>
    <col min="7185" max="7185" width="10" style="1" bestFit="1" customWidth="1"/>
    <col min="7186" max="7186" width="10" style="1" customWidth="1"/>
    <col min="7187" max="7187" width="10" style="1" bestFit="1" customWidth="1"/>
    <col min="7188" max="7188" width="10" style="1" customWidth="1"/>
    <col min="7189" max="7189" width="10" style="1" bestFit="1" customWidth="1"/>
    <col min="7190" max="7190" width="10" style="1" customWidth="1"/>
    <col min="7191" max="7191" width="10" style="1" bestFit="1" customWidth="1"/>
    <col min="7192" max="7196" width="10" style="1" customWidth="1"/>
    <col min="7197" max="7197" width="10" style="1" bestFit="1" customWidth="1"/>
    <col min="7198" max="7198" width="10" style="1" customWidth="1"/>
    <col min="7199" max="7200" width="13.6640625" style="1" customWidth="1"/>
    <col min="7201" max="7201" width="10" style="1" bestFit="1" customWidth="1"/>
    <col min="7202" max="7202" width="13.6640625" style="1" bestFit="1" customWidth="1"/>
    <col min="7203" max="7204" width="9" style="1" customWidth="1"/>
    <col min="7205" max="7425" width="13.88671875" style="1"/>
    <col min="7426" max="7426" width="9" style="1" customWidth="1"/>
    <col min="7427" max="7427" width="26.109375" style="1" customWidth="1"/>
    <col min="7428" max="7428" width="8.33203125" style="1" customWidth="1"/>
    <col min="7429" max="7429" width="12.109375" style="1" customWidth="1"/>
    <col min="7430" max="7430" width="12" style="1" customWidth="1"/>
    <col min="7431" max="7431" width="10.88671875" style="1" customWidth="1"/>
    <col min="7432" max="7432" width="11.88671875" style="1" customWidth="1"/>
    <col min="7433" max="7433" width="11.44140625" style="1" customWidth="1"/>
    <col min="7434" max="7434" width="13.6640625" style="1" bestFit="1" customWidth="1"/>
    <col min="7435" max="7435" width="10" style="1" bestFit="1" customWidth="1"/>
    <col min="7436" max="7436" width="13.6640625" style="1" bestFit="1" customWidth="1"/>
    <col min="7437" max="7438" width="12.44140625" style="1" customWidth="1"/>
    <col min="7439" max="7439" width="10" style="1" bestFit="1" customWidth="1"/>
    <col min="7440" max="7440" width="10" style="1" customWidth="1"/>
    <col min="7441" max="7441" width="10" style="1" bestFit="1" customWidth="1"/>
    <col min="7442" max="7442" width="10" style="1" customWidth="1"/>
    <col min="7443" max="7443" width="10" style="1" bestFit="1" customWidth="1"/>
    <col min="7444" max="7444" width="10" style="1" customWidth="1"/>
    <col min="7445" max="7445" width="10" style="1" bestFit="1" customWidth="1"/>
    <col min="7446" max="7446" width="10" style="1" customWidth="1"/>
    <col min="7447" max="7447" width="10" style="1" bestFit="1" customWidth="1"/>
    <col min="7448" max="7452" width="10" style="1" customWidth="1"/>
    <col min="7453" max="7453" width="10" style="1" bestFit="1" customWidth="1"/>
    <col min="7454" max="7454" width="10" style="1" customWidth="1"/>
    <col min="7455" max="7456" width="13.6640625" style="1" customWidth="1"/>
    <col min="7457" max="7457" width="10" style="1" bestFit="1" customWidth="1"/>
    <col min="7458" max="7458" width="13.6640625" style="1" bestFit="1" customWidth="1"/>
    <col min="7459" max="7460" width="9" style="1" customWidth="1"/>
    <col min="7461" max="7681" width="13.88671875" style="1"/>
    <col min="7682" max="7682" width="9" style="1" customWidth="1"/>
    <col min="7683" max="7683" width="26.109375" style="1" customWidth="1"/>
    <col min="7684" max="7684" width="8.33203125" style="1" customWidth="1"/>
    <col min="7685" max="7685" width="12.109375" style="1" customWidth="1"/>
    <col min="7686" max="7686" width="12" style="1" customWidth="1"/>
    <col min="7687" max="7687" width="10.88671875" style="1" customWidth="1"/>
    <col min="7688" max="7688" width="11.88671875" style="1" customWidth="1"/>
    <col min="7689" max="7689" width="11.44140625" style="1" customWidth="1"/>
    <col min="7690" max="7690" width="13.6640625" style="1" bestFit="1" customWidth="1"/>
    <col min="7691" max="7691" width="10" style="1" bestFit="1" customWidth="1"/>
    <col min="7692" max="7692" width="13.6640625" style="1" bestFit="1" customWidth="1"/>
    <col min="7693" max="7694" width="12.44140625" style="1" customWidth="1"/>
    <col min="7695" max="7695" width="10" style="1" bestFit="1" customWidth="1"/>
    <col min="7696" max="7696" width="10" style="1" customWidth="1"/>
    <col min="7697" max="7697" width="10" style="1" bestFit="1" customWidth="1"/>
    <col min="7698" max="7698" width="10" style="1" customWidth="1"/>
    <col min="7699" max="7699" width="10" style="1" bestFit="1" customWidth="1"/>
    <col min="7700" max="7700" width="10" style="1" customWidth="1"/>
    <col min="7701" max="7701" width="10" style="1" bestFit="1" customWidth="1"/>
    <col min="7702" max="7702" width="10" style="1" customWidth="1"/>
    <col min="7703" max="7703" width="10" style="1" bestFit="1" customWidth="1"/>
    <col min="7704" max="7708" width="10" style="1" customWidth="1"/>
    <col min="7709" max="7709" width="10" style="1" bestFit="1" customWidth="1"/>
    <col min="7710" max="7710" width="10" style="1" customWidth="1"/>
    <col min="7711" max="7712" width="13.6640625" style="1" customWidth="1"/>
    <col min="7713" max="7713" width="10" style="1" bestFit="1" customWidth="1"/>
    <col min="7714" max="7714" width="13.6640625" style="1" bestFit="1" customWidth="1"/>
    <col min="7715" max="7716" width="9" style="1" customWidth="1"/>
    <col min="7717" max="7937" width="13.88671875" style="1"/>
    <col min="7938" max="7938" width="9" style="1" customWidth="1"/>
    <col min="7939" max="7939" width="26.109375" style="1" customWidth="1"/>
    <col min="7940" max="7940" width="8.33203125" style="1" customWidth="1"/>
    <col min="7941" max="7941" width="12.109375" style="1" customWidth="1"/>
    <col min="7942" max="7942" width="12" style="1" customWidth="1"/>
    <col min="7943" max="7943" width="10.88671875" style="1" customWidth="1"/>
    <col min="7944" max="7944" width="11.88671875" style="1" customWidth="1"/>
    <col min="7945" max="7945" width="11.44140625" style="1" customWidth="1"/>
    <col min="7946" max="7946" width="13.6640625" style="1" bestFit="1" customWidth="1"/>
    <col min="7947" max="7947" width="10" style="1" bestFit="1" customWidth="1"/>
    <col min="7948" max="7948" width="13.6640625" style="1" bestFit="1" customWidth="1"/>
    <col min="7949" max="7950" width="12.44140625" style="1" customWidth="1"/>
    <col min="7951" max="7951" width="10" style="1" bestFit="1" customWidth="1"/>
    <col min="7952" max="7952" width="10" style="1" customWidth="1"/>
    <col min="7953" max="7953" width="10" style="1" bestFit="1" customWidth="1"/>
    <col min="7954" max="7954" width="10" style="1" customWidth="1"/>
    <col min="7955" max="7955" width="10" style="1" bestFit="1" customWidth="1"/>
    <col min="7956" max="7956" width="10" style="1" customWidth="1"/>
    <col min="7957" max="7957" width="10" style="1" bestFit="1" customWidth="1"/>
    <col min="7958" max="7958" width="10" style="1" customWidth="1"/>
    <col min="7959" max="7959" width="10" style="1" bestFit="1" customWidth="1"/>
    <col min="7960" max="7964" width="10" style="1" customWidth="1"/>
    <col min="7965" max="7965" width="10" style="1" bestFit="1" customWidth="1"/>
    <col min="7966" max="7966" width="10" style="1" customWidth="1"/>
    <col min="7967" max="7968" width="13.6640625" style="1" customWidth="1"/>
    <col min="7969" max="7969" width="10" style="1" bestFit="1" customWidth="1"/>
    <col min="7970" max="7970" width="13.6640625" style="1" bestFit="1" customWidth="1"/>
    <col min="7971" max="7972" width="9" style="1" customWidth="1"/>
    <col min="7973" max="8193" width="13.88671875" style="1"/>
    <col min="8194" max="8194" width="9" style="1" customWidth="1"/>
    <col min="8195" max="8195" width="26.109375" style="1" customWidth="1"/>
    <col min="8196" max="8196" width="8.33203125" style="1" customWidth="1"/>
    <col min="8197" max="8197" width="12.109375" style="1" customWidth="1"/>
    <col min="8198" max="8198" width="12" style="1" customWidth="1"/>
    <col min="8199" max="8199" width="10.88671875" style="1" customWidth="1"/>
    <col min="8200" max="8200" width="11.88671875" style="1" customWidth="1"/>
    <col min="8201" max="8201" width="11.44140625" style="1" customWidth="1"/>
    <col min="8202" max="8202" width="13.6640625" style="1" bestFit="1" customWidth="1"/>
    <col min="8203" max="8203" width="10" style="1" bestFit="1" customWidth="1"/>
    <col min="8204" max="8204" width="13.6640625" style="1" bestFit="1" customWidth="1"/>
    <col min="8205" max="8206" width="12.44140625" style="1" customWidth="1"/>
    <col min="8207" max="8207" width="10" style="1" bestFit="1" customWidth="1"/>
    <col min="8208" max="8208" width="10" style="1" customWidth="1"/>
    <col min="8209" max="8209" width="10" style="1" bestFit="1" customWidth="1"/>
    <col min="8210" max="8210" width="10" style="1" customWidth="1"/>
    <col min="8211" max="8211" width="10" style="1" bestFit="1" customWidth="1"/>
    <col min="8212" max="8212" width="10" style="1" customWidth="1"/>
    <col min="8213" max="8213" width="10" style="1" bestFit="1" customWidth="1"/>
    <col min="8214" max="8214" width="10" style="1" customWidth="1"/>
    <col min="8215" max="8215" width="10" style="1" bestFit="1" customWidth="1"/>
    <col min="8216" max="8220" width="10" style="1" customWidth="1"/>
    <col min="8221" max="8221" width="10" style="1" bestFit="1" customWidth="1"/>
    <col min="8222" max="8222" width="10" style="1" customWidth="1"/>
    <col min="8223" max="8224" width="13.6640625" style="1" customWidth="1"/>
    <col min="8225" max="8225" width="10" style="1" bestFit="1" customWidth="1"/>
    <col min="8226" max="8226" width="13.6640625" style="1" bestFit="1" customWidth="1"/>
    <col min="8227" max="8228" width="9" style="1" customWidth="1"/>
    <col min="8229" max="8449" width="13.88671875" style="1"/>
    <col min="8450" max="8450" width="9" style="1" customWidth="1"/>
    <col min="8451" max="8451" width="26.109375" style="1" customWidth="1"/>
    <col min="8452" max="8452" width="8.33203125" style="1" customWidth="1"/>
    <col min="8453" max="8453" width="12.109375" style="1" customWidth="1"/>
    <col min="8454" max="8454" width="12" style="1" customWidth="1"/>
    <col min="8455" max="8455" width="10.88671875" style="1" customWidth="1"/>
    <col min="8456" max="8456" width="11.88671875" style="1" customWidth="1"/>
    <col min="8457" max="8457" width="11.44140625" style="1" customWidth="1"/>
    <col min="8458" max="8458" width="13.6640625" style="1" bestFit="1" customWidth="1"/>
    <col min="8459" max="8459" width="10" style="1" bestFit="1" customWidth="1"/>
    <col min="8460" max="8460" width="13.6640625" style="1" bestFit="1" customWidth="1"/>
    <col min="8461" max="8462" width="12.44140625" style="1" customWidth="1"/>
    <col min="8463" max="8463" width="10" style="1" bestFit="1" customWidth="1"/>
    <col min="8464" max="8464" width="10" style="1" customWidth="1"/>
    <col min="8465" max="8465" width="10" style="1" bestFit="1" customWidth="1"/>
    <col min="8466" max="8466" width="10" style="1" customWidth="1"/>
    <col min="8467" max="8467" width="10" style="1" bestFit="1" customWidth="1"/>
    <col min="8468" max="8468" width="10" style="1" customWidth="1"/>
    <col min="8469" max="8469" width="10" style="1" bestFit="1" customWidth="1"/>
    <col min="8470" max="8470" width="10" style="1" customWidth="1"/>
    <col min="8471" max="8471" width="10" style="1" bestFit="1" customWidth="1"/>
    <col min="8472" max="8476" width="10" style="1" customWidth="1"/>
    <col min="8477" max="8477" width="10" style="1" bestFit="1" customWidth="1"/>
    <col min="8478" max="8478" width="10" style="1" customWidth="1"/>
    <col min="8479" max="8480" width="13.6640625" style="1" customWidth="1"/>
    <col min="8481" max="8481" width="10" style="1" bestFit="1" customWidth="1"/>
    <col min="8482" max="8482" width="13.6640625" style="1" bestFit="1" customWidth="1"/>
    <col min="8483" max="8484" width="9" style="1" customWidth="1"/>
    <col min="8485" max="8705" width="13.88671875" style="1"/>
    <col min="8706" max="8706" width="9" style="1" customWidth="1"/>
    <col min="8707" max="8707" width="26.109375" style="1" customWidth="1"/>
    <col min="8708" max="8708" width="8.33203125" style="1" customWidth="1"/>
    <col min="8709" max="8709" width="12.109375" style="1" customWidth="1"/>
    <col min="8710" max="8710" width="12" style="1" customWidth="1"/>
    <col min="8711" max="8711" width="10.88671875" style="1" customWidth="1"/>
    <col min="8712" max="8712" width="11.88671875" style="1" customWidth="1"/>
    <col min="8713" max="8713" width="11.44140625" style="1" customWidth="1"/>
    <col min="8714" max="8714" width="13.6640625" style="1" bestFit="1" customWidth="1"/>
    <col min="8715" max="8715" width="10" style="1" bestFit="1" customWidth="1"/>
    <col min="8716" max="8716" width="13.6640625" style="1" bestFit="1" customWidth="1"/>
    <col min="8717" max="8718" width="12.44140625" style="1" customWidth="1"/>
    <col min="8719" max="8719" width="10" style="1" bestFit="1" customWidth="1"/>
    <col min="8720" max="8720" width="10" style="1" customWidth="1"/>
    <col min="8721" max="8721" width="10" style="1" bestFit="1" customWidth="1"/>
    <col min="8722" max="8722" width="10" style="1" customWidth="1"/>
    <col min="8723" max="8723" width="10" style="1" bestFit="1" customWidth="1"/>
    <col min="8724" max="8724" width="10" style="1" customWidth="1"/>
    <col min="8725" max="8725" width="10" style="1" bestFit="1" customWidth="1"/>
    <col min="8726" max="8726" width="10" style="1" customWidth="1"/>
    <col min="8727" max="8727" width="10" style="1" bestFit="1" customWidth="1"/>
    <col min="8728" max="8732" width="10" style="1" customWidth="1"/>
    <col min="8733" max="8733" width="10" style="1" bestFit="1" customWidth="1"/>
    <col min="8734" max="8734" width="10" style="1" customWidth="1"/>
    <col min="8735" max="8736" width="13.6640625" style="1" customWidth="1"/>
    <col min="8737" max="8737" width="10" style="1" bestFit="1" customWidth="1"/>
    <col min="8738" max="8738" width="13.6640625" style="1" bestFit="1" customWidth="1"/>
    <col min="8739" max="8740" width="9" style="1" customWidth="1"/>
    <col min="8741" max="8961" width="13.88671875" style="1"/>
    <col min="8962" max="8962" width="9" style="1" customWidth="1"/>
    <col min="8963" max="8963" width="26.109375" style="1" customWidth="1"/>
    <col min="8964" max="8964" width="8.33203125" style="1" customWidth="1"/>
    <col min="8965" max="8965" width="12.109375" style="1" customWidth="1"/>
    <col min="8966" max="8966" width="12" style="1" customWidth="1"/>
    <col min="8967" max="8967" width="10.88671875" style="1" customWidth="1"/>
    <col min="8968" max="8968" width="11.88671875" style="1" customWidth="1"/>
    <col min="8969" max="8969" width="11.44140625" style="1" customWidth="1"/>
    <col min="8970" max="8970" width="13.6640625" style="1" bestFit="1" customWidth="1"/>
    <col min="8971" max="8971" width="10" style="1" bestFit="1" customWidth="1"/>
    <col min="8972" max="8972" width="13.6640625" style="1" bestFit="1" customWidth="1"/>
    <col min="8973" max="8974" width="12.44140625" style="1" customWidth="1"/>
    <col min="8975" max="8975" width="10" style="1" bestFit="1" customWidth="1"/>
    <col min="8976" max="8976" width="10" style="1" customWidth="1"/>
    <col min="8977" max="8977" width="10" style="1" bestFit="1" customWidth="1"/>
    <col min="8978" max="8978" width="10" style="1" customWidth="1"/>
    <col min="8979" max="8979" width="10" style="1" bestFit="1" customWidth="1"/>
    <col min="8980" max="8980" width="10" style="1" customWidth="1"/>
    <col min="8981" max="8981" width="10" style="1" bestFit="1" customWidth="1"/>
    <col min="8982" max="8982" width="10" style="1" customWidth="1"/>
    <col min="8983" max="8983" width="10" style="1" bestFit="1" customWidth="1"/>
    <col min="8984" max="8988" width="10" style="1" customWidth="1"/>
    <col min="8989" max="8989" width="10" style="1" bestFit="1" customWidth="1"/>
    <col min="8990" max="8990" width="10" style="1" customWidth="1"/>
    <col min="8991" max="8992" width="13.6640625" style="1" customWidth="1"/>
    <col min="8993" max="8993" width="10" style="1" bestFit="1" customWidth="1"/>
    <col min="8994" max="8994" width="13.6640625" style="1" bestFit="1" customWidth="1"/>
    <col min="8995" max="8996" width="9" style="1" customWidth="1"/>
    <col min="8997" max="9217" width="13.88671875" style="1"/>
    <col min="9218" max="9218" width="9" style="1" customWidth="1"/>
    <col min="9219" max="9219" width="26.109375" style="1" customWidth="1"/>
    <col min="9220" max="9220" width="8.33203125" style="1" customWidth="1"/>
    <col min="9221" max="9221" width="12.109375" style="1" customWidth="1"/>
    <col min="9222" max="9222" width="12" style="1" customWidth="1"/>
    <col min="9223" max="9223" width="10.88671875" style="1" customWidth="1"/>
    <col min="9224" max="9224" width="11.88671875" style="1" customWidth="1"/>
    <col min="9225" max="9225" width="11.44140625" style="1" customWidth="1"/>
    <col min="9226" max="9226" width="13.6640625" style="1" bestFit="1" customWidth="1"/>
    <col min="9227" max="9227" width="10" style="1" bestFit="1" customWidth="1"/>
    <col min="9228" max="9228" width="13.6640625" style="1" bestFit="1" customWidth="1"/>
    <col min="9229" max="9230" width="12.44140625" style="1" customWidth="1"/>
    <col min="9231" max="9231" width="10" style="1" bestFit="1" customWidth="1"/>
    <col min="9232" max="9232" width="10" style="1" customWidth="1"/>
    <col min="9233" max="9233" width="10" style="1" bestFit="1" customWidth="1"/>
    <col min="9234" max="9234" width="10" style="1" customWidth="1"/>
    <col min="9235" max="9235" width="10" style="1" bestFit="1" customWidth="1"/>
    <col min="9236" max="9236" width="10" style="1" customWidth="1"/>
    <col min="9237" max="9237" width="10" style="1" bestFit="1" customWidth="1"/>
    <col min="9238" max="9238" width="10" style="1" customWidth="1"/>
    <col min="9239" max="9239" width="10" style="1" bestFit="1" customWidth="1"/>
    <col min="9240" max="9244" width="10" style="1" customWidth="1"/>
    <col min="9245" max="9245" width="10" style="1" bestFit="1" customWidth="1"/>
    <col min="9246" max="9246" width="10" style="1" customWidth="1"/>
    <col min="9247" max="9248" width="13.6640625" style="1" customWidth="1"/>
    <col min="9249" max="9249" width="10" style="1" bestFit="1" customWidth="1"/>
    <col min="9250" max="9250" width="13.6640625" style="1" bestFit="1" customWidth="1"/>
    <col min="9251" max="9252" width="9" style="1" customWidth="1"/>
    <col min="9253" max="9473" width="13.88671875" style="1"/>
    <col min="9474" max="9474" width="9" style="1" customWidth="1"/>
    <col min="9475" max="9475" width="26.109375" style="1" customWidth="1"/>
    <col min="9476" max="9476" width="8.33203125" style="1" customWidth="1"/>
    <col min="9477" max="9477" width="12.109375" style="1" customWidth="1"/>
    <col min="9478" max="9478" width="12" style="1" customWidth="1"/>
    <col min="9479" max="9479" width="10.88671875" style="1" customWidth="1"/>
    <col min="9480" max="9480" width="11.88671875" style="1" customWidth="1"/>
    <col min="9481" max="9481" width="11.44140625" style="1" customWidth="1"/>
    <col min="9482" max="9482" width="13.6640625" style="1" bestFit="1" customWidth="1"/>
    <col min="9483" max="9483" width="10" style="1" bestFit="1" customWidth="1"/>
    <col min="9484" max="9484" width="13.6640625" style="1" bestFit="1" customWidth="1"/>
    <col min="9485" max="9486" width="12.44140625" style="1" customWidth="1"/>
    <col min="9487" max="9487" width="10" style="1" bestFit="1" customWidth="1"/>
    <col min="9488" max="9488" width="10" style="1" customWidth="1"/>
    <col min="9489" max="9489" width="10" style="1" bestFit="1" customWidth="1"/>
    <col min="9490" max="9490" width="10" style="1" customWidth="1"/>
    <col min="9491" max="9491" width="10" style="1" bestFit="1" customWidth="1"/>
    <col min="9492" max="9492" width="10" style="1" customWidth="1"/>
    <col min="9493" max="9493" width="10" style="1" bestFit="1" customWidth="1"/>
    <col min="9494" max="9494" width="10" style="1" customWidth="1"/>
    <col min="9495" max="9495" width="10" style="1" bestFit="1" customWidth="1"/>
    <col min="9496" max="9500" width="10" style="1" customWidth="1"/>
    <col min="9501" max="9501" width="10" style="1" bestFit="1" customWidth="1"/>
    <col min="9502" max="9502" width="10" style="1" customWidth="1"/>
    <col min="9503" max="9504" width="13.6640625" style="1" customWidth="1"/>
    <col min="9505" max="9505" width="10" style="1" bestFit="1" customWidth="1"/>
    <col min="9506" max="9506" width="13.6640625" style="1" bestFit="1" customWidth="1"/>
    <col min="9507" max="9508" width="9" style="1" customWidth="1"/>
    <col min="9509" max="9729" width="13.88671875" style="1"/>
    <col min="9730" max="9730" width="9" style="1" customWidth="1"/>
    <col min="9731" max="9731" width="26.109375" style="1" customWidth="1"/>
    <col min="9732" max="9732" width="8.33203125" style="1" customWidth="1"/>
    <col min="9733" max="9733" width="12.109375" style="1" customWidth="1"/>
    <col min="9734" max="9734" width="12" style="1" customWidth="1"/>
    <col min="9735" max="9735" width="10.88671875" style="1" customWidth="1"/>
    <col min="9736" max="9736" width="11.88671875" style="1" customWidth="1"/>
    <col min="9737" max="9737" width="11.44140625" style="1" customWidth="1"/>
    <col min="9738" max="9738" width="13.6640625" style="1" bestFit="1" customWidth="1"/>
    <col min="9739" max="9739" width="10" style="1" bestFit="1" customWidth="1"/>
    <col min="9740" max="9740" width="13.6640625" style="1" bestFit="1" customWidth="1"/>
    <col min="9741" max="9742" width="12.44140625" style="1" customWidth="1"/>
    <col min="9743" max="9743" width="10" style="1" bestFit="1" customWidth="1"/>
    <col min="9744" max="9744" width="10" style="1" customWidth="1"/>
    <col min="9745" max="9745" width="10" style="1" bestFit="1" customWidth="1"/>
    <col min="9746" max="9746" width="10" style="1" customWidth="1"/>
    <col min="9747" max="9747" width="10" style="1" bestFit="1" customWidth="1"/>
    <col min="9748" max="9748" width="10" style="1" customWidth="1"/>
    <col min="9749" max="9749" width="10" style="1" bestFit="1" customWidth="1"/>
    <col min="9750" max="9750" width="10" style="1" customWidth="1"/>
    <col min="9751" max="9751" width="10" style="1" bestFit="1" customWidth="1"/>
    <col min="9752" max="9756" width="10" style="1" customWidth="1"/>
    <col min="9757" max="9757" width="10" style="1" bestFit="1" customWidth="1"/>
    <col min="9758" max="9758" width="10" style="1" customWidth="1"/>
    <col min="9759" max="9760" width="13.6640625" style="1" customWidth="1"/>
    <col min="9761" max="9761" width="10" style="1" bestFit="1" customWidth="1"/>
    <col min="9762" max="9762" width="13.6640625" style="1" bestFit="1" customWidth="1"/>
    <col min="9763" max="9764" width="9" style="1" customWidth="1"/>
    <col min="9765" max="9985" width="13.88671875" style="1"/>
    <col min="9986" max="9986" width="9" style="1" customWidth="1"/>
    <col min="9987" max="9987" width="26.109375" style="1" customWidth="1"/>
    <col min="9988" max="9988" width="8.33203125" style="1" customWidth="1"/>
    <col min="9989" max="9989" width="12.109375" style="1" customWidth="1"/>
    <col min="9990" max="9990" width="12" style="1" customWidth="1"/>
    <col min="9991" max="9991" width="10.88671875" style="1" customWidth="1"/>
    <col min="9992" max="9992" width="11.88671875" style="1" customWidth="1"/>
    <col min="9993" max="9993" width="11.44140625" style="1" customWidth="1"/>
    <col min="9994" max="9994" width="13.6640625" style="1" bestFit="1" customWidth="1"/>
    <col min="9995" max="9995" width="10" style="1" bestFit="1" customWidth="1"/>
    <col min="9996" max="9996" width="13.6640625" style="1" bestFit="1" customWidth="1"/>
    <col min="9997" max="9998" width="12.44140625" style="1" customWidth="1"/>
    <col min="9999" max="9999" width="10" style="1" bestFit="1" customWidth="1"/>
    <col min="10000" max="10000" width="10" style="1" customWidth="1"/>
    <col min="10001" max="10001" width="10" style="1" bestFit="1" customWidth="1"/>
    <col min="10002" max="10002" width="10" style="1" customWidth="1"/>
    <col min="10003" max="10003" width="10" style="1" bestFit="1" customWidth="1"/>
    <col min="10004" max="10004" width="10" style="1" customWidth="1"/>
    <col min="10005" max="10005" width="10" style="1" bestFit="1" customWidth="1"/>
    <col min="10006" max="10006" width="10" style="1" customWidth="1"/>
    <col min="10007" max="10007" width="10" style="1" bestFit="1" customWidth="1"/>
    <col min="10008" max="10012" width="10" style="1" customWidth="1"/>
    <col min="10013" max="10013" width="10" style="1" bestFit="1" customWidth="1"/>
    <col min="10014" max="10014" width="10" style="1" customWidth="1"/>
    <col min="10015" max="10016" width="13.6640625" style="1" customWidth="1"/>
    <col min="10017" max="10017" width="10" style="1" bestFit="1" customWidth="1"/>
    <col min="10018" max="10018" width="13.6640625" style="1" bestFit="1" customWidth="1"/>
    <col min="10019" max="10020" width="9" style="1" customWidth="1"/>
    <col min="10021" max="10241" width="13.88671875" style="1"/>
    <col min="10242" max="10242" width="9" style="1" customWidth="1"/>
    <col min="10243" max="10243" width="26.109375" style="1" customWidth="1"/>
    <col min="10244" max="10244" width="8.33203125" style="1" customWidth="1"/>
    <col min="10245" max="10245" width="12.109375" style="1" customWidth="1"/>
    <col min="10246" max="10246" width="12" style="1" customWidth="1"/>
    <col min="10247" max="10247" width="10.88671875" style="1" customWidth="1"/>
    <col min="10248" max="10248" width="11.88671875" style="1" customWidth="1"/>
    <col min="10249" max="10249" width="11.44140625" style="1" customWidth="1"/>
    <col min="10250" max="10250" width="13.6640625" style="1" bestFit="1" customWidth="1"/>
    <col min="10251" max="10251" width="10" style="1" bestFit="1" customWidth="1"/>
    <col min="10252" max="10252" width="13.6640625" style="1" bestFit="1" customWidth="1"/>
    <col min="10253" max="10254" width="12.44140625" style="1" customWidth="1"/>
    <col min="10255" max="10255" width="10" style="1" bestFit="1" customWidth="1"/>
    <col min="10256" max="10256" width="10" style="1" customWidth="1"/>
    <col min="10257" max="10257" width="10" style="1" bestFit="1" customWidth="1"/>
    <col min="10258" max="10258" width="10" style="1" customWidth="1"/>
    <col min="10259" max="10259" width="10" style="1" bestFit="1" customWidth="1"/>
    <col min="10260" max="10260" width="10" style="1" customWidth="1"/>
    <col min="10261" max="10261" width="10" style="1" bestFit="1" customWidth="1"/>
    <col min="10262" max="10262" width="10" style="1" customWidth="1"/>
    <col min="10263" max="10263" width="10" style="1" bestFit="1" customWidth="1"/>
    <col min="10264" max="10268" width="10" style="1" customWidth="1"/>
    <col min="10269" max="10269" width="10" style="1" bestFit="1" customWidth="1"/>
    <col min="10270" max="10270" width="10" style="1" customWidth="1"/>
    <col min="10271" max="10272" width="13.6640625" style="1" customWidth="1"/>
    <col min="10273" max="10273" width="10" style="1" bestFit="1" customWidth="1"/>
    <col min="10274" max="10274" width="13.6640625" style="1" bestFit="1" customWidth="1"/>
    <col min="10275" max="10276" width="9" style="1" customWidth="1"/>
    <col min="10277" max="10497" width="13.88671875" style="1"/>
    <col min="10498" max="10498" width="9" style="1" customWidth="1"/>
    <col min="10499" max="10499" width="26.109375" style="1" customWidth="1"/>
    <col min="10500" max="10500" width="8.33203125" style="1" customWidth="1"/>
    <col min="10501" max="10501" width="12.109375" style="1" customWidth="1"/>
    <col min="10502" max="10502" width="12" style="1" customWidth="1"/>
    <col min="10503" max="10503" width="10.88671875" style="1" customWidth="1"/>
    <col min="10504" max="10504" width="11.88671875" style="1" customWidth="1"/>
    <col min="10505" max="10505" width="11.44140625" style="1" customWidth="1"/>
    <col min="10506" max="10506" width="13.6640625" style="1" bestFit="1" customWidth="1"/>
    <col min="10507" max="10507" width="10" style="1" bestFit="1" customWidth="1"/>
    <col min="10508" max="10508" width="13.6640625" style="1" bestFit="1" customWidth="1"/>
    <col min="10509" max="10510" width="12.44140625" style="1" customWidth="1"/>
    <col min="10511" max="10511" width="10" style="1" bestFit="1" customWidth="1"/>
    <col min="10512" max="10512" width="10" style="1" customWidth="1"/>
    <col min="10513" max="10513" width="10" style="1" bestFit="1" customWidth="1"/>
    <col min="10514" max="10514" width="10" style="1" customWidth="1"/>
    <col min="10515" max="10515" width="10" style="1" bestFit="1" customWidth="1"/>
    <col min="10516" max="10516" width="10" style="1" customWidth="1"/>
    <col min="10517" max="10517" width="10" style="1" bestFit="1" customWidth="1"/>
    <col min="10518" max="10518" width="10" style="1" customWidth="1"/>
    <col min="10519" max="10519" width="10" style="1" bestFit="1" customWidth="1"/>
    <col min="10520" max="10524" width="10" style="1" customWidth="1"/>
    <col min="10525" max="10525" width="10" style="1" bestFit="1" customWidth="1"/>
    <col min="10526" max="10526" width="10" style="1" customWidth="1"/>
    <col min="10527" max="10528" width="13.6640625" style="1" customWidth="1"/>
    <col min="10529" max="10529" width="10" style="1" bestFit="1" customWidth="1"/>
    <col min="10530" max="10530" width="13.6640625" style="1" bestFit="1" customWidth="1"/>
    <col min="10531" max="10532" width="9" style="1" customWidth="1"/>
    <col min="10533" max="10753" width="13.88671875" style="1"/>
    <col min="10754" max="10754" width="9" style="1" customWidth="1"/>
    <col min="10755" max="10755" width="26.109375" style="1" customWidth="1"/>
    <col min="10756" max="10756" width="8.33203125" style="1" customWidth="1"/>
    <col min="10757" max="10757" width="12.109375" style="1" customWidth="1"/>
    <col min="10758" max="10758" width="12" style="1" customWidth="1"/>
    <col min="10759" max="10759" width="10.88671875" style="1" customWidth="1"/>
    <col min="10760" max="10760" width="11.88671875" style="1" customWidth="1"/>
    <col min="10761" max="10761" width="11.44140625" style="1" customWidth="1"/>
    <col min="10762" max="10762" width="13.6640625" style="1" bestFit="1" customWidth="1"/>
    <col min="10763" max="10763" width="10" style="1" bestFit="1" customWidth="1"/>
    <col min="10764" max="10764" width="13.6640625" style="1" bestFit="1" customWidth="1"/>
    <col min="10765" max="10766" width="12.44140625" style="1" customWidth="1"/>
    <col min="10767" max="10767" width="10" style="1" bestFit="1" customWidth="1"/>
    <col min="10768" max="10768" width="10" style="1" customWidth="1"/>
    <col min="10769" max="10769" width="10" style="1" bestFit="1" customWidth="1"/>
    <col min="10770" max="10770" width="10" style="1" customWidth="1"/>
    <col min="10771" max="10771" width="10" style="1" bestFit="1" customWidth="1"/>
    <col min="10772" max="10772" width="10" style="1" customWidth="1"/>
    <col min="10773" max="10773" width="10" style="1" bestFit="1" customWidth="1"/>
    <col min="10774" max="10774" width="10" style="1" customWidth="1"/>
    <col min="10775" max="10775" width="10" style="1" bestFit="1" customWidth="1"/>
    <col min="10776" max="10780" width="10" style="1" customWidth="1"/>
    <col min="10781" max="10781" width="10" style="1" bestFit="1" customWidth="1"/>
    <col min="10782" max="10782" width="10" style="1" customWidth="1"/>
    <col min="10783" max="10784" width="13.6640625" style="1" customWidth="1"/>
    <col min="10785" max="10785" width="10" style="1" bestFit="1" customWidth="1"/>
    <col min="10786" max="10786" width="13.6640625" style="1" bestFit="1" customWidth="1"/>
    <col min="10787" max="10788" width="9" style="1" customWidth="1"/>
    <col min="10789" max="11009" width="13.88671875" style="1"/>
    <col min="11010" max="11010" width="9" style="1" customWidth="1"/>
    <col min="11011" max="11011" width="26.109375" style="1" customWidth="1"/>
    <col min="11012" max="11012" width="8.33203125" style="1" customWidth="1"/>
    <col min="11013" max="11013" width="12.109375" style="1" customWidth="1"/>
    <col min="11014" max="11014" width="12" style="1" customWidth="1"/>
    <col min="11015" max="11015" width="10.88671875" style="1" customWidth="1"/>
    <col min="11016" max="11016" width="11.88671875" style="1" customWidth="1"/>
    <col min="11017" max="11017" width="11.44140625" style="1" customWidth="1"/>
    <col min="11018" max="11018" width="13.6640625" style="1" bestFit="1" customWidth="1"/>
    <col min="11019" max="11019" width="10" style="1" bestFit="1" customWidth="1"/>
    <col min="11020" max="11020" width="13.6640625" style="1" bestFit="1" customWidth="1"/>
    <col min="11021" max="11022" width="12.44140625" style="1" customWidth="1"/>
    <col min="11023" max="11023" width="10" style="1" bestFit="1" customWidth="1"/>
    <col min="11024" max="11024" width="10" style="1" customWidth="1"/>
    <col min="11025" max="11025" width="10" style="1" bestFit="1" customWidth="1"/>
    <col min="11026" max="11026" width="10" style="1" customWidth="1"/>
    <col min="11027" max="11027" width="10" style="1" bestFit="1" customWidth="1"/>
    <col min="11028" max="11028" width="10" style="1" customWidth="1"/>
    <col min="11029" max="11029" width="10" style="1" bestFit="1" customWidth="1"/>
    <col min="11030" max="11030" width="10" style="1" customWidth="1"/>
    <col min="11031" max="11031" width="10" style="1" bestFit="1" customWidth="1"/>
    <col min="11032" max="11036" width="10" style="1" customWidth="1"/>
    <col min="11037" max="11037" width="10" style="1" bestFit="1" customWidth="1"/>
    <col min="11038" max="11038" width="10" style="1" customWidth="1"/>
    <col min="11039" max="11040" width="13.6640625" style="1" customWidth="1"/>
    <col min="11041" max="11041" width="10" style="1" bestFit="1" customWidth="1"/>
    <col min="11042" max="11042" width="13.6640625" style="1" bestFit="1" customWidth="1"/>
    <col min="11043" max="11044" width="9" style="1" customWidth="1"/>
    <col min="11045" max="11265" width="13.88671875" style="1"/>
    <col min="11266" max="11266" width="9" style="1" customWidth="1"/>
    <col min="11267" max="11267" width="26.109375" style="1" customWidth="1"/>
    <col min="11268" max="11268" width="8.33203125" style="1" customWidth="1"/>
    <col min="11269" max="11269" width="12.109375" style="1" customWidth="1"/>
    <col min="11270" max="11270" width="12" style="1" customWidth="1"/>
    <col min="11271" max="11271" width="10.88671875" style="1" customWidth="1"/>
    <col min="11272" max="11272" width="11.88671875" style="1" customWidth="1"/>
    <col min="11273" max="11273" width="11.44140625" style="1" customWidth="1"/>
    <col min="11274" max="11274" width="13.6640625" style="1" bestFit="1" customWidth="1"/>
    <col min="11275" max="11275" width="10" style="1" bestFit="1" customWidth="1"/>
    <col min="11276" max="11276" width="13.6640625" style="1" bestFit="1" customWidth="1"/>
    <col min="11277" max="11278" width="12.44140625" style="1" customWidth="1"/>
    <col min="11279" max="11279" width="10" style="1" bestFit="1" customWidth="1"/>
    <col min="11280" max="11280" width="10" style="1" customWidth="1"/>
    <col min="11281" max="11281" width="10" style="1" bestFit="1" customWidth="1"/>
    <col min="11282" max="11282" width="10" style="1" customWidth="1"/>
    <col min="11283" max="11283" width="10" style="1" bestFit="1" customWidth="1"/>
    <col min="11284" max="11284" width="10" style="1" customWidth="1"/>
    <col min="11285" max="11285" width="10" style="1" bestFit="1" customWidth="1"/>
    <col min="11286" max="11286" width="10" style="1" customWidth="1"/>
    <col min="11287" max="11287" width="10" style="1" bestFit="1" customWidth="1"/>
    <col min="11288" max="11292" width="10" style="1" customWidth="1"/>
    <col min="11293" max="11293" width="10" style="1" bestFit="1" customWidth="1"/>
    <col min="11294" max="11294" width="10" style="1" customWidth="1"/>
    <col min="11295" max="11296" width="13.6640625" style="1" customWidth="1"/>
    <col min="11297" max="11297" width="10" style="1" bestFit="1" customWidth="1"/>
    <col min="11298" max="11298" width="13.6640625" style="1" bestFit="1" customWidth="1"/>
    <col min="11299" max="11300" width="9" style="1" customWidth="1"/>
    <col min="11301" max="11521" width="13.88671875" style="1"/>
    <col min="11522" max="11522" width="9" style="1" customWidth="1"/>
    <col min="11523" max="11523" width="26.109375" style="1" customWidth="1"/>
    <col min="11524" max="11524" width="8.33203125" style="1" customWidth="1"/>
    <col min="11525" max="11525" width="12.109375" style="1" customWidth="1"/>
    <col min="11526" max="11526" width="12" style="1" customWidth="1"/>
    <col min="11527" max="11527" width="10.88671875" style="1" customWidth="1"/>
    <col min="11528" max="11528" width="11.88671875" style="1" customWidth="1"/>
    <col min="11529" max="11529" width="11.44140625" style="1" customWidth="1"/>
    <col min="11530" max="11530" width="13.6640625" style="1" bestFit="1" customWidth="1"/>
    <col min="11531" max="11531" width="10" style="1" bestFit="1" customWidth="1"/>
    <col min="11532" max="11532" width="13.6640625" style="1" bestFit="1" customWidth="1"/>
    <col min="11533" max="11534" width="12.44140625" style="1" customWidth="1"/>
    <col min="11535" max="11535" width="10" style="1" bestFit="1" customWidth="1"/>
    <col min="11536" max="11536" width="10" style="1" customWidth="1"/>
    <col min="11537" max="11537" width="10" style="1" bestFit="1" customWidth="1"/>
    <col min="11538" max="11538" width="10" style="1" customWidth="1"/>
    <col min="11539" max="11539" width="10" style="1" bestFit="1" customWidth="1"/>
    <col min="11540" max="11540" width="10" style="1" customWidth="1"/>
    <col min="11541" max="11541" width="10" style="1" bestFit="1" customWidth="1"/>
    <col min="11542" max="11542" width="10" style="1" customWidth="1"/>
    <col min="11543" max="11543" width="10" style="1" bestFit="1" customWidth="1"/>
    <col min="11544" max="11548" width="10" style="1" customWidth="1"/>
    <col min="11549" max="11549" width="10" style="1" bestFit="1" customWidth="1"/>
    <col min="11550" max="11550" width="10" style="1" customWidth="1"/>
    <col min="11551" max="11552" width="13.6640625" style="1" customWidth="1"/>
    <col min="11553" max="11553" width="10" style="1" bestFit="1" customWidth="1"/>
    <col min="11554" max="11554" width="13.6640625" style="1" bestFit="1" customWidth="1"/>
    <col min="11555" max="11556" width="9" style="1" customWidth="1"/>
    <col min="11557" max="11777" width="13.88671875" style="1"/>
    <col min="11778" max="11778" width="9" style="1" customWidth="1"/>
    <col min="11779" max="11779" width="26.109375" style="1" customWidth="1"/>
    <col min="11780" max="11780" width="8.33203125" style="1" customWidth="1"/>
    <col min="11781" max="11781" width="12.109375" style="1" customWidth="1"/>
    <col min="11782" max="11782" width="12" style="1" customWidth="1"/>
    <col min="11783" max="11783" width="10.88671875" style="1" customWidth="1"/>
    <col min="11784" max="11784" width="11.88671875" style="1" customWidth="1"/>
    <col min="11785" max="11785" width="11.44140625" style="1" customWidth="1"/>
    <col min="11786" max="11786" width="13.6640625" style="1" bestFit="1" customWidth="1"/>
    <col min="11787" max="11787" width="10" style="1" bestFit="1" customWidth="1"/>
    <col min="11788" max="11788" width="13.6640625" style="1" bestFit="1" customWidth="1"/>
    <col min="11789" max="11790" width="12.44140625" style="1" customWidth="1"/>
    <col min="11791" max="11791" width="10" style="1" bestFit="1" customWidth="1"/>
    <col min="11792" max="11792" width="10" style="1" customWidth="1"/>
    <col min="11793" max="11793" width="10" style="1" bestFit="1" customWidth="1"/>
    <col min="11794" max="11794" width="10" style="1" customWidth="1"/>
    <col min="11795" max="11795" width="10" style="1" bestFit="1" customWidth="1"/>
    <col min="11796" max="11796" width="10" style="1" customWidth="1"/>
    <col min="11797" max="11797" width="10" style="1" bestFit="1" customWidth="1"/>
    <col min="11798" max="11798" width="10" style="1" customWidth="1"/>
    <col min="11799" max="11799" width="10" style="1" bestFit="1" customWidth="1"/>
    <col min="11800" max="11804" width="10" style="1" customWidth="1"/>
    <col min="11805" max="11805" width="10" style="1" bestFit="1" customWidth="1"/>
    <col min="11806" max="11806" width="10" style="1" customWidth="1"/>
    <col min="11807" max="11808" width="13.6640625" style="1" customWidth="1"/>
    <col min="11809" max="11809" width="10" style="1" bestFit="1" customWidth="1"/>
    <col min="11810" max="11810" width="13.6640625" style="1" bestFit="1" customWidth="1"/>
    <col min="11811" max="11812" width="9" style="1" customWidth="1"/>
    <col min="11813" max="12033" width="13.88671875" style="1"/>
    <col min="12034" max="12034" width="9" style="1" customWidth="1"/>
    <col min="12035" max="12035" width="26.109375" style="1" customWidth="1"/>
    <col min="12036" max="12036" width="8.33203125" style="1" customWidth="1"/>
    <col min="12037" max="12037" width="12.109375" style="1" customWidth="1"/>
    <col min="12038" max="12038" width="12" style="1" customWidth="1"/>
    <col min="12039" max="12039" width="10.88671875" style="1" customWidth="1"/>
    <col min="12040" max="12040" width="11.88671875" style="1" customWidth="1"/>
    <col min="12041" max="12041" width="11.44140625" style="1" customWidth="1"/>
    <col min="12042" max="12042" width="13.6640625" style="1" bestFit="1" customWidth="1"/>
    <col min="12043" max="12043" width="10" style="1" bestFit="1" customWidth="1"/>
    <col min="12044" max="12044" width="13.6640625" style="1" bestFit="1" customWidth="1"/>
    <col min="12045" max="12046" width="12.44140625" style="1" customWidth="1"/>
    <col min="12047" max="12047" width="10" style="1" bestFit="1" customWidth="1"/>
    <col min="12048" max="12048" width="10" style="1" customWidth="1"/>
    <col min="12049" max="12049" width="10" style="1" bestFit="1" customWidth="1"/>
    <col min="12050" max="12050" width="10" style="1" customWidth="1"/>
    <col min="12051" max="12051" width="10" style="1" bestFit="1" customWidth="1"/>
    <col min="12052" max="12052" width="10" style="1" customWidth="1"/>
    <col min="12053" max="12053" width="10" style="1" bestFit="1" customWidth="1"/>
    <col min="12054" max="12054" width="10" style="1" customWidth="1"/>
    <col min="12055" max="12055" width="10" style="1" bestFit="1" customWidth="1"/>
    <col min="12056" max="12060" width="10" style="1" customWidth="1"/>
    <col min="12061" max="12061" width="10" style="1" bestFit="1" customWidth="1"/>
    <col min="12062" max="12062" width="10" style="1" customWidth="1"/>
    <col min="12063" max="12064" width="13.6640625" style="1" customWidth="1"/>
    <col min="12065" max="12065" width="10" style="1" bestFit="1" customWidth="1"/>
    <col min="12066" max="12066" width="13.6640625" style="1" bestFit="1" customWidth="1"/>
    <col min="12067" max="12068" width="9" style="1" customWidth="1"/>
    <col min="12069" max="12289" width="13.88671875" style="1"/>
    <col min="12290" max="12290" width="9" style="1" customWidth="1"/>
    <col min="12291" max="12291" width="26.109375" style="1" customWidth="1"/>
    <col min="12292" max="12292" width="8.33203125" style="1" customWidth="1"/>
    <col min="12293" max="12293" width="12.109375" style="1" customWidth="1"/>
    <col min="12294" max="12294" width="12" style="1" customWidth="1"/>
    <col min="12295" max="12295" width="10.88671875" style="1" customWidth="1"/>
    <col min="12296" max="12296" width="11.88671875" style="1" customWidth="1"/>
    <col min="12297" max="12297" width="11.44140625" style="1" customWidth="1"/>
    <col min="12298" max="12298" width="13.6640625" style="1" bestFit="1" customWidth="1"/>
    <col min="12299" max="12299" width="10" style="1" bestFit="1" customWidth="1"/>
    <col min="12300" max="12300" width="13.6640625" style="1" bestFit="1" customWidth="1"/>
    <col min="12301" max="12302" width="12.44140625" style="1" customWidth="1"/>
    <col min="12303" max="12303" width="10" style="1" bestFit="1" customWidth="1"/>
    <col min="12304" max="12304" width="10" style="1" customWidth="1"/>
    <col min="12305" max="12305" width="10" style="1" bestFit="1" customWidth="1"/>
    <col min="12306" max="12306" width="10" style="1" customWidth="1"/>
    <col min="12307" max="12307" width="10" style="1" bestFit="1" customWidth="1"/>
    <col min="12308" max="12308" width="10" style="1" customWidth="1"/>
    <col min="12309" max="12309" width="10" style="1" bestFit="1" customWidth="1"/>
    <col min="12310" max="12310" width="10" style="1" customWidth="1"/>
    <col min="12311" max="12311" width="10" style="1" bestFit="1" customWidth="1"/>
    <col min="12312" max="12316" width="10" style="1" customWidth="1"/>
    <col min="12317" max="12317" width="10" style="1" bestFit="1" customWidth="1"/>
    <col min="12318" max="12318" width="10" style="1" customWidth="1"/>
    <col min="12319" max="12320" width="13.6640625" style="1" customWidth="1"/>
    <col min="12321" max="12321" width="10" style="1" bestFit="1" customWidth="1"/>
    <col min="12322" max="12322" width="13.6640625" style="1" bestFit="1" customWidth="1"/>
    <col min="12323" max="12324" width="9" style="1" customWidth="1"/>
    <col min="12325" max="12545" width="13.88671875" style="1"/>
    <col min="12546" max="12546" width="9" style="1" customWidth="1"/>
    <col min="12547" max="12547" width="26.109375" style="1" customWidth="1"/>
    <col min="12548" max="12548" width="8.33203125" style="1" customWidth="1"/>
    <col min="12549" max="12549" width="12.109375" style="1" customWidth="1"/>
    <col min="12550" max="12550" width="12" style="1" customWidth="1"/>
    <col min="12551" max="12551" width="10.88671875" style="1" customWidth="1"/>
    <col min="12552" max="12552" width="11.88671875" style="1" customWidth="1"/>
    <col min="12553" max="12553" width="11.44140625" style="1" customWidth="1"/>
    <col min="12554" max="12554" width="13.6640625" style="1" bestFit="1" customWidth="1"/>
    <col min="12555" max="12555" width="10" style="1" bestFit="1" customWidth="1"/>
    <col min="12556" max="12556" width="13.6640625" style="1" bestFit="1" customWidth="1"/>
    <col min="12557" max="12558" width="12.44140625" style="1" customWidth="1"/>
    <col min="12559" max="12559" width="10" style="1" bestFit="1" customWidth="1"/>
    <col min="12560" max="12560" width="10" style="1" customWidth="1"/>
    <col min="12561" max="12561" width="10" style="1" bestFit="1" customWidth="1"/>
    <col min="12562" max="12562" width="10" style="1" customWidth="1"/>
    <col min="12563" max="12563" width="10" style="1" bestFit="1" customWidth="1"/>
    <col min="12564" max="12564" width="10" style="1" customWidth="1"/>
    <col min="12565" max="12565" width="10" style="1" bestFit="1" customWidth="1"/>
    <col min="12566" max="12566" width="10" style="1" customWidth="1"/>
    <col min="12567" max="12567" width="10" style="1" bestFit="1" customWidth="1"/>
    <col min="12568" max="12572" width="10" style="1" customWidth="1"/>
    <col min="12573" max="12573" width="10" style="1" bestFit="1" customWidth="1"/>
    <col min="12574" max="12574" width="10" style="1" customWidth="1"/>
    <col min="12575" max="12576" width="13.6640625" style="1" customWidth="1"/>
    <col min="12577" max="12577" width="10" style="1" bestFit="1" customWidth="1"/>
    <col min="12578" max="12578" width="13.6640625" style="1" bestFit="1" customWidth="1"/>
    <col min="12579" max="12580" width="9" style="1" customWidth="1"/>
    <col min="12581" max="12801" width="13.88671875" style="1"/>
    <col min="12802" max="12802" width="9" style="1" customWidth="1"/>
    <col min="12803" max="12803" width="26.109375" style="1" customWidth="1"/>
    <col min="12804" max="12804" width="8.33203125" style="1" customWidth="1"/>
    <col min="12805" max="12805" width="12.109375" style="1" customWidth="1"/>
    <col min="12806" max="12806" width="12" style="1" customWidth="1"/>
    <col min="12807" max="12807" width="10.88671875" style="1" customWidth="1"/>
    <col min="12808" max="12808" width="11.88671875" style="1" customWidth="1"/>
    <col min="12809" max="12809" width="11.44140625" style="1" customWidth="1"/>
    <col min="12810" max="12810" width="13.6640625" style="1" bestFit="1" customWidth="1"/>
    <col min="12811" max="12811" width="10" style="1" bestFit="1" customWidth="1"/>
    <col min="12812" max="12812" width="13.6640625" style="1" bestFit="1" customWidth="1"/>
    <col min="12813" max="12814" width="12.44140625" style="1" customWidth="1"/>
    <col min="12815" max="12815" width="10" style="1" bestFit="1" customWidth="1"/>
    <col min="12816" max="12816" width="10" style="1" customWidth="1"/>
    <col min="12817" max="12817" width="10" style="1" bestFit="1" customWidth="1"/>
    <col min="12818" max="12818" width="10" style="1" customWidth="1"/>
    <col min="12819" max="12819" width="10" style="1" bestFit="1" customWidth="1"/>
    <col min="12820" max="12820" width="10" style="1" customWidth="1"/>
    <col min="12821" max="12821" width="10" style="1" bestFit="1" customWidth="1"/>
    <col min="12822" max="12822" width="10" style="1" customWidth="1"/>
    <col min="12823" max="12823" width="10" style="1" bestFit="1" customWidth="1"/>
    <col min="12824" max="12828" width="10" style="1" customWidth="1"/>
    <col min="12829" max="12829" width="10" style="1" bestFit="1" customWidth="1"/>
    <col min="12830" max="12830" width="10" style="1" customWidth="1"/>
    <col min="12831" max="12832" width="13.6640625" style="1" customWidth="1"/>
    <col min="12833" max="12833" width="10" style="1" bestFit="1" customWidth="1"/>
    <col min="12834" max="12834" width="13.6640625" style="1" bestFit="1" customWidth="1"/>
    <col min="12835" max="12836" width="9" style="1" customWidth="1"/>
    <col min="12837" max="13057" width="13.88671875" style="1"/>
    <col min="13058" max="13058" width="9" style="1" customWidth="1"/>
    <col min="13059" max="13059" width="26.109375" style="1" customWidth="1"/>
    <col min="13060" max="13060" width="8.33203125" style="1" customWidth="1"/>
    <col min="13061" max="13061" width="12.109375" style="1" customWidth="1"/>
    <col min="13062" max="13062" width="12" style="1" customWidth="1"/>
    <col min="13063" max="13063" width="10.88671875" style="1" customWidth="1"/>
    <col min="13064" max="13064" width="11.88671875" style="1" customWidth="1"/>
    <col min="13065" max="13065" width="11.44140625" style="1" customWidth="1"/>
    <col min="13066" max="13066" width="13.6640625" style="1" bestFit="1" customWidth="1"/>
    <col min="13067" max="13067" width="10" style="1" bestFit="1" customWidth="1"/>
    <col min="13068" max="13068" width="13.6640625" style="1" bestFit="1" customWidth="1"/>
    <col min="13069" max="13070" width="12.44140625" style="1" customWidth="1"/>
    <col min="13071" max="13071" width="10" style="1" bestFit="1" customWidth="1"/>
    <col min="13072" max="13072" width="10" style="1" customWidth="1"/>
    <col min="13073" max="13073" width="10" style="1" bestFit="1" customWidth="1"/>
    <col min="13074" max="13074" width="10" style="1" customWidth="1"/>
    <col min="13075" max="13075" width="10" style="1" bestFit="1" customWidth="1"/>
    <col min="13076" max="13076" width="10" style="1" customWidth="1"/>
    <col min="13077" max="13077" width="10" style="1" bestFit="1" customWidth="1"/>
    <col min="13078" max="13078" width="10" style="1" customWidth="1"/>
    <col min="13079" max="13079" width="10" style="1" bestFit="1" customWidth="1"/>
    <col min="13080" max="13084" width="10" style="1" customWidth="1"/>
    <col min="13085" max="13085" width="10" style="1" bestFit="1" customWidth="1"/>
    <col min="13086" max="13086" width="10" style="1" customWidth="1"/>
    <col min="13087" max="13088" width="13.6640625" style="1" customWidth="1"/>
    <col min="13089" max="13089" width="10" style="1" bestFit="1" customWidth="1"/>
    <col min="13090" max="13090" width="13.6640625" style="1" bestFit="1" customWidth="1"/>
    <col min="13091" max="13092" width="9" style="1" customWidth="1"/>
    <col min="13093" max="13313" width="13.88671875" style="1"/>
    <col min="13314" max="13314" width="9" style="1" customWidth="1"/>
    <col min="13315" max="13315" width="26.109375" style="1" customWidth="1"/>
    <col min="13316" max="13316" width="8.33203125" style="1" customWidth="1"/>
    <col min="13317" max="13317" width="12.109375" style="1" customWidth="1"/>
    <col min="13318" max="13318" width="12" style="1" customWidth="1"/>
    <col min="13319" max="13319" width="10.88671875" style="1" customWidth="1"/>
    <col min="13320" max="13320" width="11.88671875" style="1" customWidth="1"/>
    <col min="13321" max="13321" width="11.44140625" style="1" customWidth="1"/>
    <col min="13322" max="13322" width="13.6640625" style="1" bestFit="1" customWidth="1"/>
    <col min="13323" max="13323" width="10" style="1" bestFit="1" customWidth="1"/>
    <col min="13324" max="13324" width="13.6640625" style="1" bestFit="1" customWidth="1"/>
    <col min="13325" max="13326" width="12.44140625" style="1" customWidth="1"/>
    <col min="13327" max="13327" width="10" style="1" bestFit="1" customWidth="1"/>
    <col min="13328" max="13328" width="10" style="1" customWidth="1"/>
    <col min="13329" max="13329" width="10" style="1" bestFit="1" customWidth="1"/>
    <col min="13330" max="13330" width="10" style="1" customWidth="1"/>
    <col min="13331" max="13331" width="10" style="1" bestFit="1" customWidth="1"/>
    <col min="13332" max="13332" width="10" style="1" customWidth="1"/>
    <col min="13333" max="13333" width="10" style="1" bestFit="1" customWidth="1"/>
    <col min="13334" max="13334" width="10" style="1" customWidth="1"/>
    <col min="13335" max="13335" width="10" style="1" bestFit="1" customWidth="1"/>
    <col min="13336" max="13340" width="10" style="1" customWidth="1"/>
    <col min="13341" max="13341" width="10" style="1" bestFit="1" customWidth="1"/>
    <col min="13342" max="13342" width="10" style="1" customWidth="1"/>
    <col min="13343" max="13344" width="13.6640625" style="1" customWidth="1"/>
    <col min="13345" max="13345" width="10" style="1" bestFit="1" customWidth="1"/>
    <col min="13346" max="13346" width="13.6640625" style="1" bestFit="1" customWidth="1"/>
    <col min="13347" max="13348" width="9" style="1" customWidth="1"/>
    <col min="13349" max="13569" width="13.88671875" style="1"/>
    <col min="13570" max="13570" width="9" style="1" customWidth="1"/>
    <col min="13571" max="13571" width="26.109375" style="1" customWidth="1"/>
    <col min="13572" max="13572" width="8.33203125" style="1" customWidth="1"/>
    <col min="13573" max="13573" width="12.109375" style="1" customWidth="1"/>
    <col min="13574" max="13574" width="12" style="1" customWidth="1"/>
    <col min="13575" max="13575" width="10.88671875" style="1" customWidth="1"/>
    <col min="13576" max="13576" width="11.88671875" style="1" customWidth="1"/>
    <col min="13577" max="13577" width="11.44140625" style="1" customWidth="1"/>
    <col min="13578" max="13578" width="13.6640625" style="1" bestFit="1" customWidth="1"/>
    <col min="13579" max="13579" width="10" style="1" bestFit="1" customWidth="1"/>
    <col min="13580" max="13580" width="13.6640625" style="1" bestFit="1" customWidth="1"/>
    <col min="13581" max="13582" width="12.44140625" style="1" customWidth="1"/>
    <col min="13583" max="13583" width="10" style="1" bestFit="1" customWidth="1"/>
    <col min="13584" max="13584" width="10" style="1" customWidth="1"/>
    <col min="13585" max="13585" width="10" style="1" bestFit="1" customWidth="1"/>
    <col min="13586" max="13586" width="10" style="1" customWidth="1"/>
    <col min="13587" max="13587" width="10" style="1" bestFit="1" customWidth="1"/>
    <col min="13588" max="13588" width="10" style="1" customWidth="1"/>
    <col min="13589" max="13589" width="10" style="1" bestFit="1" customWidth="1"/>
    <col min="13590" max="13590" width="10" style="1" customWidth="1"/>
    <col min="13591" max="13591" width="10" style="1" bestFit="1" customWidth="1"/>
    <col min="13592" max="13596" width="10" style="1" customWidth="1"/>
    <col min="13597" max="13597" width="10" style="1" bestFit="1" customWidth="1"/>
    <col min="13598" max="13598" width="10" style="1" customWidth="1"/>
    <col min="13599" max="13600" width="13.6640625" style="1" customWidth="1"/>
    <col min="13601" max="13601" width="10" style="1" bestFit="1" customWidth="1"/>
    <col min="13602" max="13602" width="13.6640625" style="1" bestFit="1" customWidth="1"/>
    <col min="13603" max="13604" width="9" style="1" customWidth="1"/>
    <col min="13605" max="13825" width="13.88671875" style="1"/>
    <col min="13826" max="13826" width="9" style="1" customWidth="1"/>
    <col min="13827" max="13827" width="26.109375" style="1" customWidth="1"/>
    <col min="13828" max="13828" width="8.33203125" style="1" customWidth="1"/>
    <col min="13829" max="13829" width="12.109375" style="1" customWidth="1"/>
    <col min="13830" max="13830" width="12" style="1" customWidth="1"/>
    <col min="13831" max="13831" width="10.88671875" style="1" customWidth="1"/>
    <col min="13832" max="13832" width="11.88671875" style="1" customWidth="1"/>
    <col min="13833" max="13833" width="11.44140625" style="1" customWidth="1"/>
    <col min="13834" max="13834" width="13.6640625" style="1" bestFit="1" customWidth="1"/>
    <col min="13835" max="13835" width="10" style="1" bestFit="1" customWidth="1"/>
    <col min="13836" max="13836" width="13.6640625" style="1" bestFit="1" customWidth="1"/>
    <col min="13837" max="13838" width="12.44140625" style="1" customWidth="1"/>
    <col min="13839" max="13839" width="10" style="1" bestFit="1" customWidth="1"/>
    <col min="13840" max="13840" width="10" style="1" customWidth="1"/>
    <col min="13841" max="13841" width="10" style="1" bestFit="1" customWidth="1"/>
    <col min="13842" max="13842" width="10" style="1" customWidth="1"/>
    <col min="13843" max="13843" width="10" style="1" bestFit="1" customWidth="1"/>
    <col min="13844" max="13844" width="10" style="1" customWidth="1"/>
    <col min="13845" max="13845" width="10" style="1" bestFit="1" customWidth="1"/>
    <col min="13846" max="13846" width="10" style="1" customWidth="1"/>
    <col min="13847" max="13847" width="10" style="1" bestFit="1" customWidth="1"/>
    <col min="13848" max="13852" width="10" style="1" customWidth="1"/>
    <col min="13853" max="13853" width="10" style="1" bestFit="1" customWidth="1"/>
    <col min="13854" max="13854" width="10" style="1" customWidth="1"/>
    <col min="13855" max="13856" width="13.6640625" style="1" customWidth="1"/>
    <col min="13857" max="13857" width="10" style="1" bestFit="1" customWidth="1"/>
    <col min="13858" max="13858" width="13.6640625" style="1" bestFit="1" customWidth="1"/>
    <col min="13859" max="13860" width="9" style="1" customWidth="1"/>
    <col min="13861" max="14081" width="13.88671875" style="1"/>
    <col min="14082" max="14082" width="9" style="1" customWidth="1"/>
    <col min="14083" max="14083" width="26.109375" style="1" customWidth="1"/>
    <col min="14084" max="14084" width="8.33203125" style="1" customWidth="1"/>
    <col min="14085" max="14085" width="12.109375" style="1" customWidth="1"/>
    <col min="14086" max="14086" width="12" style="1" customWidth="1"/>
    <col min="14087" max="14087" width="10.88671875" style="1" customWidth="1"/>
    <col min="14088" max="14088" width="11.88671875" style="1" customWidth="1"/>
    <col min="14089" max="14089" width="11.44140625" style="1" customWidth="1"/>
    <col min="14090" max="14090" width="13.6640625" style="1" bestFit="1" customWidth="1"/>
    <col min="14091" max="14091" width="10" style="1" bestFit="1" customWidth="1"/>
    <col min="14092" max="14092" width="13.6640625" style="1" bestFit="1" customWidth="1"/>
    <col min="14093" max="14094" width="12.44140625" style="1" customWidth="1"/>
    <col min="14095" max="14095" width="10" style="1" bestFit="1" customWidth="1"/>
    <col min="14096" max="14096" width="10" style="1" customWidth="1"/>
    <col min="14097" max="14097" width="10" style="1" bestFit="1" customWidth="1"/>
    <col min="14098" max="14098" width="10" style="1" customWidth="1"/>
    <col min="14099" max="14099" width="10" style="1" bestFit="1" customWidth="1"/>
    <col min="14100" max="14100" width="10" style="1" customWidth="1"/>
    <col min="14101" max="14101" width="10" style="1" bestFit="1" customWidth="1"/>
    <col min="14102" max="14102" width="10" style="1" customWidth="1"/>
    <col min="14103" max="14103" width="10" style="1" bestFit="1" customWidth="1"/>
    <col min="14104" max="14108" width="10" style="1" customWidth="1"/>
    <col min="14109" max="14109" width="10" style="1" bestFit="1" customWidth="1"/>
    <col min="14110" max="14110" width="10" style="1" customWidth="1"/>
    <col min="14111" max="14112" width="13.6640625" style="1" customWidth="1"/>
    <col min="14113" max="14113" width="10" style="1" bestFit="1" customWidth="1"/>
    <col min="14114" max="14114" width="13.6640625" style="1" bestFit="1" customWidth="1"/>
    <col min="14115" max="14116" width="9" style="1" customWidth="1"/>
    <col min="14117" max="14337" width="13.88671875" style="1"/>
    <col min="14338" max="14338" width="9" style="1" customWidth="1"/>
    <col min="14339" max="14339" width="26.109375" style="1" customWidth="1"/>
    <col min="14340" max="14340" width="8.33203125" style="1" customWidth="1"/>
    <col min="14341" max="14341" width="12.109375" style="1" customWidth="1"/>
    <col min="14342" max="14342" width="12" style="1" customWidth="1"/>
    <col min="14343" max="14343" width="10.88671875" style="1" customWidth="1"/>
    <col min="14344" max="14344" width="11.88671875" style="1" customWidth="1"/>
    <col min="14345" max="14345" width="11.44140625" style="1" customWidth="1"/>
    <col min="14346" max="14346" width="13.6640625" style="1" bestFit="1" customWidth="1"/>
    <col min="14347" max="14347" width="10" style="1" bestFit="1" customWidth="1"/>
    <col min="14348" max="14348" width="13.6640625" style="1" bestFit="1" customWidth="1"/>
    <col min="14349" max="14350" width="12.44140625" style="1" customWidth="1"/>
    <col min="14351" max="14351" width="10" style="1" bestFit="1" customWidth="1"/>
    <col min="14352" max="14352" width="10" style="1" customWidth="1"/>
    <col min="14353" max="14353" width="10" style="1" bestFit="1" customWidth="1"/>
    <col min="14354" max="14354" width="10" style="1" customWidth="1"/>
    <col min="14355" max="14355" width="10" style="1" bestFit="1" customWidth="1"/>
    <col min="14356" max="14356" width="10" style="1" customWidth="1"/>
    <col min="14357" max="14357" width="10" style="1" bestFit="1" customWidth="1"/>
    <col min="14358" max="14358" width="10" style="1" customWidth="1"/>
    <col min="14359" max="14359" width="10" style="1" bestFit="1" customWidth="1"/>
    <col min="14360" max="14364" width="10" style="1" customWidth="1"/>
    <col min="14365" max="14365" width="10" style="1" bestFit="1" customWidth="1"/>
    <col min="14366" max="14366" width="10" style="1" customWidth="1"/>
    <col min="14367" max="14368" width="13.6640625" style="1" customWidth="1"/>
    <col min="14369" max="14369" width="10" style="1" bestFit="1" customWidth="1"/>
    <col min="14370" max="14370" width="13.6640625" style="1" bestFit="1" customWidth="1"/>
    <col min="14371" max="14372" width="9" style="1" customWidth="1"/>
    <col min="14373" max="14593" width="13.88671875" style="1"/>
    <col min="14594" max="14594" width="9" style="1" customWidth="1"/>
    <col min="14595" max="14595" width="26.109375" style="1" customWidth="1"/>
    <col min="14596" max="14596" width="8.33203125" style="1" customWidth="1"/>
    <col min="14597" max="14597" width="12.109375" style="1" customWidth="1"/>
    <col min="14598" max="14598" width="12" style="1" customWidth="1"/>
    <col min="14599" max="14599" width="10.88671875" style="1" customWidth="1"/>
    <col min="14600" max="14600" width="11.88671875" style="1" customWidth="1"/>
    <col min="14601" max="14601" width="11.44140625" style="1" customWidth="1"/>
    <col min="14602" max="14602" width="13.6640625" style="1" bestFit="1" customWidth="1"/>
    <col min="14603" max="14603" width="10" style="1" bestFit="1" customWidth="1"/>
    <col min="14604" max="14604" width="13.6640625" style="1" bestFit="1" customWidth="1"/>
    <col min="14605" max="14606" width="12.44140625" style="1" customWidth="1"/>
    <col min="14607" max="14607" width="10" style="1" bestFit="1" customWidth="1"/>
    <col min="14608" max="14608" width="10" style="1" customWidth="1"/>
    <col min="14609" max="14609" width="10" style="1" bestFit="1" customWidth="1"/>
    <col min="14610" max="14610" width="10" style="1" customWidth="1"/>
    <col min="14611" max="14611" width="10" style="1" bestFit="1" customWidth="1"/>
    <col min="14612" max="14612" width="10" style="1" customWidth="1"/>
    <col min="14613" max="14613" width="10" style="1" bestFit="1" customWidth="1"/>
    <col min="14614" max="14614" width="10" style="1" customWidth="1"/>
    <col min="14615" max="14615" width="10" style="1" bestFit="1" customWidth="1"/>
    <col min="14616" max="14620" width="10" style="1" customWidth="1"/>
    <col min="14621" max="14621" width="10" style="1" bestFit="1" customWidth="1"/>
    <col min="14622" max="14622" width="10" style="1" customWidth="1"/>
    <col min="14623" max="14624" width="13.6640625" style="1" customWidth="1"/>
    <col min="14625" max="14625" width="10" style="1" bestFit="1" customWidth="1"/>
    <col min="14626" max="14626" width="13.6640625" style="1" bestFit="1" customWidth="1"/>
    <col min="14627" max="14628" width="9" style="1" customWidth="1"/>
    <col min="14629" max="14849" width="13.88671875" style="1"/>
    <col min="14850" max="14850" width="9" style="1" customWidth="1"/>
    <col min="14851" max="14851" width="26.109375" style="1" customWidth="1"/>
    <col min="14852" max="14852" width="8.33203125" style="1" customWidth="1"/>
    <col min="14853" max="14853" width="12.109375" style="1" customWidth="1"/>
    <col min="14854" max="14854" width="12" style="1" customWidth="1"/>
    <col min="14855" max="14855" width="10.88671875" style="1" customWidth="1"/>
    <col min="14856" max="14856" width="11.88671875" style="1" customWidth="1"/>
    <col min="14857" max="14857" width="11.44140625" style="1" customWidth="1"/>
    <col min="14858" max="14858" width="13.6640625" style="1" bestFit="1" customWidth="1"/>
    <col min="14859" max="14859" width="10" style="1" bestFit="1" customWidth="1"/>
    <col min="14860" max="14860" width="13.6640625" style="1" bestFit="1" customWidth="1"/>
    <col min="14861" max="14862" width="12.44140625" style="1" customWidth="1"/>
    <col min="14863" max="14863" width="10" style="1" bestFit="1" customWidth="1"/>
    <col min="14864" max="14864" width="10" style="1" customWidth="1"/>
    <col min="14865" max="14865" width="10" style="1" bestFit="1" customWidth="1"/>
    <col min="14866" max="14866" width="10" style="1" customWidth="1"/>
    <col min="14867" max="14867" width="10" style="1" bestFit="1" customWidth="1"/>
    <col min="14868" max="14868" width="10" style="1" customWidth="1"/>
    <col min="14869" max="14869" width="10" style="1" bestFit="1" customWidth="1"/>
    <col min="14870" max="14870" width="10" style="1" customWidth="1"/>
    <col min="14871" max="14871" width="10" style="1" bestFit="1" customWidth="1"/>
    <col min="14872" max="14876" width="10" style="1" customWidth="1"/>
    <col min="14877" max="14877" width="10" style="1" bestFit="1" customWidth="1"/>
    <col min="14878" max="14878" width="10" style="1" customWidth="1"/>
    <col min="14879" max="14880" width="13.6640625" style="1" customWidth="1"/>
    <col min="14881" max="14881" width="10" style="1" bestFit="1" customWidth="1"/>
    <col min="14882" max="14882" width="13.6640625" style="1" bestFit="1" customWidth="1"/>
    <col min="14883" max="14884" width="9" style="1" customWidth="1"/>
    <col min="14885" max="15105" width="13.88671875" style="1"/>
    <col min="15106" max="15106" width="9" style="1" customWidth="1"/>
    <col min="15107" max="15107" width="26.109375" style="1" customWidth="1"/>
    <col min="15108" max="15108" width="8.33203125" style="1" customWidth="1"/>
    <col min="15109" max="15109" width="12.109375" style="1" customWidth="1"/>
    <col min="15110" max="15110" width="12" style="1" customWidth="1"/>
    <col min="15111" max="15111" width="10.88671875" style="1" customWidth="1"/>
    <col min="15112" max="15112" width="11.88671875" style="1" customWidth="1"/>
    <col min="15113" max="15113" width="11.44140625" style="1" customWidth="1"/>
    <col min="15114" max="15114" width="13.6640625" style="1" bestFit="1" customWidth="1"/>
    <col min="15115" max="15115" width="10" style="1" bestFit="1" customWidth="1"/>
    <col min="15116" max="15116" width="13.6640625" style="1" bestFit="1" customWidth="1"/>
    <col min="15117" max="15118" width="12.44140625" style="1" customWidth="1"/>
    <col min="15119" max="15119" width="10" style="1" bestFit="1" customWidth="1"/>
    <col min="15120" max="15120" width="10" style="1" customWidth="1"/>
    <col min="15121" max="15121" width="10" style="1" bestFit="1" customWidth="1"/>
    <col min="15122" max="15122" width="10" style="1" customWidth="1"/>
    <col min="15123" max="15123" width="10" style="1" bestFit="1" customWidth="1"/>
    <col min="15124" max="15124" width="10" style="1" customWidth="1"/>
    <col min="15125" max="15125" width="10" style="1" bestFit="1" customWidth="1"/>
    <col min="15126" max="15126" width="10" style="1" customWidth="1"/>
    <col min="15127" max="15127" width="10" style="1" bestFit="1" customWidth="1"/>
    <col min="15128" max="15132" width="10" style="1" customWidth="1"/>
    <col min="15133" max="15133" width="10" style="1" bestFit="1" customWidth="1"/>
    <col min="15134" max="15134" width="10" style="1" customWidth="1"/>
    <col min="15135" max="15136" width="13.6640625" style="1" customWidth="1"/>
    <col min="15137" max="15137" width="10" style="1" bestFit="1" customWidth="1"/>
    <col min="15138" max="15138" width="13.6640625" style="1" bestFit="1" customWidth="1"/>
    <col min="15139" max="15140" width="9" style="1" customWidth="1"/>
    <col min="15141" max="15361" width="13.88671875" style="1"/>
    <col min="15362" max="15362" width="9" style="1" customWidth="1"/>
    <col min="15363" max="15363" width="26.109375" style="1" customWidth="1"/>
    <col min="15364" max="15364" width="8.33203125" style="1" customWidth="1"/>
    <col min="15365" max="15365" width="12.109375" style="1" customWidth="1"/>
    <col min="15366" max="15366" width="12" style="1" customWidth="1"/>
    <col min="15367" max="15367" width="10.88671875" style="1" customWidth="1"/>
    <col min="15368" max="15368" width="11.88671875" style="1" customWidth="1"/>
    <col min="15369" max="15369" width="11.44140625" style="1" customWidth="1"/>
    <col min="15370" max="15370" width="13.6640625" style="1" bestFit="1" customWidth="1"/>
    <col min="15371" max="15371" width="10" style="1" bestFit="1" customWidth="1"/>
    <col min="15372" max="15372" width="13.6640625" style="1" bestFit="1" customWidth="1"/>
    <col min="15373" max="15374" width="12.44140625" style="1" customWidth="1"/>
    <col min="15375" max="15375" width="10" style="1" bestFit="1" customWidth="1"/>
    <col min="15376" max="15376" width="10" style="1" customWidth="1"/>
    <col min="15377" max="15377" width="10" style="1" bestFit="1" customWidth="1"/>
    <col min="15378" max="15378" width="10" style="1" customWidth="1"/>
    <col min="15379" max="15379" width="10" style="1" bestFit="1" customWidth="1"/>
    <col min="15380" max="15380" width="10" style="1" customWidth="1"/>
    <col min="15381" max="15381" width="10" style="1" bestFit="1" customWidth="1"/>
    <col min="15382" max="15382" width="10" style="1" customWidth="1"/>
    <col min="15383" max="15383" width="10" style="1" bestFit="1" customWidth="1"/>
    <col min="15384" max="15388" width="10" style="1" customWidth="1"/>
    <col min="15389" max="15389" width="10" style="1" bestFit="1" customWidth="1"/>
    <col min="15390" max="15390" width="10" style="1" customWidth="1"/>
    <col min="15391" max="15392" width="13.6640625" style="1" customWidth="1"/>
    <col min="15393" max="15393" width="10" style="1" bestFit="1" customWidth="1"/>
    <col min="15394" max="15394" width="13.6640625" style="1" bestFit="1" customWidth="1"/>
    <col min="15395" max="15396" width="9" style="1" customWidth="1"/>
    <col min="15397" max="15617" width="13.88671875" style="1"/>
    <col min="15618" max="15618" width="9" style="1" customWidth="1"/>
    <col min="15619" max="15619" width="26.109375" style="1" customWidth="1"/>
    <col min="15620" max="15620" width="8.33203125" style="1" customWidth="1"/>
    <col min="15621" max="15621" width="12.109375" style="1" customWidth="1"/>
    <col min="15622" max="15622" width="12" style="1" customWidth="1"/>
    <col min="15623" max="15623" width="10.88671875" style="1" customWidth="1"/>
    <col min="15624" max="15624" width="11.88671875" style="1" customWidth="1"/>
    <col min="15625" max="15625" width="11.44140625" style="1" customWidth="1"/>
    <col min="15626" max="15626" width="13.6640625" style="1" bestFit="1" customWidth="1"/>
    <col min="15627" max="15627" width="10" style="1" bestFit="1" customWidth="1"/>
    <col min="15628" max="15628" width="13.6640625" style="1" bestFit="1" customWidth="1"/>
    <col min="15629" max="15630" width="12.44140625" style="1" customWidth="1"/>
    <col min="15631" max="15631" width="10" style="1" bestFit="1" customWidth="1"/>
    <col min="15632" max="15632" width="10" style="1" customWidth="1"/>
    <col min="15633" max="15633" width="10" style="1" bestFit="1" customWidth="1"/>
    <col min="15634" max="15634" width="10" style="1" customWidth="1"/>
    <col min="15635" max="15635" width="10" style="1" bestFit="1" customWidth="1"/>
    <col min="15636" max="15636" width="10" style="1" customWidth="1"/>
    <col min="15637" max="15637" width="10" style="1" bestFit="1" customWidth="1"/>
    <col min="15638" max="15638" width="10" style="1" customWidth="1"/>
    <col min="15639" max="15639" width="10" style="1" bestFit="1" customWidth="1"/>
    <col min="15640" max="15644" width="10" style="1" customWidth="1"/>
    <col min="15645" max="15645" width="10" style="1" bestFit="1" customWidth="1"/>
    <col min="15646" max="15646" width="10" style="1" customWidth="1"/>
    <col min="15647" max="15648" width="13.6640625" style="1" customWidth="1"/>
    <col min="15649" max="15649" width="10" style="1" bestFit="1" customWidth="1"/>
    <col min="15650" max="15650" width="13.6640625" style="1" bestFit="1" customWidth="1"/>
    <col min="15651" max="15652" width="9" style="1" customWidth="1"/>
    <col min="15653" max="15873" width="13.88671875" style="1"/>
    <col min="15874" max="15874" width="9" style="1" customWidth="1"/>
    <col min="15875" max="15875" width="26.109375" style="1" customWidth="1"/>
    <col min="15876" max="15876" width="8.33203125" style="1" customWidth="1"/>
    <col min="15877" max="15877" width="12.109375" style="1" customWidth="1"/>
    <col min="15878" max="15878" width="12" style="1" customWidth="1"/>
    <col min="15879" max="15879" width="10.88671875" style="1" customWidth="1"/>
    <col min="15880" max="15880" width="11.88671875" style="1" customWidth="1"/>
    <col min="15881" max="15881" width="11.44140625" style="1" customWidth="1"/>
    <col min="15882" max="15882" width="13.6640625" style="1" bestFit="1" customWidth="1"/>
    <col min="15883" max="15883" width="10" style="1" bestFit="1" customWidth="1"/>
    <col min="15884" max="15884" width="13.6640625" style="1" bestFit="1" customWidth="1"/>
    <col min="15885" max="15886" width="12.44140625" style="1" customWidth="1"/>
    <col min="15887" max="15887" width="10" style="1" bestFit="1" customWidth="1"/>
    <col min="15888" max="15888" width="10" style="1" customWidth="1"/>
    <col min="15889" max="15889" width="10" style="1" bestFit="1" customWidth="1"/>
    <col min="15890" max="15890" width="10" style="1" customWidth="1"/>
    <col min="15891" max="15891" width="10" style="1" bestFit="1" customWidth="1"/>
    <col min="15892" max="15892" width="10" style="1" customWidth="1"/>
    <col min="15893" max="15893" width="10" style="1" bestFit="1" customWidth="1"/>
    <col min="15894" max="15894" width="10" style="1" customWidth="1"/>
    <col min="15895" max="15895" width="10" style="1" bestFit="1" customWidth="1"/>
    <col min="15896" max="15900" width="10" style="1" customWidth="1"/>
    <col min="15901" max="15901" width="10" style="1" bestFit="1" customWidth="1"/>
    <col min="15902" max="15902" width="10" style="1" customWidth="1"/>
    <col min="15903" max="15904" width="13.6640625" style="1" customWidth="1"/>
    <col min="15905" max="15905" width="10" style="1" bestFit="1" customWidth="1"/>
    <col min="15906" max="15906" width="13.6640625" style="1" bestFit="1" customWidth="1"/>
    <col min="15907" max="15908" width="9" style="1" customWidth="1"/>
    <col min="15909" max="16129" width="13.88671875" style="1"/>
    <col min="16130" max="16130" width="9" style="1" customWidth="1"/>
    <col min="16131" max="16131" width="26.109375" style="1" customWidth="1"/>
    <col min="16132" max="16132" width="8.33203125" style="1" customWidth="1"/>
    <col min="16133" max="16133" width="12.109375" style="1" customWidth="1"/>
    <col min="16134" max="16134" width="12" style="1" customWidth="1"/>
    <col min="16135" max="16135" width="10.88671875" style="1" customWidth="1"/>
    <col min="16136" max="16136" width="11.88671875" style="1" customWidth="1"/>
    <col min="16137" max="16137" width="11.44140625" style="1" customWidth="1"/>
    <col min="16138" max="16138" width="13.6640625" style="1" bestFit="1" customWidth="1"/>
    <col min="16139" max="16139" width="10" style="1" bestFit="1" customWidth="1"/>
    <col min="16140" max="16140" width="13.6640625" style="1" bestFit="1" customWidth="1"/>
    <col min="16141" max="16142" width="12.44140625" style="1" customWidth="1"/>
    <col min="16143" max="16143" width="10" style="1" bestFit="1" customWidth="1"/>
    <col min="16144" max="16144" width="10" style="1" customWidth="1"/>
    <col min="16145" max="16145" width="10" style="1" bestFit="1" customWidth="1"/>
    <col min="16146" max="16146" width="10" style="1" customWidth="1"/>
    <col min="16147" max="16147" width="10" style="1" bestFit="1" customWidth="1"/>
    <col min="16148" max="16148" width="10" style="1" customWidth="1"/>
    <col min="16149" max="16149" width="10" style="1" bestFit="1" customWidth="1"/>
    <col min="16150" max="16150" width="10" style="1" customWidth="1"/>
    <col min="16151" max="16151" width="10" style="1" bestFit="1" customWidth="1"/>
    <col min="16152" max="16156" width="10" style="1" customWidth="1"/>
    <col min="16157" max="16157" width="10" style="1" bestFit="1" customWidth="1"/>
    <col min="16158" max="16158" width="10" style="1" customWidth="1"/>
    <col min="16159" max="16160" width="13.6640625" style="1" customWidth="1"/>
    <col min="16161" max="16161" width="10" style="1" bestFit="1" customWidth="1"/>
    <col min="16162" max="16162" width="13.6640625" style="1" bestFit="1" customWidth="1"/>
    <col min="16163" max="16164" width="9" style="1" customWidth="1"/>
    <col min="16165" max="16384" width="13.88671875" style="1"/>
  </cols>
  <sheetData>
    <row r="1" spans="1:62" ht="13.8">
      <c r="A1" s="70" t="s">
        <v>77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</row>
    <row r="2" spans="1:62">
      <c r="A2" s="73" t="s">
        <v>76</v>
      </c>
      <c r="B2" s="73"/>
      <c r="C2" s="73"/>
      <c r="D2" s="73"/>
      <c r="E2" s="73"/>
      <c r="F2" s="73"/>
      <c r="G2" s="73"/>
      <c r="H2" s="51"/>
      <c r="I2" s="51"/>
      <c r="J2" s="51"/>
      <c r="K2" s="51"/>
      <c r="L2" s="51"/>
      <c r="M2" s="51"/>
      <c r="N2" s="51"/>
      <c r="O2" s="72" t="s">
        <v>44</v>
      </c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2"/>
      <c r="AB2" s="2"/>
      <c r="AC2" s="2"/>
      <c r="AD2" s="2"/>
      <c r="AE2" s="2"/>
      <c r="AF2" s="2"/>
      <c r="AG2" s="2"/>
      <c r="AH2" s="2"/>
    </row>
    <row r="3" spans="1:62">
      <c r="A3" s="68"/>
      <c r="B3" s="68"/>
      <c r="C3" s="68"/>
      <c r="D3" s="68"/>
      <c r="E3" s="68"/>
      <c r="F3" s="68"/>
      <c r="G3" s="68"/>
      <c r="H3" s="51"/>
      <c r="I3" s="51"/>
      <c r="J3" s="51"/>
      <c r="K3" s="51"/>
      <c r="L3" s="51"/>
      <c r="M3" s="51"/>
      <c r="N3" s="51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2"/>
      <c r="AB3" s="2"/>
      <c r="AC3" s="2"/>
      <c r="AD3" s="2"/>
      <c r="AE3" s="2"/>
      <c r="AF3" s="2"/>
      <c r="AG3" s="2"/>
      <c r="AH3" s="2"/>
    </row>
    <row r="4" spans="1:62" ht="13.8">
      <c r="A4" s="3"/>
      <c r="B4" s="4"/>
      <c r="C4" s="4"/>
      <c r="D4" s="5" t="s">
        <v>62</v>
      </c>
      <c r="E4" s="42" t="s">
        <v>80</v>
      </c>
      <c r="F4" s="5" t="s">
        <v>62</v>
      </c>
      <c r="G4" s="42" t="s">
        <v>80</v>
      </c>
      <c r="H4" s="5" t="s">
        <v>62</v>
      </c>
      <c r="I4" s="42" t="s">
        <v>80</v>
      </c>
      <c r="J4" s="5" t="s">
        <v>62</v>
      </c>
      <c r="K4" s="42" t="s">
        <v>80</v>
      </c>
      <c r="L4" s="5" t="s">
        <v>62</v>
      </c>
      <c r="M4" s="42" t="s">
        <v>80</v>
      </c>
      <c r="N4" s="5" t="s">
        <v>62</v>
      </c>
      <c r="O4" s="5" t="s">
        <v>62</v>
      </c>
      <c r="P4" s="42" t="s">
        <v>80</v>
      </c>
      <c r="Q4" s="5" t="s">
        <v>62</v>
      </c>
      <c r="R4" s="42" t="s">
        <v>80</v>
      </c>
      <c r="S4" s="5" t="s">
        <v>62</v>
      </c>
      <c r="T4" s="42" t="s">
        <v>80</v>
      </c>
      <c r="U4" s="5" t="s">
        <v>62</v>
      </c>
      <c r="V4" s="42" t="s">
        <v>80</v>
      </c>
      <c r="W4" s="5" t="s">
        <v>62</v>
      </c>
      <c r="X4" s="42" t="s">
        <v>80</v>
      </c>
      <c r="Y4" s="5" t="s">
        <v>62</v>
      </c>
      <c r="Z4" s="42" t="s">
        <v>80</v>
      </c>
      <c r="AA4" s="5" t="s">
        <v>62</v>
      </c>
      <c r="AB4" s="42" t="s">
        <v>80</v>
      </c>
      <c r="AC4" s="5" t="s">
        <v>62</v>
      </c>
      <c r="AD4" s="42" t="s">
        <v>80</v>
      </c>
      <c r="AE4" s="5" t="s">
        <v>62</v>
      </c>
      <c r="AF4" s="42" t="s">
        <v>80</v>
      </c>
      <c r="AG4" s="5" t="s">
        <v>62</v>
      </c>
      <c r="AH4" s="42" t="s">
        <v>80</v>
      </c>
    </row>
    <row r="5" spans="1:62" ht="51" customHeight="1">
      <c r="A5" s="6" t="s">
        <v>0</v>
      </c>
      <c r="B5" s="6" t="s">
        <v>1</v>
      </c>
      <c r="C5" s="7" t="s">
        <v>63</v>
      </c>
      <c r="D5" s="8" t="s">
        <v>43</v>
      </c>
      <c r="E5" s="8" t="s">
        <v>43</v>
      </c>
      <c r="F5" s="6" t="s">
        <v>82</v>
      </c>
      <c r="G5" s="6" t="s">
        <v>83</v>
      </c>
      <c r="H5" s="8" t="s">
        <v>49</v>
      </c>
      <c r="I5" s="8" t="s">
        <v>49</v>
      </c>
      <c r="J5" s="6" t="s">
        <v>64</v>
      </c>
      <c r="K5" s="6" t="s">
        <v>64</v>
      </c>
      <c r="L5" s="6" t="s">
        <v>74</v>
      </c>
      <c r="M5" s="6" t="s">
        <v>74</v>
      </c>
      <c r="N5" s="8" t="s">
        <v>50</v>
      </c>
      <c r="O5" s="8" t="s">
        <v>45</v>
      </c>
      <c r="P5" s="8" t="s">
        <v>45</v>
      </c>
      <c r="Q5" s="8" t="s">
        <v>75</v>
      </c>
      <c r="R5" s="8" t="s">
        <v>75</v>
      </c>
      <c r="S5" s="8" t="s">
        <v>79</v>
      </c>
      <c r="T5" s="8" t="s">
        <v>79</v>
      </c>
      <c r="U5" s="8" t="s">
        <v>48</v>
      </c>
      <c r="V5" s="8" t="s">
        <v>48</v>
      </c>
      <c r="W5" s="6" t="s">
        <v>58</v>
      </c>
      <c r="X5" s="6" t="s">
        <v>58</v>
      </c>
      <c r="Y5" s="8" t="s">
        <v>65</v>
      </c>
      <c r="Z5" s="8" t="s">
        <v>65</v>
      </c>
      <c r="AA5" s="8" t="s">
        <v>78</v>
      </c>
      <c r="AB5" s="8" t="s">
        <v>78</v>
      </c>
      <c r="AC5" s="8" t="s">
        <v>60</v>
      </c>
      <c r="AD5" s="8" t="s">
        <v>60</v>
      </c>
      <c r="AE5" s="8" t="s">
        <v>40</v>
      </c>
      <c r="AF5" s="8" t="s">
        <v>40</v>
      </c>
      <c r="AG5" s="8" t="s">
        <v>73</v>
      </c>
      <c r="AH5" s="8" t="s">
        <v>73</v>
      </c>
    </row>
    <row r="6" spans="1:62" ht="31.5" customHeight="1">
      <c r="A6" s="6"/>
      <c r="B6" s="6"/>
      <c r="C6" s="6"/>
      <c r="D6" s="8" t="s">
        <v>66</v>
      </c>
      <c r="E6" s="8" t="s">
        <v>66</v>
      </c>
      <c r="F6" s="6" t="s">
        <v>67</v>
      </c>
      <c r="G6" s="6" t="s">
        <v>67</v>
      </c>
      <c r="H6" s="8" t="s">
        <v>66</v>
      </c>
      <c r="I6" s="8" t="s">
        <v>66</v>
      </c>
      <c r="J6" s="6" t="s">
        <v>67</v>
      </c>
      <c r="K6" s="6" t="s">
        <v>67</v>
      </c>
      <c r="L6" s="6" t="s">
        <v>67</v>
      </c>
      <c r="M6" s="6" t="s">
        <v>67</v>
      </c>
      <c r="N6" s="8" t="s">
        <v>69</v>
      </c>
      <c r="O6" s="8" t="s">
        <v>68</v>
      </c>
      <c r="P6" s="8" t="s">
        <v>68</v>
      </c>
      <c r="Q6" s="8" t="s">
        <v>68</v>
      </c>
      <c r="R6" s="8" t="s">
        <v>68</v>
      </c>
      <c r="S6" s="8" t="s">
        <v>68</v>
      </c>
      <c r="T6" s="8" t="s">
        <v>68</v>
      </c>
      <c r="U6" s="8" t="s">
        <v>68</v>
      </c>
      <c r="V6" s="8" t="s">
        <v>68</v>
      </c>
      <c r="W6" s="6" t="s">
        <v>67</v>
      </c>
      <c r="X6" s="6" t="s">
        <v>67</v>
      </c>
      <c r="Y6" s="8" t="s">
        <v>68</v>
      </c>
      <c r="Z6" s="8" t="s">
        <v>68</v>
      </c>
      <c r="AA6" s="8" t="s">
        <v>68</v>
      </c>
      <c r="AB6" s="8" t="s">
        <v>68</v>
      </c>
      <c r="AC6" s="8" t="s">
        <v>68</v>
      </c>
      <c r="AD6" s="8" t="s">
        <v>68</v>
      </c>
      <c r="AE6" s="8" t="s">
        <v>68</v>
      </c>
      <c r="AF6" s="8" t="s">
        <v>68</v>
      </c>
      <c r="AG6" s="8" t="s">
        <v>69</v>
      </c>
      <c r="AH6" s="8" t="s">
        <v>69</v>
      </c>
    </row>
    <row r="7" spans="1:62">
      <c r="A7" s="9" t="s">
        <v>2</v>
      </c>
      <c r="B7" s="10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62">
      <c r="A8" s="11">
        <v>1</v>
      </c>
      <c r="B8" s="12" t="s">
        <v>4</v>
      </c>
      <c r="C8" s="11"/>
      <c r="D8" s="13">
        <v>12000</v>
      </c>
      <c r="E8" s="13">
        <v>10949</v>
      </c>
      <c r="F8" s="13">
        <v>8827</v>
      </c>
      <c r="G8" s="13">
        <v>9459</v>
      </c>
      <c r="H8" s="13">
        <v>10730</v>
      </c>
      <c r="I8" s="13">
        <f>E8</f>
        <v>10949</v>
      </c>
      <c r="J8" s="13">
        <v>9408</v>
      </c>
      <c r="K8" s="13">
        <f>G8</f>
        <v>9459</v>
      </c>
      <c r="L8" s="13">
        <v>9459</v>
      </c>
      <c r="M8" s="13">
        <f>G8</f>
        <v>9459</v>
      </c>
      <c r="N8" s="13">
        <v>9732</v>
      </c>
      <c r="O8" s="13">
        <f>H8</f>
        <v>10730</v>
      </c>
      <c r="P8" s="13">
        <v>10950</v>
      </c>
      <c r="Q8" s="13">
        <f>H8</f>
        <v>10730</v>
      </c>
      <c r="R8" s="13">
        <v>10950</v>
      </c>
      <c r="S8" s="13">
        <f>H8</f>
        <v>10730</v>
      </c>
      <c r="T8" s="13">
        <v>10950</v>
      </c>
      <c r="U8" s="13">
        <f>H8</f>
        <v>10730</v>
      </c>
      <c r="V8" s="13">
        <v>10950</v>
      </c>
      <c r="W8" s="13">
        <v>8827</v>
      </c>
      <c r="X8" s="13">
        <f>G8</f>
        <v>9459</v>
      </c>
      <c r="Y8" s="13">
        <f>S8</f>
        <v>10730</v>
      </c>
      <c r="Z8" s="13">
        <v>10950</v>
      </c>
      <c r="AA8" s="13">
        <v>12500</v>
      </c>
      <c r="AB8" s="13">
        <v>12820</v>
      </c>
      <c r="AC8" s="13">
        <v>10730</v>
      </c>
      <c r="AD8" s="13">
        <v>10730</v>
      </c>
      <c r="AE8" s="13">
        <v>11266</v>
      </c>
      <c r="AF8" s="13">
        <f>E8</f>
        <v>10949</v>
      </c>
      <c r="AG8" s="13">
        <v>9269</v>
      </c>
      <c r="AH8" s="13">
        <v>9931</v>
      </c>
    </row>
    <row r="9" spans="1:62">
      <c r="A9" s="11">
        <v>2</v>
      </c>
      <c r="B9" s="14" t="s">
        <v>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62">
      <c r="A10" s="11"/>
      <c r="B10" s="17" t="s">
        <v>6</v>
      </c>
      <c r="C10" s="18"/>
      <c r="D10" s="19">
        <f t="shared" ref="D10:J10" si="0">D8+D9</f>
        <v>12000</v>
      </c>
      <c r="E10" s="19">
        <f t="shared" si="0"/>
        <v>10949</v>
      </c>
      <c r="F10" s="19">
        <f t="shared" si="0"/>
        <v>8827</v>
      </c>
      <c r="G10" s="19">
        <f t="shared" si="0"/>
        <v>9459</v>
      </c>
      <c r="H10" s="19">
        <f t="shared" si="0"/>
        <v>10730</v>
      </c>
      <c r="I10" s="19">
        <f t="shared" si="0"/>
        <v>10949</v>
      </c>
      <c r="J10" s="19">
        <f t="shared" si="0"/>
        <v>9408</v>
      </c>
      <c r="K10" s="19">
        <f t="shared" ref="K10:L10" si="1">K8+K9</f>
        <v>9459</v>
      </c>
      <c r="L10" s="19">
        <f t="shared" si="1"/>
        <v>9459</v>
      </c>
      <c r="M10" s="19">
        <f t="shared" ref="M10" si="2">M8+M9</f>
        <v>9459</v>
      </c>
      <c r="N10" s="19">
        <f>N8+N9</f>
        <v>9732</v>
      </c>
      <c r="O10" s="19">
        <f>O8+O9</f>
        <v>10730</v>
      </c>
      <c r="P10" s="19">
        <f>E10</f>
        <v>10949</v>
      </c>
      <c r="Q10" s="19">
        <f>Q8+Q9</f>
        <v>10730</v>
      </c>
      <c r="R10" s="19">
        <f>E10</f>
        <v>10949</v>
      </c>
      <c r="S10" s="19">
        <f>S8+S9</f>
        <v>10730</v>
      </c>
      <c r="T10" s="19">
        <f>E10</f>
        <v>10949</v>
      </c>
      <c r="U10" s="19">
        <f>U8+U9</f>
        <v>10730</v>
      </c>
      <c r="V10" s="19">
        <f>E10</f>
        <v>10949</v>
      </c>
      <c r="W10" s="19">
        <f>W8+W9</f>
        <v>8827</v>
      </c>
      <c r="X10" s="19">
        <f>G10</f>
        <v>9459</v>
      </c>
      <c r="Y10" s="19">
        <f>Y8+Y9</f>
        <v>10730</v>
      </c>
      <c r="Z10" s="19">
        <f>V10</f>
        <v>10949</v>
      </c>
      <c r="AA10" s="19">
        <f t="shared" ref="AA10:AH10" si="3">AA8+AA9</f>
        <v>12500</v>
      </c>
      <c r="AB10" s="19">
        <f t="shared" si="3"/>
        <v>12820</v>
      </c>
      <c r="AC10" s="19">
        <f t="shared" si="3"/>
        <v>10730</v>
      </c>
      <c r="AD10" s="19">
        <f>V10</f>
        <v>10949</v>
      </c>
      <c r="AE10" s="19">
        <f t="shared" si="3"/>
        <v>11266</v>
      </c>
      <c r="AF10" s="19">
        <f t="shared" si="3"/>
        <v>10949</v>
      </c>
      <c r="AG10" s="19">
        <f t="shared" si="3"/>
        <v>9269</v>
      </c>
      <c r="AH10" s="19">
        <f t="shared" si="3"/>
        <v>9931</v>
      </c>
    </row>
    <row r="11" spans="1:62">
      <c r="A11" s="11" t="s">
        <v>7</v>
      </c>
      <c r="B11" s="14" t="s">
        <v>8</v>
      </c>
      <c r="C11" s="20"/>
      <c r="D11" s="21"/>
      <c r="E11" s="22"/>
      <c r="F11" s="21"/>
      <c r="G11" s="21"/>
      <c r="H11" s="21"/>
      <c r="I11" s="21"/>
      <c r="J11" s="21"/>
      <c r="K11" s="21"/>
      <c r="L11" s="21"/>
      <c r="M11" s="21"/>
      <c r="N11" s="23"/>
      <c r="O11" s="23"/>
      <c r="P11" s="23">
        <v>5256</v>
      </c>
      <c r="Q11" s="23"/>
      <c r="R11" s="23">
        <v>1369</v>
      </c>
      <c r="S11" s="23"/>
      <c r="T11" s="23">
        <v>1462</v>
      </c>
      <c r="U11" s="23"/>
      <c r="V11" s="23">
        <v>870</v>
      </c>
      <c r="W11" s="21"/>
      <c r="X11" s="21">
        <v>1017</v>
      </c>
      <c r="Y11" s="23"/>
      <c r="Z11" s="23">
        <v>1966</v>
      </c>
      <c r="AA11" s="23">
        <v>1280</v>
      </c>
      <c r="AB11" s="23">
        <f>50%*AB10</f>
        <v>6410</v>
      </c>
      <c r="AC11" s="23"/>
      <c r="AD11" s="23">
        <f>50%*AD10</f>
        <v>5474.5</v>
      </c>
      <c r="AE11" s="21"/>
      <c r="AF11" s="22"/>
      <c r="AG11" s="21"/>
      <c r="AH11" s="22"/>
    </row>
    <row r="12" spans="1:62">
      <c r="A12" s="11"/>
      <c r="B12" s="14" t="s">
        <v>9</v>
      </c>
      <c r="C12" s="15"/>
      <c r="D12" s="23">
        <v>1500</v>
      </c>
      <c r="E12" s="23">
        <v>3240</v>
      </c>
      <c r="F12" s="23"/>
      <c r="G12" s="23">
        <v>550</v>
      </c>
      <c r="H12" s="23">
        <v>6000</v>
      </c>
      <c r="I12" s="23">
        <v>6000</v>
      </c>
      <c r="J12" s="23"/>
      <c r="K12" s="23">
        <v>550</v>
      </c>
      <c r="L12" s="23">
        <v>1580</v>
      </c>
      <c r="M12" s="23">
        <v>2630</v>
      </c>
      <c r="N12" s="23">
        <v>500</v>
      </c>
      <c r="O12" s="23">
        <v>4589</v>
      </c>
      <c r="P12" s="24"/>
      <c r="Q12" s="23">
        <v>1500</v>
      </c>
      <c r="R12" s="23"/>
      <c r="S12" s="23">
        <v>1000</v>
      </c>
      <c r="T12" s="23"/>
      <c r="U12" s="23">
        <v>500</v>
      </c>
      <c r="V12" s="23"/>
      <c r="W12" s="23">
        <v>1000</v>
      </c>
      <c r="X12" s="23"/>
      <c r="Y12" s="23">
        <v>1500</v>
      </c>
      <c r="Z12" s="23"/>
      <c r="AA12" s="23">
        <v>1500</v>
      </c>
      <c r="AB12" s="23">
        <v>1501</v>
      </c>
      <c r="AC12" s="23">
        <v>2846</v>
      </c>
      <c r="AD12" s="23">
        <v>465</v>
      </c>
      <c r="AE12" s="23">
        <v>4506</v>
      </c>
      <c r="AF12" s="23">
        <v>4506</v>
      </c>
      <c r="AG12" s="23">
        <v>2690</v>
      </c>
      <c r="AH12" s="23">
        <v>2690</v>
      </c>
    </row>
    <row r="13" spans="1:62">
      <c r="A13" s="11"/>
      <c r="B13" s="14" t="s">
        <v>70</v>
      </c>
      <c r="C13" s="15"/>
      <c r="D13" s="23"/>
      <c r="E13" s="23"/>
      <c r="F13" s="23"/>
      <c r="G13" s="23"/>
      <c r="H13" s="2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62">
      <c r="A14" s="11"/>
      <c r="B14" s="14" t="s">
        <v>10</v>
      </c>
      <c r="C14" s="15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4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62">
      <c r="A15" s="11"/>
      <c r="B15" s="14" t="s">
        <v>42</v>
      </c>
      <c r="C15" s="15"/>
      <c r="D15" s="23">
        <v>1167</v>
      </c>
      <c r="E15" s="24">
        <v>1167</v>
      </c>
      <c r="F15" s="23"/>
      <c r="G15" s="23"/>
      <c r="H15" s="23"/>
      <c r="I15" s="23">
        <v>620</v>
      </c>
      <c r="J15" s="23"/>
      <c r="K15" s="23"/>
      <c r="L15" s="23"/>
      <c r="M15" s="23"/>
      <c r="N15" s="23"/>
      <c r="O15" s="23"/>
      <c r="P15" s="23"/>
      <c r="Q15" s="23"/>
      <c r="R15" s="23"/>
      <c r="S15" s="24"/>
      <c r="T15" s="23"/>
      <c r="U15" s="24"/>
      <c r="V15" s="23"/>
      <c r="W15" s="24"/>
      <c r="X15" s="23"/>
      <c r="Y15" s="23"/>
      <c r="Z15" s="23"/>
      <c r="AA15" s="23">
        <v>10264</v>
      </c>
      <c r="AB15" s="23">
        <f>AB11</f>
        <v>6410</v>
      </c>
      <c r="AC15" s="24"/>
      <c r="AD15" s="23"/>
      <c r="AE15" s="24"/>
      <c r="AF15" s="24">
        <v>1400</v>
      </c>
      <c r="AG15" s="23"/>
      <c r="AH15" s="24"/>
    </row>
    <row r="16" spans="1:62" s="26" customFormat="1">
      <c r="A16" s="11"/>
      <c r="B16" s="69" t="s">
        <v>81</v>
      </c>
      <c r="C16" s="27"/>
      <c r="D16" s="25">
        <f>SUM(D10:D15)*8.77%</f>
        <v>1286.2959000000001</v>
      </c>
      <c r="E16" s="25">
        <f>(E10/26*15)/12</f>
        <v>526.39423076923083</v>
      </c>
      <c r="F16" s="25">
        <f>SUM(F10:F15)*8.77%</f>
        <v>774.12789999999995</v>
      </c>
      <c r="G16" s="25">
        <f>(G10/26*15)/12</f>
        <v>454.75961538461542</v>
      </c>
      <c r="H16" s="25">
        <f>SUM(H10:H15)*8.77%</f>
        <v>1467.221</v>
      </c>
      <c r="I16" s="25">
        <f>(I10/26*15)/12</f>
        <v>526.39423076923083</v>
      </c>
      <c r="J16" s="25">
        <f>SUM(J10:J15)*8.77%</f>
        <v>825.08159999999998</v>
      </c>
      <c r="K16" s="25">
        <f>(K10/26*15)/12</f>
        <v>454.75961538461542</v>
      </c>
      <c r="L16" s="25">
        <f>SUM(L10:L15)*8.77%</f>
        <v>968.12030000000004</v>
      </c>
      <c r="M16" s="25">
        <f>(M10/26*15)/12</f>
        <v>454.75961538461542</v>
      </c>
      <c r="N16" s="25">
        <f>SUM(N10:N15)*8.77%</f>
        <v>897.34640000000002</v>
      </c>
      <c r="O16" s="25">
        <f>SUM(O10:O15)*8.77%</f>
        <v>1343.4763</v>
      </c>
      <c r="P16" s="25">
        <f>(P10/26*15)/12</f>
        <v>526.39423076923083</v>
      </c>
      <c r="Q16" s="25">
        <f>SUM(Q10:Q15)*8.77%</f>
        <v>1072.5709999999999</v>
      </c>
      <c r="R16" s="25">
        <f>(R10/26*15)/12</f>
        <v>526.39423076923083</v>
      </c>
      <c r="S16" s="25">
        <f>SUM(S10:S15)*8.77%</f>
        <v>1028.721</v>
      </c>
      <c r="T16" s="25">
        <f>(T10/26*15)/12</f>
        <v>526.39423076923083</v>
      </c>
      <c r="U16" s="25">
        <f>SUM(U10:U15)*8.77%</f>
        <v>984.87099999999998</v>
      </c>
      <c r="V16" s="25">
        <f>(V10/26*15)/12</f>
        <v>526.39423076923083</v>
      </c>
      <c r="W16" s="25">
        <f>SUM(W10:W15)*8.77%</f>
        <v>861.8279</v>
      </c>
      <c r="X16" s="25">
        <f>(X10/26*15)/12</f>
        <v>454.75961538461542</v>
      </c>
      <c r="Y16" s="25">
        <f>SUM(Y10:Y15)*8.77%</f>
        <v>1072.5709999999999</v>
      </c>
      <c r="Z16" s="25">
        <f>(Z10/26*15)/12</f>
        <v>526.39423076923083</v>
      </c>
      <c r="AA16" s="25">
        <f>SUM(AA10:AA15)*8.77%</f>
        <v>2240.2087999999999</v>
      </c>
      <c r="AB16" s="25">
        <f>(AB10/26*15)/12</f>
        <v>616.34615384615392</v>
      </c>
      <c r="AC16" s="25">
        <f>SUM(AC10:AC15)*8.77%</f>
        <v>1190.6152</v>
      </c>
      <c r="AD16" s="25">
        <f>(AD10/26*15)/12</f>
        <v>526.39423076923083</v>
      </c>
      <c r="AE16" s="25">
        <f>SUM(AE10:AE15)*8.77%</f>
        <v>1383.2044000000001</v>
      </c>
      <c r="AF16" s="25">
        <f>(AF10/26*15)/12</f>
        <v>526.39423076923083</v>
      </c>
      <c r="AG16" s="25">
        <f>SUM(AG10:AG15)*8.77%</f>
        <v>1048.8043</v>
      </c>
      <c r="AH16" s="25">
        <f>(AH10/26*15)/12</f>
        <v>477.45192307692309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>
      <c r="A17" s="11"/>
      <c r="B17" s="12" t="s">
        <v>71</v>
      </c>
      <c r="C17" s="27">
        <v>8.3299999999999999E-2</v>
      </c>
      <c r="D17" s="21">
        <f>+IF((D8+D9)&lt;7000,(7000)*$C$17,(D8+D9)*$C$17)</f>
        <v>999.6</v>
      </c>
      <c r="E17" s="21">
        <f>+IF((E8+E9)&lt;7000,(7000)*$C$17,(E8+E9)*$C$17)</f>
        <v>912.05169999999998</v>
      </c>
      <c r="F17" s="21">
        <f>+IF((F8+F9)&lt;7000,(7000)*$C$17,(F8+F9)*$C$17)</f>
        <v>735.28909999999996</v>
      </c>
      <c r="G17" s="21">
        <f>+IF((G8+G9)&lt;7000,(7000)*$C$17,(G8+G9)*$C$17)</f>
        <v>787.93470000000002</v>
      </c>
      <c r="H17" s="21">
        <f>+IF((H8+H9)&lt;7000,(7000)*$C$17,(H8+H9)*$C$17)</f>
        <v>893.80899999999997</v>
      </c>
      <c r="I17" s="21">
        <f t="shared" ref="I17:X17" si="4">+IF((I8+I9)&lt;7000,(7000)*$C$17,(I8+I9)*$C$17)</f>
        <v>912.05169999999998</v>
      </c>
      <c r="J17" s="21">
        <f>+IF((J8+J9)&lt;7000,(7000)*$C$17,(J8+J9)*$C$17)</f>
        <v>783.68639999999994</v>
      </c>
      <c r="K17" s="21">
        <f t="shared" si="4"/>
        <v>787.93470000000002</v>
      </c>
      <c r="L17" s="21">
        <f>+IF((L8+L9)&lt;7000,(7000)*$C$17,(L8+L9)*$C$17)</f>
        <v>787.93470000000002</v>
      </c>
      <c r="M17" s="21">
        <f t="shared" ref="M17" si="5">+IF((M8+M9)&lt;7000,(7000)*$C$17,(M8+M9)*$C$17)</f>
        <v>787.93470000000002</v>
      </c>
      <c r="N17" s="21">
        <f>+IF((N8+N9)&lt;7000,(7000)*$C$17,(N8+N9)*$C$17)</f>
        <v>810.67560000000003</v>
      </c>
      <c r="O17" s="21">
        <f>+IF((O8+O9)&lt;7000,(7000)*$C$17,(O8+O9)*$C$17)</f>
        <v>893.80899999999997</v>
      </c>
      <c r="P17" s="21">
        <f t="shared" si="4"/>
        <v>912.13499999999999</v>
      </c>
      <c r="Q17" s="21">
        <f>+IF((Q8+Q9)&lt;7000,(7000)*$C$17,(Q8+Q9)*$C$17)</f>
        <v>893.80899999999997</v>
      </c>
      <c r="R17" s="21">
        <f t="shared" si="4"/>
        <v>912.13499999999999</v>
      </c>
      <c r="S17" s="21">
        <f>+IF((S8+S9)&lt;7000,(7000)*$C$17,(S8+S9)*$C$17)</f>
        <v>893.80899999999997</v>
      </c>
      <c r="T17" s="21">
        <f t="shared" si="4"/>
        <v>912.13499999999999</v>
      </c>
      <c r="U17" s="21">
        <f>+IF((U8+U9)&lt;7000,(7000)*$C$17,(U8+U9)*$C$17)</f>
        <v>893.80899999999997</v>
      </c>
      <c r="V17" s="21">
        <f t="shared" si="4"/>
        <v>912.13499999999999</v>
      </c>
      <c r="W17" s="21">
        <f>+IF((W8+W9)&lt;7000,(7000)*$C$17,(W8+W9)*$C$17)</f>
        <v>735.28909999999996</v>
      </c>
      <c r="X17" s="21">
        <f t="shared" si="4"/>
        <v>787.93470000000002</v>
      </c>
      <c r="Y17" s="21">
        <f>+IF((Y8+Y9)&lt;7000,(7000)*$C$17,(Y8+Y9)*$C$17)</f>
        <v>893.80899999999997</v>
      </c>
      <c r="Z17" s="21">
        <f t="shared" ref="Z17" si="6">+IF((Z8+Z9)&lt;7000,(7000)*$C$17,(Z8+Z9)*$C$17)</f>
        <v>912.13499999999999</v>
      </c>
      <c r="AA17" s="21">
        <f t="shared" ref="AA17:AH17" si="7">+IF((AA8+AA9)&lt;7000,(7000)*$C$17,(AA8+AA9)*$C$17)</f>
        <v>1041.25</v>
      </c>
      <c r="AB17" s="21">
        <f t="shared" si="7"/>
        <v>1067.9059999999999</v>
      </c>
      <c r="AC17" s="21">
        <f t="shared" si="7"/>
        <v>893.80899999999997</v>
      </c>
      <c r="AD17" s="21">
        <f t="shared" si="7"/>
        <v>893.80899999999997</v>
      </c>
      <c r="AE17" s="21">
        <f t="shared" si="7"/>
        <v>938.45780000000002</v>
      </c>
      <c r="AF17" s="21">
        <f t="shared" si="7"/>
        <v>912.05169999999998</v>
      </c>
      <c r="AG17" s="21">
        <f t="shared" si="7"/>
        <v>772.10770000000002</v>
      </c>
      <c r="AH17" s="21">
        <f t="shared" si="7"/>
        <v>827.25229999999999</v>
      </c>
    </row>
    <row r="18" spans="1:62">
      <c r="A18" s="11"/>
      <c r="B18" s="10" t="s">
        <v>11</v>
      </c>
      <c r="C18" s="28"/>
      <c r="D18" s="29">
        <f>SUM(D11:D17)</f>
        <v>4952.8959000000004</v>
      </c>
      <c r="E18" s="29">
        <f>SUM(E11:E17)</f>
        <v>5845.4459307692305</v>
      </c>
      <c r="F18" s="29">
        <f>SUM(F11:F17)</f>
        <v>1509.4169999999999</v>
      </c>
      <c r="G18" s="29">
        <f>SUM(G11:G17)</f>
        <v>1792.6943153846155</v>
      </c>
      <c r="H18" s="29">
        <f>SUM(H11:H17)</f>
        <v>8361.0299999999988</v>
      </c>
      <c r="I18" s="29">
        <f t="shared" ref="I18:X18" si="8">SUM(I11:I17)</f>
        <v>8058.4459307692305</v>
      </c>
      <c r="J18" s="29">
        <f>SUM(J11:J17)</f>
        <v>1608.768</v>
      </c>
      <c r="K18" s="29">
        <f t="shared" si="8"/>
        <v>1792.6943153846155</v>
      </c>
      <c r="L18" s="29">
        <f>SUM(L11:L17)</f>
        <v>3336.0550000000003</v>
      </c>
      <c r="M18" s="29">
        <f t="shared" ref="M18" si="9">SUM(M11:M17)</f>
        <v>3872.694315384615</v>
      </c>
      <c r="N18" s="29">
        <f>SUM(N11:N17)</f>
        <v>2208.0219999999999</v>
      </c>
      <c r="O18" s="29">
        <f>SUM(O11:O17)</f>
        <v>6826.2853000000005</v>
      </c>
      <c r="P18" s="29">
        <f t="shared" si="8"/>
        <v>6694.5292307692307</v>
      </c>
      <c r="Q18" s="29">
        <f>SUM(Q11:Q17)</f>
        <v>3466.38</v>
      </c>
      <c r="R18" s="29">
        <f t="shared" si="8"/>
        <v>2807.5292307692307</v>
      </c>
      <c r="S18" s="29">
        <f>SUM(S11:S17)</f>
        <v>2922.5299999999997</v>
      </c>
      <c r="T18" s="29">
        <f t="shared" si="8"/>
        <v>2900.5292307692307</v>
      </c>
      <c r="U18" s="29">
        <f>SUM(U11:U17)</f>
        <v>2378.6800000000003</v>
      </c>
      <c r="V18" s="29">
        <f t="shared" si="8"/>
        <v>2308.5292307692307</v>
      </c>
      <c r="W18" s="29">
        <f>SUM(W11:W17)</f>
        <v>2597.1170000000002</v>
      </c>
      <c r="X18" s="29">
        <f t="shared" si="8"/>
        <v>2259.6943153846155</v>
      </c>
      <c r="Y18" s="29">
        <f>SUM(Y11:Y17)</f>
        <v>3466.38</v>
      </c>
      <c r="Z18" s="29">
        <f t="shared" ref="Z18" si="10">SUM(Z11:Z17)</f>
        <v>3404.5292307692307</v>
      </c>
      <c r="AA18" s="29">
        <f t="shared" ref="AA18:AH18" si="11">SUM(AA11:AA17)</f>
        <v>16325.4588</v>
      </c>
      <c r="AB18" s="29">
        <f t="shared" si="11"/>
        <v>16005.252153846155</v>
      </c>
      <c r="AC18" s="29">
        <f t="shared" si="11"/>
        <v>4930.4242000000004</v>
      </c>
      <c r="AD18" s="29">
        <f t="shared" si="11"/>
        <v>7359.7032307692307</v>
      </c>
      <c r="AE18" s="29">
        <f t="shared" si="11"/>
        <v>6827.6622000000007</v>
      </c>
      <c r="AF18" s="29">
        <f t="shared" si="11"/>
        <v>7344.4459307692305</v>
      </c>
      <c r="AG18" s="29">
        <f t="shared" si="11"/>
        <v>4510.9120000000003</v>
      </c>
      <c r="AH18" s="29">
        <f t="shared" si="11"/>
        <v>3994.704223076923</v>
      </c>
    </row>
    <row r="19" spans="1:62">
      <c r="A19" s="9" t="s">
        <v>12</v>
      </c>
      <c r="B19" s="10" t="s">
        <v>13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62">
      <c r="A20" s="11">
        <v>1</v>
      </c>
      <c r="B20" s="69" t="s">
        <v>14</v>
      </c>
      <c r="C20" s="28" t="s">
        <v>15</v>
      </c>
      <c r="D20" s="29">
        <f t="shared" ref="D20:J20" si="12">IF((D18+D10-D16-D17-D11-D12)&lt;15000,((D18+D10-D16-D17-D11-D12)*12%),1800)</f>
        <v>1580.0399999999997</v>
      </c>
      <c r="E20" s="29">
        <f t="shared" si="12"/>
        <v>1453.9199999999998</v>
      </c>
      <c r="F20" s="29">
        <f t="shared" si="12"/>
        <v>1059.24</v>
      </c>
      <c r="G20" s="29">
        <f t="shared" si="12"/>
        <v>1135.08</v>
      </c>
      <c r="H20" s="29">
        <f t="shared" si="12"/>
        <v>1287.5999999999995</v>
      </c>
      <c r="I20" s="29">
        <f t="shared" si="12"/>
        <v>1388.28</v>
      </c>
      <c r="J20" s="29">
        <f t="shared" si="12"/>
        <v>1128.96</v>
      </c>
      <c r="K20" s="29">
        <f t="shared" ref="K20" si="13">IF((K18+K10-K16-K17-K11-K12)&lt;15000,((K18+K10-K16-K17-K11-K12)*12%),1800)</f>
        <v>1135.08</v>
      </c>
      <c r="L20" s="29">
        <f>IF((L18+L10-L16-L17-L11-L12)&lt;15000,((L18+L10-L16-L17-L11-L12)*12%),1800)</f>
        <v>1135.08</v>
      </c>
      <c r="M20" s="29">
        <f t="shared" ref="M20" si="14">IF((M18+M10-M16-M17-M11-M12)&lt;15000,((M18+M10-M16-M17-M11-M12)*12%),1800)</f>
        <v>1135.08</v>
      </c>
      <c r="N20" s="29">
        <f>IF((N18+N10-N16-N17-N11-N12)&lt;15000,((N18+N10-N16-N17-N11-N12)*12%),1800)</f>
        <v>1167.8399999999999</v>
      </c>
      <c r="O20" s="29">
        <f>IF((O18+O10-O16-O17-O11-O12)&lt;15000,((O18+O10-O16-O17-O11-O12)*12%),1800)</f>
        <v>1287.5999999999999</v>
      </c>
      <c r="P20" s="29">
        <f>IF((P18+P10-P17-P11-P12)&lt;15000,((P18+P10-P17-P11-P12)*12%),1800)</f>
        <v>1377.0473076923076</v>
      </c>
      <c r="Q20" s="29">
        <f>IF((Q18+Q10-Q16-Q17-Q11-Q12)&lt;15000,((Q18+Q10-Q16-Q17-Q11-Q12)*12%),1800)</f>
        <v>1287.6000000000001</v>
      </c>
      <c r="R20" s="29">
        <f>IF((R18+R10-R17-R11-R12)&lt;15000,((R18+R10-R17-R11-R12)*12%),1800)</f>
        <v>1377.0473076923076</v>
      </c>
      <c r="S20" s="29">
        <f>IF((S18+S10-S16-S17-S11-S12)&lt;15000,((S18+S10-S16-S17-S11-S12)*12%),1800)</f>
        <v>1287.5999999999999</v>
      </c>
      <c r="T20" s="29">
        <f>IF((T18+T10-T17-T11-T12)&lt;15000,((T18+T10-T17-T11-T12)*12%),1800)</f>
        <v>1377.0473076923076</v>
      </c>
      <c r="U20" s="29">
        <f>IF((U18+U10-U16-U17-U11-U12)&lt;15000,((U18+U10-U16-U17-U11-U12)*12%),1800)</f>
        <v>1287.6000000000001</v>
      </c>
      <c r="V20" s="29">
        <f>IF((V18+V10-V17-V11-V12)&lt;15000,((V18+V10-V17-V11-V12)*12%),1800)</f>
        <v>1377.0473076923076</v>
      </c>
      <c r="W20" s="29">
        <f>IF((W18+W10-W16-W17-W11-W12)&lt;15000,((W18+W10-W16-W17-W11-W12)*12%),1800)</f>
        <v>1059.24</v>
      </c>
      <c r="X20" s="29">
        <f>IF((X18+X10-X17-X11-X12)&lt;15000,((X18+X10-X17-X11-X12)*12%),1800)</f>
        <v>1189.6511538461539</v>
      </c>
      <c r="Y20" s="29">
        <f>IF((Y18+Y10-Y16-Y17-Y11-Y12)&lt;15000,((Y18+Y10-Y16-Y17-Y11-Y12)*12%),1800)</f>
        <v>1287.6000000000001</v>
      </c>
      <c r="Z20" s="29">
        <f>IF((Z18+Z10-Z17-Z11-Z12)&lt;15000,((Z18+Z10-Z17-Z11-Z12)*12%),1800)</f>
        <v>1377.0473076923076</v>
      </c>
      <c r="AA20" s="29">
        <f t="shared" ref="AA20:AH20" si="15">IF((AA18+AA10-AA16-AA17-AA11-AA12)&lt;15000,((AA18+AA10-AA16-AA17-AA11-AA12)*12%),1800)</f>
        <v>1800</v>
      </c>
      <c r="AB20" s="29">
        <f>IF((AB18+AB10-AB17-AB11-AB12)&lt;15000,((AB18+AB10-AB17-AB11-AB12)*12%),1800)</f>
        <v>1800</v>
      </c>
      <c r="AC20" s="29">
        <f t="shared" si="15"/>
        <v>1287.6000000000001</v>
      </c>
      <c r="AD20" s="29">
        <f>IF((AD18+AD10-AD17-AD11-AD12)&lt;15000,((AD18+AD10-AD17-AD11-AD12)*12%),1800)</f>
        <v>1377.0473076923076</v>
      </c>
      <c r="AE20" s="29">
        <f t="shared" si="15"/>
        <v>1351.9199999999998</v>
      </c>
      <c r="AF20" s="29">
        <f t="shared" si="15"/>
        <v>1481.8799999999999</v>
      </c>
      <c r="AG20" s="29">
        <f t="shared" si="15"/>
        <v>1112.28</v>
      </c>
      <c r="AH20" s="29">
        <f t="shared" si="15"/>
        <v>1191.7199999999998</v>
      </c>
    </row>
    <row r="21" spans="1:62" ht="24">
      <c r="A21" s="11">
        <v>2</v>
      </c>
      <c r="B21" s="69" t="s">
        <v>72</v>
      </c>
      <c r="C21" s="28" t="s">
        <v>53</v>
      </c>
      <c r="D21" s="29">
        <f>(D10+D18-D12)*0.75%</f>
        <v>115.89671924999999</v>
      </c>
      <c r="E21" s="29">
        <f>E10*0.75%</f>
        <v>82.117499999999993</v>
      </c>
      <c r="F21" s="29">
        <f>(F10+F18-F12)*1.75%</f>
        <v>180.88729750000002</v>
      </c>
      <c r="G21" s="29">
        <f>G10*0.75%</f>
        <v>70.942499999999995</v>
      </c>
      <c r="H21" s="29">
        <v>317</v>
      </c>
      <c r="I21" s="29">
        <f>I10*0.75%</f>
        <v>82.117499999999993</v>
      </c>
      <c r="J21" s="29">
        <f>(J10+J18-J12)*1.75%</f>
        <v>192.79344000000003</v>
      </c>
      <c r="K21" s="29">
        <f>K10*0.75%</f>
        <v>70.942499999999995</v>
      </c>
      <c r="L21" s="29">
        <f>(L10+L18-L12)*0.75%</f>
        <v>84.112912499999993</v>
      </c>
      <c r="M21" s="29">
        <f>M10*0.75%</f>
        <v>70.942499999999995</v>
      </c>
      <c r="N21" s="29">
        <f>(N10+N18-N12)*1.75%</f>
        <v>200.20038500000004</v>
      </c>
      <c r="O21" s="29">
        <f>(O10+O18)*1.75%</f>
        <v>307.23499275</v>
      </c>
      <c r="P21" s="29">
        <f>(P10+P18)*0.75%</f>
        <v>132.32646923076922</v>
      </c>
      <c r="Q21" s="29">
        <f>(Q10+Q18-Q12)*1.75%</f>
        <v>222.18665000000004</v>
      </c>
      <c r="R21" s="29">
        <f>(R10+R18)*0.75%</f>
        <v>103.17396923076923</v>
      </c>
      <c r="S21" s="29">
        <f>(S10+S18-S12)*1.75%</f>
        <v>221.419275</v>
      </c>
      <c r="T21" s="29">
        <f>(T10+T18)*0.75%</f>
        <v>103.87146923076922</v>
      </c>
      <c r="U21" s="29">
        <f>(U10+U18-U12)*1.75%</f>
        <v>220.65190000000001</v>
      </c>
      <c r="V21" s="29">
        <f>(V10+V18)*0.75%</f>
        <v>99.431469230769224</v>
      </c>
      <c r="W21" s="29">
        <f>(W10+W18-W12)*1.75%</f>
        <v>182.42204750000002</v>
      </c>
      <c r="X21" s="29">
        <f>(X10+X18)*0.75%</f>
        <v>87.890207365384612</v>
      </c>
      <c r="Y21" s="29">
        <f>(Y10+Y18-Y12)*1.75%</f>
        <v>222.18665000000004</v>
      </c>
      <c r="Z21" s="29">
        <f>(Z10+Z18)*0.75%</f>
        <v>107.65146923076922</v>
      </c>
      <c r="AA21" s="29">
        <v>0</v>
      </c>
      <c r="AB21" s="29">
        <v>0</v>
      </c>
      <c r="AC21" s="29">
        <f>(AC10+AC18-AC12)*0.75%</f>
        <v>96.108181500000001</v>
      </c>
      <c r="AD21" s="29">
        <f>(AD10+AD18)*0.75%</f>
        <v>137.31527423076923</v>
      </c>
      <c r="AE21" s="29">
        <f>(AE10+AE18)*1.75%</f>
        <v>316.63908850000001</v>
      </c>
      <c r="AF21" s="29">
        <f>AF10*0.75%</f>
        <v>82.117499999999993</v>
      </c>
      <c r="AG21" s="29">
        <f>(AG10+AG18)*1.75%</f>
        <v>241.14846000000003</v>
      </c>
      <c r="AH21" s="29">
        <f>AH10*0.75%</f>
        <v>74.482500000000002</v>
      </c>
    </row>
    <row r="22" spans="1:62">
      <c r="A22" s="11">
        <v>3</v>
      </c>
      <c r="B22" s="12" t="s">
        <v>16</v>
      </c>
      <c r="C22" s="9"/>
      <c r="D22" s="9">
        <v>25</v>
      </c>
      <c r="E22" s="9">
        <v>25</v>
      </c>
      <c r="F22" s="9">
        <v>10</v>
      </c>
      <c r="G22" s="9">
        <v>25</v>
      </c>
      <c r="H22" s="9">
        <v>10</v>
      </c>
      <c r="I22" s="9">
        <v>25</v>
      </c>
      <c r="J22" s="9">
        <v>10</v>
      </c>
      <c r="K22" s="9">
        <v>25</v>
      </c>
      <c r="L22" s="9">
        <v>25</v>
      </c>
      <c r="M22" s="9">
        <v>25</v>
      </c>
      <c r="N22" s="9">
        <v>10</v>
      </c>
      <c r="O22" s="9">
        <v>10</v>
      </c>
      <c r="P22" s="9">
        <v>25</v>
      </c>
      <c r="Q22" s="9">
        <v>10</v>
      </c>
      <c r="R22" s="9">
        <v>25</v>
      </c>
      <c r="S22" s="9">
        <v>10</v>
      </c>
      <c r="T22" s="9">
        <v>25</v>
      </c>
      <c r="U22" s="9">
        <v>10</v>
      </c>
      <c r="V22" s="9">
        <v>25</v>
      </c>
      <c r="W22" s="9">
        <v>10</v>
      </c>
      <c r="X22" s="9">
        <v>25</v>
      </c>
      <c r="Y22" s="9">
        <v>10</v>
      </c>
      <c r="Z22" s="9">
        <v>25</v>
      </c>
      <c r="AA22" s="9">
        <v>25</v>
      </c>
      <c r="AB22" s="9">
        <v>25</v>
      </c>
      <c r="AC22" s="9">
        <v>10</v>
      </c>
      <c r="AD22" s="9">
        <v>25</v>
      </c>
      <c r="AE22" s="9">
        <v>10</v>
      </c>
      <c r="AF22" s="9">
        <v>25</v>
      </c>
      <c r="AG22" s="9">
        <v>10</v>
      </c>
      <c r="AH22" s="9">
        <v>25</v>
      </c>
    </row>
    <row r="23" spans="1:62">
      <c r="A23" s="9"/>
      <c r="B23" s="10" t="s">
        <v>17</v>
      </c>
      <c r="C23" s="29"/>
      <c r="D23" s="29">
        <f>SUM(D20:D22)</f>
        <v>1720.9367192499997</v>
      </c>
      <c r="E23" s="29">
        <f>SUM(E20:E22)</f>
        <v>1561.0374999999999</v>
      </c>
      <c r="F23" s="29">
        <f>SUM(F20:F22)</f>
        <v>1250.1272974999999</v>
      </c>
      <c r="G23" s="29">
        <f>SUM(G20:G22)</f>
        <v>1231.0225</v>
      </c>
      <c r="H23" s="29">
        <f>SUM(H20:H22)</f>
        <v>1614.5999999999995</v>
      </c>
      <c r="I23" s="29">
        <f t="shared" ref="I23:X23" si="16">SUM(I20:I22)</f>
        <v>1495.3975</v>
      </c>
      <c r="J23" s="29">
        <f>SUM(J20:J22)</f>
        <v>1331.75344</v>
      </c>
      <c r="K23" s="29">
        <f t="shared" si="16"/>
        <v>1231.0225</v>
      </c>
      <c r="L23" s="29">
        <f>SUM(L20:L22)</f>
        <v>1244.1929124999999</v>
      </c>
      <c r="M23" s="29">
        <f t="shared" ref="M23" si="17">SUM(M20:M22)</f>
        <v>1231.0225</v>
      </c>
      <c r="N23" s="29">
        <f>SUM(N20:N22)</f>
        <v>1378.040385</v>
      </c>
      <c r="O23" s="29">
        <f>SUM(O20:O22)</f>
        <v>1604.8349927499999</v>
      </c>
      <c r="P23" s="29">
        <f t="shared" si="16"/>
        <v>1534.3737769230768</v>
      </c>
      <c r="Q23" s="29">
        <f>SUM(Q20:Q22)</f>
        <v>1519.7866500000002</v>
      </c>
      <c r="R23" s="29">
        <f t="shared" si="16"/>
        <v>1505.2212769230769</v>
      </c>
      <c r="S23" s="29">
        <f>SUM(S20:S22)</f>
        <v>1519.0192749999999</v>
      </c>
      <c r="T23" s="29">
        <f t="shared" si="16"/>
        <v>1505.9187769230768</v>
      </c>
      <c r="U23" s="29">
        <f>SUM(U20:U22)</f>
        <v>1518.2519000000002</v>
      </c>
      <c r="V23" s="29">
        <f t="shared" si="16"/>
        <v>1501.4787769230768</v>
      </c>
      <c r="W23" s="29">
        <f>SUM(W20:W22)</f>
        <v>1251.6620475</v>
      </c>
      <c r="X23" s="29">
        <f t="shared" si="16"/>
        <v>1302.5413612115385</v>
      </c>
      <c r="Y23" s="29">
        <f>SUM(Y20:Y22)</f>
        <v>1519.7866500000002</v>
      </c>
      <c r="Z23" s="29">
        <f t="shared" ref="Z23" si="18">SUM(Z20:Z22)</f>
        <v>1509.6987769230768</v>
      </c>
      <c r="AA23" s="29">
        <f t="shared" ref="AA23:AH23" si="19">SUM(AA20:AA22)</f>
        <v>1825</v>
      </c>
      <c r="AB23" s="29">
        <f t="shared" si="19"/>
        <v>1825</v>
      </c>
      <c r="AC23" s="29">
        <f t="shared" si="19"/>
        <v>1393.7081815000001</v>
      </c>
      <c r="AD23" s="29">
        <f t="shared" si="19"/>
        <v>1539.362581923077</v>
      </c>
      <c r="AE23" s="29">
        <f t="shared" si="19"/>
        <v>1678.5590884999999</v>
      </c>
      <c r="AF23" s="29">
        <f t="shared" si="19"/>
        <v>1588.9974999999999</v>
      </c>
      <c r="AG23" s="29">
        <f t="shared" si="19"/>
        <v>1363.4284600000001</v>
      </c>
      <c r="AH23" s="29">
        <f t="shared" si="19"/>
        <v>1291.2024999999999</v>
      </c>
    </row>
    <row r="24" spans="1:62" s="26" customFormat="1">
      <c r="A24" s="9"/>
      <c r="B24" s="10" t="s">
        <v>18</v>
      </c>
      <c r="C24" s="29" t="s">
        <v>19</v>
      </c>
      <c r="D24" s="29">
        <f>D10+D18-D23</f>
        <v>15231.95918075</v>
      </c>
      <c r="E24" s="29">
        <f>E10+E18-E23</f>
        <v>15233.40843076923</v>
      </c>
      <c r="F24" s="29">
        <f>F10+F18-F23</f>
        <v>9086.2897025000002</v>
      </c>
      <c r="G24" s="29">
        <f>G10+G18-G23</f>
        <v>10020.671815384616</v>
      </c>
      <c r="H24" s="29">
        <f>H10+H18-H23</f>
        <v>17476.43</v>
      </c>
      <c r="I24" s="29">
        <f t="shared" ref="I24:X24" si="20">I10+I18-I23</f>
        <v>17512.048430769231</v>
      </c>
      <c r="J24" s="29">
        <f>J10+J18-J23</f>
        <v>9685.0145599999996</v>
      </c>
      <c r="K24" s="29">
        <f t="shared" si="20"/>
        <v>10020.671815384616</v>
      </c>
      <c r="L24" s="29">
        <f>L10+L18-L23</f>
        <v>11550.8620875</v>
      </c>
      <c r="M24" s="29">
        <f t="shared" ref="M24" si="21">M10+M18-M23</f>
        <v>12100.671815384616</v>
      </c>
      <c r="N24" s="29">
        <f>N10+N18-N23</f>
        <v>10561.981615000001</v>
      </c>
      <c r="O24" s="29">
        <f>O10+O18-O23</f>
        <v>15951.450307249999</v>
      </c>
      <c r="P24" s="29">
        <f t="shared" si="20"/>
        <v>16109.155453846151</v>
      </c>
      <c r="Q24" s="29">
        <f>Q10+Q18-Q23</f>
        <v>12676.593350000001</v>
      </c>
      <c r="R24" s="29">
        <f t="shared" si="20"/>
        <v>12251.307953846153</v>
      </c>
      <c r="S24" s="29">
        <f>S10+S18-S23</f>
        <v>12133.510724999998</v>
      </c>
      <c r="T24" s="29">
        <f t="shared" si="20"/>
        <v>12343.610453846153</v>
      </c>
      <c r="U24" s="29">
        <f>U10+U18-U23</f>
        <v>11590.428100000001</v>
      </c>
      <c r="V24" s="29">
        <f t="shared" si="20"/>
        <v>11756.050453846154</v>
      </c>
      <c r="W24" s="29">
        <f>W10+W18-W23</f>
        <v>10172.4549525</v>
      </c>
      <c r="X24" s="29">
        <f t="shared" si="20"/>
        <v>10416.152954173076</v>
      </c>
      <c r="Y24" s="29">
        <f>Y10+Y18-Y23</f>
        <v>12676.593350000001</v>
      </c>
      <c r="Z24" s="29">
        <f t="shared" ref="Z24" si="22">Z10+Z18-Z23</f>
        <v>12843.830453846154</v>
      </c>
      <c r="AA24" s="29">
        <f t="shared" ref="AA24:AH24" si="23">AA10+AA18-AA23</f>
        <v>27000.4588</v>
      </c>
      <c r="AB24" s="29">
        <f t="shared" si="23"/>
        <v>27000.252153846155</v>
      </c>
      <c r="AC24" s="29">
        <f t="shared" si="23"/>
        <v>14266.716018500001</v>
      </c>
      <c r="AD24" s="29">
        <f t="shared" si="23"/>
        <v>16769.340648846155</v>
      </c>
      <c r="AE24" s="29">
        <f t="shared" si="23"/>
        <v>16415.103111500001</v>
      </c>
      <c r="AF24" s="29">
        <f t="shared" si="23"/>
        <v>16704.448430769229</v>
      </c>
      <c r="AG24" s="29">
        <f t="shared" si="23"/>
        <v>12416.483540000001</v>
      </c>
      <c r="AH24" s="29">
        <f t="shared" si="23"/>
        <v>12634.501723076923</v>
      </c>
      <c r="AI24" s="55"/>
      <c r="AJ24" s="55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>
      <c r="A25" s="9" t="s">
        <v>20</v>
      </c>
      <c r="B25" s="10" t="s">
        <v>21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62">
      <c r="A26" s="11">
        <v>1</v>
      </c>
      <c r="B26" s="69" t="s">
        <v>22</v>
      </c>
      <c r="C26" s="30">
        <v>0.13</v>
      </c>
      <c r="D26" s="29">
        <f t="shared" ref="D26:J26" si="24">IF((D10+D18-D11-D12-D16-D17)&lt;15000,((D10+D18-D11-D12-D16-D17)*13%),1950)</f>
        <v>1711.7099999999998</v>
      </c>
      <c r="E26" s="29">
        <f t="shared" si="24"/>
        <v>1575.0800000000002</v>
      </c>
      <c r="F26" s="29">
        <f t="shared" si="24"/>
        <v>1147.51</v>
      </c>
      <c r="G26" s="29">
        <f t="shared" si="24"/>
        <v>1229.67</v>
      </c>
      <c r="H26" s="29">
        <f t="shared" si="24"/>
        <v>1394.9</v>
      </c>
      <c r="I26" s="29">
        <f t="shared" si="24"/>
        <v>1503.97</v>
      </c>
      <c r="J26" s="29">
        <f t="shared" si="24"/>
        <v>1223.04</v>
      </c>
      <c r="K26" s="29">
        <f t="shared" ref="K26" si="25">IF((K10+K18-K11-K12-K16-K17)&lt;15000,((K10+K18-K11-K12-K16-K17)*13%),1950)</f>
        <v>1229.67</v>
      </c>
      <c r="L26" s="29">
        <f>IF((L10+L18-L11-L12-L16-L17)&lt;15000,((L10+L18-L11-L12-L16-L17)*13%),1950)</f>
        <v>1229.67</v>
      </c>
      <c r="M26" s="29">
        <f t="shared" ref="M26" si="26">IF((M10+M18-M11-M12-M16-M17)&lt;15000,((M10+M18-M11-M12-M16-M17)*13%),1950)</f>
        <v>1229.67</v>
      </c>
      <c r="N26" s="29">
        <f>IF((N10+N18-N11-N12-N16-N17)&lt;15000,((N10+N18-N11-N12-N16-N17)*13%),1950)</f>
        <v>1265.1600000000001</v>
      </c>
      <c r="O26" s="29">
        <f>IF((O10+O18-O11-O12-O16-O17)&lt;15000,((O10+O18-O11-O12-O16-O17)*13%),1950)</f>
        <v>1394.9</v>
      </c>
      <c r="P26" s="29">
        <f>IF((P10+P18-P11-P12-P17)&lt;15000,((P10+P18-P11-P12-P17)*13%),1950)</f>
        <v>1491.8012499999998</v>
      </c>
      <c r="Q26" s="29">
        <f>IF((Q10+Q18-Q11-Q12-Q16-Q17)&lt;15000,((Q10+Q18-Q11-Q12-Q16-Q17)*13%),1950)</f>
        <v>1394.9000000000003</v>
      </c>
      <c r="R26" s="29">
        <f>IF((R10+R18-R11-R12-R17)&lt;15000,((R10+R18-R11-R12-R17)*13%),1950)</f>
        <v>1491.80125</v>
      </c>
      <c r="S26" s="29">
        <f>IF((S10+S18-S11-S12-S16-S17)&lt;15000,((S10+S18-S11-S12-S16-S17)*13%),1950)</f>
        <v>1394.9</v>
      </c>
      <c r="T26" s="29">
        <f>IF((T10+T18-T11-T12-T17)&lt;15000,((T10+T18-T11-T12-T17)*13%),1950)</f>
        <v>1491.80125</v>
      </c>
      <c r="U26" s="29">
        <f>IF((U10+U18-U11-U12-U16-U17)&lt;15000,((U10+U18-U11-U12-U16-U17)*13%),1950)</f>
        <v>1394.9000000000003</v>
      </c>
      <c r="V26" s="29">
        <f>IF((V10+V18-V11-V12-V17)&lt;15000,((V10+V18-V11-V12-V17)*13%),1950)</f>
        <v>1491.80125</v>
      </c>
      <c r="W26" s="29">
        <f>IF((W10+W18-W11-W12-W16-W17)&lt;15000,((W10+W18-W11-W12-W16-W17)*13%),1950)</f>
        <v>1147.51</v>
      </c>
      <c r="X26" s="29">
        <f>IF((X10+X18-X11-X12-X17)&lt;15000,((X10+X18-X11-X12-X17)*13%),1950)</f>
        <v>1288.7887499999999</v>
      </c>
      <c r="Y26" s="29">
        <f>IF((Y10+Y18-Y11-Y12-Y16-Y17)&lt;15000,((Y10+Y18-Y11-Y12-Y16-Y17)*13%),1950)</f>
        <v>1394.9000000000003</v>
      </c>
      <c r="Z26" s="29">
        <f>IF((Z10+Z18-Z11-Z12-Z17)&lt;15000,((Z10+Z18-Z11-Z12-Z17)*13%),1950)</f>
        <v>1491.80125</v>
      </c>
      <c r="AA26" s="29">
        <f t="shared" ref="AA26:AH26" si="27">IF((AA10+AA18-AA11-AA12-AA16-AA17)&lt;15000,((AA10+AA18-AA11-AA12-AA16-AA17)*13%),1950)</f>
        <v>1950</v>
      </c>
      <c r="AB26" s="29">
        <f>IF((AB10+AB18-AB11-AB12-AB17)&lt;15000,((AB10+AB18-AB11-AB12-AB17)*13%),1950)</f>
        <v>1950</v>
      </c>
      <c r="AC26" s="29">
        <f t="shared" si="27"/>
        <v>1394.9000000000003</v>
      </c>
      <c r="AD26" s="29">
        <f>IF((AD10+AD18-AD11-AD12-AD17)&lt;15000,((AD10+AD18-AD11-AD12-AD17)*13%),1950)</f>
        <v>1491.8012500000002</v>
      </c>
      <c r="AE26" s="29">
        <f t="shared" si="27"/>
        <v>1464.58</v>
      </c>
      <c r="AF26" s="29">
        <f t="shared" si="27"/>
        <v>1605.3700000000001</v>
      </c>
      <c r="AG26" s="29">
        <f t="shared" si="27"/>
        <v>1204.97</v>
      </c>
      <c r="AH26" s="29">
        <f t="shared" si="27"/>
        <v>1291.0299999999997</v>
      </c>
    </row>
    <row r="27" spans="1:62">
      <c r="A27" s="11">
        <v>2</v>
      </c>
      <c r="B27" s="69" t="s">
        <v>23</v>
      </c>
      <c r="C27" s="30">
        <v>3.2500000000000001E-2</v>
      </c>
      <c r="D27" s="29">
        <f>(D10+D18-D12)*3.25%</f>
        <v>502.21911675000001</v>
      </c>
      <c r="E27" s="29">
        <f>E10*3.25%</f>
        <v>355.84250000000003</v>
      </c>
      <c r="F27" s="29">
        <f>(F10+F18-F12)*3.25%</f>
        <v>335.93355250000002</v>
      </c>
      <c r="G27" s="29">
        <f>G10*3.25%</f>
        <v>307.41750000000002</v>
      </c>
      <c r="H27" s="29">
        <v>587</v>
      </c>
      <c r="I27" s="29">
        <f>I10*3.25%</f>
        <v>355.84250000000003</v>
      </c>
      <c r="J27" s="29">
        <f>(J10+J18-J12)*3.25%</f>
        <v>358.04496</v>
      </c>
      <c r="K27" s="29">
        <f>K10*3.25%</f>
        <v>307.41750000000002</v>
      </c>
      <c r="L27" s="29">
        <f>(L10+L18-L12)*3.25%</f>
        <v>364.48928750000005</v>
      </c>
      <c r="M27" s="29">
        <f>M10*3.25%</f>
        <v>307.41750000000002</v>
      </c>
      <c r="N27" s="29">
        <f>(N10+N18-N12)*3.25%</f>
        <v>371.80071500000003</v>
      </c>
      <c r="O27" s="29">
        <f>(O10+O18-O12)*3.25%</f>
        <v>421.43677224999999</v>
      </c>
      <c r="P27" s="29">
        <f>(P10+P18)*3.25%</f>
        <v>573.41469999999993</v>
      </c>
      <c r="Q27" s="29">
        <f>(Q10+Q18-Q12)*3.25%</f>
        <v>412.63235000000003</v>
      </c>
      <c r="R27" s="29">
        <f>(R10+R18)*3.25%</f>
        <v>447.0872</v>
      </c>
      <c r="S27" s="29">
        <f>(S10+S18-S12)*3.25%</f>
        <v>411.20722499999999</v>
      </c>
      <c r="T27" s="29">
        <f>(T10+T18)*3.25%</f>
        <v>450.10970000000003</v>
      </c>
      <c r="U27" s="29">
        <f>(U10+U18-U12)*3.25%</f>
        <v>409.78210000000001</v>
      </c>
      <c r="V27" s="29">
        <f>(V10+V18)*3.25%</f>
        <v>430.86970000000002</v>
      </c>
      <c r="W27" s="29">
        <f>(W10+W18-W12)*3.25%</f>
        <v>338.78380250000004</v>
      </c>
      <c r="X27" s="29">
        <f>(X10+X18)*3.25%</f>
        <v>380.85756524999999</v>
      </c>
      <c r="Y27" s="29">
        <f>(Y10+Y18-Y12)*3.25%</f>
        <v>412.63235000000003</v>
      </c>
      <c r="Z27" s="29">
        <f>(Z10+Z18)*3.25%</f>
        <v>466.48970000000003</v>
      </c>
      <c r="AA27" s="29">
        <v>0</v>
      </c>
      <c r="AB27" s="29">
        <v>0</v>
      </c>
      <c r="AC27" s="29">
        <f>(AC10+AC18-AC12)*3.25%</f>
        <v>416.46878650000008</v>
      </c>
      <c r="AD27" s="29">
        <f>(AD10+AD18)*3.25%</f>
        <v>595.03285500000004</v>
      </c>
      <c r="AE27" s="29">
        <f>(AE10+AE18)*3.25%</f>
        <v>588.04402149999999</v>
      </c>
      <c r="AF27" s="29">
        <f>AF10*3.25%</f>
        <v>355.84250000000003</v>
      </c>
      <c r="AG27" s="29">
        <f>(AG10+AG18)*3.25%</f>
        <v>447.84714000000002</v>
      </c>
      <c r="AH27" s="29">
        <f>AH10*3.25%</f>
        <v>322.75749999999999</v>
      </c>
    </row>
    <row r="28" spans="1:62">
      <c r="A28" s="9"/>
      <c r="B28" s="10" t="s">
        <v>24</v>
      </c>
      <c r="C28" s="9"/>
      <c r="D28" s="29">
        <f>SUM(D26:D27)</f>
        <v>2213.9291167499996</v>
      </c>
      <c r="E28" s="29">
        <f>SUM(E26:E27)</f>
        <v>1930.9225000000001</v>
      </c>
      <c r="F28" s="29">
        <f>SUM(F26:F27)</f>
        <v>1483.4435524999999</v>
      </c>
      <c r="G28" s="29">
        <f>SUM(G26:G27)</f>
        <v>1537.0875000000001</v>
      </c>
      <c r="H28" s="29">
        <f>SUM(H26:H27)</f>
        <v>1981.9</v>
      </c>
      <c r="I28" s="29">
        <f t="shared" ref="I28:X28" si="28">SUM(I26:I27)</f>
        <v>1859.8125</v>
      </c>
      <c r="J28" s="29">
        <f>SUM(J26:J27)</f>
        <v>1581.0849599999999</v>
      </c>
      <c r="K28" s="29">
        <f t="shared" si="28"/>
        <v>1537.0875000000001</v>
      </c>
      <c r="L28" s="29">
        <f>SUM(L26:L27)</f>
        <v>1594.1592875000001</v>
      </c>
      <c r="M28" s="29">
        <f t="shared" ref="M28" si="29">SUM(M26:M27)</f>
        <v>1537.0875000000001</v>
      </c>
      <c r="N28" s="29">
        <f>SUM(N26:N27)</f>
        <v>1636.9607150000002</v>
      </c>
      <c r="O28" s="29">
        <f>SUM(O26:O27)</f>
        <v>1816.3367722500002</v>
      </c>
      <c r="P28" s="29">
        <f t="shared" si="28"/>
        <v>2065.2159499999998</v>
      </c>
      <c r="Q28" s="29">
        <f>SUM(Q26:Q27)</f>
        <v>1807.5323500000004</v>
      </c>
      <c r="R28" s="29">
        <f t="shared" si="28"/>
        <v>1938.8884499999999</v>
      </c>
      <c r="S28" s="29">
        <f>SUM(S26:S27)</f>
        <v>1806.1072250000002</v>
      </c>
      <c r="T28" s="29">
        <f t="shared" si="28"/>
        <v>1941.91095</v>
      </c>
      <c r="U28" s="29">
        <f>SUM(U26:U27)</f>
        <v>1804.6821000000004</v>
      </c>
      <c r="V28" s="29">
        <f t="shared" si="28"/>
        <v>1922.6709499999999</v>
      </c>
      <c r="W28" s="29">
        <f>SUM(W26:W27)</f>
        <v>1486.2938025000001</v>
      </c>
      <c r="X28" s="29">
        <f t="shared" si="28"/>
        <v>1669.64631525</v>
      </c>
      <c r="Y28" s="29">
        <f>SUM(Y26:Y27)</f>
        <v>1807.5323500000004</v>
      </c>
      <c r="Z28" s="29">
        <f t="shared" ref="Z28" si="30">SUM(Z26:Z27)</f>
        <v>1958.2909500000001</v>
      </c>
      <c r="AA28" s="29">
        <f t="shared" ref="AA28:AH28" si="31">SUM(AA26:AA27)</f>
        <v>1950</v>
      </c>
      <c r="AB28" s="29">
        <f t="shared" si="31"/>
        <v>1950</v>
      </c>
      <c r="AC28" s="29">
        <f t="shared" si="31"/>
        <v>1811.3687865000004</v>
      </c>
      <c r="AD28" s="29">
        <f t="shared" si="31"/>
        <v>2086.8341050000004</v>
      </c>
      <c r="AE28" s="29">
        <f t="shared" si="31"/>
        <v>2052.6240214999998</v>
      </c>
      <c r="AF28" s="29">
        <f t="shared" si="31"/>
        <v>1961.2125000000001</v>
      </c>
      <c r="AG28" s="29">
        <f t="shared" si="31"/>
        <v>1652.8171400000001</v>
      </c>
      <c r="AH28" s="29">
        <f t="shared" si="31"/>
        <v>1613.7874999999997</v>
      </c>
    </row>
    <row r="29" spans="1:62">
      <c r="A29" s="9" t="s">
        <v>25</v>
      </c>
      <c r="B29" s="10" t="s">
        <v>26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1:62">
      <c r="A30" s="11">
        <v>1</v>
      </c>
      <c r="B30" s="12" t="s">
        <v>26</v>
      </c>
      <c r="C30" s="31"/>
      <c r="D30" s="32">
        <f>+D10*$C$30</f>
        <v>0</v>
      </c>
      <c r="E30" s="32">
        <f>+E10*$C$30</f>
        <v>0</v>
      </c>
      <c r="F30" s="32">
        <f>+F10*$C$30</f>
        <v>0</v>
      </c>
      <c r="G30" s="32">
        <f>+G10*$C$30</f>
        <v>0</v>
      </c>
      <c r="H30" s="32">
        <f>+H10*$C$30</f>
        <v>0</v>
      </c>
      <c r="I30" s="32">
        <f t="shared" ref="I30:X30" si="32">+I10*$C$30</f>
        <v>0</v>
      </c>
      <c r="J30" s="32">
        <f>+J10*$C$30</f>
        <v>0</v>
      </c>
      <c r="K30" s="32">
        <f t="shared" si="32"/>
        <v>0</v>
      </c>
      <c r="L30" s="32">
        <f>+L10*$C$30</f>
        <v>0</v>
      </c>
      <c r="M30" s="32">
        <f t="shared" ref="M30" si="33">+M10*$C$30</f>
        <v>0</v>
      </c>
      <c r="N30" s="32">
        <f>+N10*$C$30</f>
        <v>0</v>
      </c>
      <c r="O30" s="32">
        <f>+O10*$C$30</f>
        <v>0</v>
      </c>
      <c r="P30" s="32">
        <f t="shared" si="32"/>
        <v>0</v>
      </c>
      <c r="Q30" s="32">
        <f>+Q10*$C$30</f>
        <v>0</v>
      </c>
      <c r="R30" s="32">
        <f t="shared" si="32"/>
        <v>0</v>
      </c>
      <c r="S30" s="32">
        <f>+S10*$C$30</f>
        <v>0</v>
      </c>
      <c r="T30" s="32">
        <f t="shared" si="32"/>
        <v>0</v>
      </c>
      <c r="U30" s="32">
        <f>+U10*$C$30</f>
        <v>0</v>
      </c>
      <c r="V30" s="32">
        <f t="shared" si="32"/>
        <v>0</v>
      </c>
      <c r="W30" s="32">
        <f>+W10*$C$30</f>
        <v>0</v>
      </c>
      <c r="X30" s="32">
        <f t="shared" si="32"/>
        <v>0</v>
      </c>
      <c r="Y30" s="32">
        <f>+Y10*$C$30</f>
        <v>0</v>
      </c>
      <c r="Z30" s="32">
        <f t="shared" ref="Z30" si="34">+Z10*$C$30</f>
        <v>0</v>
      </c>
      <c r="AA30" s="32">
        <f t="shared" ref="AA30:AH30" si="35">+AA10*$C$30</f>
        <v>0</v>
      </c>
      <c r="AB30" s="32">
        <f t="shared" si="35"/>
        <v>0</v>
      </c>
      <c r="AC30" s="32">
        <f t="shared" si="35"/>
        <v>0</v>
      </c>
      <c r="AD30" s="32">
        <f t="shared" si="35"/>
        <v>0</v>
      </c>
      <c r="AE30" s="32">
        <f t="shared" si="35"/>
        <v>0</v>
      </c>
      <c r="AF30" s="32">
        <f t="shared" si="35"/>
        <v>0</v>
      </c>
      <c r="AG30" s="32">
        <f t="shared" si="35"/>
        <v>0</v>
      </c>
      <c r="AH30" s="32">
        <f t="shared" si="35"/>
        <v>0</v>
      </c>
    </row>
    <row r="31" spans="1:62" ht="12.75" customHeight="1">
      <c r="A31" s="11"/>
      <c r="B31" s="33" t="s">
        <v>27</v>
      </c>
      <c r="C31" s="9"/>
      <c r="D31" s="32">
        <f>SUM(D30)</f>
        <v>0</v>
      </c>
      <c r="E31" s="32">
        <f>SUM(E30)</f>
        <v>0</v>
      </c>
      <c r="F31" s="32">
        <f>SUM(F30)</f>
        <v>0</v>
      </c>
      <c r="G31" s="32">
        <f>SUM(G30)</f>
        <v>0</v>
      </c>
      <c r="H31" s="32">
        <f>SUM(H30)</f>
        <v>0</v>
      </c>
      <c r="I31" s="32">
        <f t="shared" ref="I31:X31" si="36">SUM(I30)</f>
        <v>0</v>
      </c>
      <c r="J31" s="32">
        <f>SUM(J30)</f>
        <v>0</v>
      </c>
      <c r="K31" s="32">
        <f t="shared" si="36"/>
        <v>0</v>
      </c>
      <c r="L31" s="32">
        <f>SUM(L30)</f>
        <v>0</v>
      </c>
      <c r="M31" s="32">
        <f t="shared" ref="M31" si="37">SUM(M30)</f>
        <v>0</v>
      </c>
      <c r="N31" s="32">
        <f>SUM(N30)</f>
        <v>0</v>
      </c>
      <c r="O31" s="32">
        <f>SUM(O30)</f>
        <v>0</v>
      </c>
      <c r="P31" s="32">
        <f t="shared" si="36"/>
        <v>0</v>
      </c>
      <c r="Q31" s="32">
        <f>SUM(Q30)</f>
        <v>0</v>
      </c>
      <c r="R31" s="32">
        <f t="shared" si="36"/>
        <v>0</v>
      </c>
      <c r="S31" s="32">
        <f>SUM(S30)</f>
        <v>0</v>
      </c>
      <c r="T31" s="32">
        <f t="shared" si="36"/>
        <v>0</v>
      </c>
      <c r="U31" s="32">
        <f>SUM(U30)</f>
        <v>0</v>
      </c>
      <c r="V31" s="32">
        <f t="shared" si="36"/>
        <v>0</v>
      </c>
      <c r="W31" s="32">
        <f>SUM(W30)</f>
        <v>0</v>
      </c>
      <c r="X31" s="32">
        <f t="shared" si="36"/>
        <v>0</v>
      </c>
      <c r="Y31" s="32">
        <f>SUM(Y30)</f>
        <v>0</v>
      </c>
      <c r="Z31" s="32">
        <f t="shared" ref="Z31" si="38">SUM(Z30)</f>
        <v>0</v>
      </c>
      <c r="AA31" s="32">
        <f t="shared" ref="AA31:AH31" si="39">SUM(AA30)</f>
        <v>0</v>
      </c>
      <c r="AB31" s="32">
        <f t="shared" si="39"/>
        <v>0</v>
      </c>
      <c r="AC31" s="32">
        <f t="shared" si="39"/>
        <v>0</v>
      </c>
      <c r="AD31" s="32">
        <f t="shared" si="39"/>
        <v>0</v>
      </c>
      <c r="AE31" s="32">
        <f t="shared" si="39"/>
        <v>0</v>
      </c>
      <c r="AF31" s="32">
        <f t="shared" si="39"/>
        <v>0</v>
      </c>
      <c r="AG31" s="32">
        <f t="shared" si="39"/>
        <v>0</v>
      </c>
      <c r="AH31" s="32">
        <f t="shared" si="39"/>
        <v>0</v>
      </c>
    </row>
    <row r="32" spans="1:62" ht="12.75" customHeight="1">
      <c r="A32" s="9" t="s">
        <v>28</v>
      </c>
      <c r="B32" s="33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spans="1:34" ht="12.75" customHeight="1">
      <c r="A33" s="11">
        <v>1</v>
      </c>
      <c r="B33" s="12" t="s">
        <v>30</v>
      </c>
      <c r="C33" s="9"/>
      <c r="D33" s="34">
        <v>200</v>
      </c>
      <c r="E33" s="34">
        <v>200</v>
      </c>
      <c r="F33" s="34">
        <v>200</v>
      </c>
      <c r="G33" s="34">
        <v>200</v>
      </c>
      <c r="H33" s="34">
        <v>200</v>
      </c>
      <c r="I33" s="34">
        <v>200</v>
      </c>
      <c r="J33" s="34">
        <v>200</v>
      </c>
      <c r="K33" s="34">
        <v>200</v>
      </c>
      <c r="L33" s="34">
        <v>200</v>
      </c>
      <c r="M33" s="34">
        <v>200</v>
      </c>
      <c r="N33" s="34">
        <v>200</v>
      </c>
      <c r="O33" s="34">
        <v>200</v>
      </c>
      <c r="P33" s="34">
        <v>200</v>
      </c>
      <c r="Q33" s="34">
        <v>200</v>
      </c>
      <c r="R33" s="34">
        <v>200</v>
      </c>
      <c r="S33" s="34">
        <v>200</v>
      </c>
      <c r="T33" s="34">
        <v>200</v>
      </c>
      <c r="U33" s="34">
        <v>200</v>
      </c>
      <c r="V33" s="34">
        <v>200</v>
      </c>
      <c r="W33" s="34">
        <v>200</v>
      </c>
      <c r="X33" s="34">
        <v>200</v>
      </c>
      <c r="Y33" s="34">
        <v>200</v>
      </c>
      <c r="Z33" s="34">
        <v>200</v>
      </c>
      <c r="AA33" s="34"/>
      <c r="AB33" s="34"/>
      <c r="AC33" s="34"/>
      <c r="AD33" s="34"/>
      <c r="AE33" s="34">
        <v>200</v>
      </c>
      <c r="AF33" s="34">
        <v>200</v>
      </c>
      <c r="AG33" s="34">
        <v>200</v>
      </c>
      <c r="AH33" s="34">
        <v>200</v>
      </c>
    </row>
    <row r="34" spans="1:34" ht="12.75" customHeight="1">
      <c r="A34" s="11">
        <v>2</v>
      </c>
      <c r="B34" s="12" t="s">
        <v>31</v>
      </c>
      <c r="C34" s="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ht="24" customHeight="1">
      <c r="A35" s="11">
        <v>3</v>
      </c>
      <c r="B35" s="12" t="s">
        <v>32</v>
      </c>
      <c r="C35" s="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>
        <v>500</v>
      </c>
      <c r="AB35" s="34">
        <v>500</v>
      </c>
      <c r="AC35" s="34"/>
      <c r="AD35" s="34"/>
      <c r="AE35" s="34"/>
      <c r="AF35" s="34"/>
      <c r="AG35" s="34"/>
      <c r="AH35" s="34"/>
    </row>
    <row r="36" spans="1:34" ht="12.75" customHeight="1">
      <c r="A36" s="11">
        <v>4</v>
      </c>
      <c r="B36" s="12" t="s">
        <v>16</v>
      </c>
      <c r="C36" s="9"/>
      <c r="D36" s="34">
        <v>50</v>
      </c>
      <c r="E36" s="34">
        <v>50</v>
      </c>
      <c r="F36" s="34">
        <v>20</v>
      </c>
      <c r="G36" s="34">
        <v>50</v>
      </c>
      <c r="H36" s="34">
        <v>20</v>
      </c>
      <c r="I36" s="34">
        <v>50</v>
      </c>
      <c r="J36" s="34">
        <v>20</v>
      </c>
      <c r="K36" s="34">
        <v>50</v>
      </c>
      <c r="L36" s="34">
        <v>50</v>
      </c>
      <c r="M36" s="34">
        <v>50</v>
      </c>
      <c r="N36" s="34">
        <v>20</v>
      </c>
      <c r="O36" s="34">
        <v>20</v>
      </c>
      <c r="P36" s="34">
        <v>50</v>
      </c>
      <c r="Q36" s="34">
        <v>20</v>
      </c>
      <c r="R36" s="34">
        <v>50</v>
      </c>
      <c r="S36" s="34">
        <v>20</v>
      </c>
      <c r="T36" s="34">
        <v>50</v>
      </c>
      <c r="U36" s="34">
        <v>20</v>
      </c>
      <c r="V36" s="34">
        <v>50</v>
      </c>
      <c r="W36" s="34">
        <v>20</v>
      </c>
      <c r="X36" s="34">
        <v>50</v>
      </c>
      <c r="Y36" s="34">
        <v>20</v>
      </c>
      <c r="Z36" s="34">
        <v>50</v>
      </c>
      <c r="AA36" s="34">
        <v>50</v>
      </c>
      <c r="AB36" s="34">
        <v>50</v>
      </c>
      <c r="AC36" s="34">
        <v>20</v>
      </c>
      <c r="AD36" s="34">
        <v>50</v>
      </c>
      <c r="AE36" s="34">
        <v>20</v>
      </c>
      <c r="AF36" s="34">
        <v>50</v>
      </c>
      <c r="AG36" s="34">
        <v>20</v>
      </c>
      <c r="AH36" s="34">
        <v>50</v>
      </c>
    </row>
    <row r="37" spans="1:34" ht="12.75" customHeight="1">
      <c r="A37" s="11">
        <v>5</v>
      </c>
      <c r="B37" s="12" t="s">
        <v>33</v>
      </c>
      <c r="C37" s="30">
        <v>0.16669999999999999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43">
        <f>((AE10+AE18+AE28+AE30)*$C$37)</f>
        <v>3358.3859131240497</v>
      </c>
      <c r="AF37" s="43">
        <f>((AF10+AF18+AF28+AF30)*$C$37)</f>
        <v>3376.4515604092308</v>
      </c>
      <c r="AG37" s="43">
        <f>((AG10+AG18+AG28+AG30)*$C$37)</f>
        <v>2572.6359476379998</v>
      </c>
      <c r="AH37" s="43">
        <f t="shared" ref="AH37" si="40">((AH10+AH18+AH28+AH30)*$C$37)</f>
        <v>2590.4332702369229</v>
      </c>
    </row>
    <row r="38" spans="1:34" ht="12.75" customHeight="1">
      <c r="A38" s="11"/>
      <c r="B38" s="33" t="s">
        <v>34</v>
      </c>
      <c r="C38" s="9"/>
      <c r="D38" s="29">
        <f>SUM(D33:D37)</f>
        <v>250</v>
      </c>
      <c r="E38" s="29">
        <f>SUM(E33:E37)</f>
        <v>250</v>
      </c>
      <c r="F38" s="29">
        <f>SUM(F33:F37)</f>
        <v>220</v>
      </c>
      <c r="G38" s="29">
        <f>SUM(G33:G37)</f>
        <v>250</v>
      </c>
      <c r="H38" s="29">
        <f>SUM(H33:H37)</f>
        <v>220</v>
      </c>
      <c r="I38" s="29">
        <f t="shared" ref="I38:X38" si="41">SUM(I33:I37)</f>
        <v>250</v>
      </c>
      <c r="J38" s="29">
        <f>SUM(J33:J37)</f>
        <v>220</v>
      </c>
      <c r="K38" s="29">
        <f t="shared" si="41"/>
        <v>250</v>
      </c>
      <c r="L38" s="29">
        <f>SUM(L33:L37)</f>
        <v>250</v>
      </c>
      <c r="M38" s="29">
        <f t="shared" ref="M38" si="42">SUM(M33:M37)</f>
        <v>250</v>
      </c>
      <c r="N38" s="29">
        <f>SUM(N33:N37)</f>
        <v>220</v>
      </c>
      <c r="O38" s="29">
        <f>SUM(O33:O37)</f>
        <v>220</v>
      </c>
      <c r="P38" s="29">
        <f t="shared" si="41"/>
        <v>250</v>
      </c>
      <c r="Q38" s="29">
        <f>SUM(Q33:Q37)</f>
        <v>220</v>
      </c>
      <c r="R38" s="29">
        <f t="shared" si="41"/>
        <v>250</v>
      </c>
      <c r="S38" s="29">
        <f>SUM(S33:S37)</f>
        <v>220</v>
      </c>
      <c r="T38" s="29">
        <f t="shared" si="41"/>
        <v>250</v>
      </c>
      <c r="U38" s="29">
        <f>SUM(U33:U37)</f>
        <v>220</v>
      </c>
      <c r="V38" s="29">
        <f t="shared" si="41"/>
        <v>250</v>
      </c>
      <c r="W38" s="29">
        <f>SUM(W33:W37)</f>
        <v>220</v>
      </c>
      <c r="X38" s="29">
        <f t="shared" si="41"/>
        <v>250</v>
      </c>
      <c r="Y38" s="29">
        <f>SUM(Y33:Y37)</f>
        <v>220</v>
      </c>
      <c r="Z38" s="29">
        <f t="shared" ref="Z38" si="43">SUM(Z33:Z37)</f>
        <v>250</v>
      </c>
      <c r="AA38" s="29">
        <f t="shared" ref="AA38:AH38" si="44">SUM(AA33:AA37)</f>
        <v>550</v>
      </c>
      <c r="AB38" s="29">
        <f t="shared" si="44"/>
        <v>550</v>
      </c>
      <c r="AC38" s="29">
        <f t="shared" si="44"/>
        <v>20</v>
      </c>
      <c r="AD38" s="29">
        <f t="shared" si="44"/>
        <v>50</v>
      </c>
      <c r="AE38" s="29">
        <f t="shared" si="44"/>
        <v>3578.3859131240497</v>
      </c>
      <c r="AF38" s="29">
        <f t="shared" si="44"/>
        <v>3626.4515604092308</v>
      </c>
      <c r="AG38" s="29">
        <f t="shared" si="44"/>
        <v>2792.6359476379998</v>
      </c>
      <c r="AH38" s="29">
        <f t="shared" si="44"/>
        <v>2840.4332702369229</v>
      </c>
    </row>
    <row r="39" spans="1:34" ht="12.75" customHeight="1">
      <c r="A39" s="9" t="s">
        <v>35</v>
      </c>
      <c r="B39" s="10" t="s">
        <v>36</v>
      </c>
      <c r="C39" s="35"/>
      <c r="D39" s="29">
        <f>+D10+D18+D28+D31+D38</f>
        <v>19416.825016750001</v>
      </c>
      <c r="E39" s="29">
        <f>+E10+E18+E28+E31+E38</f>
        <v>18975.368430769231</v>
      </c>
      <c r="F39" s="29">
        <f>+F10+F18+F28+F31+F38</f>
        <v>12039.860552499998</v>
      </c>
      <c r="G39" s="29">
        <f>+G10+G18+G28+G31+G38</f>
        <v>13038.781815384615</v>
      </c>
      <c r="H39" s="29">
        <f>+H10+H18+H28+H31+H38</f>
        <v>21292.93</v>
      </c>
      <c r="I39" s="29">
        <f t="shared" ref="I39:X39" si="45">+I10+I18+I28+I31+I38</f>
        <v>21117.25843076923</v>
      </c>
      <c r="J39" s="29">
        <f>+J10+J18+J28+J31+J38</f>
        <v>12817.85296</v>
      </c>
      <c r="K39" s="29">
        <f t="shared" si="45"/>
        <v>13038.781815384615</v>
      </c>
      <c r="L39" s="29">
        <f>+L10+L18+L28+L31+L38</f>
        <v>14639.214287500001</v>
      </c>
      <c r="M39" s="29">
        <f t="shared" ref="M39" si="46">+M10+M18+M28+M31+M38</f>
        <v>15118.781815384615</v>
      </c>
      <c r="N39" s="29">
        <f>+N10+N18+N28+N31+N38</f>
        <v>13796.982715000002</v>
      </c>
      <c r="O39" s="29">
        <f>+O10+O18+O28+O31+O38</f>
        <v>19592.62207225</v>
      </c>
      <c r="P39" s="29">
        <f t="shared" si="45"/>
        <v>19958.745180769227</v>
      </c>
      <c r="Q39" s="29">
        <f>+Q10+Q18+Q28+Q31+Q38</f>
        <v>16223.912350000002</v>
      </c>
      <c r="R39" s="29">
        <f t="shared" si="45"/>
        <v>15945.417680769231</v>
      </c>
      <c r="S39" s="29">
        <f>+S10+S18+S28+S31+S38</f>
        <v>15678.637224999999</v>
      </c>
      <c r="T39" s="29">
        <f t="shared" si="45"/>
        <v>16041.44018076923</v>
      </c>
      <c r="U39" s="29">
        <f>+U10+U18+U28+U31+U38</f>
        <v>15133.3621</v>
      </c>
      <c r="V39" s="29">
        <f t="shared" si="45"/>
        <v>15430.20018076923</v>
      </c>
      <c r="W39" s="29">
        <f>+W10+W18+W28+W31+W38</f>
        <v>13130.410802500001</v>
      </c>
      <c r="X39" s="29">
        <f t="shared" si="45"/>
        <v>13638.340630634615</v>
      </c>
      <c r="Y39" s="29">
        <f>+Y10+Y18+Y28+Y31+Y38</f>
        <v>16223.912350000002</v>
      </c>
      <c r="Z39" s="29">
        <f t="shared" ref="Z39" si="47">+Z10+Z18+Z28+Z31+Z38</f>
        <v>16561.820180769231</v>
      </c>
      <c r="AA39" s="29">
        <f t="shared" ref="AA39:AG39" si="48">+AA10+AA18+AA28+AA31+AA38</f>
        <v>31325.4588</v>
      </c>
      <c r="AB39" s="29">
        <f t="shared" si="48"/>
        <v>31325.252153846155</v>
      </c>
      <c r="AC39" s="29">
        <f t="shared" si="48"/>
        <v>17491.792986500001</v>
      </c>
      <c r="AD39" s="29">
        <f t="shared" si="48"/>
        <v>20445.537335769233</v>
      </c>
      <c r="AE39" s="29">
        <f t="shared" si="48"/>
        <v>23724.672134624048</v>
      </c>
      <c r="AF39" s="29">
        <f t="shared" si="48"/>
        <v>23881.109991178462</v>
      </c>
      <c r="AG39" s="29">
        <f t="shared" si="48"/>
        <v>18225.365087637998</v>
      </c>
      <c r="AH39" s="29">
        <f>+AH10+AH18+AH28+AH31+AH38</f>
        <v>18379.924993313845</v>
      </c>
    </row>
    <row r="40" spans="1:34" ht="12.75" customHeight="1">
      <c r="A40" s="9"/>
      <c r="B40" s="33" t="s">
        <v>37</v>
      </c>
      <c r="C40" s="36"/>
      <c r="D40" s="29">
        <f>+D39*7%</f>
        <v>1359.1777511725002</v>
      </c>
      <c r="E40" s="29">
        <f>+E39*$C$40</f>
        <v>0</v>
      </c>
      <c r="F40" s="29">
        <f>+F39*7%</f>
        <v>842.79023867499996</v>
      </c>
      <c r="G40" s="29">
        <f>+G39*$C$40</f>
        <v>0</v>
      </c>
      <c r="H40" s="29">
        <f>+H39*7%</f>
        <v>1490.5051000000001</v>
      </c>
      <c r="I40" s="29">
        <f t="shared" ref="I40:X40" si="49">+I39*$C$40</f>
        <v>0</v>
      </c>
      <c r="J40" s="29">
        <f>+J39*7%</f>
        <v>897.2497072000001</v>
      </c>
      <c r="K40" s="29">
        <f t="shared" si="49"/>
        <v>0</v>
      </c>
      <c r="L40" s="29">
        <f>+L39*7%</f>
        <v>1024.7450001250002</v>
      </c>
      <c r="M40" s="29">
        <f t="shared" ref="M40" si="50">+M39*$C$40</f>
        <v>0</v>
      </c>
      <c r="N40" s="29">
        <f>+N39*7%</f>
        <v>965.78879005000022</v>
      </c>
      <c r="O40" s="29">
        <f>+O39*7%</f>
        <v>1371.4835450575001</v>
      </c>
      <c r="P40" s="29">
        <f t="shared" si="49"/>
        <v>0</v>
      </c>
      <c r="Q40" s="29">
        <f>+Q39*7%</f>
        <v>1135.6738645000003</v>
      </c>
      <c r="R40" s="29">
        <f t="shared" si="49"/>
        <v>0</v>
      </c>
      <c r="S40" s="29">
        <f>+S39*7%</f>
        <v>1097.5046057500001</v>
      </c>
      <c r="T40" s="29">
        <f t="shared" si="49"/>
        <v>0</v>
      </c>
      <c r="U40" s="29">
        <f>+U39*7%</f>
        <v>1059.3353470000002</v>
      </c>
      <c r="V40" s="29">
        <f t="shared" si="49"/>
        <v>0</v>
      </c>
      <c r="W40" s="29">
        <f>+W39*7%</f>
        <v>919.12875617500015</v>
      </c>
      <c r="X40" s="29">
        <f t="shared" si="49"/>
        <v>0</v>
      </c>
      <c r="Y40" s="29">
        <f>+Y39*7%</f>
        <v>1135.6738645000003</v>
      </c>
      <c r="Z40" s="29">
        <f t="shared" ref="Z40" si="51">+Z39*$C$40</f>
        <v>0</v>
      </c>
      <c r="AA40" s="29">
        <f>+AA39*7%</f>
        <v>2192.7821160000003</v>
      </c>
      <c r="AB40" s="29">
        <f t="shared" ref="AB40:AH40" si="52">+AB39*$C$40</f>
        <v>0</v>
      </c>
      <c r="AC40" s="29">
        <f>+AC39*7%</f>
        <v>1224.4255090550002</v>
      </c>
      <c r="AD40" s="29">
        <f t="shared" si="52"/>
        <v>0</v>
      </c>
      <c r="AE40" s="29">
        <f>+AE39*7%</f>
        <v>1660.7270494236836</v>
      </c>
      <c r="AF40" s="29">
        <f t="shared" si="52"/>
        <v>0</v>
      </c>
      <c r="AG40" s="29">
        <f>+AG39*7%</f>
        <v>1275.7755561346601</v>
      </c>
      <c r="AH40" s="29">
        <f t="shared" si="52"/>
        <v>0</v>
      </c>
    </row>
    <row r="41" spans="1:34" ht="12.75" customHeight="1">
      <c r="A41" s="9"/>
      <c r="B41" s="12" t="s">
        <v>41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34" s="41" customFormat="1" ht="12.75" customHeight="1">
      <c r="A42" s="9" t="s">
        <v>38</v>
      </c>
      <c r="B42" s="37" t="s">
        <v>39</v>
      </c>
      <c r="C42" s="38"/>
      <c r="D42" s="39">
        <f>+D40+D39+D41</f>
        <v>20776.002767922502</v>
      </c>
      <c r="E42" s="40">
        <f>+E40+E39+E41</f>
        <v>18975.368430769231</v>
      </c>
      <c r="F42" s="39">
        <f>+F40+F39+F41</f>
        <v>12882.650791174998</v>
      </c>
      <c r="G42" s="40">
        <f>+G40+G39+G41</f>
        <v>13038.781815384615</v>
      </c>
      <c r="H42" s="39">
        <f>+H40+H39+H41+1</f>
        <v>22784.435099999999</v>
      </c>
      <c r="I42" s="40">
        <f>+I40+I39+I41</f>
        <v>21117.25843076923</v>
      </c>
      <c r="J42" s="39">
        <f>+J40+J39+J41</f>
        <v>13715.102667200001</v>
      </c>
      <c r="K42" s="40">
        <f t="shared" ref="K42:X42" si="53">+K40+K39+K41</f>
        <v>13038.781815384615</v>
      </c>
      <c r="L42" s="39">
        <f>+L40+L39+L41-1</f>
        <v>15662.959287625001</v>
      </c>
      <c r="M42" s="40">
        <f>+M40+M39+M41-1</f>
        <v>15117.781815384615</v>
      </c>
      <c r="N42" s="39">
        <f>+N40+N39+N41</f>
        <v>14762.771505050003</v>
      </c>
      <c r="O42" s="39">
        <f t="shared" si="53"/>
        <v>20964.105617307501</v>
      </c>
      <c r="P42" s="40">
        <f t="shared" si="53"/>
        <v>19958.745180769227</v>
      </c>
      <c r="Q42" s="39">
        <f>+Q40+Q39+Q41-1</f>
        <v>17358.586214500003</v>
      </c>
      <c r="R42" s="40">
        <f t="shared" si="53"/>
        <v>15945.417680769231</v>
      </c>
      <c r="S42" s="39">
        <f>+S40+S39+S41</f>
        <v>16776.141830749999</v>
      </c>
      <c r="T42" s="40">
        <f t="shared" si="53"/>
        <v>16041.44018076923</v>
      </c>
      <c r="U42" s="39">
        <f>+U40+U39+U41-1</f>
        <v>16191.697447</v>
      </c>
      <c r="V42" s="40">
        <f t="shared" si="53"/>
        <v>15430.20018076923</v>
      </c>
      <c r="W42" s="39">
        <f>+W40+W39+W41</f>
        <v>14049.539558675</v>
      </c>
      <c r="X42" s="40">
        <f t="shared" si="53"/>
        <v>13638.340630634615</v>
      </c>
      <c r="Y42" s="39">
        <f>+Y40+Y39+Y41-1</f>
        <v>17358.586214500003</v>
      </c>
      <c r="Z42" s="40">
        <f t="shared" ref="Z42" si="54">+Z40+Z39+Z41</f>
        <v>16561.820180769231</v>
      </c>
      <c r="AA42" s="39">
        <f>+AA40+AA39+AA41-1</f>
        <v>33517.240916000002</v>
      </c>
      <c r="AB42" s="40">
        <f>+AB40+AB39+AB41-1</f>
        <v>31324.252153846155</v>
      </c>
      <c r="AC42" s="39">
        <f>+AC40+AC39+AC41-1</f>
        <v>18715.218495555</v>
      </c>
      <c r="AD42" s="40">
        <f>+AD40+AD39+AD41-1</f>
        <v>20444.537335769233</v>
      </c>
      <c r="AE42" s="39">
        <f>+AE40+AE39+AE41+1</f>
        <v>25386.399184047732</v>
      </c>
      <c r="AF42" s="40">
        <f>+AF40+AF39+AF41</f>
        <v>23881.109991178462</v>
      </c>
      <c r="AG42" s="39">
        <f>+AG40+AG39+AG41-1</f>
        <v>19500.140643772658</v>
      </c>
      <c r="AH42" s="40">
        <f>+AH40+AH39+AH41</f>
        <v>18379.924993313845</v>
      </c>
    </row>
  </sheetData>
  <mergeCells count="3">
    <mergeCell ref="A1:AH1"/>
    <mergeCell ref="O2:Z2"/>
    <mergeCell ref="A2:G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DAC1-0815-445E-B328-F53DB9C62AB3}">
  <dimension ref="A1:H20"/>
  <sheetViews>
    <sheetView topLeftCell="B1" zoomScale="121" workbookViewId="0">
      <selection activeCell="C18" sqref="C18"/>
    </sheetView>
  </sheetViews>
  <sheetFormatPr defaultRowHeight="14.4"/>
  <cols>
    <col min="2" max="2" width="18.33203125" customWidth="1"/>
    <col min="6" max="6" width="11.88671875" customWidth="1"/>
  </cols>
  <sheetData>
    <row r="1" spans="1:8" ht="15" thickBot="1">
      <c r="A1" s="81" t="s">
        <v>91</v>
      </c>
      <c r="B1" s="82"/>
      <c r="C1" s="82"/>
      <c r="D1" s="82"/>
      <c r="E1" s="82"/>
      <c r="F1" s="83"/>
      <c r="G1" s="63"/>
    </row>
    <row r="2" spans="1:8" ht="28.5" customHeight="1" thickBot="1">
      <c r="A2" s="52" t="s">
        <v>84</v>
      </c>
      <c r="B2" s="53" t="s">
        <v>55</v>
      </c>
      <c r="C2" s="74" t="s">
        <v>92</v>
      </c>
      <c r="D2" s="75"/>
      <c r="E2" s="76"/>
      <c r="F2" s="77" t="s">
        <v>88</v>
      </c>
    </row>
    <row r="3" spans="1:8" ht="27.6">
      <c r="A3" s="44" t="s">
        <v>84</v>
      </c>
      <c r="B3" s="46" t="s">
        <v>55</v>
      </c>
      <c r="C3" s="44" t="s">
        <v>54</v>
      </c>
      <c r="D3" s="45" t="s">
        <v>56</v>
      </c>
      <c r="E3" s="46" t="s">
        <v>85</v>
      </c>
      <c r="F3" s="78"/>
    </row>
    <row r="4" spans="1:8">
      <c r="A4" s="56">
        <v>1</v>
      </c>
      <c r="B4" s="57" t="s">
        <v>46</v>
      </c>
      <c r="C4" s="58">
        <v>5</v>
      </c>
      <c r="D4" s="66">
        <f>'MW Breakup'!T42</f>
        <v>16041.44018076923</v>
      </c>
      <c r="E4" s="60">
        <f>D4*C4</f>
        <v>80207.200903846155</v>
      </c>
      <c r="F4" s="64"/>
      <c r="G4" s="48"/>
    </row>
    <row r="5" spans="1:8">
      <c r="A5" s="56">
        <v>2</v>
      </c>
      <c r="B5" s="57" t="s">
        <v>59</v>
      </c>
      <c r="C5" s="58">
        <v>5</v>
      </c>
      <c r="D5" s="59">
        <f>'MW Breakup'!T42</f>
        <v>16041.44018076923</v>
      </c>
      <c r="E5" s="60">
        <f t="shared" ref="E5:E15" si="0">D5*C5</f>
        <v>80207.200903846155</v>
      </c>
      <c r="F5" s="64"/>
      <c r="G5" s="48"/>
    </row>
    <row r="6" spans="1:8">
      <c r="A6" s="56">
        <v>3</v>
      </c>
      <c r="B6" s="57" t="s">
        <v>57</v>
      </c>
      <c r="C6" s="58">
        <v>1</v>
      </c>
      <c r="D6" s="59">
        <f>'MW Breakup'!R42</f>
        <v>15945.417680769231</v>
      </c>
      <c r="E6" s="60">
        <f t="shared" si="0"/>
        <v>15945.417680769231</v>
      </c>
      <c r="F6" s="65"/>
      <c r="G6" s="48"/>
    </row>
    <row r="7" spans="1:8">
      <c r="A7" s="56">
        <v>4</v>
      </c>
      <c r="B7" s="57" t="s">
        <v>45</v>
      </c>
      <c r="C7" s="58">
        <v>1</v>
      </c>
      <c r="D7" s="59">
        <f>'MW Breakup'!P42</f>
        <v>19958.745180769227</v>
      </c>
      <c r="E7" s="60">
        <f t="shared" si="0"/>
        <v>19958.745180769227</v>
      </c>
      <c r="F7" s="65"/>
      <c r="G7" s="48"/>
    </row>
    <row r="8" spans="1:8">
      <c r="A8" s="56">
        <v>5</v>
      </c>
      <c r="B8" s="57" t="s">
        <v>51</v>
      </c>
      <c r="C8" s="58">
        <v>2</v>
      </c>
      <c r="D8" s="59">
        <f>'MW Breakup'!Z42</f>
        <v>16561.820180769231</v>
      </c>
      <c r="E8" s="60">
        <f t="shared" si="0"/>
        <v>33123.640361538462</v>
      </c>
      <c r="F8" s="65"/>
      <c r="G8" s="48"/>
    </row>
    <row r="9" spans="1:8">
      <c r="A9" s="56">
        <v>6</v>
      </c>
      <c r="B9" s="57" t="s">
        <v>47</v>
      </c>
      <c r="C9" s="58">
        <v>1</v>
      </c>
      <c r="D9" s="59">
        <f>'MW Breakup'!T42</f>
        <v>16041.44018076923</v>
      </c>
      <c r="E9" s="60">
        <f t="shared" si="0"/>
        <v>16041.44018076923</v>
      </c>
      <c r="F9" s="65"/>
      <c r="G9" s="48"/>
    </row>
    <row r="10" spans="1:8">
      <c r="A10" s="56">
        <v>7</v>
      </c>
      <c r="B10" s="57" t="s">
        <v>58</v>
      </c>
      <c r="C10" s="58">
        <v>2</v>
      </c>
      <c r="D10" s="59">
        <f>'MW Breakup'!X42</f>
        <v>13638.340630634615</v>
      </c>
      <c r="E10" s="60">
        <f t="shared" si="0"/>
        <v>27276.68126126923</v>
      </c>
      <c r="F10" s="65"/>
      <c r="G10" s="48"/>
    </row>
    <row r="11" spans="1:8">
      <c r="A11" s="56">
        <v>8</v>
      </c>
      <c r="B11" s="57" t="s">
        <v>52</v>
      </c>
      <c r="C11" s="58">
        <v>6</v>
      </c>
      <c r="D11" s="59">
        <f>'MW Breakup'!V42</f>
        <v>15430.20018076923</v>
      </c>
      <c r="E11" s="60">
        <f t="shared" si="0"/>
        <v>92581.201084615386</v>
      </c>
      <c r="F11" s="65"/>
      <c r="G11" s="48"/>
    </row>
    <row r="12" spans="1:8">
      <c r="A12" s="56">
        <v>9</v>
      </c>
      <c r="B12" s="57" t="s">
        <v>89</v>
      </c>
      <c r="C12" s="58">
        <v>2</v>
      </c>
      <c r="D12" s="59">
        <f>'MW Breakup'!R42</f>
        <v>15945.417680769231</v>
      </c>
      <c r="E12" s="60">
        <f t="shared" si="0"/>
        <v>31890.835361538462</v>
      </c>
      <c r="F12" s="65"/>
      <c r="G12" s="48"/>
    </row>
    <row r="13" spans="1:8">
      <c r="A13" s="56">
        <v>10</v>
      </c>
      <c r="B13" s="57" t="s">
        <v>61</v>
      </c>
      <c r="C13" s="58">
        <v>1</v>
      </c>
      <c r="D13" s="59">
        <f>'MW Breakup'!AB42</f>
        <v>31324.252153846155</v>
      </c>
      <c r="E13" s="60">
        <f t="shared" si="0"/>
        <v>31324.252153846155</v>
      </c>
      <c r="F13" s="65"/>
      <c r="G13" s="48"/>
    </row>
    <row r="14" spans="1:8">
      <c r="A14" s="56">
        <v>11</v>
      </c>
      <c r="B14" s="57" t="s">
        <v>94</v>
      </c>
      <c r="C14" s="58">
        <v>1</v>
      </c>
      <c r="D14" s="59">
        <f>'MW Breakup'!R42</f>
        <v>15945.417680769231</v>
      </c>
      <c r="E14" s="60">
        <f t="shared" si="0"/>
        <v>15945.417680769231</v>
      </c>
      <c r="F14" s="65"/>
      <c r="G14" s="48"/>
    </row>
    <row r="15" spans="1:8">
      <c r="A15" s="56">
        <v>12</v>
      </c>
      <c r="B15" s="57" t="s">
        <v>60</v>
      </c>
      <c r="C15" s="58">
        <v>1</v>
      </c>
      <c r="D15" s="59">
        <f>'MW Breakup'!AD42</f>
        <v>20444.537335769233</v>
      </c>
      <c r="E15" s="60">
        <f t="shared" si="0"/>
        <v>20444.537335769233</v>
      </c>
      <c r="F15" s="65"/>
      <c r="G15" s="48"/>
    </row>
    <row r="16" spans="1:8">
      <c r="A16" s="56">
        <v>13</v>
      </c>
      <c r="B16" s="61" t="s">
        <v>90</v>
      </c>
      <c r="C16" s="56" t="s">
        <v>86</v>
      </c>
      <c r="D16" s="62"/>
      <c r="E16" s="60"/>
      <c r="F16" s="49"/>
      <c r="H16" s="48"/>
    </row>
    <row r="17" spans="1:8">
      <c r="A17" s="56">
        <v>14</v>
      </c>
      <c r="B17" s="61" t="s">
        <v>93</v>
      </c>
      <c r="C17" s="56"/>
      <c r="D17" s="62"/>
      <c r="E17" s="60">
        <f>7.5%*SUM(E4:E15)</f>
        <v>34870.992756700958</v>
      </c>
      <c r="F17" s="49"/>
      <c r="H17" s="48"/>
    </row>
    <row r="18" spans="1:8" ht="15" thickBot="1">
      <c r="A18" s="79" t="s">
        <v>87</v>
      </c>
      <c r="B18" s="80"/>
      <c r="C18" s="47">
        <f>SUM(C4:C16)</f>
        <v>28</v>
      </c>
      <c r="D18" s="47"/>
      <c r="E18" s="54">
        <f>SUM(E4:E17)</f>
        <v>499817.56284604705</v>
      </c>
      <c r="F18" s="50"/>
      <c r="H18" s="48"/>
    </row>
    <row r="20" spans="1:8">
      <c r="E20" s="48"/>
    </row>
  </sheetData>
  <mergeCells count="4">
    <mergeCell ref="C2:E2"/>
    <mergeCell ref="F2:F3"/>
    <mergeCell ref="A18:B18"/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CCA84349F504B8183A3226D89C860" ma:contentTypeVersion="10" ma:contentTypeDescription="Create a new document." ma:contentTypeScope="" ma:versionID="53b9a830ed803c7a95ab3a097ba06639">
  <xsd:schema xmlns:xsd="http://www.w3.org/2001/XMLSchema" xmlns:xs="http://www.w3.org/2001/XMLSchema" xmlns:p="http://schemas.microsoft.com/office/2006/metadata/properties" xmlns:ns3="9d52f1a1-7e2f-4c78-b92b-101c626893ac" targetNamespace="http://schemas.microsoft.com/office/2006/metadata/properties" ma:root="true" ma:fieldsID="c928d32346615391f1fd666311675af1" ns3:_="">
    <xsd:import namespace="9d52f1a1-7e2f-4c78-b92b-101c626893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2f1a1-7e2f-4c78-b92b-101c62689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0F16F8-0048-4DB8-88A9-649C410BC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52f1a1-7e2f-4c78-b92b-101c62689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B6B5AF-DB4D-4D54-9914-1CC731C813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6EA64-4AD2-49AF-8D11-844F540BE01B}">
  <ds:schemaRefs>
    <ds:schemaRef ds:uri="http://schemas.openxmlformats.org/package/2006/metadata/core-properties"/>
    <ds:schemaRef ds:uri="9d52f1a1-7e2f-4c78-b92b-101c626893ac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MW Breakup</vt:lpstr>
      <vt:lpstr>Technical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2021-08-20T10:20:01Z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0x0101006ADCCA84349F504B8183A3226D89C860</vt:lpwstr>
  </property>
</Properties>
</file>