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posals June-July 21\"/>
    </mc:Choice>
  </mc:AlternateContent>
  <xr:revisionPtr revIDLastSave="0" documentId="13_ncr:1_{C972F09A-EEAC-41B6-8577-63BD113BE5E6}" xr6:coauthVersionLast="36" xr6:coauthVersionMax="36" xr10:uidLastSave="{00000000-0000-0000-0000-000000000000}"/>
  <bookViews>
    <workbookView xWindow="0" yWindow="0" windowWidth="20400" windowHeight="7545" xr2:uid="{01682EE3-BC3C-4F2A-8F60-FC6CDFF5F0F4}"/>
  </bookViews>
  <sheets>
    <sheet name="Cost Schedule" sheetId="2" r:id="rId1"/>
    <sheet name="Wage Breakup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G6" i="2" l="1"/>
  <c r="G7" i="2" s="1"/>
  <c r="G6" i="1" l="1"/>
  <c r="G7" i="1" s="1"/>
  <c r="G12" i="1" s="1"/>
  <c r="F6" i="1"/>
  <c r="F7" i="1" s="1"/>
  <c r="E6" i="1"/>
  <c r="E7" i="1" s="1"/>
  <c r="D6" i="1"/>
  <c r="G25" i="1" l="1"/>
  <c r="G26" i="1"/>
  <c r="E12" i="1"/>
  <c r="E23" i="1" s="1"/>
  <c r="E25" i="1"/>
  <c r="G23" i="1"/>
  <c r="G17" i="1"/>
  <c r="G22" i="1"/>
  <c r="G15" i="1"/>
  <c r="G14" i="1"/>
  <c r="F26" i="1"/>
  <c r="F12" i="1"/>
  <c r="F25" i="1"/>
  <c r="E26" i="1"/>
  <c r="D12" i="1"/>
  <c r="D25" i="1"/>
  <c r="D26" i="1"/>
  <c r="C10" i="2"/>
  <c r="C11" i="2" s="1"/>
  <c r="C12" i="2" s="1"/>
  <c r="C13" i="2" s="1"/>
  <c r="C14" i="2" s="1"/>
  <c r="C15" i="2" s="1"/>
  <c r="C16" i="2" s="1"/>
  <c r="E22" i="1" l="1"/>
  <c r="E14" i="1"/>
  <c r="E17" i="1"/>
  <c r="E15" i="1"/>
  <c r="E18" i="1" s="1"/>
  <c r="E20" i="1" s="1"/>
  <c r="G32" i="1"/>
  <c r="G34" i="1" s="1"/>
  <c r="F13" i="2" s="1"/>
  <c r="G13" i="2" s="1"/>
  <c r="G18" i="1"/>
  <c r="G20" i="1" s="1"/>
  <c r="F23" i="1"/>
  <c r="F17" i="1"/>
  <c r="F14" i="1"/>
  <c r="F22" i="1"/>
  <c r="F15" i="1"/>
  <c r="E32" i="1"/>
  <c r="E34" i="1" s="1"/>
  <c r="F11" i="2" s="1"/>
  <c r="G11" i="2" s="1"/>
  <c r="D23" i="1"/>
  <c r="D17" i="1"/>
  <c r="D22" i="1"/>
  <c r="D14" i="1"/>
  <c r="D15" i="1"/>
  <c r="C6" i="1"/>
  <c r="D18" i="1" l="1"/>
  <c r="D20" i="1" s="1"/>
  <c r="D32" i="1"/>
  <c r="D34" i="1" s="1"/>
  <c r="F14" i="2" s="1"/>
  <c r="G14" i="2" s="1"/>
  <c r="C25" i="1"/>
  <c r="C26" i="1"/>
  <c r="F32" i="1"/>
  <c r="F34" i="1" s="1"/>
  <c r="F12" i="2" s="1"/>
  <c r="G12" i="2" s="1"/>
  <c r="F18" i="1"/>
  <c r="F20" i="1" s="1"/>
  <c r="C12" i="1"/>
  <c r="C23" i="1" s="1"/>
  <c r="C15" i="1" l="1"/>
  <c r="C14" i="1"/>
  <c r="C22" i="1"/>
  <c r="C32" i="1" s="1"/>
  <c r="C34" i="1" s="1"/>
  <c r="F10" i="2" s="1"/>
  <c r="C17" i="1"/>
  <c r="G21" i="2"/>
  <c r="G20" i="2"/>
  <c r="C20" i="2"/>
  <c r="C21" i="2" s="1"/>
  <c r="E9" i="2"/>
  <c r="B6" i="1"/>
  <c r="B7" i="1" s="1"/>
  <c r="C18" i="1" l="1"/>
  <c r="C20" i="1" s="1"/>
  <c r="G22" i="2"/>
  <c r="B12" i="1"/>
  <c r="B25" i="1"/>
  <c r="B26" i="1"/>
  <c r="B23" i="1" l="1"/>
  <c r="B22" i="1"/>
  <c r="B17" i="1"/>
  <c r="B15" i="1"/>
  <c r="B14" i="1"/>
  <c r="B18" i="1" l="1"/>
  <c r="B20" i="1" s="1"/>
  <c r="B32" i="1"/>
  <c r="B34" i="1" s="1"/>
  <c r="F9" i="2" s="1"/>
  <c r="G9" i="2" s="1"/>
  <c r="G10" i="2"/>
  <c r="G17" i="2" l="1"/>
  <c r="G23" i="2" s="1"/>
  <c r="G24" i="2" s="1"/>
  <c r="G25" i="2" l="1"/>
</calcChain>
</file>

<file path=xl/sharedStrings.xml><?xml version="1.0" encoding="utf-8"?>
<sst xmlns="http://schemas.openxmlformats.org/spreadsheetml/2006/main" count="79" uniqueCount="66">
  <si>
    <t>PARTICULARS</t>
  </si>
  <si>
    <t>HK Supervisor</t>
  </si>
  <si>
    <t>Basic Salary</t>
  </si>
  <si>
    <t>D. A. (Special Allowance)</t>
  </si>
  <si>
    <t>Gross Salary</t>
  </si>
  <si>
    <t xml:space="preserve">HRA </t>
  </si>
  <si>
    <t>Washing Allowance</t>
  </si>
  <si>
    <t>Conveyance</t>
  </si>
  <si>
    <t>CCA</t>
  </si>
  <si>
    <t>Others</t>
  </si>
  <si>
    <t>Total Gross Salary</t>
  </si>
  <si>
    <t xml:space="preserve">PF (12%) </t>
  </si>
  <si>
    <t>ESIC (0.75% on total gross)</t>
  </si>
  <si>
    <t>MLWF</t>
  </si>
  <si>
    <t>Professional Tax</t>
  </si>
  <si>
    <t>Employees deduction</t>
  </si>
  <si>
    <t>Net Salary (A-B)</t>
  </si>
  <si>
    <t>PF (13%) on Basic + DA</t>
  </si>
  <si>
    <t>ESIC (3.25%) on Total Gross</t>
  </si>
  <si>
    <t xml:space="preserve">Ex-Gratia (8.33%) on Basic + DA </t>
  </si>
  <si>
    <t>Leave Salary - 8.33% of total Gross</t>
  </si>
  <si>
    <t>Gratuity (4.81% pm on Basic + DA)</t>
  </si>
  <si>
    <t>Training</t>
  </si>
  <si>
    <t>Uniforms</t>
  </si>
  <si>
    <t>Admin &amp; Documentation</t>
  </si>
  <si>
    <t>Net Charges to Company</t>
  </si>
  <si>
    <t>Total Cost (A+C)</t>
  </si>
  <si>
    <t>Sr. No.</t>
  </si>
  <si>
    <t>Department</t>
  </si>
  <si>
    <t>Qty</t>
  </si>
  <si>
    <t>Rate</t>
  </si>
  <si>
    <t>Total (Rs.)</t>
  </si>
  <si>
    <t xml:space="preserve">Management Team </t>
  </si>
  <si>
    <t>SUB TOTAL</t>
  </si>
  <si>
    <t>Housekeeping Supervisor</t>
  </si>
  <si>
    <t>Consumables &amp; Machinery</t>
  </si>
  <si>
    <t xml:space="preserve">HK Consumables/Materials/Toiletries </t>
  </si>
  <si>
    <t>Actuals</t>
  </si>
  <si>
    <t>Vacuum Machine</t>
  </si>
  <si>
    <t>Single Disc Machine</t>
  </si>
  <si>
    <t>TOTAL SERVICES FEE</t>
  </si>
  <si>
    <t xml:space="preserve">MANAGEMENT FEE </t>
  </si>
  <si>
    <t>GRAND TOTAL</t>
  </si>
  <si>
    <t>Terms</t>
  </si>
  <si>
    <r>
      <t xml:space="preserve">Housekeeping Consumbales, Chemicals, Tools, Toileteries and Tissues for the </t>
    </r>
    <r>
      <rPr>
        <b/>
        <i/>
        <u/>
        <sz val="10"/>
        <rFont val="Calibri"/>
        <family val="2"/>
        <scheme val="minor"/>
      </rPr>
      <t>first month</t>
    </r>
    <r>
      <rPr>
        <i/>
        <sz val="10"/>
        <rFont val="Calibri"/>
        <family val="2"/>
        <scheme val="minor"/>
      </rPr>
      <t xml:space="preserve"> will be </t>
    </r>
    <r>
      <rPr>
        <b/>
        <i/>
        <u/>
        <sz val="10"/>
        <rFont val="Calibri"/>
        <family val="2"/>
        <scheme val="minor"/>
      </rPr>
      <t>DOUBLE</t>
    </r>
  </si>
  <si>
    <t>Revision in rates will be deemed approved as per Minimum Wage Notification from the date thereof</t>
  </si>
  <si>
    <t>SILA will provide on statutory documentation each month</t>
  </si>
  <si>
    <t>Cleaning supplies, consumables etc will be supported by delivery challans, usage patterns/documents</t>
  </si>
  <si>
    <r>
      <t xml:space="preserve">Work on Statutory Holidays will be </t>
    </r>
    <r>
      <rPr>
        <b/>
        <i/>
        <u/>
        <sz val="10"/>
        <rFont val="Calibri"/>
        <family val="2"/>
        <scheme val="minor"/>
      </rPr>
      <t xml:space="preserve">billed </t>
    </r>
    <r>
      <rPr>
        <i/>
        <sz val="10"/>
        <rFont val="Calibri"/>
        <family val="2"/>
        <scheme val="minor"/>
      </rPr>
      <t>as per norms - 26th Jan, 1st May, 15th Aug, 2nd Oct</t>
    </r>
  </si>
  <si>
    <t>Payments must be made within 10 days of submission of bills</t>
  </si>
  <si>
    <t xml:space="preserve">All staff other than security will be on 6 day working week </t>
  </si>
  <si>
    <t xml:space="preserve">Soft &amp; Technical Services </t>
  </si>
  <si>
    <t>Electrician (On Call)</t>
  </si>
  <si>
    <t>Plumber (On Call)</t>
  </si>
  <si>
    <t>UpGrad (Mumbai) - SILA (Monthly Cost Schedule)</t>
  </si>
  <si>
    <t>actuals</t>
  </si>
  <si>
    <t xml:space="preserve"> </t>
  </si>
  <si>
    <t xml:space="preserve">Property Manager </t>
  </si>
  <si>
    <t>Office Boy (Narendra)</t>
  </si>
  <si>
    <t>Office Boy (Vishwanath)</t>
  </si>
  <si>
    <t>Office Boy (Gajanan)</t>
  </si>
  <si>
    <t>Rider</t>
  </si>
  <si>
    <t xml:space="preserve">800 per visit </t>
  </si>
  <si>
    <t xml:space="preserve">Mediclaim </t>
  </si>
  <si>
    <t>HK Janitors/Chambermaids (Ground Floor &amp; First Floor)</t>
  </si>
  <si>
    <t>HK Boys Ground &amp; First floor 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</si>
</sst>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u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21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7" fillId="0" borderId="0"/>
  </cellStyleXfs>
  <cellXfs count="6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1" fontId="4" fillId="0" borderId="5" xfId="0" applyNumberFormat="1" applyFont="1" applyFill="1" applyBorder="1" applyAlignment="1">
      <alignment horizontal="center"/>
    </xf>
    <xf numFmtId="0" fontId="4" fillId="0" borderId="7" xfId="0" applyFont="1" applyFill="1" applyBorder="1"/>
    <xf numFmtId="1" fontId="4" fillId="0" borderId="8" xfId="0" applyNumberFormat="1" applyFont="1" applyFill="1" applyBorder="1" applyAlignment="1">
      <alignment horizontal="center"/>
    </xf>
    <xf numFmtId="0" fontId="3" fillId="0" borderId="1" xfId="0" applyFont="1" applyFill="1" applyBorder="1"/>
    <xf numFmtId="1" fontId="3" fillId="0" borderId="2" xfId="0" applyNumberFormat="1" applyFont="1" applyFill="1" applyBorder="1" applyAlignment="1">
      <alignment horizontal="center"/>
    </xf>
    <xf numFmtId="0" fontId="4" fillId="0" borderId="10" xfId="0" applyFont="1" applyFill="1" applyBorder="1"/>
    <xf numFmtId="1" fontId="4" fillId="0" borderId="11" xfId="0" applyNumberFormat="1" applyFont="1" applyFill="1" applyBorder="1" applyAlignment="1">
      <alignment horizontal="center"/>
    </xf>
    <xf numFmtId="0" fontId="3" fillId="0" borderId="4" xfId="0" applyFont="1" applyFill="1" applyBorder="1"/>
    <xf numFmtId="1" fontId="3" fillId="0" borderId="5" xfId="0" applyNumberFormat="1" applyFont="1" applyFill="1" applyBorder="1" applyAlignment="1">
      <alignment horizontal="center"/>
    </xf>
    <xf numFmtId="1" fontId="4" fillId="0" borderId="11" xfId="1" applyNumberFormat="1" applyFont="1" applyFill="1" applyBorder="1" applyAlignment="1">
      <alignment horizontal="center"/>
    </xf>
    <xf numFmtId="1" fontId="4" fillId="3" borderId="11" xfId="1" applyNumberFormat="1" applyFont="1" applyFill="1" applyBorder="1" applyAlignment="1">
      <alignment horizontal="center" vertical="center"/>
    </xf>
    <xf numFmtId="0" fontId="3" fillId="0" borderId="13" xfId="0" applyFont="1" applyFill="1" applyBorder="1"/>
    <xf numFmtId="1" fontId="3" fillId="0" borderId="14" xfId="0" applyNumberFormat="1" applyFont="1" applyFill="1" applyBorder="1" applyAlignment="1">
      <alignment horizontal="center"/>
    </xf>
    <xf numFmtId="0" fontId="4" fillId="0" borderId="10" xfId="2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2" fontId="4" fillId="0" borderId="14" xfId="0" applyNumberFormat="1" applyFont="1" applyFill="1" applyBorder="1" applyAlignment="1">
      <alignment horizontal="center"/>
    </xf>
    <xf numFmtId="0" fontId="5" fillId="0" borderId="15" xfId="0" applyFont="1" applyFill="1" applyBorder="1"/>
    <xf numFmtId="0" fontId="6" fillId="0" borderId="0" xfId="3" applyFont="1"/>
    <xf numFmtId="0" fontId="6" fillId="0" borderId="0" xfId="3" applyFont="1" applyAlignment="1">
      <alignment horizontal="center"/>
    </xf>
    <xf numFmtId="0" fontId="6" fillId="0" borderId="0" xfId="3" applyFont="1" applyAlignment="1">
      <alignment horizontal="right"/>
    </xf>
    <xf numFmtId="3" fontId="5" fillId="0" borderId="19" xfId="0" applyNumberFormat="1" applyFont="1" applyFill="1" applyBorder="1" applyAlignment="1">
      <alignment horizontal="center" vertical="center" wrapText="1"/>
    </xf>
    <xf numFmtId="3" fontId="5" fillId="0" borderId="20" xfId="0" applyNumberFormat="1" applyFont="1" applyFill="1" applyBorder="1" applyAlignment="1">
      <alignment horizontal="center" vertical="center" wrapText="1"/>
    </xf>
    <xf numFmtId="3" fontId="5" fillId="0" borderId="21" xfId="0" applyNumberFormat="1" applyFont="1" applyFill="1" applyBorder="1" applyAlignment="1">
      <alignment horizontal="center" vertical="center" wrapText="1"/>
    </xf>
    <xf numFmtId="3" fontId="5" fillId="0" borderId="22" xfId="0" applyNumberFormat="1" applyFont="1" applyFill="1" applyBorder="1" applyAlignment="1">
      <alignment horizontal="center" vertical="center" wrapText="1"/>
    </xf>
    <xf numFmtId="3" fontId="4" fillId="0" borderId="10" xfId="0" applyNumberFormat="1" applyFont="1" applyFill="1" applyBorder="1" applyAlignment="1">
      <alignment horizontal="center" vertical="center" wrapText="1"/>
    </xf>
    <xf numFmtId="3" fontId="4" fillId="0" borderId="26" xfId="0" applyNumberFormat="1" applyFont="1" applyFill="1" applyBorder="1" applyAlignment="1">
      <alignment horizontal="left" vertical="center" wrapText="1"/>
    </xf>
    <xf numFmtId="3" fontId="4" fillId="0" borderId="11" xfId="0" applyNumberFormat="1" applyFont="1" applyFill="1" applyBorder="1" applyAlignment="1">
      <alignment horizontal="center" vertical="center" wrapText="1"/>
    </xf>
    <xf numFmtId="3" fontId="4" fillId="0" borderId="12" xfId="0" applyNumberFormat="1" applyFont="1" applyFill="1" applyBorder="1" applyAlignment="1">
      <alignment horizontal="center" vertical="center" wrapText="1"/>
    </xf>
    <xf numFmtId="3" fontId="3" fillId="0" borderId="26" xfId="0" applyNumberFormat="1" applyFont="1" applyFill="1" applyBorder="1" applyAlignment="1">
      <alignment horizontal="center" vertical="center" wrapText="1"/>
    </xf>
    <xf numFmtId="3" fontId="3" fillId="0" borderId="12" xfId="0" applyNumberFormat="1" applyFont="1" applyFill="1" applyBorder="1" applyAlignment="1">
      <alignment horizontal="center" vertical="center" wrapText="1"/>
    </xf>
    <xf numFmtId="3" fontId="4" fillId="0" borderId="11" xfId="0" applyNumberFormat="1" applyFont="1" applyFill="1" applyBorder="1" applyAlignment="1">
      <alignment horizontal="left" vertical="center" wrapText="1"/>
    </xf>
    <xf numFmtId="3" fontId="4" fillId="0" borderId="7" xfId="0" applyNumberFormat="1" applyFont="1" applyFill="1" applyBorder="1" applyAlignment="1">
      <alignment horizontal="center" vertical="center" wrapText="1"/>
    </xf>
    <xf numFmtId="3" fontId="3" fillId="0" borderId="27" xfId="0" applyNumberFormat="1" applyFont="1" applyFill="1" applyBorder="1" applyAlignment="1">
      <alignment horizontal="center" vertical="center" wrapText="1"/>
    </xf>
    <xf numFmtId="3" fontId="4" fillId="0" borderId="8" xfId="0" applyNumberFormat="1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vertical="center" wrapText="1"/>
    </xf>
    <xf numFmtId="3" fontId="3" fillId="0" borderId="6" xfId="0" applyNumberFormat="1" applyFont="1" applyFill="1" applyBorder="1" applyAlignment="1">
      <alignment horizontal="center" vertical="center" wrapText="1"/>
    </xf>
    <xf numFmtId="3" fontId="3" fillId="2" borderId="33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Alignment="1">
      <alignment horizontal="left" vertical="center" wrapText="1"/>
    </xf>
    <xf numFmtId="3" fontId="8" fillId="0" borderId="0" xfId="4" applyNumberFormat="1" applyFont="1" applyFill="1" applyBorder="1" applyAlignment="1">
      <alignment vertical="center"/>
    </xf>
    <xf numFmtId="3" fontId="9" fillId="0" borderId="0" xfId="4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left" vertical="center" wrapText="1"/>
    </xf>
    <xf numFmtId="3" fontId="9" fillId="0" borderId="0" xfId="4" applyNumberFormat="1" applyFont="1" applyFill="1" applyBorder="1" applyAlignment="1">
      <alignment horizontal="left" vertical="center"/>
    </xf>
    <xf numFmtId="3" fontId="9" fillId="0" borderId="0" xfId="4" applyNumberFormat="1" applyFont="1" applyFill="1" applyBorder="1" applyAlignment="1">
      <alignment horizontal="center" vertical="center"/>
    </xf>
    <xf numFmtId="3" fontId="10" fillId="4" borderId="16" xfId="0" applyNumberFormat="1" applyFont="1" applyFill="1" applyBorder="1" applyAlignment="1">
      <alignment horizontal="center" vertical="center" wrapText="1"/>
    </xf>
    <xf numFmtId="3" fontId="10" fillId="4" borderId="17" xfId="0" applyNumberFormat="1" applyFont="1" applyFill="1" applyBorder="1" applyAlignment="1">
      <alignment horizontal="center" vertical="center" wrapText="1"/>
    </xf>
    <xf numFmtId="3" fontId="10" fillId="4" borderId="18" xfId="0" applyNumberFormat="1" applyFont="1" applyFill="1" applyBorder="1" applyAlignment="1">
      <alignment horizontal="center" vertical="center" wrapText="1"/>
    </xf>
    <xf numFmtId="3" fontId="3" fillId="5" borderId="23" xfId="0" applyNumberFormat="1" applyFont="1" applyFill="1" applyBorder="1" applyAlignment="1">
      <alignment horizontal="center" vertical="center" wrapText="1"/>
    </xf>
    <xf numFmtId="3" fontId="3" fillId="5" borderId="24" xfId="0" applyNumberFormat="1" applyFont="1" applyFill="1" applyBorder="1" applyAlignment="1">
      <alignment horizontal="center" vertical="center" wrapText="1"/>
    </xf>
    <xf numFmtId="3" fontId="3" fillId="5" borderId="25" xfId="0" applyNumberFormat="1" applyFont="1" applyFill="1" applyBorder="1" applyAlignment="1">
      <alignment horizontal="center" vertical="center" wrapText="1"/>
    </xf>
    <xf numFmtId="3" fontId="9" fillId="0" borderId="0" xfId="0" applyNumberFormat="1" applyFont="1" applyFill="1" applyBorder="1" applyAlignment="1">
      <alignment horizontal="left" vertical="center"/>
    </xf>
    <xf numFmtId="3" fontId="3" fillId="0" borderId="28" xfId="0" applyNumberFormat="1" applyFont="1" applyFill="1" applyBorder="1" applyAlignment="1">
      <alignment horizontal="center" vertical="center" wrapText="1"/>
    </xf>
    <xf numFmtId="3" fontId="3" fillId="0" borderId="17" xfId="0" applyNumberFormat="1" applyFont="1" applyFill="1" applyBorder="1" applyAlignment="1">
      <alignment horizontal="center" vertical="center" wrapText="1"/>
    </xf>
    <xf numFmtId="3" fontId="3" fillId="0" borderId="29" xfId="0" applyNumberFormat="1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 wrapText="1"/>
    </xf>
    <xf numFmtId="3" fontId="3" fillId="5" borderId="30" xfId="0" applyNumberFormat="1" applyFont="1" applyFill="1" applyBorder="1" applyAlignment="1">
      <alignment horizontal="center" vertical="center" wrapText="1"/>
    </xf>
    <xf numFmtId="3" fontId="3" fillId="5" borderId="31" xfId="0" applyNumberFormat="1" applyFont="1" applyFill="1" applyBorder="1" applyAlignment="1">
      <alignment horizontal="center" vertical="center" wrapText="1"/>
    </xf>
    <xf numFmtId="3" fontId="3" fillId="5" borderId="32" xfId="0" applyNumberFormat="1" applyFont="1" applyFill="1" applyBorder="1" applyAlignment="1">
      <alignment horizontal="center" vertical="center" wrapText="1"/>
    </xf>
    <xf numFmtId="3" fontId="9" fillId="0" borderId="0" xfId="4" applyNumberFormat="1" applyFont="1" applyFill="1" applyBorder="1" applyAlignment="1">
      <alignment horizontal="left" vertical="center"/>
    </xf>
  </cellXfs>
  <cellStyles count="5">
    <cellStyle name="Comma" xfId="1" builtinId="3"/>
    <cellStyle name="Normal" xfId="0" builtinId="0"/>
    <cellStyle name="Normal 2" xfId="3" xr:uid="{E019291B-ED77-4961-8B74-FA43F8B8FB5B}"/>
    <cellStyle name="Normal 2 3" xfId="4" xr:uid="{61717044-B1D7-49A8-AF4A-5B0B8868ADC6}"/>
    <cellStyle name="Normal 5" xfId="2" xr:uid="{95B52D25-DA69-4511-9564-1373C04B4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28F3-37B9-4069-BDB0-4366F4FE6AAD}">
  <dimension ref="B2:H35"/>
  <sheetViews>
    <sheetView tabSelected="1" topLeftCell="B1" workbookViewId="0">
      <selection activeCell="H14" sqref="H14"/>
    </sheetView>
  </sheetViews>
  <sheetFormatPr defaultRowHeight="12.75" x14ac:dyDescent="0.2"/>
  <cols>
    <col min="1" max="1" width="0" style="24" hidden="1" customWidth="1"/>
    <col min="2" max="2" width="9.140625" style="24"/>
    <col min="3" max="3" width="7.7109375" style="24" customWidth="1"/>
    <col min="4" max="4" width="45" style="25" customWidth="1"/>
    <col min="5" max="5" width="12.140625" style="26" customWidth="1"/>
    <col min="6" max="6" width="12.85546875" style="26" customWidth="1"/>
    <col min="7" max="7" width="12" style="24" customWidth="1"/>
    <col min="8" max="8" width="26.28515625" style="24" customWidth="1"/>
    <col min="9" max="11" width="12.42578125" style="24" customWidth="1"/>
    <col min="12" max="16384" width="9.140625" style="24"/>
  </cols>
  <sheetData>
    <row r="2" spans="3:7" ht="13.5" thickBot="1" x14ac:dyDescent="0.25"/>
    <row r="3" spans="3:7" ht="19.5" customHeight="1" thickBot="1" x14ac:dyDescent="0.25">
      <c r="C3" s="54" t="s">
        <v>54</v>
      </c>
      <c r="D3" s="55"/>
      <c r="E3" s="55"/>
      <c r="F3" s="55"/>
      <c r="G3" s="56"/>
    </row>
    <row r="4" spans="3:7" s="25" customFormat="1" ht="15" x14ac:dyDescent="0.2">
      <c r="C4" s="27" t="s">
        <v>27</v>
      </c>
      <c r="D4" s="28" t="s">
        <v>28</v>
      </c>
      <c r="E4" s="29" t="s">
        <v>29</v>
      </c>
      <c r="F4" s="29" t="s">
        <v>30</v>
      </c>
      <c r="G4" s="30" t="s">
        <v>31</v>
      </c>
    </row>
    <row r="5" spans="3:7" s="25" customFormat="1" ht="12.75" customHeight="1" x14ac:dyDescent="0.2">
      <c r="C5" s="57" t="s">
        <v>32</v>
      </c>
      <c r="D5" s="58"/>
      <c r="E5" s="58"/>
      <c r="F5" s="58"/>
      <c r="G5" s="59"/>
    </row>
    <row r="6" spans="3:7" x14ac:dyDescent="0.2">
      <c r="C6" s="31">
        <v>2</v>
      </c>
      <c r="D6" s="32" t="s">
        <v>57</v>
      </c>
      <c r="E6" s="33">
        <v>1</v>
      </c>
      <c r="F6" s="33">
        <v>80000</v>
      </c>
      <c r="G6" s="34">
        <f>F6*E6</f>
        <v>80000</v>
      </c>
    </row>
    <row r="7" spans="3:7" x14ac:dyDescent="0.2">
      <c r="C7" s="31"/>
      <c r="D7" s="35" t="s">
        <v>33</v>
      </c>
      <c r="E7" s="33"/>
      <c r="F7" s="33"/>
      <c r="G7" s="36">
        <f>SUM(G6:G6)</f>
        <v>80000</v>
      </c>
    </row>
    <row r="8" spans="3:7" x14ac:dyDescent="0.2">
      <c r="C8" s="57" t="s">
        <v>51</v>
      </c>
      <c r="D8" s="58"/>
      <c r="E8" s="58"/>
      <c r="F8" s="58"/>
      <c r="G8" s="59"/>
    </row>
    <row r="9" spans="3:7" x14ac:dyDescent="0.2">
      <c r="C9" s="31">
        <v>1</v>
      </c>
      <c r="D9" s="32" t="s">
        <v>34</v>
      </c>
      <c r="E9" s="33">
        <f>1</f>
        <v>1</v>
      </c>
      <c r="F9" s="33">
        <f>'Wage Breakup'!B34</f>
        <v>21937.426299999999</v>
      </c>
      <c r="G9" s="34">
        <f>F9*E9</f>
        <v>21937.426299999999</v>
      </c>
    </row>
    <row r="10" spans="3:7" ht="14.25" customHeight="1" x14ac:dyDescent="0.2">
      <c r="C10" s="31">
        <f>C9+1</f>
        <v>2</v>
      </c>
      <c r="D10" s="32" t="s">
        <v>64</v>
      </c>
      <c r="E10" s="33">
        <v>11</v>
      </c>
      <c r="F10" s="33">
        <f>'Wage Breakup'!C34</f>
        <v>18403.00030625</v>
      </c>
      <c r="G10" s="34">
        <f t="shared" ref="G10:G14" si="0">F10*E10</f>
        <v>202433.00336875001</v>
      </c>
    </row>
    <row r="11" spans="3:7" x14ac:dyDescent="0.2">
      <c r="C11" s="31">
        <f t="shared" ref="C11:C16" si="1">C10+1</f>
        <v>3</v>
      </c>
      <c r="D11" s="32" t="s">
        <v>58</v>
      </c>
      <c r="E11" s="33">
        <v>1</v>
      </c>
      <c r="F11" s="33">
        <f>'Wage Breakup'!E34</f>
        <v>23719.066800000001</v>
      </c>
      <c r="G11" s="34">
        <f t="shared" si="0"/>
        <v>23719.066800000001</v>
      </c>
    </row>
    <row r="12" spans="3:7" x14ac:dyDescent="0.2">
      <c r="C12" s="31">
        <f t="shared" si="1"/>
        <v>4</v>
      </c>
      <c r="D12" s="32" t="s">
        <v>59</v>
      </c>
      <c r="E12" s="33">
        <v>1</v>
      </c>
      <c r="F12" s="33">
        <f>'Wage Breakup'!F34</f>
        <v>27648.536800000002</v>
      </c>
      <c r="G12" s="34">
        <f t="shared" si="0"/>
        <v>27648.536800000002</v>
      </c>
    </row>
    <row r="13" spans="3:7" x14ac:dyDescent="0.2">
      <c r="C13" s="31">
        <f t="shared" si="1"/>
        <v>5</v>
      </c>
      <c r="D13" s="32" t="s">
        <v>60</v>
      </c>
      <c r="E13" s="33">
        <v>1</v>
      </c>
      <c r="F13" s="33">
        <f>'Wage Breakup'!G34</f>
        <v>27648.536800000002</v>
      </c>
      <c r="G13" s="34">
        <f t="shared" si="0"/>
        <v>27648.536800000002</v>
      </c>
    </row>
    <row r="14" spans="3:7" x14ac:dyDescent="0.2">
      <c r="C14" s="31">
        <f t="shared" si="1"/>
        <v>6</v>
      </c>
      <c r="D14" s="32" t="s">
        <v>61</v>
      </c>
      <c r="E14" s="33">
        <v>1</v>
      </c>
      <c r="F14" s="33">
        <f>'Wage Breakup'!D34</f>
        <v>20837.027448000001</v>
      </c>
      <c r="G14" s="34">
        <f t="shared" si="0"/>
        <v>20837.027448000001</v>
      </c>
    </row>
    <row r="15" spans="3:7" x14ac:dyDescent="0.2">
      <c r="C15" s="31">
        <f t="shared" si="1"/>
        <v>7</v>
      </c>
      <c r="D15" s="32" t="s">
        <v>52</v>
      </c>
      <c r="E15" s="33"/>
      <c r="F15" s="33" t="s">
        <v>62</v>
      </c>
      <c r="G15" s="34"/>
    </row>
    <row r="16" spans="3:7" x14ac:dyDescent="0.2">
      <c r="C16" s="31">
        <f t="shared" si="1"/>
        <v>8</v>
      </c>
      <c r="D16" s="32" t="s">
        <v>53</v>
      </c>
      <c r="E16" s="33"/>
      <c r="F16" s="33" t="s">
        <v>62</v>
      </c>
      <c r="G16" s="34"/>
    </row>
    <row r="17" spans="2:8" x14ac:dyDescent="0.2">
      <c r="C17" s="31"/>
      <c r="D17" s="35" t="s">
        <v>33</v>
      </c>
      <c r="E17" s="33"/>
      <c r="F17" s="33"/>
      <c r="G17" s="36">
        <f>SUM(G9:G16)</f>
        <v>324223.59751674999</v>
      </c>
    </row>
    <row r="18" spans="2:8" x14ac:dyDescent="0.2">
      <c r="C18" s="57" t="s">
        <v>35</v>
      </c>
      <c r="D18" s="58"/>
      <c r="E18" s="58"/>
      <c r="F18" s="58"/>
      <c r="G18" s="59"/>
    </row>
    <row r="19" spans="2:8" x14ac:dyDescent="0.2">
      <c r="C19" s="31">
        <v>1</v>
      </c>
      <c r="D19" s="37" t="s">
        <v>36</v>
      </c>
      <c r="E19" s="33"/>
      <c r="F19" s="33"/>
      <c r="G19" s="34" t="s">
        <v>37</v>
      </c>
    </row>
    <row r="20" spans="2:8" x14ac:dyDescent="0.2">
      <c r="C20" s="31">
        <f>C19+1</f>
        <v>2</v>
      </c>
      <c r="D20" s="32" t="s">
        <v>38</v>
      </c>
      <c r="E20" s="33">
        <v>2</v>
      </c>
      <c r="F20" s="33">
        <v>2000</v>
      </c>
      <c r="G20" s="34">
        <f>E20*F20</f>
        <v>4000</v>
      </c>
    </row>
    <row r="21" spans="2:8" x14ac:dyDescent="0.2">
      <c r="C21" s="31">
        <f>C20+1</f>
        <v>3</v>
      </c>
      <c r="D21" s="32" t="s">
        <v>39</v>
      </c>
      <c r="E21" s="33">
        <v>0</v>
      </c>
      <c r="F21" s="33">
        <v>5000</v>
      </c>
      <c r="G21" s="34">
        <f>E21*F21</f>
        <v>0</v>
      </c>
    </row>
    <row r="22" spans="2:8" ht="13.5" thickBot="1" x14ac:dyDescent="0.25">
      <c r="C22" s="38"/>
      <c r="D22" s="39" t="s">
        <v>33</v>
      </c>
      <c r="E22" s="40"/>
      <c r="F22" s="40"/>
      <c r="G22" s="41">
        <f>SUM(G19:G21)</f>
        <v>4000</v>
      </c>
    </row>
    <row r="23" spans="2:8" ht="13.5" thickBot="1" x14ac:dyDescent="0.25">
      <c r="C23" s="42"/>
      <c r="D23" s="61" t="s">
        <v>40</v>
      </c>
      <c r="E23" s="62"/>
      <c r="F23" s="63"/>
      <c r="G23" s="43">
        <f>G7+G17+G22</f>
        <v>408223.59751674999</v>
      </c>
    </row>
    <row r="24" spans="2:8" x14ac:dyDescent="0.2">
      <c r="C24" s="44"/>
      <c r="D24" s="64" t="s">
        <v>41</v>
      </c>
      <c r="E24" s="64"/>
      <c r="F24" s="64"/>
      <c r="G24" s="45">
        <f>G23*8%</f>
        <v>32657.887801339999</v>
      </c>
    </row>
    <row r="25" spans="2:8" ht="13.5" thickBot="1" x14ac:dyDescent="0.25">
      <c r="C25" s="65" t="s">
        <v>42</v>
      </c>
      <c r="D25" s="66"/>
      <c r="E25" s="66"/>
      <c r="F25" s="67"/>
      <c r="G25" s="46">
        <f>G24+G23</f>
        <v>440881.48531809001</v>
      </c>
      <c r="H25" s="24" t="s">
        <v>56</v>
      </c>
    </row>
    <row r="26" spans="2:8" x14ac:dyDescent="0.2">
      <c r="C26" s="47"/>
      <c r="D26" s="47"/>
      <c r="E26" s="47"/>
      <c r="F26" s="47"/>
      <c r="G26" s="47"/>
    </row>
    <row r="27" spans="2:8" x14ac:dyDescent="0.2">
      <c r="C27" s="47"/>
      <c r="D27" s="47"/>
      <c r="E27" s="47"/>
      <c r="F27" s="47"/>
      <c r="G27" s="47"/>
    </row>
    <row r="28" spans="2:8" customFormat="1" ht="15" x14ac:dyDescent="0.25">
      <c r="B28" s="48" t="s">
        <v>43</v>
      </c>
      <c r="C28" s="49"/>
      <c r="D28" s="50"/>
      <c r="E28" s="51"/>
      <c r="F28" s="51"/>
    </row>
    <row r="29" spans="2:8" customFormat="1" ht="15" x14ac:dyDescent="0.25">
      <c r="B29" s="52" t="s">
        <v>44</v>
      </c>
      <c r="C29" s="52"/>
      <c r="D29" s="53"/>
      <c r="E29" s="52"/>
      <c r="F29" s="52"/>
    </row>
    <row r="30" spans="2:8" customFormat="1" ht="15" x14ac:dyDescent="0.25">
      <c r="B30" s="52" t="s">
        <v>45</v>
      </c>
      <c r="C30" s="52"/>
      <c r="D30" s="53"/>
      <c r="E30" s="52"/>
      <c r="F30" s="52"/>
    </row>
    <row r="31" spans="2:8" customFormat="1" ht="15" x14ac:dyDescent="0.25">
      <c r="B31" s="68" t="s">
        <v>46</v>
      </c>
      <c r="C31" s="68"/>
      <c r="D31" s="68"/>
      <c r="E31" s="68"/>
      <c r="F31" s="68"/>
    </row>
    <row r="32" spans="2:8" customFormat="1" ht="15" x14ac:dyDescent="0.25">
      <c r="B32" s="60" t="s">
        <v>47</v>
      </c>
      <c r="C32" s="60"/>
      <c r="D32" s="60"/>
      <c r="E32" s="60"/>
      <c r="F32" s="60"/>
    </row>
    <row r="33" spans="2:6" customFormat="1" ht="15" x14ac:dyDescent="0.25">
      <c r="B33" s="60" t="s">
        <v>48</v>
      </c>
      <c r="C33" s="60"/>
      <c r="D33" s="60"/>
      <c r="E33" s="60"/>
      <c r="F33" s="60"/>
    </row>
    <row r="34" spans="2:6" customFormat="1" ht="15" x14ac:dyDescent="0.25">
      <c r="B34" s="60" t="s">
        <v>49</v>
      </c>
      <c r="C34" s="60"/>
      <c r="D34" s="60"/>
      <c r="E34" s="60"/>
      <c r="F34" s="60"/>
    </row>
    <row r="35" spans="2:6" customFormat="1" ht="15" x14ac:dyDescent="0.25">
      <c r="B35" s="60" t="s">
        <v>50</v>
      </c>
      <c r="C35" s="60"/>
      <c r="D35" s="60"/>
      <c r="E35" s="60"/>
      <c r="F35" s="60"/>
    </row>
  </sheetData>
  <mergeCells count="12">
    <mergeCell ref="B35:F35"/>
    <mergeCell ref="C18:G18"/>
    <mergeCell ref="D23:F23"/>
    <mergeCell ref="D24:F24"/>
    <mergeCell ref="C25:F25"/>
    <mergeCell ref="B31:F31"/>
    <mergeCell ref="B32:F32"/>
    <mergeCell ref="C3:G3"/>
    <mergeCell ref="C5:G5"/>
    <mergeCell ref="C8:G8"/>
    <mergeCell ref="B33:F33"/>
    <mergeCell ref="B34:F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A413-1B19-48D2-9DEC-C16CF7691943}">
  <dimension ref="A2:G35"/>
  <sheetViews>
    <sheetView topLeftCell="A4" workbookViewId="0">
      <selection activeCell="D8" sqref="D8"/>
    </sheetView>
  </sheetViews>
  <sheetFormatPr defaultRowHeight="12.75" x14ac:dyDescent="0.2"/>
  <cols>
    <col min="1" max="1" width="33.140625" style="1" bestFit="1" customWidth="1"/>
    <col min="2" max="2" width="13.7109375" style="1" customWidth="1"/>
    <col min="3" max="3" width="14.85546875" style="1" customWidth="1"/>
    <col min="4" max="4" width="13.7109375" style="1" customWidth="1"/>
    <col min="5" max="7" width="16.7109375" style="1" customWidth="1"/>
    <col min="8" max="16384" width="9.140625" style="1"/>
  </cols>
  <sheetData>
    <row r="2" spans="1:7" ht="13.5" thickBot="1" x14ac:dyDescent="0.25"/>
    <row r="3" spans="1:7" ht="28.5" customHeight="1" thickBot="1" x14ac:dyDescent="0.25">
      <c r="A3" s="2" t="s">
        <v>0</v>
      </c>
      <c r="B3" s="3" t="s">
        <v>1</v>
      </c>
      <c r="C3" s="3" t="s">
        <v>65</v>
      </c>
      <c r="D3" s="3" t="s">
        <v>61</v>
      </c>
      <c r="E3" s="3" t="s">
        <v>58</v>
      </c>
      <c r="F3" s="3" t="s">
        <v>59</v>
      </c>
      <c r="G3" s="3" t="s">
        <v>60</v>
      </c>
    </row>
    <row r="4" spans="1:7" x14ac:dyDescent="0.2">
      <c r="A4" s="4" t="s">
        <v>2</v>
      </c>
      <c r="B4" s="5">
        <v>10856</v>
      </c>
      <c r="C4" s="5">
        <v>10021</v>
      </c>
      <c r="D4" s="5">
        <v>10856</v>
      </c>
      <c r="E4" s="5">
        <v>10856</v>
      </c>
      <c r="F4" s="5">
        <v>10856</v>
      </c>
      <c r="G4" s="5">
        <v>10856</v>
      </c>
    </row>
    <row r="5" spans="1:7" ht="13.5" thickBot="1" x14ac:dyDescent="0.25">
      <c r="A5" s="6" t="s">
        <v>3</v>
      </c>
      <c r="B5" s="7">
        <v>1092</v>
      </c>
      <c r="C5" s="7">
        <v>1092</v>
      </c>
      <c r="D5" s="7">
        <v>1092</v>
      </c>
      <c r="E5" s="7">
        <v>1092</v>
      </c>
      <c r="F5" s="7">
        <v>1092</v>
      </c>
      <c r="G5" s="7">
        <v>1092</v>
      </c>
    </row>
    <row r="6" spans="1:7" ht="13.5" thickBot="1" x14ac:dyDescent="0.25">
      <c r="A6" s="8" t="s">
        <v>4</v>
      </c>
      <c r="B6" s="9">
        <f t="shared" ref="B6" si="0">SUM(B4:B5)</f>
        <v>11948</v>
      </c>
      <c r="C6" s="9">
        <f t="shared" ref="C6" si="1">SUM(C4:C5)</f>
        <v>11113</v>
      </c>
      <c r="D6" s="9">
        <f t="shared" ref="D6:E6" si="2">SUM(D4:D5)</f>
        <v>11948</v>
      </c>
      <c r="E6" s="9">
        <f t="shared" si="2"/>
        <v>11948</v>
      </c>
      <c r="F6" s="9">
        <f t="shared" ref="F6" si="3">SUM(F4:F5)</f>
        <v>11948</v>
      </c>
      <c r="G6" s="9">
        <f t="shared" ref="G6" si="4">SUM(G4:G5)</f>
        <v>11948</v>
      </c>
    </row>
    <row r="7" spans="1:7" x14ac:dyDescent="0.2">
      <c r="A7" s="4" t="s">
        <v>5</v>
      </c>
      <c r="B7" s="5">
        <f>B6*45%</f>
        <v>5376.6</v>
      </c>
      <c r="C7" s="5">
        <f>C6*27.25%</f>
        <v>3028.2925</v>
      </c>
      <c r="D7" s="5">
        <f>D6*36.08%</f>
        <v>4310.8384000000005</v>
      </c>
      <c r="E7" s="5">
        <f>E6*50%</f>
        <v>5974</v>
      </c>
      <c r="F7" s="5">
        <f>F6*50%</f>
        <v>5974</v>
      </c>
      <c r="G7" s="5">
        <f>G6*50%</f>
        <v>5974</v>
      </c>
    </row>
    <row r="8" spans="1:7" x14ac:dyDescent="0.2">
      <c r="A8" s="10" t="s">
        <v>6</v>
      </c>
      <c r="B8" s="11"/>
      <c r="C8" s="11"/>
      <c r="D8" s="11"/>
      <c r="E8" s="11">
        <v>500</v>
      </c>
      <c r="F8" s="11">
        <v>500</v>
      </c>
      <c r="G8" s="11">
        <v>500</v>
      </c>
    </row>
    <row r="9" spans="1:7" x14ac:dyDescent="0.2">
      <c r="A9" s="10" t="s">
        <v>7</v>
      </c>
      <c r="B9" s="11"/>
      <c r="C9" s="11"/>
      <c r="D9" s="11"/>
      <c r="E9" s="11">
        <v>502</v>
      </c>
      <c r="F9" s="11">
        <v>600</v>
      </c>
      <c r="G9" s="11">
        <v>600</v>
      </c>
    </row>
    <row r="10" spans="1:7" x14ac:dyDescent="0.2">
      <c r="A10" s="10" t="s">
        <v>8</v>
      </c>
      <c r="B10" s="11"/>
      <c r="C10" s="11"/>
      <c r="D10" s="11"/>
      <c r="E10" s="11"/>
      <c r="F10" s="11"/>
      <c r="G10" s="11"/>
    </row>
    <row r="11" spans="1:7" ht="13.5" thickBot="1" x14ac:dyDescent="0.25">
      <c r="A11" s="6" t="s">
        <v>9</v>
      </c>
      <c r="B11" s="7"/>
      <c r="C11" s="7"/>
      <c r="D11" s="7"/>
      <c r="E11" s="7"/>
      <c r="F11" s="7">
        <v>3780</v>
      </c>
      <c r="G11" s="7">
        <v>3780</v>
      </c>
    </row>
    <row r="12" spans="1:7" ht="13.5" thickBot="1" x14ac:dyDescent="0.25">
      <c r="A12" s="8" t="s">
        <v>10</v>
      </c>
      <c r="B12" s="9">
        <f t="shared" ref="B12" si="5">SUM(B6:B11)</f>
        <v>17324.599999999999</v>
      </c>
      <c r="C12" s="9">
        <f t="shared" ref="C12" si="6">SUM(C6:C11)</f>
        <v>14141.2925</v>
      </c>
      <c r="D12" s="9">
        <f t="shared" ref="D12" si="7">SUM(D6:D11)</f>
        <v>16258.838400000001</v>
      </c>
      <c r="E12" s="9">
        <f t="shared" ref="E12:F12" si="8">SUM(E6:E11)</f>
        <v>18924</v>
      </c>
      <c r="F12" s="9">
        <f t="shared" si="8"/>
        <v>22802</v>
      </c>
      <c r="G12" s="9">
        <f t="shared" ref="G12" si="9">SUM(G6:G11)</f>
        <v>22802</v>
      </c>
    </row>
    <row r="13" spans="1:7" x14ac:dyDescent="0.2">
      <c r="A13" s="12"/>
      <c r="B13" s="13"/>
      <c r="C13" s="13"/>
      <c r="D13" s="13"/>
      <c r="E13" s="13"/>
      <c r="F13" s="13"/>
      <c r="G13" s="13"/>
    </row>
    <row r="14" spans="1:7" x14ac:dyDescent="0.2">
      <c r="A14" s="10" t="s">
        <v>11</v>
      </c>
      <c r="B14" s="14">
        <f t="shared" ref="B14" si="10">IF(B12-B7&gt;14999,15000*12%,IF(B12-B7&lt;14999,SUM(B12-B7)*12%))</f>
        <v>1433.7599999999998</v>
      </c>
      <c r="C14" s="14">
        <f t="shared" ref="C14" si="11">IF(C12-C7&gt;14999,15000*12%,IF(C12-C7&lt;14999,SUM(C12-C7)*12%))</f>
        <v>1333.56</v>
      </c>
      <c r="D14" s="14">
        <f t="shared" ref="D14:E14" si="12">IF(D12-D7&gt;14999,15000*12%,IF(D12-D7&lt;14999,SUM(D12-D7)*12%))</f>
        <v>1433.76</v>
      </c>
      <c r="E14" s="14">
        <f t="shared" si="12"/>
        <v>1554</v>
      </c>
      <c r="F14" s="14">
        <f t="shared" ref="F14" si="13">IF(F12-F7&gt;14999,15000*12%,IF(F12-F7&lt;14999,SUM(F12-F7)*12%))</f>
        <v>1800</v>
      </c>
      <c r="G14" s="14">
        <f t="shared" ref="G14" si="14">IF(G12-G7&gt;14999,15000*12%,IF(G12-G7&lt;14999,SUM(G12-G7)*12%))</f>
        <v>1800</v>
      </c>
    </row>
    <row r="15" spans="1:7" x14ac:dyDescent="0.2">
      <c r="A15" s="10" t="s">
        <v>12</v>
      </c>
      <c r="B15" s="15">
        <f t="shared" ref="B15" si="15">IF(B12&gt;21000,0,IF(B12&lt;21000,B12*0.75%))</f>
        <v>129.93449999999999</v>
      </c>
      <c r="C15" s="15">
        <f t="shared" ref="C15" si="16">IF(C12&gt;21000,0,IF(C12&lt;21000,C12*0.75%))</f>
        <v>106.05969374999999</v>
      </c>
      <c r="D15" s="15">
        <f t="shared" ref="D15" si="17">IF(D12&gt;21000,0,IF(D12&lt;21000,D12*0.75%))</f>
        <v>121.941288</v>
      </c>
      <c r="E15" s="15">
        <f t="shared" ref="E15:F15" si="18">IF(E12&gt;21000,0,IF(E12&lt;21000,E12*0.75%))</f>
        <v>141.93</v>
      </c>
      <c r="F15" s="15">
        <f t="shared" si="18"/>
        <v>0</v>
      </c>
      <c r="G15" s="15">
        <f t="shared" ref="G15" si="19">IF(G12&gt;21000,0,IF(G12&lt;21000,G12*0.75%))</f>
        <v>0</v>
      </c>
    </row>
    <row r="16" spans="1:7" x14ac:dyDescent="0.2">
      <c r="A16" s="10" t="s">
        <v>13</v>
      </c>
      <c r="B16" s="11">
        <v>2</v>
      </c>
      <c r="C16" s="11">
        <v>2</v>
      </c>
      <c r="D16" s="11">
        <v>2</v>
      </c>
      <c r="E16" s="11">
        <v>2</v>
      </c>
      <c r="F16" s="11">
        <v>2</v>
      </c>
      <c r="G16" s="11">
        <v>2</v>
      </c>
    </row>
    <row r="17" spans="1:7" ht="13.5" thickBot="1" x14ac:dyDescent="0.25">
      <c r="A17" s="6" t="s">
        <v>14</v>
      </c>
      <c r="B17" s="7">
        <f t="shared" ref="B17" si="20">IF(B12&gt;10000,200,IF(B12&gt;7500,175,IF(B12&lt;7499,0)))</f>
        <v>200</v>
      </c>
      <c r="C17" s="7">
        <f t="shared" ref="C17" si="21">IF(C12&gt;10000,200,IF(C12&gt;7500,175,IF(C12&lt;7499,0)))</f>
        <v>200</v>
      </c>
      <c r="D17" s="7">
        <f t="shared" ref="D17" si="22">IF(D12&gt;10000,200,IF(D12&gt;7500,175,IF(D12&lt;7499,0)))</f>
        <v>200</v>
      </c>
      <c r="E17" s="7">
        <f t="shared" ref="E17:F17" si="23">IF(E12&gt;10000,200,IF(E12&gt;7500,175,IF(E12&lt;7499,0)))</f>
        <v>200</v>
      </c>
      <c r="F17" s="7">
        <f t="shared" si="23"/>
        <v>200</v>
      </c>
      <c r="G17" s="7">
        <f t="shared" ref="G17" si="24">IF(G12&gt;10000,200,IF(G12&gt;7500,175,IF(G12&lt;7499,0)))</f>
        <v>200</v>
      </c>
    </row>
    <row r="18" spans="1:7" ht="13.5" thickBot="1" x14ac:dyDescent="0.25">
      <c r="A18" s="8" t="s">
        <v>15</v>
      </c>
      <c r="B18" s="9">
        <f t="shared" ref="B18" si="25">SUM(B14:B17)</f>
        <v>1765.6944999999998</v>
      </c>
      <c r="C18" s="9">
        <f t="shared" ref="C18" si="26">SUM(C14:C17)</f>
        <v>1641.6196937499999</v>
      </c>
      <c r="D18" s="9">
        <f t="shared" ref="D18:E18" si="27">SUM(D14:D17)</f>
        <v>1757.701288</v>
      </c>
      <c r="E18" s="9">
        <f t="shared" si="27"/>
        <v>1897.93</v>
      </c>
      <c r="F18" s="9">
        <f t="shared" ref="F18" si="28">SUM(F14:F17)</f>
        <v>2002</v>
      </c>
      <c r="G18" s="9">
        <f t="shared" ref="G18" si="29">SUM(G14:G17)</f>
        <v>2002</v>
      </c>
    </row>
    <row r="19" spans="1:7" ht="13.5" thickBot="1" x14ac:dyDescent="0.25">
      <c r="A19" s="16"/>
      <c r="B19" s="17"/>
      <c r="C19" s="17"/>
      <c r="D19" s="17"/>
      <c r="E19" s="17"/>
      <c r="F19" s="17"/>
      <c r="G19" s="17"/>
    </row>
    <row r="20" spans="1:7" ht="13.5" thickBot="1" x14ac:dyDescent="0.25">
      <c r="A20" s="8" t="s">
        <v>16</v>
      </c>
      <c r="B20" s="9">
        <f t="shared" ref="B20" si="30">B12-B18</f>
        <v>15558.905499999999</v>
      </c>
      <c r="C20" s="9">
        <f t="shared" ref="C20" si="31">C12-C18</f>
        <v>12499.672806250001</v>
      </c>
      <c r="D20" s="9">
        <f t="shared" ref="D20" si="32">D12-D18</f>
        <v>14501.137112</v>
      </c>
      <c r="E20" s="9">
        <f t="shared" ref="E20:F20" si="33">E12-E18</f>
        <v>17026.07</v>
      </c>
      <c r="F20" s="9">
        <f t="shared" si="33"/>
        <v>20800</v>
      </c>
      <c r="G20" s="9">
        <f t="shared" ref="G20" si="34">G12-G18</f>
        <v>20800</v>
      </c>
    </row>
    <row r="21" spans="1:7" x14ac:dyDescent="0.2">
      <c r="A21" s="12"/>
      <c r="B21" s="13"/>
      <c r="C21" s="13"/>
      <c r="D21" s="13"/>
      <c r="E21" s="13"/>
      <c r="F21" s="13"/>
      <c r="G21" s="13"/>
    </row>
    <row r="22" spans="1:7" x14ac:dyDescent="0.2">
      <c r="A22" s="18" t="s">
        <v>17</v>
      </c>
      <c r="B22" s="14">
        <f t="shared" ref="B22" si="35">IF(B12-B7&gt;14999,15000*13%,IF(B12-B7&lt;14999,SUM(B12-B7)*13%))</f>
        <v>1553.2399999999998</v>
      </c>
      <c r="C22" s="14">
        <f t="shared" ref="C22" si="36">IF(C12-C7&gt;14999,15000*13%,IF(C12-C7&lt;14999,SUM(C12-C7)*13%))</f>
        <v>1444.69</v>
      </c>
      <c r="D22" s="14">
        <f t="shared" ref="D22:E22" si="37">IF(D12-D7&gt;14999,15000*13%,IF(D12-D7&lt;14999,SUM(D12-D7)*13%))</f>
        <v>1553.24</v>
      </c>
      <c r="E22" s="14">
        <f t="shared" si="37"/>
        <v>1683.5</v>
      </c>
      <c r="F22" s="14">
        <f t="shared" ref="F22" si="38">IF(F12-F7&gt;14999,15000*13%,IF(F12-F7&lt;14999,SUM(F12-F7)*13%))</f>
        <v>1950</v>
      </c>
      <c r="G22" s="14">
        <f t="shared" ref="G22" si="39">IF(G12-G7&gt;14999,15000*13%,IF(G12-G7&lt;14999,SUM(G12-G7)*13%))</f>
        <v>1950</v>
      </c>
    </row>
    <row r="23" spans="1:7" x14ac:dyDescent="0.2">
      <c r="A23" s="18" t="s">
        <v>18</v>
      </c>
      <c r="B23" s="15">
        <f t="shared" ref="B23" si="40">IF(B12&gt;21000,0,IF(B12&lt;21000,B12*3.25%))</f>
        <v>563.04949999999997</v>
      </c>
      <c r="C23" s="15">
        <f t="shared" ref="C23" si="41">IF(C12&gt;21000,0,IF(C12&lt;21000,C12*3.25%))</f>
        <v>459.59200625</v>
      </c>
      <c r="D23" s="15">
        <f t="shared" ref="D23" si="42">IF(D12&gt;21000,0,IF(D12&lt;21000,D12*3.25%))</f>
        <v>528.41224800000009</v>
      </c>
      <c r="E23" s="15">
        <f t="shared" ref="E23:F23" si="43">IF(E12&gt;21000,0,IF(E12&lt;21000,E12*3.25%))</f>
        <v>615.03</v>
      </c>
      <c r="F23" s="15">
        <f t="shared" si="43"/>
        <v>0</v>
      </c>
      <c r="G23" s="15">
        <f t="shared" ref="G23" si="44">IF(G12&gt;21000,0,IF(G12&lt;21000,G12*3.25%))</f>
        <v>0</v>
      </c>
    </row>
    <row r="24" spans="1:7" x14ac:dyDescent="0.2">
      <c r="A24" s="18" t="s">
        <v>63</v>
      </c>
      <c r="B24" s="15"/>
      <c r="C24" s="15"/>
      <c r="D24" s="15"/>
      <c r="E24" s="15"/>
      <c r="F24" s="15">
        <v>400</v>
      </c>
      <c r="G24" s="15">
        <v>400</v>
      </c>
    </row>
    <row r="25" spans="1:7" x14ac:dyDescent="0.2">
      <c r="A25" s="18" t="s">
        <v>19</v>
      </c>
      <c r="B25" s="11">
        <f t="shared" ref="B25" si="45">B6*8.33%</f>
        <v>995.26840000000004</v>
      </c>
      <c r="C25" s="11">
        <f t="shared" ref="C25" si="46">C6*8.33%</f>
        <v>925.71289999999999</v>
      </c>
      <c r="D25" s="11">
        <f t="shared" ref="D25" si="47">D6*8.33%</f>
        <v>995.26840000000004</v>
      </c>
      <c r="E25" s="11">
        <f t="shared" ref="E25:F25" si="48">E6*8.33%</f>
        <v>995.26840000000004</v>
      </c>
      <c r="F25" s="11">
        <f t="shared" si="48"/>
        <v>995.26840000000004</v>
      </c>
      <c r="G25" s="11">
        <f t="shared" ref="G25" si="49">G6*8.33%</f>
        <v>995.26840000000004</v>
      </c>
    </row>
    <row r="26" spans="1:7" x14ac:dyDescent="0.2">
      <c r="A26" s="18" t="s">
        <v>20</v>
      </c>
      <c r="B26" s="11">
        <f t="shared" ref="B26" si="50">B6*8.33%</f>
        <v>995.26840000000004</v>
      </c>
      <c r="C26" s="11">
        <f t="shared" ref="C26" si="51">C6*8.33%</f>
        <v>925.71289999999999</v>
      </c>
      <c r="D26" s="11">
        <f t="shared" ref="D26" si="52">D6*8.33%</f>
        <v>995.26840000000004</v>
      </c>
      <c r="E26" s="11">
        <f t="shared" ref="E26:F26" si="53">E6*8.33%</f>
        <v>995.26840000000004</v>
      </c>
      <c r="F26" s="11">
        <f t="shared" si="53"/>
        <v>995.26840000000004</v>
      </c>
      <c r="G26" s="11">
        <f t="shared" ref="G26" si="54">G6*8.33%</f>
        <v>995.26840000000004</v>
      </c>
    </row>
    <row r="27" spans="1:7" x14ac:dyDescent="0.2">
      <c r="A27" s="19" t="s">
        <v>13</v>
      </c>
      <c r="B27" s="11">
        <v>6</v>
      </c>
      <c r="C27" s="11">
        <v>6</v>
      </c>
      <c r="D27" s="11">
        <v>6</v>
      </c>
      <c r="E27" s="11">
        <v>6</v>
      </c>
      <c r="F27" s="11">
        <v>6</v>
      </c>
      <c r="G27" s="11">
        <v>6</v>
      </c>
    </row>
    <row r="28" spans="1:7" x14ac:dyDescent="0.2">
      <c r="A28" s="19" t="s">
        <v>21</v>
      </c>
      <c r="B28" s="11" t="s">
        <v>55</v>
      </c>
      <c r="C28" s="11" t="s">
        <v>55</v>
      </c>
      <c r="D28" s="11" t="s">
        <v>55</v>
      </c>
      <c r="E28" s="11" t="s">
        <v>55</v>
      </c>
      <c r="F28" s="11" t="s">
        <v>55</v>
      </c>
      <c r="G28" s="11" t="s">
        <v>55</v>
      </c>
    </row>
    <row r="29" spans="1:7" x14ac:dyDescent="0.2">
      <c r="A29" s="19" t="s">
        <v>22</v>
      </c>
      <c r="B29" s="11">
        <v>100</v>
      </c>
      <c r="C29" s="11">
        <v>100</v>
      </c>
      <c r="D29" s="11">
        <v>100</v>
      </c>
      <c r="E29" s="11">
        <v>100</v>
      </c>
      <c r="F29" s="11">
        <v>100</v>
      </c>
      <c r="G29" s="11">
        <v>100</v>
      </c>
    </row>
    <row r="30" spans="1:7" x14ac:dyDescent="0.2">
      <c r="A30" s="19" t="s">
        <v>23</v>
      </c>
      <c r="B30" s="11">
        <v>300</v>
      </c>
      <c r="C30" s="11">
        <v>300</v>
      </c>
      <c r="D30" s="11">
        <v>300</v>
      </c>
      <c r="E30" s="11">
        <v>300</v>
      </c>
      <c r="F30" s="11">
        <v>300</v>
      </c>
      <c r="G30" s="11">
        <v>300</v>
      </c>
    </row>
    <row r="31" spans="1:7" ht="13.5" thickBot="1" x14ac:dyDescent="0.25">
      <c r="A31" s="20" t="s">
        <v>24</v>
      </c>
      <c r="B31" s="7">
        <v>100</v>
      </c>
      <c r="C31" s="7">
        <v>100</v>
      </c>
      <c r="D31" s="7">
        <v>100</v>
      </c>
      <c r="E31" s="7">
        <v>100</v>
      </c>
      <c r="F31" s="7">
        <v>100</v>
      </c>
      <c r="G31" s="7">
        <v>100</v>
      </c>
    </row>
    <row r="32" spans="1:7" ht="13.5" thickBot="1" x14ac:dyDescent="0.25">
      <c r="A32" s="21" t="s">
        <v>25</v>
      </c>
      <c r="B32" s="9">
        <f t="shared" ref="B32" si="55">SUM(B22:B31)</f>
        <v>4612.8262999999997</v>
      </c>
      <c r="C32" s="9">
        <f t="shared" ref="C32" si="56">SUM(C22:C31)</f>
        <v>4261.7078062500004</v>
      </c>
      <c r="D32" s="9">
        <f t="shared" ref="D32:E32" si="57">SUM(D22:D31)</f>
        <v>4578.1890480000002</v>
      </c>
      <c r="E32" s="9">
        <f t="shared" si="57"/>
        <v>4795.0667999999996</v>
      </c>
      <c r="F32" s="9">
        <f t="shared" ref="F32" si="58">SUM(F22:F31)</f>
        <v>4846.5367999999999</v>
      </c>
      <c r="G32" s="9">
        <f t="shared" ref="G32" si="59">SUM(G22:G31)</f>
        <v>4846.5367999999999</v>
      </c>
    </row>
    <row r="33" spans="1:7" ht="13.5" thickBot="1" x14ac:dyDescent="0.25">
      <c r="A33" s="16"/>
      <c r="B33" s="22"/>
      <c r="C33" s="22"/>
      <c r="D33" s="22"/>
      <c r="E33" s="22"/>
      <c r="F33" s="22"/>
      <c r="G33" s="22"/>
    </row>
    <row r="34" spans="1:7" ht="13.5" thickBot="1" x14ac:dyDescent="0.25">
      <c r="A34" s="8" t="s">
        <v>26</v>
      </c>
      <c r="B34" s="9">
        <f t="shared" ref="B34" si="60">B12+B32</f>
        <v>21937.426299999999</v>
      </c>
      <c r="C34" s="9">
        <f t="shared" ref="C34" si="61">C12+C32</f>
        <v>18403.00030625</v>
      </c>
      <c r="D34" s="9">
        <f t="shared" ref="D34" si="62">D12+D32</f>
        <v>20837.027448000001</v>
      </c>
      <c r="E34" s="9">
        <f t="shared" ref="E34:F34" si="63">E12+E32</f>
        <v>23719.066800000001</v>
      </c>
      <c r="F34" s="9">
        <f t="shared" si="63"/>
        <v>27648.536800000002</v>
      </c>
      <c r="G34" s="9">
        <f t="shared" ref="G34" si="64">G12+G32</f>
        <v>27648.536800000002</v>
      </c>
    </row>
    <row r="35" spans="1:7" ht="15" x14ac:dyDescent="0.25">
      <c r="A35" s="23"/>
    </row>
  </sheetData>
  <pageMargins left="0.7" right="0.7" top="0.75" bottom="0.75" header="0.3" footer="0.3"/>
  <ignoredErrors>
    <ignoredError sqref="E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Schedule</vt:lpstr>
      <vt:lpstr>Wage Breakup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2020-12-28T09:17:42Z</dcterms:created>
  <dcterms:modified xsi:type="dcterms:W3CDTF">2021-08-30T11:31:18Z</dcterms:modified>
</cp:coreProperties>
</file>