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A\Desktop\Nandivardhan\07 09 2021\21092021\"/>
    </mc:Choice>
  </mc:AlternateContent>
  <bookViews>
    <workbookView xWindow="0" yWindow="0" windowWidth="20490" windowHeight="7620"/>
  </bookViews>
  <sheets>
    <sheet name="Cost Schedule" sheetId="2" r:id="rId1"/>
    <sheet name="Wage Structure" sheetId="9" r:id="rId2"/>
    <sheet name="Wage Break-up Mgmt Team" sheetId="11" r:id="rId3"/>
    <sheet name="Deployemnt Post" sheetId="12" r:id="rId4"/>
    <sheet name="Sheet1" sheetId="1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8" i="2" l="1"/>
  <c r="K24" i="2" l="1"/>
  <c r="K43" i="2" l="1"/>
  <c r="K42" i="2"/>
  <c r="K41" i="2"/>
  <c r="K40" i="2"/>
  <c r="K10" i="2" l="1"/>
  <c r="J10" i="2"/>
  <c r="K10" i="9" l="1"/>
  <c r="J10" i="9"/>
  <c r="I10" i="9"/>
  <c r="H10" i="9"/>
  <c r="G10" i="9"/>
  <c r="F10" i="9"/>
  <c r="J29" i="2" l="1"/>
  <c r="J34" i="2"/>
  <c r="J33" i="2"/>
  <c r="K33" i="2" s="1"/>
  <c r="J32" i="2"/>
  <c r="K32" i="2" s="1"/>
  <c r="E9" i="12"/>
  <c r="D9" i="12"/>
  <c r="K11" i="9" l="1"/>
  <c r="K28" i="9" s="1"/>
  <c r="J19" i="2"/>
  <c r="J18" i="2"/>
  <c r="J17" i="2"/>
  <c r="J16" i="2"/>
  <c r="J15" i="2"/>
  <c r="J11" i="9"/>
  <c r="J28" i="9" s="1"/>
  <c r="I11" i="9"/>
  <c r="I28" i="9" s="1"/>
  <c r="G10" i="11"/>
  <c r="H28" i="11"/>
  <c r="G28" i="11"/>
  <c r="F28" i="11"/>
  <c r="E28" i="11"/>
  <c r="H27" i="11"/>
  <c r="H9" i="11"/>
  <c r="H10" i="11" s="1"/>
  <c r="H15" i="11" s="1"/>
  <c r="G9" i="11"/>
  <c r="G27" i="11" s="1"/>
  <c r="F9" i="11"/>
  <c r="F30" i="11" s="1"/>
  <c r="E9" i="11"/>
  <c r="E30" i="11" s="1"/>
  <c r="D28" i="11"/>
  <c r="I27" i="9" l="1"/>
  <c r="I13" i="9"/>
  <c r="I17" i="9" s="1"/>
  <c r="I26" i="9" s="1"/>
  <c r="J13" i="9"/>
  <c r="J17" i="9" s="1"/>
  <c r="J19" i="9" s="1"/>
  <c r="K13" i="9"/>
  <c r="K17" i="9" s="1"/>
  <c r="K27" i="9"/>
  <c r="J27" i="9"/>
  <c r="F10" i="11"/>
  <c r="F15" i="11" s="1"/>
  <c r="E10" i="11"/>
  <c r="E15" i="11" s="1"/>
  <c r="E27" i="11"/>
  <c r="E33" i="11" s="1"/>
  <c r="E34" i="11" s="1"/>
  <c r="E20" i="11"/>
  <c r="E21" i="11" s="1"/>
  <c r="E23" i="11" s="1"/>
  <c r="H20" i="11"/>
  <c r="H21" i="11" s="1"/>
  <c r="H23" i="11" s="1"/>
  <c r="H33" i="11"/>
  <c r="H34" i="11" s="1"/>
  <c r="G30" i="11"/>
  <c r="G33" i="11" s="1"/>
  <c r="D9" i="11"/>
  <c r="F27" i="11"/>
  <c r="F33" i="11" s="1"/>
  <c r="H30" i="11"/>
  <c r="G15" i="11"/>
  <c r="I21" i="9" l="1"/>
  <c r="I20" i="9"/>
  <c r="I19" i="9"/>
  <c r="I23" i="9" s="1"/>
  <c r="I25" i="9"/>
  <c r="I34" i="9"/>
  <c r="I35" i="9" s="1"/>
  <c r="K26" i="9"/>
  <c r="K20" i="9"/>
  <c r="K21" i="9"/>
  <c r="K25" i="9"/>
  <c r="K19" i="9"/>
  <c r="J25" i="9"/>
  <c r="J34" i="9" s="1"/>
  <c r="J20" i="9"/>
  <c r="J21" i="9"/>
  <c r="J26" i="9"/>
  <c r="G34" i="11"/>
  <c r="G20" i="11"/>
  <c r="G21" i="11" s="1"/>
  <c r="G23" i="11" s="1"/>
  <c r="F20" i="11"/>
  <c r="F21" i="11" s="1"/>
  <c r="F23" i="11" s="1"/>
  <c r="F34" i="11"/>
  <c r="D10" i="11"/>
  <c r="D15" i="11" s="1"/>
  <c r="D30" i="11"/>
  <c r="D27" i="11"/>
  <c r="I36" i="9" l="1"/>
  <c r="E15" i="2" s="1"/>
  <c r="K15" i="2" s="1"/>
  <c r="J23" i="9"/>
  <c r="K23" i="9"/>
  <c r="K34" i="9"/>
  <c r="K35" i="9" s="1"/>
  <c r="J35" i="9"/>
  <c r="J36" i="9" s="1"/>
  <c r="E22" i="2" s="1"/>
  <c r="D33" i="11"/>
  <c r="D34" i="11"/>
  <c r="D20" i="11"/>
  <c r="D21" i="11" s="1"/>
  <c r="D23" i="11" s="1"/>
  <c r="K36" i="9" l="1"/>
  <c r="E17" i="2" s="1"/>
  <c r="K17" i="2" s="1"/>
  <c r="G11" i="9" l="1"/>
  <c r="G28" i="9" s="1"/>
  <c r="F11" i="9"/>
  <c r="H11" i="9"/>
  <c r="H28" i="9" s="1"/>
  <c r="F13" i="9" l="1"/>
  <c r="F17" i="9" s="1"/>
  <c r="F21" i="9" s="1"/>
  <c r="F28" i="9"/>
  <c r="G13" i="9"/>
  <c r="G17" i="9" s="1"/>
  <c r="G26" i="9" s="1"/>
  <c r="G27" i="9"/>
  <c r="H27" i="9"/>
  <c r="H13" i="9"/>
  <c r="H17" i="9" s="1"/>
  <c r="F27" i="9"/>
  <c r="F19" i="9" l="1"/>
  <c r="G20" i="9"/>
  <c r="G19" i="9"/>
  <c r="F20" i="9"/>
  <c r="F25" i="9"/>
  <c r="F26" i="9"/>
  <c r="G21" i="9"/>
  <c r="G25" i="9"/>
  <c r="G34" i="9" s="1"/>
  <c r="G35" i="9" s="1"/>
  <c r="H19" i="9"/>
  <c r="H20" i="9"/>
  <c r="H25" i="9"/>
  <c r="H21" i="9"/>
  <c r="H26" i="9"/>
  <c r="G23" i="9" l="1"/>
  <c r="G36" i="9"/>
  <c r="E14" i="2" s="1"/>
  <c r="H34" i="9"/>
  <c r="H35" i="9" s="1"/>
  <c r="F23" i="9"/>
  <c r="H36" i="9" l="1"/>
  <c r="E23" i="2" s="1"/>
  <c r="H23" i="9"/>
  <c r="C15" i="2" l="1"/>
  <c r="C16" i="2" s="1"/>
  <c r="C17" i="2" s="1"/>
  <c r="C18" i="2" s="1"/>
  <c r="C19" i="2" s="1"/>
  <c r="C38" i="2"/>
  <c r="C39" i="2" s="1"/>
  <c r="C40" i="2" s="1"/>
  <c r="C41" i="2" s="1"/>
  <c r="C42" i="2" s="1"/>
  <c r="C43" i="2" s="1"/>
  <c r="C45" i="2" s="1"/>
  <c r="C46" i="2" s="1"/>
  <c r="C34" i="2"/>
  <c r="C28" i="2"/>
  <c r="C29" i="2" s="1"/>
  <c r="C23" i="2"/>
  <c r="C24" i="2" s="1"/>
  <c r="J11" i="2" l="1"/>
  <c r="K47" i="2" l="1"/>
  <c r="G25" i="2" l="1"/>
  <c r="H25" i="2"/>
  <c r="I25" i="2"/>
  <c r="F25" i="2" l="1"/>
  <c r="J24" i="2"/>
  <c r="T48" i="2" l="1"/>
  <c r="S18" i="2"/>
  <c r="T18" i="2" s="1"/>
  <c r="S29" i="2"/>
  <c r="T29" i="2" s="1"/>
  <c r="S28" i="2"/>
  <c r="T28" i="2" s="1"/>
  <c r="J28" i="2"/>
  <c r="K28" i="2" s="1"/>
  <c r="S27" i="2"/>
  <c r="T27" i="2" s="1"/>
  <c r="J27" i="2"/>
  <c r="F35" i="2"/>
  <c r="S33" i="2"/>
  <c r="T33" i="2" s="1"/>
  <c r="S32" i="2"/>
  <c r="T32" i="2" s="1"/>
  <c r="J23" i="2"/>
  <c r="S23" i="2"/>
  <c r="T23" i="2" s="1"/>
  <c r="S22" i="2"/>
  <c r="T22" i="2" s="1"/>
  <c r="J22" i="2"/>
  <c r="K22" i="2" s="1"/>
  <c r="S19" i="2"/>
  <c r="T19" i="2" s="1"/>
  <c r="S17" i="2"/>
  <c r="T17" i="2" s="1"/>
  <c r="S16" i="2"/>
  <c r="S14" i="2"/>
  <c r="T14" i="2" s="1"/>
  <c r="J14" i="2"/>
  <c r="K14" i="2" s="1"/>
  <c r="S11" i="2"/>
  <c r="T11" i="2" s="1"/>
  <c r="J9" i="2"/>
  <c r="K9" i="2" s="1"/>
  <c r="K23" i="2" l="1"/>
  <c r="K25" i="2" s="1"/>
  <c r="J25" i="2"/>
  <c r="T47" i="2" l="1"/>
  <c r="R30" i="2"/>
  <c r="Q30" i="2"/>
  <c r="P30" i="2"/>
  <c r="O30" i="2"/>
  <c r="R35" i="2"/>
  <c r="Q35" i="2"/>
  <c r="P35" i="2"/>
  <c r="O35" i="2"/>
  <c r="R25" i="2"/>
  <c r="Q25" i="2"/>
  <c r="O25" i="2"/>
  <c r="P25" i="2"/>
  <c r="R20" i="2"/>
  <c r="Q20" i="2"/>
  <c r="P20" i="2"/>
  <c r="O20" i="2"/>
  <c r="T54" i="2"/>
  <c r="R12" i="2"/>
  <c r="Q12" i="2"/>
  <c r="P12" i="2"/>
  <c r="O12" i="2"/>
  <c r="S9" i="2"/>
  <c r="T9" i="2" s="1"/>
  <c r="I30" i="2"/>
  <c r="H30" i="2"/>
  <c r="G30" i="2"/>
  <c r="F30" i="2"/>
  <c r="I35" i="2"/>
  <c r="H35" i="2"/>
  <c r="G35" i="2"/>
  <c r="J35" i="2"/>
  <c r="I20" i="2"/>
  <c r="H20" i="2"/>
  <c r="G20" i="2"/>
  <c r="F20" i="2"/>
  <c r="J20" i="2"/>
  <c r="K54" i="2"/>
  <c r="I12" i="2"/>
  <c r="H12" i="2"/>
  <c r="G12" i="2"/>
  <c r="F12" i="2"/>
  <c r="J12" i="2"/>
  <c r="T7" i="2" l="1"/>
  <c r="K12" i="2"/>
  <c r="J30" i="2"/>
  <c r="S35" i="2"/>
  <c r="K30" i="2"/>
  <c r="R52" i="2"/>
  <c r="O52" i="2"/>
  <c r="Q52" i="2"/>
  <c r="H52" i="2"/>
  <c r="P52" i="2"/>
  <c r="S20" i="2"/>
  <c r="S30" i="2"/>
  <c r="S12" i="2"/>
  <c r="S25" i="2"/>
  <c r="F52" i="2"/>
  <c r="K35" i="2"/>
  <c r="I52" i="2"/>
  <c r="G52" i="2"/>
  <c r="J53" i="2"/>
  <c r="K53" i="2" l="1"/>
  <c r="T8" i="2"/>
  <c r="T25" i="2"/>
  <c r="T12" i="2"/>
  <c r="S53" i="2"/>
  <c r="J52" i="2"/>
  <c r="S52" i="2"/>
  <c r="T30" i="2" l="1"/>
  <c r="T35" i="2"/>
  <c r="T53" i="2"/>
  <c r="F34" i="9" l="1"/>
  <c r="F35" i="9" s="1"/>
  <c r="F36" i="9" l="1"/>
  <c r="E16" i="2" s="1"/>
  <c r="K16" i="2" l="1"/>
  <c r="K20" i="2" s="1"/>
  <c r="T16" i="2"/>
  <c r="T20" i="2" s="1"/>
  <c r="T49" i="2" l="1"/>
  <c r="T52" i="2"/>
  <c r="T55" i="2" s="1"/>
  <c r="K49" i="2"/>
  <c r="K50" i="2" s="1"/>
  <c r="K52" i="2"/>
  <c r="K55" i="2" s="1"/>
</calcChain>
</file>

<file path=xl/sharedStrings.xml><?xml version="1.0" encoding="utf-8"?>
<sst xmlns="http://schemas.openxmlformats.org/spreadsheetml/2006/main" count="327" uniqueCount="222">
  <si>
    <t>G</t>
  </si>
  <si>
    <t>Cost/Head</t>
  </si>
  <si>
    <t>I</t>
  </si>
  <si>
    <t>II</t>
  </si>
  <si>
    <t>III</t>
  </si>
  <si>
    <t>Heads</t>
  </si>
  <si>
    <t>Cost/Month</t>
  </si>
  <si>
    <t>Cost</t>
  </si>
  <si>
    <t>at Actuals</t>
  </si>
  <si>
    <t>MANAGEMENT &amp; OVER HEAD CHARGES ASSESSMENT</t>
  </si>
  <si>
    <t>(MANPOWER TOTAL COST IS INCLUSIVE OF VENDOR M-FEE)</t>
  </si>
  <si>
    <t>JLL DIRECT MANPOWER COST</t>
  </si>
  <si>
    <t>% of M-FEE</t>
  </si>
  <si>
    <t>Management Team</t>
  </si>
  <si>
    <t xml:space="preserve">Multi Skilled Technicians (Electrical/HVAC) </t>
  </si>
  <si>
    <t>Technical Tools &amp; Tackles</t>
  </si>
  <si>
    <t>Billing At Actuals</t>
  </si>
  <si>
    <t>FACTOR OF CONSIDERATION</t>
  </si>
  <si>
    <t>COST</t>
  </si>
  <si>
    <t>AREA</t>
  </si>
  <si>
    <t>PHASE-4</t>
  </si>
  <si>
    <t>Facility Attendant</t>
  </si>
  <si>
    <t>Valet Parking</t>
  </si>
  <si>
    <t>High Pressure Jet Spray</t>
  </si>
  <si>
    <t>Single Disc Machine</t>
  </si>
  <si>
    <t>Manual Sweeper</t>
  </si>
  <si>
    <t>HK Supervisor</t>
  </si>
  <si>
    <t>HK Staff (incl. Relievers)</t>
  </si>
  <si>
    <t>Gardners</t>
  </si>
  <si>
    <t>Unit Rate (Rs.)</t>
  </si>
  <si>
    <t xml:space="preserve">Site Name - </t>
  </si>
  <si>
    <t>Sub - Total</t>
  </si>
  <si>
    <t>Shifts</t>
  </si>
  <si>
    <t>Remarks &amp; Shift Timings</t>
  </si>
  <si>
    <t>Sr.No.</t>
  </si>
  <si>
    <t>Security Team</t>
  </si>
  <si>
    <t xml:space="preserve">Technical Team </t>
  </si>
  <si>
    <t>Soft Services</t>
  </si>
  <si>
    <t>Housekeepnig Consumables</t>
  </si>
  <si>
    <t>Disposable Toiletries &amp; Garbage Bags</t>
  </si>
  <si>
    <t>Horticulture &amp; Swimming Pool Consumables</t>
  </si>
  <si>
    <t>Total No.</t>
  </si>
  <si>
    <t>Consubables &amp; Machinery</t>
  </si>
  <si>
    <t>TOTAL CHARGES</t>
  </si>
  <si>
    <t>Management Fee</t>
  </si>
  <si>
    <t>Grand Total - Monthly</t>
  </si>
  <si>
    <t>12 hours x 7 Days a Week</t>
  </si>
  <si>
    <t>Liftmen</t>
  </si>
  <si>
    <t>Break ups</t>
  </si>
  <si>
    <t>Janitor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</si>
  <si>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</si>
  <si>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</si>
  <si>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</si>
  <si>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</si>
  <si>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</si>
  <si>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</si>
  <si>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</si>
  <si>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</si>
  <si>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</si>
  <si>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</si>
  <si>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</si>
  <si>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</si>
  <si>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</si>
  <si>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</si>
  <si>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</si>
  <si>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</si>
  <si>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</si>
  <si>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</si>
  <si>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</si>
  <si>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</si>
  <si>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</si>
  <si>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 xml:space="preserve">Electircian </t>
  </si>
  <si>
    <t>Documentation &amp; BGV</t>
  </si>
  <si>
    <t>1/6 Reliever Charge (if applicable)</t>
  </si>
  <si>
    <t>TOTAL CTC</t>
  </si>
  <si>
    <t>Sub Total CTC</t>
  </si>
  <si>
    <t>State - Maharashtra</t>
  </si>
  <si>
    <t>Wage - State Wage, Zone - 1</t>
  </si>
  <si>
    <t>Wage Schedule</t>
  </si>
  <si>
    <t>Basic + DA</t>
  </si>
  <si>
    <t>HRA%</t>
  </si>
  <si>
    <t>Min. Wage Year Notification - Jan'21 to Jun'21</t>
  </si>
  <si>
    <t>Salary Break Up</t>
  </si>
  <si>
    <t>PARTICULARS</t>
  </si>
  <si>
    <t>Facility Exe. Soft</t>
  </si>
  <si>
    <t>Helpdesk</t>
  </si>
  <si>
    <t>Clubhouse Exe.</t>
  </si>
  <si>
    <t>(A)</t>
  </si>
  <si>
    <t>Basic Salary</t>
  </si>
  <si>
    <t>D. A. (Special Allowance)</t>
  </si>
  <si>
    <t>HRA (upto 50% of Basic+DA)</t>
  </si>
  <si>
    <t>Conveyance</t>
  </si>
  <si>
    <t>CCA</t>
  </si>
  <si>
    <t>Additional Salary</t>
  </si>
  <si>
    <t>Total Gross Salary</t>
  </si>
  <si>
    <t>(B)</t>
  </si>
  <si>
    <t>PF Contribution (12% of basic &amp; DA)</t>
  </si>
  <si>
    <t>ESIC (0.75% on total gross)</t>
  </si>
  <si>
    <t>MLWF</t>
  </si>
  <si>
    <t>ProfessionalTax</t>
  </si>
  <si>
    <t>Employees deduction</t>
  </si>
  <si>
    <t>Net Salary (A-B)</t>
  </si>
  <si>
    <t>(C)</t>
  </si>
  <si>
    <t>PF (13%) on Basic + DA</t>
  </si>
  <si>
    <t>Mediclaim Insurance</t>
  </si>
  <si>
    <t xml:space="preserve">Ex-Gratia (8.33%) on Basic + DA </t>
  </si>
  <si>
    <t>Leave Salary - (6.37%) of Basic+ DA</t>
  </si>
  <si>
    <t>Gratuity (4.81% pm on Basic + DA) *50%</t>
  </si>
  <si>
    <t xml:space="preserve">Documentation </t>
  </si>
  <si>
    <t>Uniforms + PPE</t>
  </si>
  <si>
    <t>Net Charges to Company</t>
  </si>
  <si>
    <t>Total Cost</t>
  </si>
  <si>
    <t>City: Mumbai</t>
  </si>
  <si>
    <t xml:space="preserve">Mansarovar C.H.S </t>
  </si>
  <si>
    <t>Asst. Property Manager</t>
  </si>
  <si>
    <t>Asst. Property Mgr - Tech</t>
  </si>
  <si>
    <t>Electrician</t>
  </si>
  <si>
    <t>Helpdesk/ CRM</t>
  </si>
  <si>
    <t>Plumber</t>
  </si>
  <si>
    <t>Mason</t>
  </si>
  <si>
    <t>Fitout Exe.</t>
  </si>
  <si>
    <t>S.T.P Operations</t>
  </si>
  <si>
    <t>MST</t>
  </si>
  <si>
    <t>HK Sup</t>
  </si>
  <si>
    <t>T.B.D</t>
  </si>
  <si>
    <t>OWC Ops (1 resource)</t>
  </si>
  <si>
    <t>Horticulture &amp; Amenities</t>
  </si>
  <si>
    <t>Pool Operator</t>
  </si>
  <si>
    <t>Break shift- 9 Hrs x 6 Days a week</t>
  </si>
  <si>
    <t>Gym Attendant</t>
  </si>
  <si>
    <t xml:space="preserve">Facility Supervisor </t>
  </si>
  <si>
    <t>NANDIVARDHAN</t>
  </si>
  <si>
    <t>Sr. No</t>
  </si>
  <si>
    <t>Name of the Post</t>
  </si>
  <si>
    <t>Day Shift</t>
  </si>
  <si>
    <t>Night Shift</t>
  </si>
  <si>
    <t>In Gate</t>
  </si>
  <si>
    <t>Out Gate</t>
  </si>
  <si>
    <t>Second Floor</t>
  </si>
  <si>
    <t>SuperVisor</t>
  </si>
  <si>
    <t>Total</t>
  </si>
  <si>
    <t>Budget Cap of 15k. First Month budget to be 3x of Monthly budget</t>
  </si>
  <si>
    <t>Budget Cap of 10k</t>
  </si>
  <si>
    <t>Wet &amp; Dry Vacuum Cleaner</t>
  </si>
  <si>
    <t>Laptop</t>
  </si>
  <si>
    <t>Basic Tools of handyman</t>
  </si>
  <si>
    <t>Security</t>
  </si>
  <si>
    <t>Maansarover (Nandivardhan Group)</t>
  </si>
  <si>
    <t xml:space="preserve">Deployments - </t>
  </si>
  <si>
    <t>Total Deployment</t>
  </si>
  <si>
    <t>Qty</t>
  </si>
  <si>
    <t xml:space="preserve">Expected Net Salary </t>
  </si>
  <si>
    <t>1st Shift</t>
  </si>
  <si>
    <t>Grenal shift</t>
  </si>
  <si>
    <t>2 nd Shift</t>
  </si>
  <si>
    <t xml:space="preserve">Total Staffing </t>
  </si>
  <si>
    <t>Hk Supervisor</t>
  </si>
  <si>
    <t xml:space="preserve">All Areas - Hk Supervisor </t>
  </si>
  <si>
    <t>Hk Janitor</t>
  </si>
  <si>
    <t xml:space="preserve">32 th floor  Ttaricase sweeping pool </t>
  </si>
  <si>
    <t xml:space="preserve">31th floor  lobby Dry wet  ,  side dusting ,lift door  , staricase cleaning  ,Garbge  Removed </t>
  </si>
  <si>
    <t xml:space="preserve">30 th floor  lobby Dry wet ,  side dusting lift door  , staricase cleaning Garbge  Removed </t>
  </si>
  <si>
    <t xml:space="preserve">29 th floor  lobby Dry wet ,  side dusting lift door  , staricase cleaning Garbge  Removed </t>
  </si>
  <si>
    <t xml:space="preserve">28 th floor  lobby Dry wet ,  side dusting lift door  , staricase cleaning   Garbge  Removed </t>
  </si>
  <si>
    <t xml:space="preserve">27 th floor  lobby Dry wet ,  side dusting lift door  , staricase cleaning   Garbge  Removed </t>
  </si>
  <si>
    <r>
      <t xml:space="preserve">26th floor  lobby Dry wet ,  side dusting  ,lift door  , staricase cleaning ,  Garbge  Removed      </t>
    </r>
    <r>
      <rPr>
        <b/>
        <sz val="11"/>
        <color rgb="FFFF0000"/>
        <rFont val="Calibri"/>
        <family val="2"/>
        <scheme val="minor"/>
      </rPr>
      <t xml:space="preserve"> Refuge area</t>
    </r>
  </si>
  <si>
    <t xml:space="preserve">25 th floor  lobby Dry wet ,  side dusting lift door  , staricase cleaning   Garbge  Removed </t>
  </si>
  <si>
    <t xml:space="preserve">24 th floor  lobby Dry wet ,  side dusting lift door  , staricase cleaning    Garbge  Removed </t>
  </si>
  <si>
    <t xml:space="preserve">23 th floor  lobby Dry wet ,  side dusting lift door  , staricase cleaning   Garbge  Removed </t>
  </si>
  <si>
    <t xml:space="preserve">22 th floor  lobby Dry wet ,  side dusting lift door  , staricase cleaning    Garbge  Removed </t>
  </si>
  <si>
    <r>
      <t xml:space="preserve">21 th floor  lobby Dry wet ,  side dusting ,lift door  , staricase cleaning   , Garbge  Removed  </t>
    </r>
    <r>
      <rPr>
        <b/>
        <sz val="11"/>
        <color rgb="FFFF0000"/>
        <rFont val="Calibri"/>
        <family val="2"/>
        <scheme val="minor"/>
      </rPr>
      <t>Refuge area</t>
    </r>
  </si>
  <si>
    <t xml:space="preserve">20 th floor  lobby Dry wet ,  side dusting lift door  , staricase cleaning    Garbge  Removed </t>
  </si>
  <si>
    <t xml:space="preserve">19 th floor  lobby Dry wet ,  side dusting lift door  , staricase cleaning  Garbge  Removed </t>
  </si>
  <si>
    <t xml:space="preserve">18 th floor  lobby Dry wet ,  side dusting lift door  , staricase cleaning   Garbge  Removed </t>
  </si>
  <si>
    <t xml:space="preserve">17 th floor  lobby Dry wet ,  side dusting lift door  , staricase cleaning    Garbge  Removed </t>
  </si>
  <si>
    <r>
      <t xml:space="preserve">16th floor  lobby Dry wet ,  side dusting ,lift door  , staricase cleaning  , Garbge  Removed  </t>
    </r>
    <r>
      <rPr>
        <b/>
        <sz val="11"/>
        <color rgb="FFFF0000"/>
        <rFont val="Calibri"/>
        <family val="2"/>
        <scheme val="minor"/>
      </rPr>
      <t xml:space="preserve"> Refuge area</t>
    </r>
  </si>
  <si>
    <t xml:space="preserve">15 th floor  lobby Dry wet ,  side dusting lift door  , staricase cleaning   Garbge  Removed </t>
  </si>
  <si>
    <t xml:space="preserve">14th floor  lobby Dry wet ,  side dusting lift door  , staricase cleaning  Garbge  Removed </t>
  </si>
  <si>
    <t xml:space="preserve">13 th floor  lobby Dry wet ,  side dusting lift door  , staricase cleaning    Garbge  Removed </t>
  </si>
  <si>
    <t xml:space="preserve">12 th floor  lobby Dry wet ,  side dusting lift door  , staricase cleaning  Garbge  Removed </t>
  </si>
  <si>
    <r>
      <t xml:space="preserve">11 th floor  lobby Dry wet ,  side dusting lift door  , staricase cleaning      Garbge  Removed , </t>
    </r>
    <r>
      <rPr>
        <b/>
        <sz val="11"/>
        <color rgb="FFFF0000"/>
        <rFont val="Calibri"/>
        <family val="2"/>
        <scheme val="minor"/>
      </rPr>
      <t>Refuge area</t>
    </r>
  </si>
  <si>
    <t xml:space="preserve">10 th floor  lobby Dry wet ,  side dusting lift door  , staricase cleaning   Garbge  Removed </t>
  </si>
  <si>
    <t xml:space="preserve">9 th floor  lobby Dry wet ,  side dusting lift door  , staricase cleaning    Garbge  Removed </t>
  </si>
  <si>
    <r>
      <t xml:space="preserve">8th floor  lobby Dry wet ,  side dusting lift door  , staricase cleaning  ,  Garbge  Removed    </t>
    </r>
    <r>
      <rPr>
        <b/>
        <sz val="11"/>
        <color rgb="FFFF0000"/>
        <rFont val="Calibri"/>
        <family val="2"/>
        <scheme val="minor"/>
      </rPr>
      <t xml:space="preserve"> Refuge area</t>
    </r>
  </si>
  <si>
    <t xml:space="preserve">7 th floor  lobby Dry wet ,  side dusting lift door  , staricase cleaning  Garbge  Removed </t>
  </si>
  <si>
    <t xml:space="preserve">6 th floor  lobby Dry wet ,  side dusting lift door  , staricase cleaning   Garbge  Removed </t>
  </si>
  <si>
    <t xml:space="preserve">5 th floor  lobby Dry wet ,  side dusting lift door  , staricase cleaning    Garbge  Removed </t>
  </si>
  <si>
    <t xml:space="preserve">4 th floor  lobby Dry wet ,  side dusting lift door  , staricase cleaning  Garbge  Removed </t>
  </si>
  <si>
    <t xml:space="preserve">3 rd floor  lobby Dry wet ,  side dusting lift door  , staricase cleaning  Garbge  Removed </t>
  </si>
  <si>
    <t xml:space="preserve">2 nd  floor  lobby Dry wet ,   Gym , play room , Banquet  hall  ,café ,socity office, worktikarel  graden  , Open garden washroom </t>
  </si>
  <si>
    <t xml:space="preserve">1 th th floor  lobby Dry wet ,  side dusting lift door  , staricase cleaning Garbge  Removed </t>
  </si>
  <si>
    <t xml:space="preserve"> Gorund floor lobby th floor  lobby Dry wet ,  side dusting lift door  ,  Garbge  Removed  staricase cleaning no 1, no 2 sales office</t>
  </si>
  <si>
    <t xml:space="preserve">out side  area ,  Get no 01 ,Get no 2  </t>
  </si>
  <si>
    <t>Besement  01 &amp; besement 02 Garbge  Removed  pump room</t>
  </si>
  <si>
    <t>2 Reliver</t>
  </si>
  <si>
    <t xml:space="preserve"> Machine</t>
  </si>
  <si>
    <t>single disc machine -1</t>
  </si>
  <si>
    <t>Jet pary Machine -1</t>
  </si>
  <si>
    <t>Wet &amp; Dry Machine -1</t>
  </si>
  <si>
    <t>Flipper  Machine-1</t>
  </si>
  <si>
    <t>At Actual</t>
  </si>
  <si>
    <t>Gratuity</t>
  </si>
  <si>
    <t>At Acual</t>
  </si>
  <si>
    <t>Sila to provide at actual; No charge if provided by client</t>
  </si>
  <si>
    <t>Communication &amp; Laptop Charges</t>
  </si>
  <si>
    <t>Fit Out Exe</t>
  </si>
  <si>
    <t>CRM profile will be required for complaint mgmt once the site is occupied by the residents. Need to deploy on possesion</t>
  </si>
  <si>
    <t>Terms</t>
  </si>
  <si>
    <t>Taxes as applicable</t>
  </si>
  <si>
    <t>Revision in rates will be deemed approved as per Minimum Wage Notification from the date thereof</t>
  </si>
  <si>
    <t>Uniforms costs are included, however, for customized uniforms - we will bill on actuals</t>
  </si>
  <si>
    <t>SILA will deploy a transition team on site upto a week before the start date to take a handover, and same will be billed to client</t>
  </si>
  <si>
    <t>Work on Statutory Holidays will be billed at 3X - 26th January, 1st May, 15th August, 2nd October and 4 other national holidays which will be chosen by the client</t>
  </si>
  <si>
    <t>SILA will provide on statutory documentation each month. Gratuity to be billed and calculated at actual.</t>
  </si>
  <si>
    <t>Rel</t>
  </si>
  <si>
    <t>Transition and deployment to start post agreement sign off.</t>
  </si>
  <si>
    <t xml:space="preserve">               9 hours x 6 Days a Week;           The staff strength will increase as per increase in SOW</t>
  </si>
  <si>
    <t xml:space="preserve">9 hours x 6 Days a Week:
SILA to recruit candidates at optimum rates within the budget. Rates are indicative as per standard market rates. Asst. PM will have hard/soft services background. Billing will be at actual CTC.
</t>
  </si>
  <si>
    <t>The above mentioned team strength is as per current Scope of work. Strength to increase as per scope incremeant.</t>
  </si>
  <si>
    <t>Payments Terms - Advance Payment; Pay In Pay Out</t>
  </si>
  <si>
    <t>Client Scope: 
Not in Scope of SILA
 SILA to only monitor and co-ordinate with exisiting vendor. Current vendor to fully co-operate and execute as per SILA mgmt team.</t>
  </si>
  <si>
    <t xml:space="preserve">Proposal Date - 16 09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</si>
</sst>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(* #,##0.0_);_(* \(#,##0.0\);_(* &quot;-&quot;??_);_(@_)"/>
    <numFmt numFmtId="167" formatCode="_ * #,##0_ ;_ * \-#,##0_ ;_ * &quot;-&quot;??_ ;_ @_ "/>
    <numFmt numFmtId="168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fornian FB"/>
      <family val="1"/>
    </font>
    <font>
      <b/>
      <sz val="11"/>
      <color theme="1"/>
      <name val="Californian FB"/>
      <family val="1"/>
    </font>
    <font>
      <sz val="11"/>
      <color theme="1"/>
      <name val="Californian FB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 Light"/>
      <family val="1"/>
      <scheme val="maj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>
      <protection locked="0"/>
    </xf>
    <xf numFmtId="0" fontId="18" fillId="0" borderId="0">
      <alignment vertical="center"/>
    </xf>
    <xf numFmtId="43" fontId="2" fillId="0" borderId="0">
      <alignment vertical="top"/>
      <protection locked="0"/>
    </xf>
    <xf numFmtId="9" fontId="2" fillId="0" borderId="0">
      <alignment vertical="top"/>
      <protection locked="0"/>
    </xf>
    <xf numFmtId="0" fontId="1" fillId="0" borderId="0"/>
    <xf numFmtId="164" fontId="1" fillId="0" borderId="0" applyFont="0" applyFill="0" applyBorder="0" applyAlignment="0" applyProtection="0"/>
    <xf numFmtId="0" fontId="27" fillId="0" borderId="0"/>
  </cellStyleXfs>
  <cellXfs count="388">
    <xf numFmtId="0" fontId="0" fillId="0" borderId="0" xfId="0"/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41" fontId="6" fillId="0" borderId="29" xfId="2" applyFont="1" applyFill="1" applyBorder="1" applyAlignment="1">
      <alignment vertical="center"/>
    </xf>
    <xf numFmtId="165" fontId="6" fillId="0" borderId="29" xfId="1" applyNumberFormat="1" applyFont="1" applyFill="1" applyBorder="1" applyAlignment="1">
      <alignment vertical="center"/>
    </xf>
    <xf numFmtId="165" fontId="6" fillId="0" borderId="30" xfId="1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1" fontId="6" fillId="0" borderId="0" xfId="2" applyFont="1" applyFill="1" applyBorder="1" applyAlignment="1">
      <alignment vertical="center"/>
    </xf>
    <xf numFmtId="165" fontId="6" fillId="0" borderId="0" xfId="1" applyNumberFormat="1" applyFont="1" applyFill="1" applyBorder="1" applyAlignment="1">
      <alignment horizontal="center" vertical="center"/>
    </xf>
    <xf numFmtId="165" fontId="6" fillId="0" borderId="32" xfId="1" applyNumberFormat="1" applyFont="1" applyFill="1" applyBorder="1" applyAlignment="1">
      <alignment horizontal="center" vertical="center"/>
    </xf>
    <xf numFmtId="165" fontId="6" fillId="2" borderId="25" xfId="1" applyNumberFormat="1" applyFont="1" applyFill="1" applyBorder="1" applyAlignment="1">
      <alignment horizontal="center" vertical="center"/>
    </xf>
    <xf numFmtId="165" fontId="6" fillId="2" borderId="26" xfId="1" applyNumberFormat="1" applyFont="1" applyFill="1" applyBorder="1" applyAlignment="1">
      <alignment horizontal="center" vertical="center"/>
    </xf>
    <xf numFmtId="165" fontId="6" fillId="2" borderId="27" xfId="1" applyNumberFormat="1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1" fontId="6" fillId="0" borderId="1" xfId="2" applyFont="1" applyFill="1" applyBorder="1" applyAlignment="1">
      <alignment vertical="center"/>
    </xf>
    <xf numFmtId="165" fontId="6" fillId="0" borderId="1" xfId="1" applyNumberFormat="1" applyFont="1" applyFill="1" applyBorder="1" applyAlignment="1">
      <alignment horizontal="center" vertical="center"/>
    </xf>
    <xf numFmtId="165" fontId="6" fillId="0" borderId="23" xfId="1" applyNumberFormat="1" applyFont="1" applyFill="1" applyBorder="1" applyAlignment="1">
      <alignment horizontal="center" vertical="center"/>
    </xf>
    <xf numFmtId="165" fontId="7" fillId="3" borderId="13" xfId="3" applyNumberFormat="1" applyFont="1" applyFill="1" applyBorder="1" applyAlignment="1">
      <alignment vertical="center"/>
    </xf>
    <xf numFmtId="165" fontId="6" fillId="3" borderId="14" xfId="1" applyNumberFormat="1" applyFont="1" applyFill="1" applyBorder="1" applyAlignment="1">
      <alignment horizontal="center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6" fillId="3" borderId="5" xfId="1" applyNumberFormat="1" applyFont="1" applyFill="1" applyBorder="1" applyAlignment="1">
      <alignment horizontal="center" vertical="center"/>
    </xf>
    <xf numFmtId="9" fontId="6" fillId="3" borderId="15" xfId="3" applyFont="1" applyFill="1" applyBorder="1" applyAlignment="1">
      <alignment horizontal="right" vertical="center"/>
    </xf>
    <xf numFmtId="165" fontId="4" fillId="2" borderId="5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4" fillId="2" borderId="0" xfId="0" applyFont="1" applyFill="1"/>
    <xf numFmtId="43" fontId="4" fillId="2" borderId="14" xfId="1" applyFont="1" applyFill="1" applyBorder="1" applyAlignment="1">
      <alignment horizontal="center" vertical="center"/>
    </xf>
    <xf numFmtId="165" fontId="4" fillId="2" borderId="15" xfId="1" applyNumberFormat="1" applyFont="1" applyFill="1" applyBorder="1" applyAlignment="1">
      <alignment horizontal="center" vertical="center"/>
    </xf>
    <xf numFmtId="0" fontId="5" fillId="2" borderId="0" xfId="0" applyFont="1" applyFill="1"/>
    <xf numFmtId="165" fontId="6" fillId="3" borderId="4" xfId="1" applyNumberFormat="1" applyFont="1" applyFill="1" applyBorder="1" applyAlignment="1">
      <alignment horizontal="center" vertical="center"/>
    </xf>
    <xf numFmtId="0" fontId="6" fillId="3" borderId="4" xfId="1" applyNumberFormat="1" applyFont="1" applyFill="1" applyBorder="1" applyAlignment="1">
      <alignment horizontal="center" vertical="center"/>
    </xf>
    <xf numFmtId="165" fontId="6" fillId="3" borderId="17" xfId="1" applyNumberFormat="1" applyFont="1" applyFill="1" applyBorder="1" applyAlignment="1">
      <alignment horizontal="center" vertical="center"/>
    </xf>
    <xf numFmtId="165" fontId="6" fillId="4" borderId="14" xfId="1" applyNumberFormat="1" applyFont="1" applyFill="1" applyBorder="1" applyAlignment="1">
      <alignment horizontal="center" vertical="center"/>
    </xf>
    <xf numFmtId="165" fontId="6" fillId="4" borderId="5" xfId="1" applyNumberFormat="1" applyFont="1" applyFill="1" applyBorder="1" applyAlignment="1">
      <alignment horizontal="center" vertical="center"/>
    </xf>
    <xf numFmtId="0" fontId="6" fillId="4" borderId="5" xfId="1" applyNumberFormat="1" applyFont="1" applyFill="1" applyBorder="1" applyAlignment="1">
      <alignment horizontal="center" vertical="center"/>
    </xf>
    <xf numFmtId="165" fontId="6" fillId="4" borderId="15" xfId="1" applyNumberFormat="1" applyFont="1" applyFill="1" applyBorder="1" applyAlignment="1">
      <alignment horizontal="center" vertical="center"/>
    </xf>
    <xf numFmtId="165" fontId="6" fillId="3" borderId="5" xfId="1" applyNumberFormat="1" applyFont="1" applyFill="1" applyBorder="1" applyAlignment="1">
      <alignment horizontal="center"/>
    </xf>
    <xf numFmtId="166" fontId="6" fillId="3" borderId="5" xfId="1" applyNumberFormat="1" applyFont="1" applyFill="1" applyBorder="1" applyAlignment="1">
      <alignment horizontal="center"/>
    </xf>
    <xf numFmtId="0" fontId="6" fillId="3" borderId="5" xfId="1" applyNumberFormat="1" applyFont="1" applyFill="1" applyBorder="1" applyAlignment="1">
      <alignment horizontal="center"/>
    </xf>
    <xf numFmtId="165" fontId="6" fillId="3" borderId="14" xfId="1" applyNumberFormat="1" applyFont="1" applyFill="1" applyBorder="1" applyAlignment="1">
      <alignment horizontal="center"/>
    </xf>
    <xf numFmtId="165" fontId="6" fillId="3" borderId="15" xfId="1" applyNumberFormat="1" applyFont="1" applyFill="1" applyBorder="1" applyAlignment="1">
      <alignment horizontal="center"/>
    </xf>
    <xf numFmtId="165" fontId="6" fillId="4" borderId="14" xfId="1" applyNumberFormat="1" applyFont="1" applyFill="1" applyBorder="1" applyAlignment="1">
      <alignment horizontal="center" vertical="top"/>
    </xf>
    <xf numFmtId="165" fontId="6" fillId="4" borderId="5" xfId="1" applyNumberFormat="1" applyFont="1" applyFill="1" applyBorder="1" applyAlignment="1">
      <alignment horizontal="center" vertical="top"/>
    </xf>
    <xf numFmtId="166" fontId="6" fillId="3" borderId="14" xfId="1" applyNumberFormat="1" applyFont="1" applyFill="1" applyBorder="1" applyAlignment="1">
      <alignment horizontal="center"/>
    </xf>
    <xf numFmtId="165" fontId="6" fillId="4" borderId="15" xfId="1" applyNumberFormat="1" applyFont="1" applyFill="1" applyBorder="1" applyAlignment="1">
      <alignment horizontal="center" vertical="top"/>
    </xf>
    <xf numFmtId="165" fontId="4" fillId="2" borderId="15" xfId="1" applyNumberFormat="1" applyFont="1" applyFill="1" applyBorder="1" applyAlignment="1">
      <alignment horizontal="center"/>
    </xf>
    <xf numFmtId="165" fontId="8" fillId="2" borderId="16" xfId="1" applyNumberFormat="1" applyFont="1" applyFill="1" applyBorder="1" applyAlignment="1">
      <alignment horizontal="center"/>
    </xf>
    <xf numFmtId="165" fontId="8" fillId="2" borderId="6" xfId="1" applyNumberFormat="1" applyFont="1" applyFill="1" applyBorder="1" applyAlignment="1">
      <alignment horizontal="center"/>
    </xf>
    <xf numFmtId="165" fontId="8" fillId="2" borderId="4" xfId="1" applyNumberFormat="1" applyFont="1" applyFill="1" applyBorder="1" applyAlignment="1">
      <alignment horizontal="center"/>
    </xf>
    <xf numFmtId="0" fontId="10" fillId="0" borderId="0" xfId="0" applyFont="1"/>
    <xf numFmtId="165" fontId="9" fillId="5" borderId="15" xfId="1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165" fontId="11" fillId="4" borderId="24" xfId="1" applyNumberFormat="1" applyFont="1" applyFill="1" applyBorder="1" applyAlignment="1">
      <alignment horizontal="center" vertical="center"/>
    </xf>
    <xf numFmtId="165" fontId="6" fillId="0" borderId="33" xfId="1" applyNumberFormat="1" applyFont="1" applyBorder="1" applyAlignment="1">
      <alignment horizontal="center"/>
    </xf>
    <xf numFmtId="165" fontId="6" fillId="0" borderId="33" xfId="1" applyNumberFormat="1" applyFont="1" applyBorder="1" applyAlignment="1">
      <alignment horizontal="left"/>
    </xf>
    <xf numFmtId="41" fontId="6" fillId="0" borderId="1" xfId="2" applyFont="1" applyBorder="1" applyAlignment="1">
      <alignment horizontal="center"/>
    </xf>
    <xf numFmtId="165" fontId="6" fillId="0" borderId="1" xfId="1" applyNumberFormat="1" applyFont="1" applyBorder="1" applyAlignment="1"/>
    <xf numFmtId="0" fontId="6" fillId="0" borderId="1" xfId="1" applyNumberFormat="1" applyFont="1" applyBorder="1" applyAlignment="1"/>
    <xf numFmtId="165" fontId="6" fillId="0" borderId="6" xfId="1" applyNumberFormat="1" applyFont="1" applyBorder="1" applyAlignment="1"/>
    <xf numFmtId="0" fontId="6" fillId="0" borderId="6" xfId="1" applyNumberFormat="1" applyFont="1" applyBorder="1" applyAlignment="1"/>
    <xf numFmtId="0" fontId="4" fillId="6" borderId="5" xfId="4" applyFont="1" applyFill="1" applyBorder="1" applyAlignment="1">
      <alignment horizontal="center" vertical="center"/>
    </xf>
    <xf numFmtId="0" fontId="4" fillId="6" borderId="5" xfId="4" applyFont="1" applyFill="1" applyBorder="1" applyAlignment="1">
      <alignment horizontal="left" vertical="center"/>
    </xf>
    <xf numFmtId="41" fontId="4" fillId="6" borderId="5" xfId="2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0" fontId="3" fillId="6" borderId="5" xfId="1" applyNumberFormat="1" applyFont="1" applyFill="1" applyBorder="1" applyAlignment="1">
      <alignment horizontal="center" vertical="center"/>
    </xf>
    <xf numFmtId="0" fontId="14" fillId="0" borderId="0" xfId="0" applyFont="1"/>
    <xf numFmtId="0" fontId="15" fillId="2" borderId="5" xfId="4" applyFont="1" applyFill="1" applyBorder="1" applyAlignment="1">
      <alignment horizontal="center" vertical="center"/>
    </xf>
    <xf numFmtId="0" fontId="15" fillId="2" borderId="5" xfId="4" applyFont="1" applyFill="1" applyBorder="1" applyAlignment="1">
      <alignment horizontal="left" vertical="center"/>
    </xf>
    <xf numFmtId="41" fontId="15" fillId="2" borderId="5" xfId="2" applyFont="1" applyFill="1" applyBorder="1" applyAlignment="1">
      <alignment horizontal="center" vertical="center"/>
    </xf>
    <xf numFmtId="165" fontId="15" fillId="2" borderId="5" xfId="1" applyNumberFormat="1" applyFont="1" applyFill="1" applyBorder="1" applyAlignment="1">
      <alignment horizontal="center" vertical="center"/>
    </xf>
    <xf numFmtId="0" fontId="15" fillId="2" borderId="5" xfId="1" applyNumberFormat="1" applyFont="1" applyFill="1" applyBorder="1" applyAlignment="1">
      <alignment horizontal="center" vertical="center"/>
    </xf>
    <xf numFmtId="0" fontId="6" fillId="4" borderId="5" xfId="4" applyFont="1" applyFill="1" applyBorder="1" applyAlignment="1">
      <alignment horizontal="center"/>
    </xf>
    <xf numFmtId="0" fontId="6" fillId="4" borderId="5" xfId="4" applyFont="1" applyFill="1" applyBorder="1" applyAlignment="1">
      <alignment horizontal="left"/>
    </xf>
    <xf numFmtId="41" fontId="6" fillId="4" borderId="5" xfId="2" applyFont="1" applyFill="1" applyBorder="1" applyAlignment="1">
      <alignment horizontal="center"/>
    </xf>
    <xf numFmtId="165" fontId="4" fillId="4" borderId="5" xfId="1" applyNumberFormat="1" applyFont="1" applyFill="1" applyBorder="1" applyAlignment="1">
      <alignment horizontal="center" vertical="center"/>
    </xf>
    <xf numFmtId="0" fontId="4" fillId="4" borderId="5" xfId="1" applyNumberFormat="1" applyFont="1" applyFill="1" applyBorder="1" applyAlignment="1">
      <alignment horizontal="center" vertical="center"/>
    </xf>
    <xf numFmtId="0" fontId="4" fillId="0" borderId="5" xfId="4" applyFont="1" applyBorder="1" applyAlignment="1">
      <alignment horizontal="center"/>
    </xf>
    <xf numFmtId="0" fontId="4" fillId="0" borderId="5" xfId="4" applyFont="1" applyBorder="1" applyAlignment="1">
      <alignment horizontal="left"/>
    </xf>
    <xf numFmtId="41" fontId="4" fillId="0" borderId="5" xfId="2" applyFont="1" applyBorder="1" applyAlignment="1">
      <alignment horizontal="center"/>
    </xf>
    <xf numFmtId="165" fontId="4" fillId="0" borderId="5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9" fontId="7" fillId="0" borderId="5" xfId="3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41" fontId="4" fillId="0" borderId="0" xfId="2" applyFont="1" applyAlignment="1">
      <alignment horizontal="center"/>
    </xf>
    <xf numFmtId="9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6" fillId="0" borderId="0" xfId="11" applyFont="1" applyProtection="1"/>
    <xf numFmtId="0" fontId="17" fillId="0" borderId="0" xfId="11" applyFont="1" applyAlignment="1" applyProtection="1">
      <alignment horizontal="center" vertical="center"/>
    </xf>
    <xf numFmtId="3" fontId="16" fillId="0" borderId="0" xfId="11" applyNumberFormat="1" applyFont="1" applyProtection="1"/>
    <xf numFmtId="0" fontId="16" fillId="0" borderId="5" xfId="11" applyFont="1" applyBorder="1" applyProtection="1"/>
    <xf numFmtId="0" fontId="18" fillId="0" borderId="0" xfId="12">
      <alignment vertical="center"/>
    </xf>
    <xf numFmtId="0" fontId="6" fillId="0" borderId="5" xfId="11" applyFont="1" applyFill="1" applyBorder="1" applyProtection="1"/>
    <xf numFmtId="0" fontId="6" fillId="0" borderId="5" xfId="11" applyFont="1" applyFill="1" applyBorder="1" applyAlignment="1" applyProtection="1">
      <alignment horizontal="center" vertical="center"/>
    </xf>
    <xf numFmtId="0" fontId="6" fillId="0" borderId="5" xfId="11" applyFont="1" applyFill="1" applyBorder="1" applyAlignment="1" applyProtection="1">
      <alignment horizontal="center" vertical="center" wrapText="1"/>
    </xf>
    <xf numFmtId="0" fontId="4" fillId="0" borderId="5" xfId="11" applyFont="1" applyFill="1" applyBorder="1" applyProtection="1"/>
    <xf numFmtId="0" fontId="4" fillId="0" borderId="5" xfId="11" applyFont="1" applyFill="1" applyBorder="1" applyAlignment="1" applyProtection="1">
      <alignment wrapText="1"/>
    </xf>
    <xf numFmtId="3" fontId="4" fillId="0" borderId="5" xfId="13" applyNumberFormat="1" applyFont="1" applyFill="1" applyBorder="1" applyAlignment="1" applyProtection="1">
      <alignment horizontal="center" vertical="center"/>
    </xf>
    <xf numFmtId="0" fontId="6" fillId="0" borderId="5" xfId="11" applyFont="1" applyFill="1" applyBorder="1" applyAlignment="1" applyProtection="1">
      <alignment wrapText="1"/>
    </xf>
    <xf numFmtId="3" fontId="6" fillId="0" borderId="5" xfId="13" applyNumberFormat="1" applyFont="1" applyFill="1" applyBorder="1" applyAlignment="1" applyProtection="1">
      <alignment horizontal="center" vertical="center"/>
    </xf>
    <xf numFmtId="0" fontId="4" fillId="0" borderId="5" xfId="11" applyFont="1" applyFill="1" applyBorder="1" applyAlignment="1" applyProtection="1">
      <alignment horizontal="left" vertical="center" wrapText="1"/>
    </xf>
    <xf numFmtId="10" fontId="4" fillId="0" borderId="5" xfId="14" applyNumberFormat="1" applyFont="1" applyFill="1" applyBorder="1" applyAlignment="1" applyProtection="1">
      <alignment horizontal="center" vertical="center"/>
    </xf>
    <xf numFmtId="10" fontId="4" fillId="0" borderId="5" xfId="14" applyNumberFormat="1" applyFont="1" applyFill="1" applyBorder="1" applyAlignment="1" applyProtection="1">
      <alignment horizontal="center" vertical="center" wrapText="1"/>
    </xf>
    <xf numFmtId="0" fontId="4" fillId="0" borderId="5" xfId="11" applyFont="1" applyFill="1" applyBorder="1" applyAlignment="1" applyProtection="1">
      <alignment horizontal="center"/>
    </xf>
    <xf numFmtId="0" fontId="6" fillId="0" borderId="5" xfId="11" applyFont="1" applyFill="1" applyBorder="1" applyAlignment="1" applyProtection="1">
      <alignment horizontal="center"/>
    </xf>
    <xf numFmtId="0" fontId="16" fillId="0" borderId="0" xfId="11" applyFont="1" applyAlignment="1" applyProtection="1">
      <alignment horizontal="center"/>
    </xf>
    <xf numFmtId="10" fontId="4" fillId="0" borderId="5" xfId="3" applyNumberFormat="1" applyFont="1" applyFill="1" applyBorder="1" applyAlignment="1" applyProtection="1">
      <alignment horizontal="center" vertical="center" wrapText="1"/>
    </xf>
    <xf numFmtId="0" fontId="6" fillId="0" borderId="3" xfId="11" applyFont="1" applyFill="1" applyBorder="1" applyAlignment="1" applyProtection="1"/>
    <xf numFmtId="0" fontId="6" fillId="0" borderId="3" xfId="11" applyFont="1" applyFill="1" applyBorder="1" applyProtection="1"/>
    <xf numFmtId="0" fontId="6" fillId="0" borderId="21" xfId="11" applyFont="1" applyFill="1" applyBorder="1" applyAlignment="1" applyProtection="1">
      <alignment horizontal="center" vertical="center"/>
    </xf>
    <xf numFmtId="0" fontId="6" fillId="0" borderId="21" xfId="11" applyFont="1" applyFill="1" applyBorder="1" applyAlignment="1" applyProtection="1">
      <alignment horizontal="center" vertical="center" wrapText="1"/>
    </xf>
    <xf numFmtId="0" fontId="19" fillId="0" borderId="21" xfId="11" applyFont="1" applyFill="1" applyBorder="1" applyAlignment="1" applyProtection="1">
      <alignment horizontal="center" vertical="center" wrapText="1"/>
    </xf>
    <xf numFmtId="0" fontId="6" fillId="3" borderId="5" xfId="11" applyFont="1" applyFill="1" applyBorder="1" applyAlignment="1" applyProtection="1">
      <alignment horizontal="center" vertical="center"/>
    </xf>
    <xf numFmtId="0" fontId="6" fillId="3" borderId="21" xfId="11" applyFont="1" applyFill="1" applyBorder="1" applyAlignment="1" applyProtection="1">
      <alignment horizontal="center" vertical="center"/>
    </xf>
    <xf numFmtId="0" fontId="6" fillId="3" borderId="21" xfId="11" applyFont="1" applyFill="1" applyBorder="1" applyAlignment="1" applyProtection="1">
      <alignment horizontal="center" vertical="center" wrapText="1"/>
    </xf>
    <xf numFmtId="0" fontId="19" fillId="3" borderId="21" xfId="11" applyFont="1" applyFill="1" applyBorder="1" applyAlignment="1" applyProtection="1">
      <alignment horizontal="center" vertical="center" wrapText="1"/>
    </xf>
    <xf numFmtId="0" fontId="6" fillId="3" borderId="5" xfId="11" applyFont="1" applyFill="1" applyBorder="1" applyProtection="1"/>
    <xf numFmtId="0" fontId="6" fillId="3" borderId="5" xfId="11" applyFont="1" applyFill="1" applyBorder="1" applyAlignment="1" applyProtection="1">
      <alignment horizontal="center"/>
    </xf>
    <xf numFmtId="0" fontId="6" fillId="3" borderId="5" xfId="11" applyFont="1" applyFill="1" applyBorder="1" applyAlignment="1" applyProtection="1">
      <alignment wrapText="1"/>
    </xf>
    <xf numFmtId="0" fontId="6" fillId="3" borderId="5" xfId="11" applyFont="1" applyFill="1" applyBorder="1" applyAlignment="1" applyProtection="1">
      <alignment horizontal="center" vertical="center" wrapText="1"/>
    </xf>
    <xf numFmtId="3" fontId="6" fillId="3" borderId="5" xfId="13" applyNumberFormat="1" applyFont="1" applyFill="1" applyBorder="1" applyAlignment="1" applyProtection="1">
      <alignment horizontal="center" vertical="center"/>
    </xf>
    <xf numFmtId="9" fontId="19" fillId="0" borderId="21" xfId="11" applyNumberFormat="1" applyFont="1" applyFill="1" applyBorder="1" applyAlignment="1" applyProtection="1">
      <alignment horizontal="center" vertical="center" wrapText="1"/>
    </xf>
    <xf numFmtId="12" fontId="4" fillId="0" borderId="5" xfId="14" applyNumberFormat="1" applyFont="1" applyFill="1" applyBorder="1" applyAlignment="1" applyProtection="1">
      <alignment horizontal="center" vertical="center"/>
    </xf>
    <xf numFmtId="9" fontId="6" fillId="3" borderId="5" xfId="3" applyFont="1" applyFill="1" applyBorder="1" applyAlignment="1" applyProtection="1">
      <alignment horizontal="center" vertical="center"/>
    </xf>
    <xf numFmtId="0" fontId="20" fillId="0" borderId="21" xfId="15" applyFont="1" applyFill="1" applyBorder="1" applyAlignment="1">
      <alignment horizontal="center" vertical="center" wrapText="1"/>
    </xf>
    <xf numFmtId="3" fontId="20" fillId="0" borderId="21" xfId="15" applyNumberFormat="1" applyFont="1" applyFill="1" applyBorder="1" applyAlignment="1">
      <alignment horizontal="center" vertical="center" wrapText="1"/>
    </xf>
    <xf numFmtId="0" fontId="15" fillId="0" borderId="5" xfId="15" applyFont="1" applyBorder="1" applyAlignment="1">
      <alignment horizontal="center" vertical="center" wrapText="1"/>
    </xf>
    <xf numFmtId="0" fontId="3" fillId="0" borderId="5" xfId="15" applyFont="1" applyBorder="1" applyAlignment="1">
      <alignment horizontal="center"/>
    </xf>
    <xf numFmtId="0" fontId="3" fillId="0" borderId="5" xfId="15" applyFont="1" applyBorder="1" applyAlignment="1">
      <alignment horizontal="center" wrapText="1"/>
    </xf>
    <xf numFmtId="167" fontId="3" fillId="0" borderId="5" xfId="16" applyNumberFormat="1" applyFont="1" applyFill="1" applyBorder="1" applyAlignment="1">
      <alignment horizontal="center" vertical="center"/>
    </xf>
    <xf numFmtId="0" fontId="15" fillId="0" borderId="5" xfId="15" applyFont="1" applyBorder="1" applyAlignment="1">
      <alignment horizontal="center" wrapText="1"/>
    </xf>
    <xf numFmtId="167" fontId="15" fillId="0" borderId="5" xfId="16" applyNumberFormat="1" applyFont="1" applyFill="1" applyBorder="1" applyAlignment="1">
      <alignment horizontal="center" vertical="center"/>
    </xf>
    <xf numFmtId="165" fontId="3" fillId="0" borderId="5" xfId="16" applyNumberFormat="1" applyFont="1" applyFill="1" applyBorder="1" applyAlignment="1">
      <alignment horizontal="center" vertical="center"/>
    </xf>
    <xf numFmtId="0" fontId="15" fillId="8" borderId="5" xfId="15" applyFont="1" applyFill="1" applyBorder="1" applyAlignment="1">
      <alignment horizontal="center" wrapText="1"/>
    </xf>
    <xf numFmtId="167" fontId="15" fillId="8" borderId="5" xfId="16" applyNumberFormat="1" applyFont="1" applyFill="1" applyBorder="1" applyAlignment="1">
      <alignment horizontal="center" vertical="center"/>
    </xf>
    <xf numFmtId="0" fontId="15" fillId="9" borderId="5" xfId="15" applyFont="1" applyFill="1" applyBorder="1" applyAlignment="1">
      <alignment horizontal="center"/>
    </xf>
    <xf numFmtId="167" fontId="15" fillId="9" borderId="5" xfId="16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2" fillId="10" borderId="37" xfId="0" applyFont="1" applyFill="1" applyBorder="1" applyAlignment="1">
      <alignment horizontal="center"/>
    </xf>
    <xf numFmtId="0" fontId="22" fillId="10" borderId="8" xfId="0" applyFont="1" applyFill="1" applyBorder="1" applyAlignment="1">
      <alignment horizontal="center"/>
    </xf>
    <xf numFmtId="0" fontId="22" fillId="10" borderId="9" xfId="0" applyFont="1" applyFill="1" applyBorder="1" applyAlignment="1">
      <alignment horizontal="center"/>
    </xf>
    <xf numFmtId="0" fontId="23" fillId="2" borderId="38" xfId="0" applyFont="1" applyFill="1" applyBorder="1" applyAlignment="1">
      <alignment horizontal="center"/>
    </xf>
    <xf numFmtId="0" fontId="23" fillId="2" borderId="1" xfId="0" applyFont="1" applyFill="1" applyBorder="1"/>
    <xf numFmtId="0" fontId="23" fillId="2" borderId="39" xfId="0" applyFont="1" applyFill="1" applyBorder="1" applyAlignment="1">
      <alignment horizontal="center"/>
    </xf>
    <xf numFmtId="0" fontId="23" fillId="2" borderId="40" xfId="0" applyFont="1" applyFill="1" applyBorder="1" applyAlignment="1">
      <alignment horizontal="center"/>
    </xf>
    <xf numFmtId="0" fontId="23" fillId="2" borderId="6" xfId="0" applyFont="1" applyFill="1" applyBorder="1"/>
    <xf numFmtId="0" fontId="23" fillId="2" borderId="17" xfId="0" applyFont="1" applyFill="1" applyBorder="1" applyAlignment="1">
      <alignment horizontal="center"/>
    </xf>
    <xf numFmtId="0" fontId="23" fillId="2" borderId="41" xfId="0" applyFont="1" applyFill="1" applyBorder="1" applyAlignment="1">
      <alignment horizontal="center"/>
    </xf>
    <xf numFmtId="0" fontId="23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23" fillId="2" borderId="44" xfId="0" applyFont="1" applyFill="1" applyBorder="1" applyAlignment="1">
      <alignment horizontal="center"/>
    </xf>
    <xf numFmtId="0" fontId="22" fillId="2" borderId="0" xfId="0" applyFont="1" applyFill="1" applyBorder="1"/>
    <xf numFmtId="0" fontId="22" fillId="2" borderId="44" xfId="0" applyFont="1" applyFill="1" applyBorder="1" applyAlignment="1">
      <alignment horizontal="center"/>
    </xf>
    <xf numFmtId="0" fontId="22" fillId="2" borderId="45" xfId="0" applyFont="1" applyFill="1" applyBorder="1" applyAlignment="1">
      <alignment horizontal="center"/>
    </xf>
    <xf numFmtId="0" fontId="23" fillId="10" borderId="37" xfId="0" applyFont="1" applyFill="1" applyBorder="1" applyAlignment="1">
      <alignment horizontal="center"/>
    </xf>
    <xf numFmtId="0" fontId="22" fillId="10" borderId="8" xfId="0" applyFont="1" applyFill="1" applyBorder="1"/>
    <xf numFmtId="0" fontId="20" fillId="7" borderId="4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37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wrapText="1"/>
    </xf>
    <xf numFmtId="0" fontId="20" fillId="0" borderId="47" xfId="0" applyFont="1" applyBorder="1"/>
    <xf numFmtId="0" fontId="20" fillId="0" borderId="10" xfId="0" applyFont="1" applyBorder="1" applyAlignment="1">
      <alignment horizontal="center"/>
    </xf>
    <xf numFmtId="0" fontId="0" fillId="0" borderId="47" xfId="0" applyBorder="1" applyAlignment="1">
      <alignment horizontal="right"/>
    </xf>
    <xf numFmtId="0" fontId="20" fillId="2" borderId="10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center" vertical="center"/>
    </xf>
    <xf numFmtId="0" fontId="20" fillId="2" borderId="47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20" fillId="2" borderId="47" xfId="0" applyFont="1" applyFill="1" applyBorder="1" applyAlignment="1">
      <alignment horizontal="center" vertical="center" wrapText="1"/>
    </xf>
    <xf numFmtId="0" fontId="20" fillId="0" borderId="40" xfId="0" applyFont="1" applyBorder="1"/>
    <xf numFmtId="0" fontId="20" fillId="0" borderId="16" xfId="0" applyFont="1" applyBorder="1" applyAlignment="1">
      <alignment horizontal="center"/>
    </xf>
    <xf numFmtId="0" fontId="0" fillId="0" borderId="40" xfId="0" applyBorder="1" applyAlignment="1">
      <alignment horizontal="right"/>
    </xf>
    <xf numFmtId="0" fontId="20" fillId="0" borderId="16" xfId="0" applyFont="1" applyBorder="1" applyAlignment="1">
      <alignment horizontal="left" vertical="center"/>
    </xf>
    <xf numFmtId="0" fontId="20" fillId="0" borderId="40" xfId="0" applyFont="1" applyBorder="1" applyAlignment="1">
      <alignment horizontal="center" vertical="center"/>
    </xf>
    <xf numFmtId="0" fontId="0" fillId="0" borderId="44" xfId="0" applyBorder="1"/>
    <xf numFmtId="0" fontId="20" fillId="0" borderId="44" xfId="0" applyFont="1" applyBorder="1"/>
    <xf numFmtId="0" fontId="20" fillId="0" borderId="48" xfId="0" applyFont="1" applyBorder="1" applyAlignment="1">
      <alignment horizontal="center"/>
    </xf>
    <xf numFmtId="0" fontId="0" fillId="6" borderId="46" xfId="0" applyFill="1" applyBorder="1"/>
    <xf numFmtId="0" fontId="20" fillId="6" borderId="25" xfId="0" applyFont="1" applyFill="1" applyBorder="1" applyAlignment="1">
      <alignment horizontal="center"/>
    </xf>
    <xf numFmtId="0" fontId="0" fillId="2" borderId="5" xfId="0" applyFill="1" applyBorder="1"/>
    <xf numFmtId="0" fontId="20" fillId="2" borderId="5" xfId="0" applyFont="1" applyFill="1" applyBorder="1" applyAlignment="1">
      <alignment horizontal="center"/>
    </xf>
    <xf numFmtId="0" fontId="20" fillId="0" borderId="40" xfId="0" applyFont="1" applyBorder="1" applyAlignment="1">
      <alignment vertical="center" wrapText="1"/>
    </xf>
    <xf numFmtId="0" fontId="20" fillId="2" borderId="5" xfId="0" applyFont="1" applyFill="1" applyBorder="1"/>
    <xf numFmtId="0" fontId="20" fillId="0" borderId="40" xfId="0" applyFont="1" applyBorder="1" applyAlignment="1">
      <alignment vertical="center"/>
    </xf>
    <xf numFmtId="0" fontId="20" fillId="0" borderId="5" xfId="0" applyFont="1" applyBorder="1"/>
    <xf numFmtId="0" fontId="20" fillId="0" borderId="5" xfId="0" applyFont="1" applyBorder="1" applyAlignment="1">
      <alignment horizontal="center"/>
    </xf>
    <xf numFmtId="0" fontId="0" fillId="0" borderId="5" xfId="0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Fill="1" applyBorder="1"/>
    <xf numFmtId="0" fontId="28" fillId="0" borderId="0" xfId="17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0" fillId="0" borderId="0" xfId="0" applyBorder="1"/>
    <xf numFmtId="0" fontId="20" fillId="2" borderId="51" xfId="0" applyFont="1" applyFill="1" applyBorder="1" applyAlignment="1"/>
    <xf numFmtId="0" fontId="0" fillId="0" borderId="15" xfId="0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wrapText="1"/>
    </xf>
    <xf numFmtId="0" fontId="20" fillId="0" borderId="52" xfId="0" applyFont="1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20" fillId="0" borderId="5" xfId="0" applyFont="1" applyBorder="1" applyAlignment="1">
      <alignment horizontal="left" vertical="center"/>
    </xf>
    <xf numFmtId="0" fontId="25" fillId="0" borderId="44" xfId="0" applyFont="1" applyBorder="1" applyAlignment="1">
      <alignment horizontal="center" vertical="center"/>
    </xf>
    <xf numFmtId="0" fontId="20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/>
    </xf>
    <xf numFmtId="0" fontId="20" fillId="0" borderId="48" xfId="0" applyFont="1" applyBorder="1" applyAlignment="1">
      <alignment horizontal="left" vertical="center"/>
    </xf>
    <xf numFmtId="0" fontId="25" fillId="0" borderId="49" xfId="0" applyFont="1" applyBorder="1" applyAlignment="1">
      <alignment vertical="center"/>
    </xf>
    <xf numFmtId="0" fontId="20" fillId="2" borderId="21" xfId="0" applyFont="1" applyFill="1" applyBorder="1" applyAlignment="1">
      <alignment vertical="center"/>
    </xf>
    <xf numFmtId="0" fontId="0" fillId="0" borderId="24" xfId="0" applyBorder="1" applyAlignment="1">
      <alignment horizontal="center"/>
    </xf>
    <xf numFmtId="0" fontId="20" fillId="0" borderId="10" xfId="0" applyFont="1" applyBorder="1" applyAlignment="1">
      <alignment horizontal="left" vertical="center"/>
    </xf>
    <xf numFmtId="0" fontId="20" fillId="0" borderId="47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6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54" xfId="0" applyFont="1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4" xfId="0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15" fillId="0" borderId="5" xfId="1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3" fillId="2" borderId="5" xfId="4" applyFont="1" applyFill="1" applyBorder="1" applyAlignment="1">
      <alignment horizontal="center" vertical="center"/>
    </xf>
    <xf numFmtId="0" fontId="3" fillId="2" borderId="5" xfId="4" applyFont="1" applyFill="1" applyBorder="1" applyAlignment="1">
      <alignment horizontal="left" vertical="center"/>
    </xf>
    <xf numFmtId="41" fontId="3" fillId="2" borderId="5" xfId="2" applyFont="1" applyFill="1" applyBorder="1" applyAlignment="1">
      <alignment horizontal="center" vertical="center"/>
    </xf>
    <xf numFmtId="1" fontId="3" fillId="2" borderId="5" xfId="1" applyNumberFormat="1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/>
    </xf>
    <xf numFmtId="41" fontId="15" fillId="3" borderId="5" xfId="2" applyFont="1" applyFill="1" applyBorder="1" applyAlignment="1">
      <alignment horizontal="center" vertical="center"/>
    </xf>
    <xf numFmtId="1" fontId="15" fillId="3" borderId="5" xfId="1" applyNumberFormat="1" applyFont="1" applyFill="1" applyBorder="1" applyAlignment="1">
      <alignment horizontal="center" vertical="center"/>
    </xf>
    <xf numFmtId="165" fontId="15" fillId="3" borderId="5" xfId="1" applyNumberFormat="1" applyFont="1" applyFill="1" applyBorder="1" applyAlignment="1">
      <alignment horizontal="center" vertical="center"/>
    </xf>
    <xf numFmtId="0" fontId="15" fillId="7" borderId="5" xfId="4" applyFont="1" applyFill="1" applyBorder="1" applyAlignment="1">
      <alignment horizontal="center" vertical="center"/>
    </xf>
    <xf numFmtId="0" fontId="15" fillId="7" borderId="5" xfId="4" applyFont="1" applyFill="1" applyBorder="1" applyAlignment="1">
      <alignment horizontal="left" vertical="center" wrapText="1"/>
    </xf>
    <xf numFmtId="41" fontId="15" fillId="7" borderId="5" xfId="2" applyFont="1" applyFill="1" applyBorder="1" applyAlignment="1">
      <alignment horizontal="center" vertical="center"/>
    </xf>
    <xf numFmtId="1" fontId="15" fillId="7" borderId="5" xfId="1" applyNumberFormat="1" applyFont="1" applyFill="1" applyBorder="1" applyAlignment="1">
      <alignment horizontal="center" vertical="center"/>
    </xf>
    <xf numFmtId="165" fontId="15" fillId="7" borderId="5" xfId="1" applyNumberFormat="1" applyFont="1" applyFill="1" applyBorder="1" applyAlignment="1">
      <alignment horizontal="center" vertical="center"/>
    </xf>
    <xf numFmtId="0" fontId="3" fillId="2" borderId="5" xfId="4" applyFont="1" applyFill="1" applyBorder="1" applyAlignment="1">
      <alignment horizontal="left" vertical="center" wrapText="1"/>
    </xf>
    <xf numFmtId="165" fontId="3" fillId="2" borderId="5" xfId="1" applyNumberFormat="1" applyFont="1" applyFill="1" applyBorder="1" applyAlignment="1">
      <alignment horizontal="right" vertical="center"/>
    </xf>
    <xf numFmtId="41" fontId="15" fillId="3" borderId="5" xfId="2" applyFont="1" applyFill="1" applyBorder="1" applyAlignment="1">
      <alignment horizontal="center"/>
    </xf>
    <xf numFmtId="1" fontId="15" fillId="3" borderId="5" xfId="1" applyNumberFormat="1" applyFont="1" applyFill="1" applyBorder="1" applyAlignment="1">
      <alignment horizontal="center"/>
    </xf>
    <xf numFmtId="165" fontId="15" fillId="3" borderId="5" xfId="1" applyNumberFormat="1" applyFont="1" applyFill="1" applyBorder="1" applyAlignment="1">
      <alignment horizontal="center"/>
    </xf>
    <xf numFmtId="165" fontId="15" fillId="7" borderId="5" xfId="5" applyNumberFormat="1" applyFont="1" applyFill="1" applyBorder="1" applyAlignment="1">
      <alignment horizontal="center" vertical="top"/>
    </xf>
    <xf numFmtId="165" fontId="15" fillId="7" borderId="5" xfId="5" applyNumberFormat="1" applyFont="1" applyFill="1" applyBorder="1" applyAlignment="1">
      <alignment horizontal="left" vertical="top" wrapText="1"/>
    </xf>
    <xf numFmtId="41" fontId="15" fillId="7" borderId="5" xfId="2" applyFont="1" applyFill="1" applyBorder="1" applyAlignment="1">
      <alignment horizontal="center" vertical="top"/>
    </xf>
    <xf numFmtId="1" fontId="15" fillId="7" borderId="5" xfId="1" applyNumberFormat="1" applyFont="1" applyFill="1" applyBorder="1" applyAlignment="1">
      <alignment horizontal="center" vertical="top"/>
    </xf>
    <xf numFmtId="165" fontId="15" fillId="7" borderId="5" xfId="5" applyNumberFormat="1" applyFont="1" applyFill="1" applyBorder="1" applyAlignment="1">
      <alignment horizontal="left" vertical="top"/>
    </xf>
    <xf numFmtId="165" fontId="3" fillId="2" borderId="5" xfId="6" applyNumberFormat="1" applyFont="1" applyFill="1" applyBorder="1" applyAlignment="1">
      <alignment horizontal="left" vertical="center"/>
    </xf>
    <xf numFmtId="0" fontId="3" fillId="0" borderId="5" xfId="4" applyFont="1" applyBorder="1" applyAlignment="1">
      <alignment horizontal="center" vertical="center"/>
    </xf>
    <xf numFmtId="0" fontId="3" fillId="0" borderId="5" xfId="4" applyFont="1" applyBorder="1" applyAlignment="1">
      <alignment horizontal="left" vertical="center"/>
    </xf>
    <xf numFmtId="2" fontId="3" fillId="2" borderId="5" xfId="4" applyNumberFormat="1" applyFont="1" applyFill="1" applyBorder="1" applyAlignment="1">
      <alignment horizontal="left" vertical="center"/>
    </xf>
    <xf numFmtId="41" fontId="3" fillId="0" borderId="5" xfId="2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/>
    </xf>
    <xf numFmtId="0" fontId="3" fillId="0" borderId="5" xfId="9" applyFont="1" applyBorder="1" applyAlignment="1">
      <alignment horizontal="left" vertical="center"/>
    </xf>
    <xf numFmtId="1" fontId="29" fillId="2" borderId="5" xfId="1" applyNumberFormat="1" applyFont="1" applyFill="1" applyBorder="1" applyAlignment="1">
      <alignment horizontal="center"/>
    </xf>
    <xf numFmtId="165" fontId="29" fillId="2" borderId="5" xfId="1" applyNumberFormat="1" applyFont="1" applyFill="1" applyBorder="1" applyAlignment="1">
      <alignment horizontal="center"/>
    </xf>
    <xf numFmtId="2" fontId="3" fillId="0" borderId="5" xfId="4" applyNumberFormat="1" applyFont="1" applyBorder="1" applyAlignment="1">
      <alignment horizontal="left" vertical="center"/>
    </xf>
    <xf numFmtId="41" fontId="15" fillId="7" borderId="5" xfId="2" applyFont="1" applyFill="1" applyBorder="1" applyAlignment="1">
      <alignment horizontal="center"/>
    </xf>
    <xf numFmtId="165" fontId="15" fillId="0" borderId="5" xfId="1" applyNumberFormat="1" applyFont="1" applyFill="1" applyBorder="1" applyAlignment="1"/>
    <xf numFmtId="165" fontId="15" fillId="7" borderId="5" xfId="1" applyNumberFormat="1" applyFont="1" applyFill="1" applyBorder="1" applyAlignment="1">
      <alignment horizontal="center"/>
    </xf>
    <xf numFmtId="9" fontId="15" fillId="0" borderId="5" xfId="3" applyFont="1" applyFill="1" applyBorder="1" applyAlignment="1">
      <alignment vertical="center"/>
    </xf>
    <xf numFmtId="43" fontId="15" fillId="0" borderId="5" xfId="1" applyFont="1" applyFill="1" applyBorder="1" applyAlignment="1">
      <alignment vertical="center"/>
    </xf>
    <xf numFmtId="165" fontId="15" fillId="7" borderId="5" xfId="1" applyNumberFormat="1" applyFont="1" applyFill="1" applyBorder="1" applyAlignment="1">
      <alignment vertical="center"/>
    </xf>
    <xf numFmtId="165" fontId="3" fillId="2" borderId="5" xfId="1" applyNumberFormat="1" applyFont="1" applyFill="1" applyBorder="1" applyAlignment="1">
      <alignment horizontal="right"/>
    </xf>
    <xf numFmtId="1" fontId="3" fillId="2" borderId="5" xfId="1" applyNumberFormat="1" applyFont="1" applyFill="1" applyBorder="1" applyAlignment="1">
      <alignment horizontal="center"/>
    </xf>
    <xf numFmtId="165" fontId="15" fillId="0" borderId="5" xfId="1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wrapText="1"/>
    </xf>
    <xf numFmtId="0" fontId="15" fillId="3" borderId="21" xfId="4" applyFont="1" applyFill="1" applyBorder="1" applyAlignment="1">
      <alignment horizontal="center" vertical="center"/>
    </xf>
    <xf numFmtId="0" fontId="15" fillId="3" borderId="21" xfId="4" applyFont="1" applyFill="1" applyBorder="1" applyAlignment="1">
      <alignment horizontal="left" vertical="center"/>
    </xf>
    <xf numFmtId="41" fontId="15" fillId="3" borderId="21" xfId="2" applyFont="1" applyFill="1" applyBorder="1" applyAlignment="1">
      <alignment horizontal="center" vertical="center"/>
    </xf>
    <xf numFmtId="165" fontId="26" fillId="3" borderId="21" xfId="3" applyNumberFormat="1" applyFont="1" applyFill="1" applyBorder="1" applyAlignment="1">
      <alignment vertical="center"/>
    </xf>
    <xf numFmtId="0" fontId="15" fillId="7" borderId="5" xfId="4" applyFont="1" applyFill="1" applyBorder="1" applyAlignment="1">
      <alignment horizontal="left" vertical="center"/>
    </xf>
    <xf numFmtId="0" fontId="15" fillId="7" borderId="5" xfId="1" applyNumberFormat="1" applyFont="1" applyFill="1" applyBorder="1" applyAlignment="1">
      <alignment horizontal="center" vertical="center"/>
    </xf>
    <xf numFmtId="168" fontId="15" fillId="0" borderId="5" xfId="2" applyNumberFormat="1" applyFont="1" applyFill="1" applyBorder="1" applyAlignment="1">
      <alignment horizontal="center" vertical="center"/>
    </xf>
    <xf numFmtId="1" fontId="3" fillId="2" borderId="5" xfId="1" applyNumberFormat="1" applyFont="1" applyFill="1" applyBorder="1" applyAlignment="1">
      <alignment horizontal="center" vertical="center"/>
    </xf>
    <xf numFmtId="3" fontId="6" fillId="0" borderId="0" xfId="7" applyNumberFormat="1" applyFont="1" applyFill="1" applyBorder="1" applyAlignment="1">
      <alignment vertical="center"/>
    </xf>
    <xf numFmtId="3" fontId="4" fillId="0" borderId="0" xfId="7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horizontal="left" vertical="center" wrapText="1"/>
    </xf>
    <xf numFmtId="3" fontId="4" fillId="0" borderId="0" xfId="0" applyNumberFormat="1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5" fillId="3" borderId="5" xfId="4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3" fontId="3" fillId="0" borderId="0" xfId="7" applyNumberFormat="1" applyFont="1" applyFill="1" applyBorder="1" applyAlignment="1">
      <alignment horizontal="left" vertical="center"/>
    </xf>
    <xf numFmtId="3" fontId="3" fillId="0" borderId="0" xfId="7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horizontal="left" vertical="center" wrapText="1"/>
    </xf>
    <xf numFmtId="165" fontId="6" fillId="4" borderId="16" xfId="1" applyNumberFormat="1" applyFont="1" applyFill="1" applyBorder="1" applyAlignment="1">
      <alignment horizontal="center" vertical="top"/>
    </xf>
    <xf numFmtId="165" fontId="6" fillId="4" borderId="6" xfId="1" applyNumberFormat="1" applyFont="1" applyFill="1" applyBorder="1" applyAlignment="1">
      <alignment horizontal="center" vertical="top"/>
    </xf>
    <xf numFmtId="165" fontId="6" fillId="4" borderId="4" xfId="1" applyNumberFormat="1" applyFont="1" applyFill="1" applyBorder="1" applyAlignment="1">
      <alignment horizontal="center" vertical="top"/>
    </xf>
    <xf numFmtId="43" fontId="6" fillId="2" borderId="20" xfId="1" applyFont="1" applyFill="1" applyBorder="1" applyAlignment="1">
      <alignment horizontal="center" vertical="center"/>
    </xf>
    <xf numFmtId="43" fontId="6" fillId="2" borderId="18" xfId="1" applyFont="1" applyFill="1" applyBorder="1" applyAlignment="1">
      <alignment horizontal="center" vertical="center"/>
    </xf>
    <xf numFmtId="43" fontId="6" fillId="2" borderId="19" xfId="1" applyFont="1" applyFill="1" applyBorder="1" applyAlignment="1">
      <alignment horizontal="center" vertical="center"/>
    </xf>
    <xf numFmtId="165" fontId="9" fillId="5" borderId="16" xfId="1" applyNumberFormat="1" applyFont="1" applyFill="1" applyBorder="1" applyAlignment="1">
      <alignment horizontal="center"/>
    </xf>
    <xf numFmtId="165" fontId="9" fillId="5" borderId="6" xfId="1" applyNumberFormat="1" applyFont="1" applyFill="1" applyBorder="1" applyAlignment="1">
      <alignment horizontal="center"/>
    </xf>
    <xf numFmtId="165" fontId="9" fillId="5" borderId="4" xfId="1" applyNumberFormat="1" applyFont="1" applyFill="1" applyBorder="1" applyAlignment="1">
      <alignment horizontal="center"/>
    </xf>
    <xf numFmtId="0" fontId="15" fillId="7" borderId="5" xfId="4" applyFont="1" applyFill="1" applyBorder="1" applyAlignment="1">
      <alignment horizontal="center" vertical="center"/>
    </xf>
    <xf numFmtId="165" fontId="15" fillId="7" borderId="5" xfId="5" applyNumberFormat="1" applyFont="1" applyFill="1" applyBorder="1" applyAlignment="1">
      <alignment horizontal="center"/>
    </xf>
    <xf numFmtId="165" fontId="15" fillId="3" borderId="5" xfId="5" applyNumberFormat="1" applyFont="1" applyFill="1" applyBorder="1" applyAlignment="1">
      <alignment horizontal="left"/>
    </xf>
    <xf numFmtId="165" fontId="15" fillId="0" borderId="5" xfId="5" applyNumberFormat="1" applyFont="1" applyFill="1" applyBorder="1" applyAlignment="1">
      <alignment horizontal="center" vertical="center"/>
    </xf>
    <xf numFmtId="165" fontId="8" fillId="2" borderId="16" xfId="1" applyNumberFormat="1" applyFont="1" applyFill="1" applyBorder="1" applyAlignment="1">
      <alignment horizontal="center"/>
    </xf>
    <xf numFmtId="165" fontId="8" fillId="2" borderId="6" xfId="1" applyNumberFormat="1" applyFont="1" applyFill="1" applyBorder="1" applyAlignment="1">
      <alignment horizontal="center"/>
    </xf>
    <xf numFmtId="165" fontId="8" fillId="2" borderId="4" xfId="1" applyNumberFormat="1" applyFont="1" applyFill="1" applyBorder="1" applyAlignment="1">
      <alignment horizontal="center"/>
    </xf>
    <xf numFmtId="165" fontId="6" fillId="3" borderId="16" xfId="1" applyNumberFormat="1" applyFont="1" applyFill="1" applyBorder="1" applyAlignment="1">
      <alignment horizontal="center"/>
    </xf>
    <xf numFmtId="165" fontId="6" fillId="3" borderId="6" xfId="1" applyNumberFormat="1" applyFont="1" applyFill="1" applyBorder="1" applyAlignment="1">
      <alignment horizontal="center"/>
    </xf>
    <xf numFmtId="165" fontId="6" fillId="3" borderId="4" xfId="1" applyNumberFormat="1" applyFont="1" applyFill="1" applyBorder="1" applyAlignment="1">
      <alignment horizontal="center"/>
    </xf>
    <xf numFmtId="165" fontId="15" fillId="3" borderId="5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 vertical="center"/>
    </xf>
    <xf numFmtId="1" fontId="12" fillId="4" borderId="1" xfId="1" applyNumberFormat="1" applyFont="1" applyFill="1" applyBorder="1" applyAlignment="1">
      <alignment horizontal="center" vertical="center"/>
    </xf>
    <xf numFmtId="1" fontId="12" fillId="4" borderId="23" xfId="1" applyNumberFormat="1" applyFont="1" applyFill="1" applyBorder="1" applyAlignment="1">
      <alignment horizontal="center" vertical="center"/>
    </xf>
    <xf numFmtId="1" fontId="3" fillId="2" borderId="5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165" fontId="6" fillId="2" borderId="7" xfId="1" applyNumberFormat="1" applyFont="1" applyFill="1" applyBorder="1" applyAlignment="1">
      <alignment horizontal="center" vertical="center"/>
    </xf>
    <xf numFmtId="165" fontId="6" fillId="2" borderId="8" xfId="1" applyNumberFormat="1" applyFont="1" applyFill="1" applyBorder="1" applyAlignment="1">
      <alignment horizontal="center" vertical="center"/>
    </xf>
    <xf numFmtId="165" fontId="6" fillId="2" borderId="9" xfId="1" applyNumberFormat="1" applyFont="1" applyFill="1" applyBorder="1" applyAlignment="1">
      <alignment horizontal="center" vertical="center"/>
    </xf>
    <xf numFmtId="165" fontId="6" fillId="3" borderId="10" xfId="1" applyNumberFormat="1" applyFont="1" applyFill="1" applyBorder="1" applyAlignment="1">
      <alignment horizontal="center" vertical="center"/>
    </xf>
    <xf numFmtId="165" fontId="6" fillId="3" borderId="11" xfId="1" applyNumberFormat="1" applyFont="1" applyFill="1" applyBorder="1" applyAlignment="1">
      <alignment horizontal="center" vertical="center"/>
    </xf>
    <xf numFmtId="165" fontId="6" fillId="3" borderId="12" xfId="1" applyNumberFormat="1" applyFont="1" applyFill="1" applyBorder="1" applyAlignment="1">
      <alignment horizontal="center" vertical="center"/>
    </xf>
    <xf numFmtId="165" fontId="6" fillId="0" borderId="4" xfId="3" applyNumberFormat="1" applyFont="1" applyFill="1" applyBorder="1" applyAlignment="1">
      <alignment horizontal="center" vertical="center"/>
    </xf>
    <xf numFmtId="165" fontId="6" fillId="0" borderId="5" xfId="3" applyNumberFormat="1" applyFont="1" applyFill="1" applyBorder="1" applyAlignment="1">
      <alignment horizontal="center" vertical="center"/>
    </xf>
    <xf numFmtId="165" fontId="15" fillId="3" borderId="21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/>
    <xf numFmtId="0" fontId="4" fillId="0" borderId="0" xfId="0" applyFont="1" applyBorder="1" applyAlignment="1"/>
    <xf numFmtId="0" fontId="6" fillId="7" borderId="5" xfId="11" applyFont="1" applyFill="1" applyBorder="1" applyAlignment="1" applyProtection="1">
      <alignment horizontal="center"/>
    </xf>
    <xf numFmtId="0" fontId="6" fillId="7" borderId="2" xfId="11" applyFont="1" applyFill="1" applyBorder="1" applyAlignment="1" applyProtection="1">
      <alignment horizontal="center"/>
    </xf>
    <xf numFmtId="0" fontId="6" fillId="0" borderId="28" xfId="11" applyFont="1" applyFill="1" applyBorder="1" applyAlignment="1" applyProtection="1">
      <alignment horizontal="center"/>
    </xf>
    <xf numFmtId="0" fontId="6" fillId="0" borderId="29" xfId="11" applyFont="1" applyFill="1" applyBorder="1" applyAlignment="1" applyProtection="1">
      <alignment horizontal="center"/>
    </xf>
    <xf numFmtId="0" fontId="6" fillId="0" borderId="30" xfId="11" applyFont="1" applyFill="1" applyBorder="1" applyAlignment="1" applyProtection="1">
      <alignment horizontal="center"/>
    </xf>
    <xf numFmtId="0" fontId="6" fillId="0" borderId="31" xfId="11" applyFont="1" applyFill="1" applyBorder="1" applyAlignment="1" applyProtection="1">
      <alignment horizontal="center"/>
    </xf>
    <xf numFmtId="0" fontId="6" fillId="0" borderId="0" xfId="11" applyFont="1" applyFill="1" applyBorder="1" applyAlignment="1" applyProtection="1">
      <alignment horizontal="center"/>
    </xf>
    <xf numFmtId="0" fontId="6" fillId="0" borderId="32" xfId="11" applyFont="1" applyFill="1" applyBorder="1" applyAlignment="1" applyProtection="1">
      <alignment horizontal="center"/>
    </xf>
    <xf numFmtId="0" fontId="6" fillId="0" borderId="33" xfId="11" applyFont="1" applyFill="1" applyBorder="1" applyAlignment="1" applyProtection="1">
      <alignment horizontal="center"/>
    </xf>
    <xf numFmtId="0" fontId="6" fillId="0" borderId="1" xfId="11" applyFont="1" applyFill="1" applyBorder="1" applyAlignment="1" applyProtection="1">
      <alignment horizontal="center"/>
    </xf>
    <xf numFmtId="0" fontId="6" fillId="0" borderId="23" xfId="11" applyFont="1" applyFill="1" applyBorder="1" applyAlignment="1" applyProtection="1">
      <alignment horizontal="center"/>
    </xf>
    <xf numFmtId="0" fontId="15" fillId="7" borderId="7" xfId="15" applyFont="1" applyFill="1" applyBorder="1" applyAlignment="1">
      <alignment horizontal="center" vertical="center" wrapText="1"/>
    </xf>
    <xf numFmtId="0" fontId="15" fillId="7" borderId="8" xfId="15" applyFont="1" applyFill="1" applyBorder="1" applyAlignment="1">
      <alignment horizontal="center" vertical="center" wrapText="1"/>
    </xf>
    <xf numFmtId="0" fontId="15" fillId="7" borderId="9" xfId="15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34" xfId="0" applyFont="1" applyFill="1" applyBorder="1" applyAlignment="1">
      <alignment horizontal="center"/>
    </xf>
    <xf numFmtId="0" fontId="21" fillId="2" borderId="35" xfId="0" applyFont="1" applyFill="1" applyBorder="1" applyAlignment="1">
      <alignment horizontal="center"/>
    </xf>
    <xf numFmtId="0" fontId="21" fillId="2" borderId="36" xfId="0" applyFont="1" applyFill="1" applyBorder="1" applyAlignment="1">
      <alignment horizontal="center"/>
    </xf>
    <xf numFmtId="0" fontId="24" fillId="7" borderId="7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5" fillId="7" borderId="25" xfId="0" applyFont="1" applyFill="1" applyBorder="1" applyAlignment="1">
      <alignment horizontal="center" vertical="center"/>
    </xf>
    <xf numFmtId="0" fontId="25" fillId="7" borderId="27" xfId="0" applyFont="1" applyFill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2" borderId="46" xfId="0" applyFont="1" applyFill="1" applyBorder="1" applyAlignment="1">
      <alignment horizontal="center" vertical="center"/>
    </xf>
    <xf numFmtId="0" fontId="20" fillId="2" borderId="44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5" xfId="0" applyFont="1" applyBorder="1" applyAlignment="1">
      <alignment horizontal="center" vertical="center"/>
    </xf>
  </cellXfs>
  <cellStyles count="18">
    <cellStyle name="Comma" xfId="1" builtinId="3"/>
    <cellStyle name="Comma [0]" xfId="2" builtinId="6"/>
    <cellStyle name="Comma 11 2" xfId="13"/>
    <cellStyle name="Comma 2" xfId="5"/>
    <cellStyle name="Comma 2 3" xfId="10"/>
    <cellStyle name="Comma 2 3 2" xfId="16"/>
    <cellStyle name="Comma 5" xfId="6"/>
    <cellStyle name="Excel Built-in Normal" xfId="17"/>
    <cellStyle name="Normal" xfId="0" builtinId="0"/>
    <cellStyle name="Normal 2" xfId="7"/>
    <cellStyle name="Normal 2 2" xfId="8"/>
    <cellStyle name="Normal 2 2 2" xfId="11"/>
    <cellStyle name="Normal 2 4" xfId="9"/>
    <cellStyle name="Normal 3" xfId="12"/>
    <cellStyle name="Normal 5" xfId="4"/>
    <cellStyle name="Normal 5 2" xfId="15"/>
    <cellStyle name="Percent" xfId="3" builtinId="5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173750</xdr:colOff>
      <xdr:row>0</xdr:row>
      <xdr:rowOff>181009</xdr:rowOff>
    </xdr:from>
    <xdr:to>
      <xdr:col>3</xdr:col>
      <xdr:colOff>138546</xdr:colOff>
      <xdr:row>2</xdr:row>
      <xdr:rowOff>103910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7160D-7981-4C52-ADAB-6038EE4C5C5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0295" y="181009"/>
          <a:ext cx="1200160" cy="44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67"/>
  <sheetViews>
    <sheetView showGridLines="0" tabSelected="1" zoomScale="71" zoomScaleNormal="71" workbookViewId="0">
      <pane ySplit="8" topLeftCell="A9" activePane="bottomLeft" state="frozen"/>
      <selection pane="bottomLeft" activeCell="K48" sqref="K48"/>
    </sheetView>
  </sheetViews>
  <sheetFormatPr defaultColWidth="9.140625" defaultRowHeight="12.75" outlineLevelCol="1" x14ac:dyDescent="0.2"/>
  <cols>
    <col min="1" max="1" width="9.140625" style="4"/>
    <col min="2" max="2" width="3.140625" style="4" customWidth="1"/>
    <col min="3" max="3" width="14.5703125" style="1" bestFit="1" customWidth="1"/>
    <col min="4" max="4" width="41" style="87" customWidth="1"/>
    <col min="5" max="5" width="18.7109375" style="88" bestFit="1" customWidth="1"/>
    <col min="6" max="6" width="6.5703125" style="2" customWidth="1" outlineLevel="1"/>
    <col min="7" max="7" width="8" style="2" customWidth="1" outlineLevel="1"/>
    <col min="8" max="8" width="6.5703125" style="2" customWidth="1" outlineLevel="1"/>
    <col min="9" max="9" width="9.42578125" style="2" customWidth="1" outlineLevel="1"/>
    <col min="10" max="10" width="11.42578125" style="3" bestFit="1" customWidth="1"/>
    <col min="11" max="11" width="15.85546875" style="2" bestFit="1" customWidth="1"/>
    <col min="12" max="12" width="43" style="90" customWidth="1"/>
    <col min="13" max="13" width="9.140625" style="4"/>
    <col min="14" max="14" width="9.140625" style="4" customWidth="1"/>
    <col min="15" max="15" width="6.5703125" style="2" hidden="1" customWidth="1"/>
    <col min="16" max="16" width="8" style="2" hidden="1" customWidth="1"/>
    <col min="17" max="17" width="6.5703125" style="2" hidden="1" customWidth="1"/>
    <col min="18" max="18" width="6.140625" style="2" hidden="1" customWidth="1"/>
    <col min="19" max="19" width="9.5703125" style="3" hidden="1" customWidth="1"/>
    <col min="20" max="20" width="14.5703125" style="2" hidden="1" customWidth="1"/>
    <col min="21" max="16384" width="9.140625" style="4"/>
  </cols>
  <sheetData>
    <row r="1" spans="3:20" ht="18" customHeight="1" x14ac:dyDescent="0.2">
      <c r="D1" s="348"/>
      <c r="E1" s="348"/>
    </row>
    <row r="2" spans="3:20" ht="23.25" customHeight="1" x14ac:dyDescent="0.2">
      <c r="D2" s="348"/>
      <c r="E2" s="348"/>
    </row>
    <row r="3" spans="3:20" ht="19.5" customHeight="1" thickBot="1" x14ac:dyDescent="0.25">
      <c r="D3" s="349"/>
      <c r="E3" s="349"/>
    </row>
    <row r="4" spans="3:20" ht="24" customHeight="1" thickBot="1" x14ac:dyDescent="0.25">
      <c r="C4" s="5" t="s">
        <v>30</v>
      </c>
      <c r="D4" s="6" t="s">
        <v>113</v>
      </c>
      <c r="E4" s="7"/>
      <c r="F4" s="8"/>
      <c r="G4" s="8"/>
      <c r="H4" s="8"/>
      <c r="I4" s="8"/>
      <c r="J4" s="8"/>
      <c r="K4" s="9"/>
      <c r="L4" s="341" t="s">
        <v>33</v>
      </c>
      <c r="O4" s="335" t="s">
        <v>20</v>
      </c>
      <c r="P4" s="336"/>
      <c r="Q4" s="336"/>
      <c r="R4" s="336"/>
      <c r="S4" s="336"/>
      <c r="T4" s="337"/>
    </row>
    <row r="5" spans="3:20" ht="24" customHeight="1" thickBot="1" x14ac:dyDescent="0.25">
      <c r="C5" s="10" t="s">
        <v>221</v>
      </c>
      <c r="D5" s="11"/>
      <c r="E5" s="12"/>
      <c r="F5" s="13"/>
      <c r="G5" s="13"/>
      <c r="H5" s="13"/>
      <c r="I5" s="13"/>
      <c r="J5" s="13"/>
      <c r="K5" s="14"/>
      <c r="L5" s="341"/>
      <c r="O5" s="15"/>
      <c r="P5" s="16"/>
      <c r="Q5" s="16"/>
      <c r="R5" s="16"/>
      <c r="S5" s="16"/>
      <c r="T5" s="17"/>
    </row>
    <row r="6" spans="3:20" ht="24" customHeight="1" thickBot="1" x14ac:dyDescent="0.25">
      <c r="C6" s="18" t="s">
        <v>112</v>
      </c>
      <c r="D6" s="19"/>
      <c r="E6" s="20"/>
      <c r="F6" s="21"/>
      <c r="G6" s="21"/>
      <c r="H6" s="21"/>
      <c r="I6" s="21"/>
      <c r="J6" s="21"/>
      <c r="K6" s="22"/>
      <c r="L6" s="341"/>
      <c r="O6" s="15"/>
      <c r="P6" s="16"/>
      <c r="Q6" s="16"/>
      <c r="R6" s="16"/>
      <c r="S6" s="16"/>
      <c r="T6" s="17"/>
    </row>
    <row r="7" spans="3:20" ht="15" customHeight="1" x14ac:dyDescent="0.2">
      <c r="C7" s="282" t="s">
        <v>34</v>
      </c>
      <c r="D7" s="283"/>
      <c r="E7" s="284" t="s">
        <v>29</v>
      </c>
      <c r="F7" s="343" t="s">
        <v>32</v>
      </c>
      <c r="G7" s="343"/>
      <c r="H7" s="343"/>
      <c r="I7" s="343"/>
      <c r="J7" s="343"/>
      <c r="K7" s="285"/>
      <c r="L7" s="342"/>
      <c r="O7" s="338" t="s">
        <v>19</v>
      </c>
      <c r="P7" s="339"/>
      <c r="Q7" s="339"/>
      <c r="R7" s="339"/>
      <c r="S7" s="340"/>
      <c r="T7" s="23" t="e">
        <f>#REF!</f>
        <v>#REF!</v>
      </c>
    </row>
    <row r="8" spans="3:20" ht="15" customHeight="1" x14ac:dyDescent="0.2">
      <c r="C8" s="247"/>
      <c r="D8" s="286" t="s">
        <v>13</v>
      </c>
      <c r="E8" s="249" t="s">
        <v>1</v>
      </c>
      <c r="F8" s="251" t="s">
        <v>0</v>
      </c>
      <c r="G8" s="251" t="s">
        <v>2</v>
      </c>
      <c r="H8" s="251" t="s">
        <v>3</v>
      </c>
      <c r="I8" s="251" t="s">
        <v>4</v>
      </c>
      <c r="J8" s="287" t="s">
        <v>41</v>
      </c>
      <c r="K8" s="251" t="s">
        <v>6</v>
      </c>
      <c r="L8" s="342"/>
      <c r="O8" s="24" t="s">
        <v>0</v>
      </c>
      <c r="P8" s="25" t="s">
        <v>2</v>
      </c>
      <c r="Q8" s="25" t="s">
        <v>3</v>
      </c>
      <c r="R8" s="25" t="s">
        <v>4</v>
      </c>
      <c r="S8" s="26" t="s">
        <v>5</v>
      </c>
      <c r="T8" s="27" t="e">
        <f>T7/#REF!</f>
        <v>#REF!</v>
      </c>
    </row>
    <row r="9" spans="3:20" s="30" customFormat="1" ht="15" x14ac:dyDescent="0.2">
      <c r="C9" s="239">
        <v>1</v>
      </c>
      <c r="D9" s="240" t="s">
        <v>114</v>
      </c>
      <c r="E9" s="241">
        <v>60000</v>
      </c>
      <c r="F9" s="242">
        <v>1</v>
      </c>
      <c r="G9" s="242"/>
      <c r="H9" s="242"/>
      <c r="I9" s="242"/>
      <c r="J9" s="242">
        <f>SUM(F9:I9)</f>
        <v>1</v>
      </c>
      <c r="K9" s="243">
        <f t="shared" ref="K9:K10" si="0">J9*E9</f>
        <v>60000</v>
      </c>
      <c r="L9" s="344" t="s">
        <v>217</v>
      </c>
      <c r="O9" s="31">
        <v>0</v>
      </c>
      <c r="P9" s="28">
        <v>0</v>
      </c>
      <c r="Q9" s="28">
        <v>0</v>
      </c>
      <c r="R9" s="28">
        <v>0</v>
      </c>
      <c r="S9" s="29">
        <f>SUM(O9:R9)</f>
        <v>0</v>
      </c>
      <c r="T9" s="32">
        <f>S9*E9</f>
        <v>0</v>
      </c>
    </row>
    <row r="10" spans="3:20" s="30" customFormat="1" ht="63" customHeight="1" x14ac:dyDescent="0.2">
      <c r="C10" s="239">
        <v>2</v>
      </c>
      <c r="D10" s="240" t="s">
        <v>205</v>
      </c>
      <c r="E10" s="241">
        <v>40000</v>
      </c>
      <c r="F10" s="289">
        <v>1</v>
      </c>
      <c r="G10" s="289"/>
      <c r="H10" s="289"/>
      <c r="I10" s="289"/>
      <c r="J10" s="289">
        <f>SUM(F10:I10)</f>
        <v>1</v>
      </c>
      <c r="K10" s="243">
        <f t="shared" si="0"/>
        <v>40000</v>
      </c>
      <c r="L10" s="345"/>
      <c r="O10" s="31"/>
      <c r="P10" s="28"/>
      <c r="Q10" s="28"/>
      <c r="R10" s="28"/>
      <c r="S10" s="29"/>
      <c r="T10" s="32"/>
    </row>
    <row r="11" spans="3:20" s="33" customFormat="1" ht="45" x14ac:dyDescent="0.2">
      <c r="C11" s="239">
        <v>3</v>
      </c>
      <c r="D11" s="240" t="s">
        <v>117</v>
      </c>
      <c r="E11" s="241">
        <v>29000</v>
      </c>
      <c r="F11" s="242">
        <v>1</v>
      </c>
      <c r="G11" s="242"/>
      <c r="H11" s="242"/>
      <c r="I11" s="242"/>
      <c r="J11" s="242">
        <f t="shared" ref="J11" si="1">SUM(F11:I11)</f>
        <v>1</v>
      </c>
      <c r="K11" s="253" t="s">
        <v>124</v>
      </c>
      <c r="L11" s="295" t="s">
        <v>206</v>
      </c>
      <c r="O11" s="31">
        <v>0</v>
      </c>
      <c r="P11" s="28">
        <v>0</v>
      </c>
      <c r="Q11" s="28">
        <v>0</v>
      </c>
      <c r="R11" s="28">
        <v>0</v>
      </c>
      <c r="S11" s="29">
        <f t="shared" ref="S11" si="2">SUM(O11:R11)</f>
        <v>0</v>
      </c>
      <c r="T11" s="32">
        <f>S11*E11</f>
        <v>0</v>
      </c>
    </row>
    <row r="12" spans="3:20" ht="15" customHeight="1" x14ac:dyDescent="0.25">
      <c r="C12" s="302" t="s">
        <v>31</v>
      </c>
      <c r="D12" s="302"/>
      <c r="E12" s="244"/>
      <c r="F12" s="245">
        <f t="shared" ref="F12:K12" si="3">SUM(F9:F11)</f>
        <v>3</v>
      </c>
      <c r="G12" s="245">
        <f t="shared" si="3"/>
        <v>0</v>
      </c>
      <c r="H12" s="245">
        <f t="shared" si="3"/>
        <v>0</v>
      </c>
      <c r="I12" s="245">
        <f t="shared" si="3"/>
        <v>0</v>
      </c>
      <c r="J12" s="245">
        <f t="shared" si="3"/>
        <v>3</v>
      </c>
      <c r="K12" s="246">
        <f t="shared" si="3"/>
        <v>100000</v>
      </c>
      <c r="L12" s="234"/>
      <c r="O12" s="24">
        <f t="shared" ref="O12:T12" si="4">SUM(O9:O11)</f>
        <v>0</v>
      </c>
      <c r="P12" s="34">
        <f t="shared" si="4"/>
        <v>0</v>
      </c>
      <c r="Q12" s="34">
        <f t="shared" si="4"/>
        <v>0</v>
      </c>
      <c r="R12" s="34">
        <f t="shared" si="4"/>
        <v>0</v>
      </c>
      <c r="S12" s="35">
        <f t="shared" si="4"/>
        <v>0</v>
      </c>
      <c r="T12" s="36">
        <f t="shared" si="4"/>
        <v>0</v>
      </c>
    </row>
    <row r="13" spans="3:20" ht="15" customHeight="1" x14ac:dyDescent="0.25">
      <c r="C13" s="247"/>
      <c r="D13" s="248" t="s">
        <v>36</v>
      </c>
      <c r="E13" s="249"/>
      <c r="F13" s="250" t="s">
        <v>0</v>
      </c>
      <c r="G13" s="250" t="s">
        <v>2</v>
      </c>
      <c r="H13" s="250" t="s">
        <v>3</v>
      </c>
      <c r="I13" s="250" t="s">
        <v>4</v>
      </c>
      <c r="J13" s="250" t="s">
        <v>41</v>
      </c>
      <c r="K13" s="251" t="s">
        <v>7</v>
      </c>
      <c r="L13" s="235"/>
      <c r="O13" s="37" t="s">
        <v>0</v>
      </c>
      <c r="P13" s="38" t="s">
        <v>2</v>
      </c>
      <c r="Q13" s="38" t="s">
        <v>3</v>
      </c>
      <c r="R13" s="38" t="s">
        <v>4</v>
      </c>
      <c r="S13" s="39" t="s">
        <v>5</v>
      </c>
      <c r="T13" s="40" t="s">
        <v>7</v>
      </c>
    </row>
    <row r="14" spans="3:20" ht="15" customHeight="1" x14ac:dyDescent="0.2">
      <c r="C14" s="239">
        <v>1</v>
      </c>
      <c r="D14" s="252" t="s">
        <v>116</v>
      </c>
      <c r="E14" s="241">
        <f>'Wage Structure'!G36</f>
        <v>20800.595850000002</v>
      </c>
      <c r="F14" s="242"/>
      <c r="G14" s="242">
        <v>1</v>
      </c>
      <c r="H14" s="242">
        <v>1</v>
      </c>
      <c r="I14" s="242"/>
      <c r="J14" s="242">
        <f t="shared" ref="J14:J19" si="5">SUM(F14:I14)</f>
        <v>2</v>
      </c>
      <c r="K14" s="253">
        <f t="shared" ref="K14:K17" si="6">J14*E14</f>
        <v>41601.191700000003</v>
      </c>
      <c r="L14" s="344" t="s">
        <v>220</v>
      </c>
      <c r="O14" s="31">
        <v>0</v>
      </c>
      <c r="P14" s="28">
        <v>0</v>
      </c>
      <c r="Q14" s="28">
        <v>0</v>
      </c>
      <c r="R14" s="28">
        <v>0</v>
      </c>
      <c r="S14" s="29">
        <f t="shared" ref="S14:S19" si="7">SUM(O14:R14)</f>
        <v>0</v>
      </c>
      <c r="T14" s="32">
        <f>S14*E14</f>
        <v>0</v>
      </c>
    </row>
    <row r="15" spans="3:20" ht="15" customHeight="1" x14ac:dyDescent="0.2">
      <c r="C15" s="239">
        <f>+C14+1</f>
        <v>2</v>
      </c>
      <c r="D15" s="252" t="s">
        <v>118</v>
      </c>
      <c r="E15" s="241">
        <f>'Wage Structure'!I36</f>
        <v>20800.595850000002</v>
      </c>
      <c r="F15" s="242"/>
      <c r="G15" s="242">
        <v>1</v>
      </c>
      <c r="H15" s="242"/>
      <c r="I15" s="242"/>
      <c r="J15" s="242">
        <f t="shared" si="5"/>
        <v>1</v>
      </c>
      <c r="K15" s="253">
        <f t="shared" si="6"/>
        <v>20800.595850000002</v>
      </c>
      <c r="L15" s="346"/>
      <c r="O15" s="31"/>
      <c r="P15" s="28"/>
      <c r="Q15" s="28"/>
      <c r="R15" s="28"/>
      <c r="S15" s="29"/>
      <c r="T15" s="32"/>
    </row>
    <row r="16" spans="3:20" ht="15" customHeight="1" x14ac:dyDescent="0.2">
      <c r="C16" s="239">
        <f t="shared" ref="C16:C19" si="8">+C15+1</f>
        <v>3</v>
      </c>
      <c r="D16" s="252" t="s">
        <v>14</v>
      </c>
      <c r="E16" s="241">
        <f>'Wage Structure'!F36</f>
        <v>22330.202850000001</v>
      </c>
      <c r="F16" s="242"/>
      <c r="G16" s="242"/>
      <c r="H16" s="242"/>
      <c r="I16" s="242">
        <v>1</v>
      </c>
      <c r="J16" s="242">
        <f t="shared" si="5"/>
        <v>1</v>
      </c>
      <c r="K16" s="253">
        <f t="shared" si="6"/>
        <v>22330.202850000001</v>
      </c>
      <c r="L16" s="346"/>
      <c r="O16" s="31">
        <v>0</v>
      </c>
      <c r="P16" s="28">
        <v>0</v>
      </c>
      <c r="Q16" s="28">
        <v>0</v>
      </c>
      <c r="R16" s="28">
        <v>0</v>
      </c>
      <c r="S16" s="29">
        <f t="shared" si="7"/>
        <v>0</v>
      </c>
      <c r="T16" s="32">
        <f>S16*E16</f>
        <v>0</v>
      </c>
    </row>
    <row r="17" spans="3:20" ht="15" customHeight="1" x14ac:dyDescent="0.2">
      <c r="C17" s="239">
        <f t="shared" si="8"/>
        <v>4</v>
      </c>
      <c r="D17" s="252" t="s">
        <v>119</v>
      </c>
      <c r="E17" s="241">
        <f>'Wage Structure'!K36</f>
        <v>21433.769350000002</v>
      </c>
      <c r="F17" s="242">
        <v>1</v>
      </c>
      <c r="G17" s="242"/>
      <c r="H17" s="242"/>
      <c r="I17" s="242"/>
      <c r="J17" s="242">
        <f t="shared" si="5"/>
        <v>1</v>
      </c>
      <c r="K17" s="253">
        <f t="shared" si="6"/>
        <v>21433.769350000002</v>
      </c>
      <c r="L17" s="346"/>
      <c r="O17" s="31">
        <v>0</v>
      </c>
      <c r="P17" s="28">
        <v>0</v>
      </c>
      <c r="Q17" s="28">
        <v>0</v>
      </c>
      <c r="R17" s="28">
        <v>0</v>
      </c>
      <c r="S17" s="29">
        <f t="shared" si="7"/>
        <v>0</v>
      </c>
      <c r="T17" s="32">
        <f>S17*E17</f>
        <v>0</v>
      </c>
    </row>
    <row r="18" spans="3:20" ht="15" customHeight="1" x14ac:dyDescent="0.2">
      <c r="C18" s="239">
        <f t="shared" si="8"/>
        <v>5</v>
      </c>
      <c r="D18" s="252" t="s">
        <v>125</v>
      </c>
      <c r="E18" s="241">
        <v>14000</v>
      </c>
      <c r="F18" s="242">
        <v>1</v>
      </c>
      <c r="G18" s="242"/>
      <c r="H18" s="242"/>
      <c r="I18" s="242"/>
      <c r="J18" s="242">
        <f t="shared" si="5"/>
        <v>1</v>
      </c>
      <c r="K18" s="253" t="s">
        <v>124</v>
      </c>
      <c r="L18" s="346"/>
      <c r="O18" s="31">
        <v>0</v>
      </c>
      <c r="P18" s="28">
        <v>0</v>
      </c>
      <c r="Q18" s="28">
        <v>0</v>
      </c>
      <c r="R18" s="28">
        <v>0</v>
      </c>
      <c r="S18" s="29">
        <f t="shared" ref="S18" si="9">SUM(O18:R18)</f>
        <v>0</v>
      </c>
      <c r="T18" s="32">
        <f>S18*E18</f>
        <v>0</v>
      </c>
    </row>
    <row r="19" spans="3:20" ht="15" customHeight="1" x14ac:dyDescent="0.2">
      <c r="C19" s="239">
        <f t="shared" si="8"/>
        <v>6</v>
      </c>
      <c r="D19" s="252" t="s">
        <v>121</v>
      </c>
      <c r="E19" s="241">
        <v>60000</v>
      </c>
      <c r="F19" s="242">
        <v>1</v>
      </c>
      <c r="G19" s="242"/>
      <c r="H19" s="242"/>
      <c r="I19" s="242"/>
      <c r="J19" s="242">
        <f t="shared" si="5"/>
        <v>1</v>
      </c>
      <c r="K19" s="253" t="s">
        <v>124</v>
      </c>
      <c r="L19" s="345"/>
      <c r="O19" s="31">
        <v>0</v>
      </c>
      <c r="P19" s="28">
        <v>0</v>
      </c>
      <c r="Q19" s="28">
        <v>0</v>
      </c>
      <c r="R19" s="28">
        <v>0</v>
      </c>
      <c r="S19" s="29">
        <f t="shared" si="7"/>
        <v>0</v>
      </c>
      <c r="T19" s="32">
        <f>S19*E19</f>
        <v>0</v>
      </c>
    </row>
    <row r="20" spans="3:20" ht="15" customHeight="1" x14ac:dyDescent="0.25">
      <c r="C20" s="302" t="s">
        <v>31</v>
      </c>
      <c r="D20" s="302"/>
      <c r="E20" s="254"/>
      <c r="F20" s="255">
        <f t="shared" ref="F20:K20" si="10">SUM(F14:F19)</f>
        <v>3</v>
      </c>
      <c r="G20" s="255">
        <f t="shared" si="10"/>
        <v>2</v>
      </c>
      <c r="H20" s="255">
        <f t="shared" si="10"/>
        <v>1</v>
      </c>
      <c r="I20" s="255">
        <f t="shared" si="10"/>
        <v>1</v>
      </c>
      <c r="J20" s="255">
        <f t="shared" si="10"/>
        <v>7</v>
      </c>
      <c r="K20" s="256">
        <f t="shared" si="10"/>
        <v>106165.75975000001</v>
      </c>
      <c r="L20" s="234"/>
      <c r="O20" s="44">
        <f t="shared" ref="O20:T20" si="11">SUM(O14:O19)</f>
        <v>0</v>
      </c>
      <c r="P20" s="41">
        <f t="shared" si="11"/>
        <v>0</v>
      </c>
      <c r="Q20" s="42">
        <f t="shared" si="11"/>
        <v>0</v>
      </c>
      <c r="R20" s="41">
        <f t="shared" si="11"/>
        <v>0</v>
      </c>
      <c r="S20" s="43">
        <f t="shared" si="11"/>
        <v>0</v>
      </c>
      <c r="T20" s="45">
        <f t="shared" si="11"/>
        <v>0</v>
      </c>
    </row>
    <row r="21" spans="3:20" ht="15" customHeight="1" x14ac:dyDescent="0.25">
      <c r="C21" s="257"/>
      <c r="D21" s="258" t="s">
        <v>37</v>
      </c>
      <c r="E21" s="259"/>
      <c r="F21" s="260" t="s">
        <v>0</v>
      </c>
      <c r="G21" s="260" t="s">
        <v>2</v>
      </c>
      <c r="H21" s="260" t="s">
        <v>3</v>
      </c>
      <c r="I21" s="260" t="s">
        <v>214</v>
      </c>
      <c r="J21" s="250" t="s">
        <v>41</v>
      </c>
      <c r="K21" s="251" t="s">
        <v>7</v>
      </c>
      <c r="L21" s="235"/>
      <c r="O21" s="46" t="s">
        <v>0</v>
      </c>
      <c r="P21" s="47" t="s">
        <v>2</v>
      </c>
      <c r="Q21" s="47" t="s">
        <v>3</v>
      </c>
      <c r="R21" s="47" t="s">
        <v>4</v>
      </c>
      <c r="S21" s="39" t="s">
        <v>5</v>
      </c>
      <c r="T21" s="40" t="s">
        <v>7</v>
      </c>
    </row>
    <row r="22" spans="3:20" ht="15" customHeight="1" x14ac:dyDescent="0.2">
      <c r="C22" s="239">
        <v>1</v>
      </c>
      <c r="D22" s="252" t="s">
        <v>26</v>
      </c>
      <c r="E22" s="241">
        <f>'Wage Structure'!J36</f>
        <v>19717.124225</v>
      </c>
      <c r="F22" s="242"/>
      <c r="G22" s="242">
        <v>1</v>
      </c>
      <c r="H22" s="242"/>
      <c r="I22" s="242"/>
      <c r="J22" s="242">
        <f t="shared" ref="J22" si="12">SUM(F22:I22)</f>
        <v>1</v>
      </c>
      <c r="K22" s="243">
        <f t="shared" ref="K22" si="13">J22*E22</f>
        <v>19717.124225</v>
      </c>
      <c r="L22" s="344" t="s">
        <v>216</v>
      </c>
      <c r="O22" s="31">
        <v>0</v>
      </c>
      <c r="P22" s="28">
        <v>0</v>
      </c>
      <c r="Q22" s="28">
        <v>0</v>
      </c>
      <c r="R22" s="28">
        <v>0</v>
      </c>
      <c r="S22" s="29">
        <f t="shared" ref="S22" si="14">SUM(O22:R22)</f>
        <v>0</v>
      </c>
      <c r="T22" s="32">
        <f>S22*E22</f>
        <v>0</v>
      </c>
    </row>
    <row r="23" spans="3:20" ht="15" customHeight="1" x14ac:dyDescent="0.2">
      <c r="C23" s="239">
        <f>C22+1</f>
        <v>2</v>
      </c>
      <c r="D23" s="252" t="s">
        <v>27</v>
      </c>
      <c r="E23" s="241">
        <f>'Wage Structure'!H36</f>
        <v>16087.583725</v>
      </c>
      <c r="F23" s="242"/>
      <c r="G23" s="242">
        <v>4</v>
      </c>
      <c r="H23" s="242">
        <v>1</v>
      </c>
      <c r="I23" s="242">
        <v>1</v>
      </c>
      <c r="J23" s="242">
        <f t="shared" ref="J23:J24" si="15">SUM(F23:I23)</f>
        <v>6</v>
      </c>
      <c r="K23" s="243">
        <f t="shared" ref="K23:K24" si="16">J23*E23</f>
        <v>96525.502349999995</v>
      </c>
      <c r="L23" s="345"/>
      <c r="O23" s="31">
        <v>0</v>
      </c>
      <c r="P23" s="28">
        <v>0</v>
      </c>
      <c r="Q23" s="28">
        <v>0</v>
      </c>
      <c r="R23" s="28">
        <v>0</v>
      </c>
      <c r="S23" s="29">
        <f t="shared" ref="S23" si="17">SUM(O23:R23)</f>
        <v>0</v>
      </c>
      <c r="T23" s="32">
        <f>S23*E23</f>
        <v>0</v>
      </c>
    </row>
    <row r="24" spans="3:20" ht="15" customHeight="1" x14ac:dyDescent="0.25">
      <c r="C24" s="239">
        <f t="shared" ref="C24" si="18">C23+1</f>
        <v>3</v>
      </c>
      <c r="D24" s="240" t="s">
        <v>47</v>
      </c>
      <c r="E24" s="241">
        <v>19500</v>
      </c>
      <c r="F24" s="242">
        <v>1</v>
      </c>
      <c r="G24" s="242">
        <v>0</v>
      </c>
      <c r="H24" s="242">
        <v>0</v>
      </c>
      <c r="I24" s="242"/>
      <c r="J24" s="242">
        <f t="shared" si="15"/>
        <v>1</v>
      </c>
      <c r="K24" s="243">
        <f t="shared" si="16"/>
        <v>19500</v>
      </c>
      <c r="L24" s="233" t="s">
        <v>46</v>
      </c>
      <c r="O24" s="31"/>
      <c r="P24" s="28"/>
      <c r="Q24" s="28"/>
      <c r="R24" s="28"/>
      <c r="S24" s="29"/>
      <c r="T24" s="32"/>
    </row>
    <row r="25" spans="3:20" ht="15" customHeight="1" x14ac:dyDescent="0.25">
      <c r="C25" s="302" t="s">
        <v>31</v>
      </c>
      <c r="D25" s="302"/>
      <c r="E25" s="254"/>
      <c r="F25" s="255">
        <f t="shared" ref="F25:K25" si="19">SUM(F22:F24)</f>
        <v>1</v>
      </c>
      <c r="G25" s="255">
        <f t="shared" si="19"/>
        <v>5</v>
      </c>
      <c r="H25" s="255">
        <f t="shared" si="19"/>
        <v>1</v>
      </c>
      <c r="I25" s="255">
        <f t="shared" si="19"/>
        <v>1</v>
      </c>
      <c r="J25" s="255">
        <f t="shared" si="19"/>
        <v>8</v>
      </c>
      <c r="K25" s="254">
        <f t="shared" si="19"/>
        <v>135742.626575</v>
      </c>
      <c r="L25" s="234"/>
      <c r="O25" s="44">
        <f t="shared" ref="O25:T25" si="20">SUM(O22:O23)</f>
        <v>0</v>
      </c>
      <c r="P25" s="42">
        <f t="shared" si="20"/>
        <v>0</v>
      </c>
      <c r="Q25" s="41">
        <f t="shared" si="20"/>
        <v>0</v>
      </c>
      <c r="R25" s="41">
        <f t="shared" si="20"/>
        <v>0</v>
      </c>
      <c r="S25" s="43">
        <f t="shared" si="20"/>
        <v>0</v>
      </c>
      <c r="T25" s="45">
        <f t="shared" si="20"/>
        <v>0</v>
      </c>
    </row>
    <row r="26" spans="3:20" ht="15" customHeight="1" x14ac:dyDescent="0.25">
      <c r="C26" s="257"/>
      <c r="D26" s="261" t="s">
        <v>126</v>
      </c>
      <c r="E26" s="259"/>
      <c r="F26" s="260" t="s">
        <v>0</v>
      </c>
      <c r="G26" s="260" t="s">
        <v>2</v>
      </c>
      <c r="H26" s="260" t="s">
        <v>3</v>
      </c>
      <c r="I26" s="260" t="s">
        <v>4</v>
      </c>
      <c r="J26" s="250" t="s">
        <v>41</v>
      </c>
      <c r="K26" s="251" t="s">
        <v>7</v>
      </c>
      <c r="L26" s="235"/>
      <c r="O26" s="46"/>
      <c r="P26" s="47"/>
      <c r="Q26" s="47"/>
      <c r="R26" s="47"/>
      <c r="S26" s="39" t="s">
        <v>5</v>
      </c>
      <c r="T26" s="40" t="s">
        <v>7</v>
      </c>
    </row>
    <row r="27" spans="3:20" ht="15" customHeight="1" x14ac:dyDescent="0.2">
      <c r="C27" s="239">
        <v>1</v>
      </c>
      <c r="D27" s="262" t="s">
        <v>127</v>
      </c>
      <c r="E27" s="241">
        <v>17000</v>
      </c>
      <c r="F27" s="242">
        <v>1</v>
      </c>
      <c r="G27" s="242"/>
      <c r="H27" s="242"/>
      <c r="I27" s="242"/>
      <c r="J27" s="242">
        <f t="shared" ref="J27:J29" si="21">SUM(F27:I27)</f>
        <v>1</v>
      </c>
      <c r="K27" s="253" t="s">
        <v>124</v>
      </c>
      <c r="L27" s="296" t="s">
        <v>128</v>
      </c>
      <c r="O27" s="31">
        <v>0</v>
      </c>
      <c r="P27" s="28">
        <v>0</v>
      </c>
      <c r="Q27" s="28">
        <v>0</v>
      </c>
      <c r="R27" s="28">
        <v>0</v>
      </c>
      <c r="S27" s="29">
        <f t="shared" ref="S27:S29" si="22">SUM(O27:R27)</f>
        <v>0</v>
      </c>
      <c r="T27" s="32">
        <f>S27*E27</f>
        <v>0</v>
      </c>
    </row>
    <row r="28" spans="3:20" ht="15" customHeight="1" x14ac:dyDescent="0.2">
      <c r="C28" s="239">
        <f>C27+1</f>
        <v>2</v>
      </c>
      <c r="D28" s="262" t="s">
        <v>28</v>
      </c>
      <c r="E28" s="241">
        <v>17000</v>
      </c>
      <c r="F28" s="242">
        <v>2</v>
      </c>
      <c r="G28" s="242"/>
      <c r="H28" s="242"/>
      <c r="I28" s="242"/>
      <c r="J28" s="242">
        <f t="shared" si="21"/>
        <v>2</v>
      </c>
      <c r="K28" s="243">
        <f t="shared" ref="K28" si="23">J28*E28</f>
        <v>34000</v>
      </c>
      <c r="L28" s="297"/>
      <c r="O28" s="31">
        <v>0</v>
      </c>
      <c r="P28" s="28">
        <v>0</v>
      </c>
      <c r="Q28" s="28">
        <v>0</v>
      </c>
      <c r="R28" s="28">
        <v>0</v>
      </c>
      <c r="S28" s="29">
        <f t="shared" si="22"/>
        <v>0</v>
      </c>
      <c r="T28" s="32">
        <f>S28*E28</f>
        <v>0</v>
      </c>
    </row>
    <row r="29" spans="3:20" ht="15" customHeight="1" x14ac:dyDescent="0.2">
      <c r="C29" s="239">
        <f>C28+1</f>
        <v>3</v>
      </c>
      <c r="D29" s="262" t="s">
        <v>129</v>
      </c>
      <c r="E29" s="241">
        <v>19000</v>
      </c>
      <c r="F29" s="242">
        <v>1</v>
      </c>
      <c r="G29" s="242"/>
      <c r="H29" s="242"/>
      <c r="I29" s="242"/>
      <c r="J29" s="242">
        <f t="shared" si="21"/>
        <v>1</v>
      </c>
      <c r="K29" s="253" t="s">
        <v>124</v>
      </c>
      <c r="L29" s="298"/>
      <c r="O29" s="31">
        <v>0</v>
      </c>
      <c r="P29" s="28">
        <v>0</v>
      </c>
      <c r="Q29" s="28">
        <v>0</v>
      </c>
      <c r="R29" s="28">
        <v>0</v>
      </c>
      <c r="S29" s="29">
        <f t="shared" si="22"/>
        <v>0</v>
      </c>
      <c r="T29" s="32">
        <f>S29*E29</f>
        <v>0</v>
      </c>
    </row>
    <row r="30" spans="3:20" ht="15" customHeight="1" x14ac:dyDescent="0.25">
      <c r="C30" s="320" t="s">
        <v>31</v>
      </c>
      <c r="D30" s="320"/>
      <c r="E30" s="254"/>
      <c r="F30" s="255">
        <f t="shared" ref="F30:K30" si="24">SUM(F27:F29)</f>
        <v>4</v>
      </c>
      <c r="G30" s="255">
        <f t="shared" si="24"/>
        <v>0</v>
      </c>
      <c r="H30" s="255">
        <f t="shared" si="24"/>
        <v>0</v>
      </c>
      <c r="I30" s="255">
        <f t="shared" si="24"/>
        <v>0</v>
      </c>
      <c r="J30" s="255">
        <f t="shared" si="24"/>
        <v>4</v>
      </c>
      <c r="K30" s="256">
        <f t="shared" si="24"/>
        <v>34000</v>
      </c>
      <c r="L30" s="234"/>
      <c r="O30" s="48">
        <f t="shared" ref="O30:T30" si="25">SUM(O27:O29)</f>
        <v>0</v>
      </c>
      <c r="P30" s="41">
        <f t="shared" si="25"/>
        <v>0</v>
      </c>
      <c r="Q30" s="41">
        <f t="shared" si="25"/>
        <v>0</v>
      </c>
      <c r="R30" s="41">
        <f t="shared" si="25"/>
        <v>0</v>
      </c>
      <c r="S30" s="43">
        <f t="shared" si="25"/>
        <v>0</v>
      </c>
      <c r="T30" s="45">
        <f t="shared" si="25"/>
        <v>0</v>
      </c>
    </row>
    <row r="31" spans="3:20" ht="15" customHeight="1" x14ac:dyDescent="0.25">
      <c r="C31" s="257"/>
      <c r="D31" s="258" t="s">
        <v>35</v>
      </c>
      <c r="E31" s="259"/>
      <c r="F31" s="260" t="s">
        <v>0</v>
      </c>
      <c r="G31" s="260" t="s">
        <v>2</v>
      </c>
      <c r="H31" s="260" t="s">
        <v>3</v>
      </c>
      <c r="I31" s="260" t="s">
        <v>4</v>
      </c>
      <c r="J31" s="250" t="s">
        <v>41</v>
      </c>
      <c r="K31" s="251" t="s">
        <v>7</v>
      </c>
      <c r="L31" s="235"/>
      <c r="O31" s="46" t="s">
        <v>0</v>
      </c>
      <c r="P31" s="47" t="s">
        <v>2</v>
      </c>
      <c r="Q31" s="47" t="s">
        <v>3</v>
      </c>
      <c r="R31" s="47" t="s">
        <v>4</v>
      </c>
      <c r="S31" s="39" t="s">
        <v>5</v>
      </c>
      <c r="T31" s="40" t="s">
        <v>7</v>
      </c>
    </row>
    <row r="32" spans="3:20" ht="15" customHeight="1" x14ac:dyDescent="0.2">
      <c r="C32" s="263">
        <v>1</v>
      </c>
      <c r="D32" s="264" t="s">
        <v>130</v>
      </c>
      <c r="E32" s="241">
        <v>22000</v>
      </c>
      <c r="F32" s="242"/>
      <c r="G32" s="242">
        <v>1</v>
      </c>
      <c r="H32" s="242">
        <v>1</v>
      </c>
      <c r="I32" s="242"/>
      <c r="J32" s="242">
        <f>SUM(F32:I32)</f>
        <v>2</v>
      </c>
      <c r="K32" s="243">
        <f>J32*E32</f>
        <v>44000</v>
      </c>
      <c r="L32" s="299" t="s">
        <v>46</v>
      </c>
      <c r="O32" s="31">
        <v>0</v>
      </c>
      <c r="P32" s="28">
        <v>0</v>
      </c>
      <c r="Q32" s="28">
        <v>0</v>
      </c>
      <c r="R32" s="28">
        <v>0</v>
      </c>
      <c r="S32" s="29">
        <f t="shared" ref="S32:S33" si="26">SUM(O32:R32)</f>
        <v>0</v>
      </c>
      <c r="T32" s="32">
        <f>S32*E32</f>
        <v>0</v>
      </c>
    </row>
    <row r="33" spans="3:20" ht="15" customHeight="1" x14ac:dyDescent="0.2">
      <c r="C33" s="263">
        <v>2</v>
      </c>
      <c r="D33" s="240" t="s">
        <v>21</v>
      </c>
      <c r="E33" s="241">
        <v>19500</v>
      </c>
      <c r="F33" s="242"/>
      <c r="G33" s="242">
        <v>4</v>
      </c>
      <c r="H33" s="242">
        <v>3</v>
      </c>
      <c r="I33" s="242"/>
      <c r="J33" s="242">
        <f t="shared" ref="J33:J34" si="27">SUM(F33:I33)</f>
        <v>7</v>
      </c>
      <c r="K33" s="243">
        <f t="shared" ref="K33" si="28">J33*E33</f>
        <v>136500</v>
      </c>
      <c r="L33" s="300"/>
      <c r="O33" s="31">
        <v>0</v>
      </c>
      <c r="P33" s="28">
        <v>0</v>
      </c>
      <c r="Q33" s="28">
        <v>0</v>
      </c>
      <c r="R33" s="28">
        <v>0</v>
      </c>
      <c r="S33" s="29">
        <f t="shared" si="26"/>
        <v>0</v>
      </c>
      <c r="T33" s="32">
        <f>S33*E33</f>
        <v>0</v>
      </c>
    </row>
    <row r="34" spans="3:20" ht="15" customHeight="1" x14ac:dyDescent="0.2">
      <c r="C34" s="263">
        <f t="shared" ref="C34" si="29">C33+1</f>
        <v>3</v>
      </c>
      <c r="D34" s="264" t="s">
        <v>22</v>
      </c>
      <c r="E34" s="241">
        <v>21000</v>
      </c>
      <c r="F34" s="242">
        <v>1</v>
      </c>
      <c r="G34" s="242"/>
      <c r="H34" s="242"/>
      <c r="I34" s="242"/>
      <c r="J34" s="242">
        <f t="shared" si="27"/>
        <v>1</v>
      </c>
      <c r="K34" s="253" t="s">
        <v>124</v>
      </c>
      <c r="L34" s="301"/>
      <c r="O34" s="31"/>
      <c r="P34" s="28"/>
      <c r="Q34" s="28"/>
      <c r="R34" s="28"/>
      <c r="S34" s="29"/>
      <c r="T34" s="32"/>
    </row>
    <row r="35" spans="3:20" ht="15" customHeight="1" x14ac:dyDescent="0.25">
      <c r="C35" s="320" t="s">
        <v>31</v>
      </c>
      <c r="D35" s="320"/>
      <c r="E35" s="254"/>
      <c r="F35" s="255">
        <f t="shared" ref="F35:K35" si="30">SUM(F32:F34)</f>
        <v>1</v>
      </c>
      <c r="G35" s="255">
        <f t="shared" si="30"/>
        <v>5</v>
      </c>
      <c r="H35" s="255">
        <f t="shared" si="30"/>
        <v>4</v>
      </c>
      <c r="I35" s="255">
        <f t="shared" si="30"/>
        <v>0</v>
      </c>
      <c r="J35" s="255">
        <f t="shared" si="30"/>
        <v>10</v>
      </c>
      <c r="K35" s="256">
        <f t="shared" si="30"/>
        <v>180500</v>
      </c>
      <c r="L35" s="234"/>
      <c r="O35" s="44">
        <f t="shared" ref="O35:T35" si="31">SUM(O32:O34)</f>
        <v>0</v>
      </c>
      <c r="P35" s="42">
        <f t="shared" si="31"/>
        <v>0</v>
      </c>
      <c r="Q35" s="41">
        <f t="shared" si="31"/>
        <v>0</v>
      </c>
      <c r="R35" s="41">
        <f t="shared" si="31"/>
        <v>0</v>
      </c>
      <c r="S35" s="43">
        <f t="shared" si="31"/>
        <v>0</v>
      </c>
      <c r="T35" s="45">
        <f t="shared" si="31"/>
        <v>0</v>
      </c>
    </row>
    <row r="36" spans="3:20" ht="15" customHeight="1" x14ac:dyDescent="0.25">
      <c r="C36" s="257"/>
      <c r="D36" s="258" t="s">
        <v>42</v>
      </c>
      <c r="E36" s="259"/>
      <c r="F36" s="260"/>
      <c r="G36" s="260"/>
      <c r="H36" s="260"/>
      <c r="I36" s="260"/>
      <c r="J36" s="250" t="s">
        <v>41</v>
      </c>
      <c r="K36" s="251" t="s">
        <v>7</v>
      </c>
      <c r="L36" s="235"/>
      <c r="O36" s="309" t="s">
        <v>17</v>
      </c>
      <c r="P36" s="310"/>
      <c r="Q36" s="310"/>
      <c r="R36" s="310"/>
      <c r="S36" s="311"/>
      <c r="T36" s="49" t="s">
        <v>18</v>
      </c>
    </row>
    <row r="37" spans="3:20" ht="33" customHeight="1" x14ac:dyDescent="0.25">
      <c r="C37" s="263">
        <v>1</v>
      </c>
      <c r="D37" s="265" t="s">
        <v>38</v>
      </c>
      <c r="E37" s="266" t="s">
        <v>8</v>
      </c>
      <c r="F37" s="332" t="s">
        <v>16</v>
      </c>
      <c r="G37" s="332"/>
      <c r="H37" s="332"/>
      <c r="I37" s="332"/>
      <c r="J37" s="332"/>
      <c r="K37" s="267"/>
      <c r="L37" s="333" t="s">
        <v>141</v>
      </c>
      <c r="O37" s="322" t="s">
        <v>16</v>
      </c>
      <c r="P37" s="323"/>
      <c r="Q37" s="323"/>
      <c r="R37" s="323"/>
      <c r="S37" s="324"/>
      <c r="T37" s="50">
        <v>0</v>
      </c>
    </row>
    <row r="38" spans="3:20" ht="15" customHeight="1" x14ac:dyDescent="0.25">
      <c r="C38" s="263">
        <f t="shared" ref="C38" si="32">C37+1</f>
        <v>2</v>
      </c>
      <c r="D38" s="265" t="s">
        <v>39</v>
      </c>
      <c r="E38" s="266" t="s">
        <v>8</v>
      </c>
      <c r="F38" s="332" t="s">
        <v>16</v>
      </c>
      <c r="G38" s="332"/>
      <c r="H38" s="332"/>
      <c r="I38" s="332"/>
      <c r="J38" s="332"/>
      <c r="K38" s="267"/>
      <c r="L38" s="334"/>
      <c r="O38" s="322" t="s">
        <v>16</v>
      </c>
      <c r="P38" s="323"/>
      <c r="Q38" s="323"/>
      <c r="R38" s="323"/>
      <c r="S38" s="324"/>
      <c r="T38" s="50">
        <v>0</v>
      </c>
    </row>
    <row r="39" spans="3:20" ht="15" customHeight="1" x14ac:dyDescent="0.25">
      <c r="C39" s="263">
        <f>+C38+1</f>
        <v>3</v>
      </c>
      <c r="D39" s="265" t="s">
        <v>40</v>
      </c>
      <c r="E39" s="266" t="s">
        <v>8</v>
      </c>
      <c r="F39" s="332" t="s">
        <v>16</v>
      </c>
      <c r="G39" s="332"/>
      <c r="H39" s="332"/>
      <c r="I39" s="332"/>
      <c r="J39" s="332"/>
      <c r="K39" s="267"/>
      <c r="L39" s="236" t="s">
        <v>142</v>
      </c>
      <c r="O39" s="51"/>
      <c r="P39" s="52"/>
      <c r="Q39" s="52"/>
      <c r="R39" s="52"/>
      <c r="S39" s="53"/>
      <c r="T39" s="50"/>
    </row>
    <row r="40" spans="3:20" ht="15" customHeight="1" x14ac:dyDescent="0.25">
      <c r="C40" s="263">
        <f t="shared" ref="C40:C46" si="33">+C39+1</f>
        <v>4</v>
      </c>
      <c r="D40" s="268" t="s">
        <v>23</v>
      </c>
      <c r="E40" s="266">
        <v>4500</v>
      </c>
      <c r="F40" s="269"/>
      <c r="G40" s="269"/>
      <c r="H40" s="269"/>
      <c r="I40" s="269"/>
      <c r="J40" s="279">
        <v>1</v>
      </c>
      <c r="K40" s="267">
        <f>J40*E40</f>
        <v>4500</v>
      </c>
      <c r="L40" s="236"/>
      <c r="O40" s="51"/>
      <c r="P40" s="52"/>
      <c r="Q40" s="52"/>
      <c r="R40" s="52"/>
      <c r="S40" s="53"/>
      <c r="T40" s="50"/>
    </row>
    <row r="41" spans="3:20" ht="15" customHeight="1" x14ac:dyDescent="0.25">
      <c r="C41" s="263">
        <f t="shared" si="33"/>
        <v>5</v>
      </c>
      <c r="D41" s="268" t="s">
        <v>143</v>
      </c>
      <c r="E41" s="266">
        <v>2000</v>
      </c>
      <c r="F41" s="269"/>
      <c r="G41" s="269"/>
      <c r="H41" s="269"/>
      <c r="I41" s="269"/>
      <c r="J41" s="279">
        <v>1</v>
      </c>
      <c r="K41" s="267">
        <f>J41*E41</f>
        <v>2000</v>
      </c>
      <c r="L41" s="236"/>
      <c r="O41" s="51"/>
      <c r="P41" s="52"/>
      <c r="Q41" s="52"/>
      <c r="R41" s="52"/>
      <c r="S41" s="53"/>
      <c r="T41" s="50"/>
    </row>
    <row r="42" spans="3:20" ht="15" customHeight="1" x14ac:dyDescent="0.25">
      <c r="C42" s="263">
        <f t="shared" si="33"/>
        <v>6</v>
      </c>
      <c r="D42" s="268" t="s">
        <v>24</v>
      </c>
      <c r="E42" s="266">
        <v>4500</v>
      </c>
      <c r="F42" s="269"/>
      <c r="G42" s="269"/>
      <c r="H42" s="269"/>
      <c r="I42" s="269"/>
      <c r="J42" s="279">
        <v>1</v>
      </c>
      <c r="K42" s="267">
        <f>J42*E42</f>
        <v>4500</v>
      </c>
      <c r="L42" s="236"/>
      <c r="O42" s="51"/>
      <c r="P42" s="52"/>
      <c r="Q42" s="52"/>
      <c r="R42" s="52"/>
      <c r="S42" s="53"/>
      <c r="T42" s="50"/>
    </row>
    <row r="43" spans="3:20" ht="15" customHeight="1" x14ac:dyDescent="0.25">
      <c r="C43" s="263">
        <f t="shared" si="33"/>
        <v>7</v>
      </c>
      <c r="D43" s="268" t="s">
        <v>25</v>
      </c>
      <c r="E43" s="266">
        <v>2000</v>
      </c>
      <c r="F43" s="269"/>
      <c r="G43" s="269"/>
      <c r="H43" s="269"/>
      <c r="I43" s="269"/>
      <c r="J43" s="279">
        <v>1</v>
      </c>
      <c r="K43" s="267">
        <f>J43*E43</f>
        <v>2000</v>
      </c>
      <c r="L43" s="236"/>
      <c r="O43" s="51"/>
      <c r="P43" s="52"/>
      <c r="Q43" s="52"/>
      <c r="R43" s="52"/>
      <c r="S43" s="53"/>
      <c r="T43" s="50"/>
    </row>
    <row r="44" spans="3:20" ht="30" x14ac:dyDescent="0.25">
      <c r="C44" s="263">
        <v>8</v>
      </c>
      <c r="D44" s="268" t="s">
        <v>204</v>
      </c>
      <c r="E44" s="266"/>
      <c r="F44" s="270"/>
      <c r="G44" s="270"/>
      <c r="H44" s="270"/>
      <c r="I44" s="270"/>
      <c r="J44" s="270"/>
      <c r="K44" s="278" t="s">
        <v>202</v>
      </c>
      <c r="L44" s="281" t="s">
        <v>203</v>
      </c>
      <c r="O44" s="51"/>
      <c r="P44" s="52"/>
      <c r="Q44" s="52"/>
      <c r="R44" s="52"/>
      <c r="S44" s="53"/>
      <c r="T44" s="50"/>
    </row>
    <row r="45" spans="3:20" ht="30" x14ac:dyDescent="0.25">
      <c r="C45" s="263">
        <f t="shared" si="33"/>
        <v>9</v>
      </c>
      <c r="D45" s="265" t="s">
        <v>144</v>
      </c>
      <c r="E45" s="266"/>
      <c r="F45" s="270"/>
      <c r="G45" s="270"/>
      <c r="H45" s="270"/>
      <c r="I45" s="270"/>
      <c r="J45" s="270"/>
      <c r="K45" s="278" t="s">
        <v>202</v>
      </c>
      <c r="L45" s="281" t="s">
        <v>203</v>
      </c>
      <c r="O45" s="51"/>
      <c r="P45" s="52"/>
      <c r="Q45" s="52"/>
      <c r="R45" s="52"/>
      <c r="S45" s="53"/>
      <c r="T45" s="50"/>
    </row>
    <row r="46" spans="3:20" ht="15" customHeight="1" x14ac:dyDescent="0.25">
      <c r="C46" s="263">
        <f t="shared" si="33"/>
        <v>10</v>
      </c>
      <c r="D46" s="271" t="s">
        <v>15</v>
      </c>
      <c r="E46" s="266">
        <v>800</v>
      </c>
      <c r="F46" s="270"/>
      <c r="G46" s="270"/>
      <c r="H46" s="270"/>
      <c r="I46" s="270"/>
      <c r="J46" s="270"/>
      <c r="K46" s="267">
        <v>800</v>
      </c>
      <c r="L46" s="236" t="s">
        <v>145</v>
      </c>
      <c r="O46" s="51"/>
      <c r="P46" s="52"/>
      <c r="Q46" s="52"/>
      <c r="R46" s="52"/>
      <c r="S46" s="53"/>
      <c r="T46" s="50"/>
    </row>
    <row r="47" spans="3:20" ht="15" customHeight="1" x14ac:dyDescent="0.25">
      <c r="C47" s="320" t="s">
        <v>31</v>
      </c>
      <c r="D47" s="320"/>
      <c r="E47" s="254"/>
      <c r="F47" s="328"/>
      <c r="G47" s="328"/>
      <c r="H47" s="328"/>
      <c r="I47" s="328"/>
      <c r="J47" s="328"/>
      <c r="K47" s="256">
        <f>SUM(K37:K46)</f>
        <v>13800</v>
      </c>
      <c r="L47" s="234"/>
      <c r="O47" s="325"/>
      <c r="P47" s="326"/>
      <c r="Q47" s="326"/>
      <c r="R47" s="326"/>
      <c r="S47" s="327"/>
      <c r="T47" s="45">
        <f>SUM(T37:T46)</f>
        <v>0</v>
      </c>
    </row>
    <row r="48" spans="3:20" s="54" customFormat="1" ht="15.75" x14ac:dyDescent="0.25">
      <c r="C48" s="319" t="s">
        <v>43</v>
      </c>
      <c r="D48" s="319"/>
      <c r="E48" s="272"/>
      <c r="F48" s="273"/>
      <c r="G48" s="273"/>
      <c r="H48" s="273"/>
      <c r="I48" s="273"/>
      <c r="J48" s="273"/>
      <c r="K48" s="274">
        <f>+K47+K35+K30+K25+K12</f>
        <v>464042.626575</v>
      </c>
      <c r="L48" s="237"/>
      <c r="O48" s="315"/>
      <c r="P48" s="316"/>
      <c r="Q48" s="316"/>
      <c r="R48" s="316"/>
      <c r="S48" s="317"/>
      <c r="T48" s="55" t="e">
        <f>SUM(#REF!)</f>
        <v>#REF!</v>
      </c>
    </row>
    <row r="49" spans="3:20" s="56" customFormat="1" ht="24.75" customHeight="1" x14ac:dyDescent="0.25">
      <c r="C49" s="321" t="s">
        <v>44</v>
      </c>
      <c r="D49" s="321"/>
      <c r="E49" s="288">
        <v>7.4999999999999997E-2</v>
      </c>
      <c r="F49" s="275"/>
      <c r="G49" s="275"/>
      <c r="H49" s="275"/>
      <c r="I49" s="275"/>
      <c r="J49" s="275"/>
      <c r="K49" s="280">
        <f>+E49*K48</f>
        <v>34803.196993124999</v>
      </c>
      <c r="L49" s="238"/>
      <c r="O49" s="329"/>
      <c r="P49" s="330"/>
      <c r="Q49" s="330"/>
      <c r="R49" s="330"/>
      <c r="S49" s="331"/>
      <c r="T49" s="57" t="e">
        <f>T12+T20+T25+T30+T35+#REF!+#REF!+T47+#REF!+T48</f>
        <v>#REF!</v>
      </c>
    </row>
    <row r="50" spans="3:20" s="33" customFormat="1" ht="15" customHeight="1" thickBot="1" x14ac:dyDescent="0.3">
      <c r="C50" s="318" t="s">
        <v>45</v>
      </c>
      <c r="D50" s="318"/>
      <c r="E50" s="249"/>
      <c r="F50" s="276"/>
      <c r="G50" s="276"/>
      <c r="H50" s="276"/>
      <c r="I50" s="276"/>
      <c r="J50" s="276"/>
      <c r="K50" s="277">
        <f>+K49+K48</f>
        <v>498845.82356812502</v>
      </c>
      <c r="L50" s="236"/>
      <c r="O50" s="312"/>
      <c r="P50" s="313"/>
      <c r="Q50" s="313"/>
      <c r="R50" s="313"/>
      <c r="S50" s="313"/>
      <c r="T50" s="314"/>
    </row>
    <row r="51" spans="3:20" ht="15.75" hidden="1" customHeight="1" thickBot="1" x14ac:dyDescent="0.25">
      <c r="C51" s="58"/>
      <c r="D51" s="59" t="s">
        <v>9</v>
      </c>
      <c r="E51" s="60"/>
      <c r="F51" s="61"/>
      <c r="G51" s="61"/>
      <c r="H51" s="61"/>
      <c r="I51" s="61"/>
      <c r="J51" s="62"/>
      <c r="K51" s="61"/>
      <c r="L51" s="91"/>
      <c r="O51" s="63"/>
      <c r="P51" s="63"/>
      <c r="Q51" s="63"/>
      <c r="R51" s="63"/>
      <c r="S51" s="64"/>
      <c r="T51" s="63"/>
    </row>
    <row r="52" spans="3:20" s="70" customFormat="1" ht="15" hidden="1" customHeight="1" x14ac:dyDescent="0.2">
      <c r="C52" s="65"/>
      <c r="D52" s="66" t="s">
        <v>10</v>
      </c>
      <c r="E52" s="67"/>
      <c r="F52" s="68">
        <f t="shared" ref="F52:K52" si="34">SUM(F30+F35+F25+F20+F12)</f>
        <v>12</v>
      </c>
      <c r="G52" s="68">
        <f t="shared" si="34"/>
        <v>12</v>
      </c>
      <c r="H52" s="68">
        <f t="shared" si="34"/>
        <v>6</v>
      </c>
      <c r="I52" s="68">
        <f t="shared" si="34"/>
        <v>2</v>
      </c>
      <c r="J52" s="69">
        <f t="shared" si="34"/>
        <v>32</v>
      </c>
      <c r="K52" s="68">
        <f t="shared" si="34"/>
        <v>556408.38632500009</v>
      </c>
      <c r="L52" s="92"/>
      <c r="O52" s="68">
        <f t="shared" ref="O52:T52" si="35">SUM(O30+O35+O25+O20+O12)</f>
        <v>0</v>
      </c>
      <c r="P52" s="68">
        <f t="shared" si="35"/>
        <v>0</v>
      </c>
      <c r="Q52" s="68">
        <f t="shared" si="35"/>
        <v>0</v>
      </c>
      <c r="R52" s="68">
        <f t="shared" si="35"/>
        <v>0</v>
      </c>
      <c r="S52" s="69">
        <f t="shared" si="35"/>
        <v>0</v>
      </c>
      <c r="T52" s="68">
        <f t="shared" si="35"/>
        <v>0</v>
      </c>
    </row>
    <row r="53" spans="3:20" s="70" customFormat="1" ht="15" hidden="1" customHeight="1" x14ac:dyDescent="0.2">
      <c r="C53" s="71"/>
      <c r="D53" s="72" t="s">
        <v>11</v>
      </c>
      <c r="E53" s="73"/>
      <c r="F53" s="74"/>
      <c r="G53" s="74"/>
      <c r="H53" s="74"/>
      <c r="I53" s="74"/>
      <c r="J53" s="75">
        <f>J12</f>
        <v>3</v>
      </c>
      <c r="K53" s="74">
        <f>K12</f>
        <v>100000</v>
      </c>
      <c r="L53" s="92"/>
      <c r="O53" s="74"/>
      <c r="P53" s="74"/>
      <c r="Q53" s="74"/>
      <c r="R53" s="74"/>
      <c r="S53" s="75">
        <f>S12</f>
        <v>0</v>
      </c>
      <c r="T53" s="74">
        <f>T12</f>
        <v>0</v>
      </c>
    </row>
    <row r="54" spans="3:20" ht="15" hidden="1" customHeight="1" x14ac:dyDescent="0.2">
      <c r="C54" s="76"/>
      <c r="D54" s="77" t="s">
        <v>9</v>
      </c>
      <c r="E54" s="78"/>
      <c r="F54" s="79"/>
      <c r="G54" s="79"/>
      <c r="H54" s="79"/>
      <c r="I54" s="79"/>
      <c r="J54" s="80"/>
      <c r="K54" s="79" t="e">
        <f>#REF!</f>
        <v>#REF!</v>
      </c>
      <c r="L54" s="93"/>
      <c r="O54" s="79"/>
      <c r="P54" s="79"/>
      <c r="Q54" s="79"/>
      <c r="R54" s="79"/>
      <c r="S54" s="80"/>
      <c r="T54" s="79" t="e">
        <f>#REF!</f>
        <v>#REF!</v>
      </c>
    </row>
    <row r="55" spans="3:20" ht="15" hidden="1" customHeight="1" x14ac:dyDescent="0.2">
      <c r="C55" s="81"/>
      <c r="D55" s="82" t="s">
        <v>12</v>
      </c>
      <c r="E55" s="83"/>
      <c r="F55" s="84"/>
      <c r="G55" s="84"/>
      <c r="H55" s="84"/>
      <c r="I55" s="84"/>
      <c r="J55" s="85"/>
      <c r="K55" s="86" t="e">
        <f>K54/K52</f>
        <v>#REF!</v>
      </c>
      <c r="L55" s="93"/>
      <c r="O55" s="84"/>
      <c r="P55" s="84"/>
      <c r="Q55" s="84"/>
      <c r="R55" s="84"/>
      <c r="S55" s="85"/>
      <c r="T55" s="86" t="e">
        <f>T54/T52</f>
        <v>#REF!</v>
      </c>
    </row>
    <row r="58" spans="3:20" x14ac:dyDescent="0.2">
      <c r="C58" s="290" t="s">
        <v>207</v>
      </c>
      <c r="D58" s="291"/>
      <c r="E58" s="292"/>
      <c r="F58" s="292"/>
      <c r="G58" s="292"/>
      <c r="H58" s="293"/>
      <c r="K58" s="89"/>
    </row>
    <row r="59" spans="3:20" ht="15" x14ac:dyDescent="0.2">
      <c r="C59" s="305" t="s">
        <v>208</v>
      </c>
      <c r="D59" s="305"/>
      <c r="E59" s="305"/>
      <c r="F59" s="305"/>
      <c r="G59" s="305"/>
      <c r="H59" s="294"/>
    </row>
    <row r="60" spans="3:20" ht="15" x14ac:dyDescent="0.2">
      <c r="C60" s="305" t="s">
        <v>209</v>
      </c>
      <c r="D60" s="305"/>
      <c r="E60" s="305"/>
      <c r="F60" s="305"/>
      <c r="G60" s="305"/>
      <c r="H60" s="305"/>
    </row>
    <row r="61" spans="3:20" ht="28.5" customHeight="1" x14ac:dyDescent="0.2">
      <c r="C61" s="306" t="s">
        <v>213</v>
      </c>
      <c r="D61" s="306"/>
      <c r="E61" s="306"/>
      <c r="F61" s="306"/>
      <c r="G61" s="306"/>
      <c r="H61" s="294"/>
    </row>
    <row r="62" spans="3:20" ht="15" x14ac:dyDescent="0.2">
      <c r="C62" s="307" t="s">
        <v>210</v>
      </c>
      <c r="D62" s="307"/>
      <c r="E62" s="307"/>
      <c r="F62" s="307"/>
      <c r="G62" s="307"/>
      <c r="H62" s="294"/>
    </row>
    <row r="63" spans="3:20" ht="15" x14ac:dyDescent="0.2">
      <c r="C63" s="307" t="s">
        <v>219</v>
      </c>
      <c r="D63" s="307"/>
      <c r="E63" s="307"/>
      <c r="F63" s="307"/>
      <c r="G63" s="307"/>
      <c r="H63" s="294"/>
    </row>
    <row r="64" spans="3:20" ht="15" x14ac:dyDescent="0.2">
      <c r="C64" s="308" t="s">
        <v>211</v>
      </c>
      <c r="D64" s="308"/>
      <c r="E64" s="308"/>
      <c r="F64" s="308"/>
      <c r="G64" s="308"/>
      <c r="H64" s="294"/>
    </row>
    <row r="65" spans="3:7" ht="30.75" customHeight="1" x14ac:dyDescent="0.2">
      <c r="C65" s="303" t="s">
        <v>212</v>
      </c>
      <c r="D65" s="303"/>
      <c r="E65" s="303"/>
      <c r="F65" s="303"/>
      <c r="G65" s="303"/>
    </row>
    <row r="66" spans="3:7" ht="15" x14ac:dyDescent="0.25">
      <c r="C66" s="304" t="s">
        <v>215</v>
      </c>
      <c r="D66" s="304"/>
      <c r="E66" s="304"/>
      <c r="F66" s="304"/>
      <c r="G66" s="304"/>
    </row>
    <row r="67" spans="3:7" ht="27.75" customHeight="1" x14ac:dyDescent="0.25">
      <c r="C67" s="347" t="s">
        <v>218</v>
      </c>
      <c r="D67" s="347"/>
      <c r="E67" s="347"/>
      <c r="F67" s="347"/>
      <c r="G67" s="347"/>
    </row>
  </sheetData>
  <mergeCells count="42">
    <mergeCell ref="C67:G67"/>
    <mergeCell ref="D1:E1"/>
    <mergeCell ref="C12:D12"/>
    <mergeCell ref="D3:E3"/>
    <mergeCell ref="D2:E2"/>
    <mergeCell ref="C20:D20"/>
    <mergeCell ref="C59:G59"/>
    <mergeCell ref="C35:D35"/>
    <mergeCell ref="C30:D30"/>
    <mergeCell ref="O4:T4"/>
    <mergeCell ref="O7:S7"/>
    <mergeCell ref="L4:L8"/>
    <mergeCell ref="F7:J7"/>
    <mergeCell ref="L22:L23"/>
    <mergeCell ref="L9:L10"/>
    <mergeCell ref="L14:L19"/>
    <mergeCell ref="O36:S36"/>
    <mergeCell ref="O50:T50"/>
    <mergeCell ref="O48:S48"/>
    <mergeCell ref="C50:D50"/>
    <mergeCell ref="C48:D48"/>
    <mergeCell ref="C47:D47"/>
    <mergeCell ref="C49:D49"/>
    <mergeCell ref="O38:S38"/>
    <mergeCell ref="O47:S47"/>
    <mergeCell ref="F47:J47"/>
    <mergeCell ref="O37:S37"/>
    <mergeCell ref="O49:S49"/>
    <mergeCell ref="F37:J37"/>
    <mergeCell ref="F38:J38"/>
    <mergeCell ref="F39:J39"/>
    <mergeCell ref="L37:L38"/>
    <mergeCell ref="L27:L29"/>
    <mergeCell ref="L32:L34"/>
    <mergeCell ref="C25:D25"/>
    <mergeCell ref="C65:G65"/>
    <mergeCell ref="C66:G66"/>
    <mergeCell ref="C60:H60"/>
    <mergeCell ref="C61:G61"/>
    <mergeCell ref="C62:G62"/>
    <mergeCell ref="C63:G63"/>
    <mergeCell ref="C64:G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6"/>
  <sheetViews>
    <sheetView showGridLines="0" topLeftCell="A13" workbookViewId="0">
      <selection activeCell="H34" sqref="H34"/>
    </sheetView>
  </sheetViews>
  <sheetFormatPr defaultColWidth="9" defaultRowHeight="15" x14ac:dyDescent="0.2"/>
  <cols>
    <col min="1" max="1" width="4.85546875" style="94" customWidth="1"/>
    <col min="2" max="2" width="39.140625" style="94" customWidth="1"/>
    <col min="3" max="3" width="3.42578125" style="112" customWidth="1"/>
    <col min="4" max="4" width="6.7109375" style="94" bestFit="1" customWidth="1"/>
    <col min="5" max="5" width="9.85546875" style="94" customWidth="1"/>
    <col min="6" max="6" width="7.5703125" style="94" customWidth="1"/>
    <col min="7" max="7" width="8.85546875" style="94" bestFit="1" customWidth="1"/>
    <col min="8" max="8" width="6.42578125" style="94" bestFit="1" customWidth="1"/>
    <col min="9" max="9" width="7.7109375" style="94" bestFit="1" customWidth="1"/>
    <col min="10" max="242" width="9.140625" style="94" customWidth="1"/>
    <col min="243" max="243" width="1.5703125" style="94" customWidth="1"/>
    <col min="244" max="244" width="4.85546875" style="94" customWidth="1"/>
    <col min="245" max="245" width="35" style="94" customWidth="1"/>
    <col min="246" max="246" width="2.140625" style="94" customWidth="1"/>
    <col min="247" max="247" width="6.5703125" style="94" customWidth="1"/>
    <col min="248" max="248" width="7.85546875" style="94" customWidth="1"/>
    <col min="249" max="252" width="7.42578125" style="94" customWidth="1"/>
    <col min="253" max="253" width="7.5703125" style="94" customWidth="1"/>
    <col min="254" max="16384" width="9" style="98"/>
  </cols>
  <sheetData>
    <row r="1" spans="1:11" x14ac:dyDescent="0.2">
      <c r="B1" s="95"/>
      <c r="C1" s="95"/>
      <c r="D1" s="95"/>
      <c r="E1" s="95"/>
      <c r="F1" s="95"/>
      <c r="G1" s="95"/>
      <c r="H1" s="95"/>
    </row>
    <row r="2" spans="1:11" x14ac:dyDescent="0.2">
      <c r="B2" s="350" t="s">
        <v>78</v>
      </c>
      <c r="C2" s="351"/>
      <c r="D2" s="351"/>
      <c r="E2" s="351"/>
      <c r="F2" s="351"/>
      <c r="G2" s="351"/>
      <c r="H2" s="351"/>
    </row>
    <row r="3" spans="1:11" x14ac:dyDescent="0.2">
      <c r="B3" s="114" t="s">
        <v>76</v>
      </c>
      <c r="C3" s="352"/>
      <c r="D3" s="353"/>
      <c r="E3" s="353"/>
      <c r="F3" s="353"/>
      <c r="G3" s="353"/>
      <c r="H3" s="354"/>
    </row>
    <row r="4" spans="1:11" s="94" customFormat="1" ht="12.75" x14ac:dyDescent="0.2">
      <c r="B4" s="115" t="s">
        <v>77</v>
      </c>
      <c r="C4" s="355"/>
      <c r="D4" s="356"/>
      <c r="E4" s="356"/>
      <c r="F4" s="356"/>
      <c r="G4" s="356"/>
      <c r="H4" s="357"/>
    </row>
    <row r="5" spans="1:11" s="94" customFormat="1" ht="12.75" x14ac:dyDescent="0.2">
      <c r="B5" s="115" t="s">
        <v>81</v>
      </c>
      <c r="C5" s="358"/>
      <c r="D5" s="359"/>
      <c r="E5" s="359"/>
      <c r="F5" s="359"/>
      <c r="G5" s="359"/>
      <c r="H5" s="360"/>
    </row>
    <row r="6" spans="1:11" s="94" customFormat="1" ht="12.75" x14ac:dyDescent="0.2">
      <c r="B6" s="119" t="s">
        <v>80</v>
      </c>
      <c r="C6" s="119"/>
      <c r="D6" s="119"/>
      <c r="E6" s="119"/>
      <c r="F6" s="130">
        <v>0.45</v>
      </c>
      <c r="G6" s="130">
        <v>0.33</v>
      </c>
      <c r="H6" s="130">
        <v>0.05</v>
      </c>
      <c r="I6" s="130">
        <v>0.33</v>
      </c>
      <c r="J6" s="130">
        <v>0.245</v>
      </c>
      <c r="K6" s="130">
        <v>0.5</v>
      </c>
    </row>
    <row r="7" spans="1:11" s="94" customFormat="1" ht="12.75" x14ac:dyDescent="0.2">
      <c r="B7" s="119" t="s">
        <v>48</v>
      </c>
      <c r="C7" s="120" t="s">
        <v>61</v>
      </c>
      <c r="D7" s="120" t="s">
        <v>63</v>
      </c>
      <c r="E7" s="121" t="s">
        <v>62</v>
      </c>
      <c r="F7" s="122" t="s">
        <v>122</v>
      </c>
      <c r="G7" s="122" t="s">
        <v>71</v>
      </c>
      <c r="H7" s="122" t="s">
        <v>49</v>
      </c>
      <c r="I7" s="122" t="s">
        <v>118</v>
      </c>
      <c r="J7" s="122" t="s">
        <v>123</v>
      </c>
      <c r="K7" s="122" t="s">
        <v>119</v>
      </c>
    </row>
    <row r="8" spans="1:11" s="94" customFormat="1" ht="12.75" x14ac:dyDescent="0.2">
      <c r="B8" s="100"/>
      <c r="C8" s="116"/>
      <c r="D8" s="116"/>
      <c r="E8" s="117"/>
      <c r="F8" s="128"/>
      <c r="G8" s="118"/>
      <c r="H8" s="118"/>
      <c r="I8" s="118"/>
      <c r="J8" s="128"/>
      <c r="K8" s="128"/>
    </row>
    <row r="9" spans="1:11" s="94" customFormat="1" ht="12.75" x14ac:dyDescent="0.2">
      <c r="B9" s="102" t="s">
        <v>50</v>
      </c>
      <c r="C9" s="110" t="s">
        <v>51</v>
      </c>
      <c r="D9" s="102"/>
      <c r="E9" s="103"/>
      <c r="F9" s="104">
        <v>10856</v>
      </c>
      <c r="G9" s="104">
        <v>10856</v>
      </c>
      <c r="H9" s="104">
        <v>10021</v>
      </c>
      <c r="I9" s="104">
        <v>10856</v>
      </c>
      <c r="J9" s="104">
        <v>10856</v>
      </c>
      <c r="K9" s="104">
        <v>10021</v>
      </c>
    </row>
    <row r="10" spans="1:11" s="94" customFormat="1" ht="12.75" x14ac:dyDescent="0.2">
      <c r="B10" s="102" t="s">
        <v>52</v>
      </c>
      <c r="C10" s="110" t="s">
        <v>51</v>
      </c>
      <c r="D10" s="102"/>
      <c r="E10" s="103"/>
      <c r="F10" s="104">
        <f>1092+338</f>
        <v>1430</v>
      </c>
      <c r="G10" s="104">
        <f t="shared" ref="G10:K10" si="0">1092+338</f>
        <v>1430</v>
      </c>
      <c r="H10" s="104">
        <f t="shared" si="0"/>
        <v>1430</v>
      </c>
      <c r="I10" s="104">
        <f t="shared" si="0"/>
        <v>1430</v>
      </c>
      <c r="J10" s="104">
        <f t="shared" si="0"/>
        <v>1430</v>
      </c>
      <c r="K10" s="104">
        <f t="shared" si="0"/>
        <v>1430</v>
      </c>
    </row>
    <row r="11" spans="1:11" s="94" customFormat="1" ht="12.75" x14ac:dyDescent="0.2">
      <c r="A11" s="96"/>
      <c r="B11" s="99" t="s">
        <v>79</v>
      </c>
      <c r="C11" s="111"/>
      <c r="D11" s="99"/>
      <c r="E11" s="105"/>
      <c r="F11" s="106">
        <f t="shared" ref="F11:G11" si="1">SUM(F9:F10)</f>
        <v>12286</v>
      </c>
      <c r="G11" s="106">
        <f t="shared" si="1"/>
        <v>12286</v>
      </c>
      <c r="H11" s="106">
        <f>SUM(H9:H10)</f>
        <v>11451</v>
      </c>
      <c r="I11" s="106">
        <f t="shared" ref="I11:J11" si="2">SUM(I9:I10)</f>
        <v>12286</v>
      </c>
      <c r="J11" s="106">
        <f t="shared" si="2"/>
        <v>12286</v>
      </c>
      <c r="K11" s="106">
        <f t="shared" ref="K11" si="3">SUM(K9:K10)</f>
        <v>11451</v>
      </c>
    </row>
    <row r="12" spans="1:11" s="94" customFormat="1" ht="12.75" x14ac:dyDescent="0.2">
      <c r="A12" s="96"/>
      <c r="B12" s="99"/>
      <c r="C12" s="111"/>
      <c r="D12" s="99"/>
      <c r="E12" s="105"/>
      <c r="F12" s="106"/>
      <c r="G12" s="106"/>
      <c r="H12" s="106"/>
      <c r="I12" s="106"/>
      <c r="J12" s="106"/>
      <c r="K12" s="106"/>
    </row>
    <row r="13" spans="1:11" s="94" customFormat="1" ht="12.75" x14ac:dyDescent="0.2">
      <c r="B13" s="107" t="s">
        <v>54</v>
      </c>
      <c r="C13" s="110" t="s">
        <v>51</v>
      </c>
      <c r="D13" s="102"/>
      <c r="E13" s="103"/>
      <c r="F13" s="104">
        <f>F11*F6</f>
        <v>5528.7</v>
      </c>
      <c r="G13" s="104">
        <f t="shared" ref="G13:H13" si="4">G11*G6</f>
        <v>4054.38</v>
      </c>
      <c r="H13" s="104">
        <f t="shared" si="4"/>
        <v>572.55000000000007</v>
      </c>
      <c r="I13" s="104">
        <f t="shared" ref="I13" si="5">I11*I6</f>
        <v>4054.38</v>
      </c>
      <c r="J13" s="104">
        <f>J11*J6</f>
        <v>3010.07</v>
      </c>
      <c r="K13" s="104">
        <f>K11*K6</f>
        <v>5725.5</v>
      </c>
    </row>
    <row r="14" spans="1:11" s="94" customFormat="1" ht="12.75" x14ac:dyDescent="0.2">
      <c r="B14" s="107" t="s">
        <v>58</v>
      </c>
      <c r="C14" s="110" t="s">
        <v>53</v>
      </c>
      <c r="D14" s="102"/>
      <c r="E14" s="103"/>
      <c r="F14" s="104"/>
      <c r="G14" s="104"/>
      <c r="H14" s="104"/>
      <c r="I14" s="104"/>
      <c r="J14" s="104"/>
      <c r="K14" s="104"/>
    </row>
    <row r="15" spans="1:11" s="94" customFormat="1" ht="12.75" x14ac:dyDescent="0.2">
      <c r="B15" s="107" t="s">
        <v>59</v>
      </c>
      <c r="C15" s="110" t="s">
        <v>53</v>
      </c>
      <c r="D15" s="102"/>
      <c r="E15" s="103"/>
      <c r="F15" s="104"/>
      <c r="G15" s="104"/>
      <c r="H15" s="104"/>
      <c r="I15" s="104"/>
      <c r="J15" s="104"/>
      <c r="K15" s="104"/>
    </row>
    <row r="16" spans="1:11" s="94" customFormat="1" ht="12.75" x14ac:dyDescent="0.2">
      <c r="B16" s="107"/>
      <c r="C16" s="110"/>
      <c r="D16" s="102"/>
      <c r="E16" s="103"/>
      <c r="F16" s="104"/>
      <c r="G16" s="104"/>
      <c r="H16" s="104"/>
      <c r="I16" s="104"/>
      <c r="J16" s="104"/>
      <c r="K16" s="104"/>
    </row>
    <row r="17" spans="2:11" s="94" customFormat="1" ht="12.75" x14ac:dyDescent="0.2">
      <c r="B17" s="99" t="s">
        <v>60</v>
      </c>
      <c r="C17" s="111"/>
      <c r="D17" s="99"/>
      <c r="E17" s="105"/>
      <c r="F17" s="106">
        <f t="shared" ref="F17" si="6">SUM(F11:F16)</f>
        <v>17814.7</v>
      </c>
      <c r="G17" s="106">
        <f t="shared" ref="G17:H17" si="7">SUM(G11:G16)</f>
        <v>16340.380000000001</v>
      </c>
      <c r="H17" s="106">
        <f t="shared" si="7"/>
        <v>12023.55</v>
      </c>
      <c r="I17" s="106">
        <f t="shared" ref="I17:J17" si="8">SUM(I11:I16)</f>
        <v>16340.380000000001</v>
      </c>
      <c r="J17" s="106">
        <f t="shared" si="8"/>
        <v>15296.07</v>
      </c>
      <c r="K17" s="106">
        <f t="shared" ref="K17" si="9">SUM(K11:K16)</f>
        <v>17176.5</v>
      </c>
    </row>
    <row r="18" spans="2:11" s="94" customFormat="1" ht="12.75" x14ac:dyDescent="0.2">
      <c r="B18" s="99"/>
      <c r="C18" s="111"/>
      <c r="D18" s="99"/>
      <c r="E18" s="105"/>
      <c r="F18" s="106"/>
      <c r="G18" s="106"/>
      <c r="H18" s="106"/>
      <c r="I18" s="106"/>
      <c r="J18" s="106"/>
      <c r="K18" s="106"/>
    </row>
    <row r="19" spans="2:11" s="94" customFormat="1" ht="12.75" x14ac:dyDescent="0.2">
      <c r="B19" s="102" t="s">
        <v>65</v>
      </c>
      <c r="C19" s="111"/>
      <c r="D19" s="99"/>
      <c r="E19" s="105"/>
      <c r="F19" s="104">
        <f>IF(F17&gt;10000,200,IF(F17&gt;7500,175,0))</f>
        <v>200</v>
      </c>
      <c r="G19" s="104">
        <f t="shared" ref="G19:H19" si="10">IF(G17&gt;10000,200,IF(G17&gt;7500,175,0))</f>
        <v>200</v>
      </c>
      <c r="H19" s="104">
        <f t="shared" si="10"/>
        <v>200</v>
      </c>
      <c r="I19" s="104">
        <f t="shared" ref="I19" si="11">IF(I17&gt;10000,200,IF(I17&gt;7500,175,0))</f>
        <v>200</v>
      </c>
      <c r="J19" s="104">
        <f>IF(J17&gt;10000,200,IF(J17&gt;7500,175,0))</f>
        <v>200</v>
      </c>
      <c r="K19" s="104">
        <f>IF(K17&gt;10000,200,IF(K17&gt;7500,175,0))</f>
        <v>200</v>
      </c>
    </row>
    <row r="20" spans="2:11" s="94" customFormat="1" ht="12.75" x14ac:dyDescent="0.2">
      <c r="B20" s="102" t="s">
        <v>66</v>
      </c>
      <c r="C20" s="110" t="s">
        <v>51</v>
      </c>
      <c r="D20" s="108">
        <v>7.4999999999999997E-3</v>
      </c>
      <c r="E20" s="109" t="s">
        <v>55</v>
      </c>
      <c r="F20" s="104">
        <f t="shared" ref="F20:H20" si="12">IF(F17&gt;21000,0,IF(F17&lt;21000,F17*$D$20,0))</f>
        <v>133.61025000000001</v>
      </c>
      <c r="G20" s="104">
        <f t="shared" si="12"/>
        <v>122.55285000000001</v>
      </c>
      <c r="H20" s="104">
        <f t="shared" si="12"/>
        <v>90.176624999999987</v>
      </c>
      <c r="I20" s="104">
        <f t="shared" ref="I20:J20" si="13">IF(I17&gt;21000,0,IF(I17&lt;21000,I17*$D$20,0))</f>
        <v>122.55285000000001</v>
      </c>
      <c r="J20" s="104">
        <f t="shared" si="13"/>
        <v>114.72052499999999</v>
      </c>
      <c r="K20" s="104">
        <f t="shared" ref="K20" si="14">IF(K17&gt;21000,0,IF(K17&lt;21000,K17*$D$20,0))</f>
        <v>128.82374999999999</v>
      </c>
    </row>
    <row r="21" spans="2:11" s="94" customFormat="1" ht="12.75" x14ac:dyDescent="0.2">
      <c r="B21" s="102" t="s">
        <v>67</v>
      </c>
      <c r="C21" s="110" t="s">
        <v>51</v>
      </c>
      <c r="D21" s="108">
        <v>0.12</v>
      </c>
      <c r="E21" s="109" t="s">
        <v>56</v>
      </c>
      <c r="F21" s="104">
        <f t="shared" ref="F21:H21" si="15">IF(F17-F13&gt;=15000,15000*$D$21,IF(F17-F13&lt;15000,(F17-F13)*$D$21,0))</f>
        <v>1474.32</v>
      </c>
      <c r="G21" s="104">
        <f t="shared" si="15"/>
        <v>1474.32</v>
      </c>
      <c r="H21" s="104">
        <f t="shared" si="15"/>
        <v>1374.12</v>
      </c>
      <c r="I21" s="104">
        <f t="shared" ref="I21:J21" si="16">IF(I17-I13&gt;=15000,15000*$D$21,IF(I17-I13&lt;15000,(I17-I13)*$D$21,0))</f>
        <v>1474.32</v>
      </c>
      <c r="J21" s="104">
        <f t="shared" si="16"/>
        <v>1474.32</v>
      </c>
      <c r="K21" s="104">
        <f t="shared" ref="K21" si="17">IF(K17-K13&gt;=15000,15000*$D$21,IF(K17-K13&lt;15000,(K17-K13)*$D$21,0))</f>
        <v>1374.12</v>
      </c>
    </row>
    <row r="22" spans="2:11" s="94" customFormat="1" ht="11.25" x14ac:dyDescent="0.2">
      <c r="B22" s="97"/>
      <c r="C22" s="97"/>
      <c r="D22" s="97"/>
      <c r="E22" s="97"/>
      <c r="F22" s="97"/>
      <c r="G22" s="97"/>
      <c r="H22" s="97"/>
      <c r="I22" s="97"/>
      <c r="J22" s="97"/>
      <c r="K22" s="97"/>
    </row>
    <row r="23" spans="2:11" s="94" customFormat="1" ht="12.75" x14ac:dyDescent="0.2">
      <c r="B23" s="99" t="s">
        <v>64</v>
      </c>
      <c r="C23" s="111"/>
      <c r="D23" s="100"/>
      <c r="E23" s="101"/>
      <c r="F23" s="106">
        <f>+F17-SUM(F19:F22)</f>
        <v>16006.769750000001</v>
      </c>
      <c r="G23" s="106">
        <f t="shared" ref="G23:H23" si="18">+G17-SUM(G19:G22)</f>
        <v>14543.507150000001</v>
      </c>
      <c r="H23" s="106">
        <f t="shared" si="18"/>
        <v>10359.253375</v>
      </c>
      <c r="I23" s="106">
        <f t="shared" ref="I23" si="19">+I17-SUM(I19:I22)</f>
        <v>14543.507150000001</v>
      </c>
      <c r="J23" s="106">
        <f>+J17-SUM(J19:J22)</f>
        <v>13507.029474999999</v>
      </c>
      <c r="K23" s="106">
        <f>+K17-SUM(K19:K22)</f>
        <v>15473.55625</v>
      </c>
    </row>
    <row r="24" spans="2:11" s="94" customFormat="1" ht="12.75" x14ac:dyDescent="0.2">
      <c r="B24" s="99"/>
      <c r="C24" s="111"/>
      <c r="D24" s="100"/>
      <c r="E24" s="101"/>
      <c r="F24" s="106"/>
      <c r="G24" s="106"/>
      <c r="H24" s="106"/>
      <c r="I24" s="106"/>
      <c r="J24" s="106"/>
      <c r="K24" s="106"/>
    </row>
    <row r="25" spans="2:11" s="94" customFormat="1" ht="12.75" x14ac:dyDescent="0.2">
      <c r="B25" s="102" t="s">
        <v>66</v>
      </c>
      <c r="C25" s="110" t="s">
        <v>51</v>
      </c>
      <c r="D25" s="108">
        <v>3.7499999999999999E-2</v>
      </c>
      <c r="E25" s="109" t="s">
        <v>55</v>
      </c>
      <c r="F25" s="104">
        <f t="shared" ref="F25:H25" si="20">IF(F17&gt;21000,0,IF(F17&lt;21000,F17*$D$25,0))</f>
        <v>668.05124999999998</v>
      </c>
      <c r="G25" s="104">
        <f t="shared" si="20"/>
        <v>612.76425000000006</v>
      </c>
      <c r="H25" s="104">
        <f t="shared" si="20"/>
        <v>450.88312499999995</v>
      </c>
      <c r="I25" s="104">
        <f t="shared" ref="I25:J25" si="21">IF(I17&gt;21000,0,IF(I17&lt;21000,I17*$D$25,0))</f>
        <v>612.76425000000006</v>
      </c>
      <c r="J25" s="104">
        <f t="shared" si="21"/>
        <v>573.60262499999999</v>
      </c>
      <c r="K25" s="104">
        <f t="shared" ref="K25" si="22">IF(K17&gt;21000,0,IF(K17&lt;21000,K17*$D$25,0))</f>
        <v>644.11874999999998</v>
      </c>
    </row>
    <row r="26" spans="2:11" s="94" customFormat="1" ht="12.75" x14ac:dyDescent="0.2">
      <c r="B26" s="102" t="s">
        <v>67</v>
      </c>
      <c r="C26" s="110" t="s">
        <v>51</v>
      </c>
      <c r="D26" s="108">
        <v>0.13</v>
      </c>
      <c r="E26" s="109" t="s">
        <v>56</v>
      </c>
      <c r="F26" s="104">
        <f t="shared" ref="F26:K26" si="23">IF(F17-F13&gt;=15000,15000*$D$26,IF(F17-F13&lt;15000,(F17-F13)*$D$26,0))</f>
        <v>1597.18</v>
      </c>
      <c r="G26" s="104">
        <f t="shared" si="23"/>
        <v>1597.18</v>
      </c>
      <c r="H26" s="104">
        <f t="shared" si="23"/>
        <v>1488.63</v>
      </c>
      <c r="I26" s="104">
        <f t="shared" si="23"/>
        <v>1597.18</v>
      </c>
      <c r="J26" s="104">
        <f t="shared" si="23"/>
        <v>1597.18</v>
      </c>
      <c r="K26" s="104">
        <f t="shared" si="23"/>
        <v>1488.63</v>
      </c>
    </row>
    <row r="27" spans="2:11" s="94" customFormat="1" ht="12.75" x14ac:dyDescent="0.2">
      <c r="B27" s="102" t="s">
        <v>68</v>
      </c>
      <c r="C27" s="110" t="s">
        <v>51</v>
      </c>
      <c r="D27" s="108">
        <v>8.3299999999999999E-2</v>
      </c>
      <c r="E27" s="109" t="s">
        <v>56</v>
      </c>
      <c r="F27" s="104">
        <f t="shared" ref="F27:K27" si="24">F11*$D$27</f>
        <v>1023.4238</v>
      </c>
      <c r="G27" s="104">
        <f t="shared" si="24"/>
        <v>1023.4238</v>
      </c>
      <c r="H27" s="104">
        <f t="shared" si="24"/>
        <v>953.86829999999998</v>
      </c>
      <c r="I27" s="104">
        <f t="shared" si="24"/>
        <v>1023.4238</v>
      </c>
      <c r="J27" s="104">
        <f t="shared" si="24"/>
        <v>1023.4238</v>
      </c>
      <c r="K27" s="104">
        <f t="shared" si="24"/>
        <v>953.86829999999998</v>
      </c>
    </row>
    <row r="28" spans="2:11" s="94" customFormat="1" ht="12.75" x14ac:dyDescent="0.2">
      <c r="B28" s="107" t="s">
        <v>57</v>
      </c>
      <c r="C28" s="110" t="s">
        <v>51</v>
      </c>
      <c r="D28" s="108">
        <v>6.7299999999999999E-2</v>
      </c>
      <c r="E28" s="109" t="s">
        <v>56</v>
      </c>
      <c r="F28" s="104">
        <f>F11*$D$28</f>
        <v>826.84780000000001</v>
      </c>
      <c r="G28" s="104">
        <f t="shared" ref="G28:J28" si="25">G11*$D$28</f>
        <v>826.84780000000001</v>
      </c>
      <c r="H28" s="104">
        <f t="shared" si="25"/>
        <v>770.65229999999997</v>
      </c>
      <c r="I28" s="104">
        <f t="shared" si="25"/>
        <v>826.84780000000001</v>
      </c>
      <c r="J28" s="104">
        <f t="shared" si="25"/>
        <v>826.84780000000001</v>
      </c>
      <c r="K28" s="104">
        <f t="shared" ref="K28" si="26">K11*$D$28</f>
        <v>770.65229999999997</v>
      </c>
    </row>
    <row r="29" spans="2:11" s="94" customFormat="1" ht="12.75" x14ac:dyDescent="0.2">
      <c r="B29" s="107" t="s">
        <v>69</v>
      </c>
      <c r="C29" s="110" t="s">
        <v>51</v>
      </c>
      <c r="D29" s="113">
        <v>2.5600000000000001E-2</v>
      </c>
      <c r="E29" s="108" t="s">
        <v>55</v>
      </c>
      <c r="F29" s="104" t="s">
        <v>200</v>
      </c>
      <c r="G29" s="104" t="s">
        <v>200</v>
      </c>
      <c r="H29" s="104" t="s">
        <v>200</v>
      </c>
      <c r="I29" s="104" t="s">
        <v>200</v>
      </c>
      <c r="J29" s="104" t="s">
        <v>200</v>
      </c>
      <c r="K29" s="104" t="s">
        <v>200</v>
      </c>
    </row>
    <row r="30" spans="2:11" s="94" customFormat="1" ht="12.75" x14ac:dyDescent="0.2">
      <c r="B30" s="103" t="s">
        <v>70</v>
      </c>
      <c r="C30" s="110" t="s">
        <v>53</v>
      </c>
      <c r="D30" s="108"/>
      <c r="E30" s="109"/>
      <c r="F30" s="104">
        <v>300</v>
      </c>
      <c r="G30" s="104">
        <v>300</v>
      </c>
      <c r="H30" s="104">
        <v>300</v>
      </c>
      <c r="I30" s="104">
        <v>300</v>
      </c>
      <c r="J30" s="104">
        <v>300</v>
      </c>
      <c r="K30" s="104">
        <v>300</v>
      </c>
    </row>
    <row r="31" spans="2:11" s="94" customFormat="1" ht="12.75" x14ac:dyDescent="0.2">
      <c r="B31" s="103" t="s">
        <v>72</v>
      </c>
      <c r="C31" s="110" t="s">
        <v>53</v>
      </c>
      <c r="D31" s="108"/>
      <c r="E31" s="109"/>
      <c r="F31" s="104">
        <v>100</v>
      </c>
      <c r="G31" s="104">
        <v>100</v>
      </c>
      <c r="H31" s="104">
        <v>100</v>
      </c>
      <c r="I31" s="104">
        <v>100</v>
      </c>
      <c r="J31" s="104">
        <v>100</v>
      </c>
      <c r="K31" s="104">
        <v>100</v>
      </c>
    </row>
    <row r="32" spans="2:11" s="94" customFormat="1" ht="12.75" x14ac:dyDescent="0.2">
      <c r="B32" s="103" t="s">
        <v>201</v>
      </c>
      <c r="C32" s="110" t="s">
        <v>51</v>
      </c>
      <c r="D32" s="108">
        <v>4.8099999999999997E-2</v>
      </c>
      <c r="E32" s="109" t="s">
        <v>56</v>
      </c>
      <c r="F32" s="104" t="s">
        <v>200</v>
      </c>
      <c r="G32" s="104" t="s">
        <v>200</v>
      </c>
      <c r="H32" s="104" t="s">
        <v>200</v>
      </c>
      <c r="I32" s="104" t="s">
        <v>200</v>
      </c>
      <c r="J32" s="104" t="s">
        <v>200</v>
      </c>
      <c r="K32" s="104" t="s">
        <v>200</v>
      </c>
    </row>
    <row r="33" spans="2:11" s="94" customFormat="1" ht="12.75" x14ac:dyDescent="0.2">
      <c r="B33" s="103"/>
      <c r="C33" s="110"/>
      <c r="D33" s="108"/>
      <c r="E33" s="109"/>
      <c r="F33" s="104"/>
      <c r="G33" s="104"/>
      <c r="H33" s="104"/>
      <c r="I33" s="104"/>
      <c r="J33" s="104"/>
      <c r="K33" s="104"/>
    </row>
    <row r="34" spans="2:11" s="94" customFormat="1" ht="12.75" x14ac:dyDescent="0.2">
      <c r="B34" s="123" t="s">
        <v>75</v>
      </c>
      <c r="C34" s="124"/>
      <c r="D34" s="119"/>
      <c r="E34" s="126"/>
      <c r="F34" s="127">
        <f t="shared" ref="F34:H34" si="27">SUM(F25:F33)</f>
        <v>4515.5028499999999</v>
      </c>
      <c r="G34" s="127">
        <f t="shared" si="27"/>
        <v>4460.2158500000005</v>
      </c>
      <c r="H34" s="127">
        <f t="shared" si="27"/>
        <v>4064.0337250000002</v>
      </c>
      <c r="I34" s="127">
        <f t="shared" ref="I34:J34" si="28">SUM(I25:I33)</f>
        <v>4460.2158500000005</v>
      </c>
      <c r="J34" s="127">
        <f t="shared" si="28"/>
        <v>4421.0542249999999</v>
      </c>
      <c r="K34" s="127">
        <f t="shared" ref="K34" si="29">SUM(K25:K33)</f>
        <v>4257.2693500000005</v>
      </c>
    </row>
    <row r="35" spans="2:11" s="94" customFormat="1" ht="12.75" x14ac:dyDescent="0.2">
      <c r="B35" s="102" t="s">
        <v>73</v>
      </c>
      <c r="C35" s="110"/>
      <c r="D35" s="129">
        <v>0.16666666666666666</v>
      </c>
      <c r="E35" s="109"/>
      <c r="F35" s="104">
        <f>F34*$D$35*0</f>
        <v>0</v>
      </c>
      <c r="G35" s="104">
        <f t="shared" ref="G35:I35" si="30">G34*$D$35*0</f>
        <v>0</v>
      </c>
      <c r="H35" s="104">
        <f t="shared" si="30"/>
        <v>0</v>
      </c>
      <c r="I35" s="104">
        <f t="shared" si="30"/>
        <v>0</v>
      </c>
      <c r="J35" s="104">
        <f>J34*$D$35*0</f>
        <v>0</v>
      </c>
      <c r="K35" s="104">
        <f>K34*$D$35*0</f>
        <v>0</v>
      </c>
    </row>
    <row r="36" spans="2:11" s="94" customFormat="1" ht="12.75" x14ac:dyDescent="0.2">
      <c r="B36" s="123" t="s">
        <v>74</v>
      </c>
      <c r="C36" s="124"/>
      <c r="D36" s="123"/>
      <c r="E36" s="125"/>
      <c r="F36" s="127">
        <f>F17+F34+F35</f>
        <v>22330.202850000001</v>
      </c>
      <c r="G36" s="127">
        <f t="shared" ref="G36:H36" si="31">G17+G34+G35</f>
        <v>20800.595850000002</v>
      </c>
      <c r="H36" s="127">
        <f t="shared" si="31"/>
        <v>16087.583725</v>
      </c>
      <c r="I36" s="127">
        <f t="shared" ref="I36" si="32">I17+I34+I35</f>
        <v>20800.595850000002</v>
      </c>
      <c r="J36" s="127">
        <f>J17+J34+J35</f>
        <v>19717.124225</v>
      </c>
      <c r="K36" s="127">
        <f>K17+K34+K35</f>
        <v>21433.769350000002</v>
      </c>
    </row>
  </sheetData>
  <mergeCells count="2">
    <mergeCell ref="B2:H2"/>
    <mergeCell ref="C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4"/>
  <sheetViews>
    <sheetView zoomScale="90" zoomScaleNormal="90" workbookViewId="0">
      <selection activeCell="F28" sqref="F28"/>
    </sheetView>
  </sheetViews>
  <sheetFormatPr defaultRowHeight="15" x14ac:dyDescent="0.25"/>
  <cols>
    <col min="3" max="3" width="33.42578125" customWidth="1"/>
    <col min="4" max="4" width="18.140625" customWidth="1"/>
    <col min="5" max="5" width="13.5703125" customWidth="1"/>
    <col min="6" max="6" width="11.85546875" customWidth="1"/>
    <col min="8" max="8" width="10.140625" customWidth="1"/>
  </cols>
  <sheetData>
    <row r="3" spans="3:8" ht="15.75" thickBot="1" x14ac:dyDescent="0.3"/>
    <row r="4" spans="3:8" ht="15.75" thickBot="1" x14ac:dyDescent="0.3">
      <c r="C4" s="361" t="s">
        <v>82</v>
      </c>
      <c r="D4" s="362"/>
      <c r="E4" s="362"/>
      <c r="F4" s="362"/>
      <c r="G4" s="362"/>
      <c r="H4" s="363"/>
    </row>
    <row r="5" spans="3:8" ht="27.75" customHeight="1" x14ac:dyDescent="0.25">
      <c r="C5" s="131" t="s">
        <v>83</v>
      </c>
      <c r="D5" s="131" t="s">
        <v>115</v>
      </c>
      <c r="E5" s="132" t="s">
        <v>84</v>
      </c>
      <c r="F5" s="132" t="s">
        <v>120</v>
      </c>
      <c r="G5" s="132" t="s">
        <v>85</v>
      </c>
      <c r="H5" s="132" t="s">
        <v>86</v>
      </c>
    </row>
    <row r="6" spans="3:8" x14ac:dyDescent="0.25">
      <c r="C6" s="133" t="s">
        <v>87</v>
      </c>
      <c r="D6" s="134"/>
      <c r="E6" s="134"/>
      <c r="F6" s="134"/>
      <c r="G6" s="134"/>
      <c r="H6" s="134"/>
    </row>
    <row r="7" spans="3:8" x14ac:dyDescent="0.25">
      <c r="C7" s="135" t="s">
        <v>88</v>
      </c>
      <c r="D7" s="136">
        <v>26000</v>
      </c>
      <c r="E7" s="136">
        <v>25000</v>
      </c>
      <c r="F7" s="136">
        <v>20000</v>
      </c>
      <c r="G7" s="136">
        <v>12000</v>
      </c>
      <c r="H7" s="136">
        <v>15000</v>
      </c>
    </row>
    <row r="8" spans="3:8" x14ac:dyDescent="0.25">
      <c r="C8" s="135" t="s">
        <v>89</v>
      </c>
      <c r="D8" s="136">
        <v>4104</v>
      </c>
      <c r="E8" s="136">
        <v>4104</v>
      </c>
      <c r="F8" s="136">
        <v>4104</v>
      </c>
      <c r="G8" s="136">
        <v>4104</v>
      </c>
      <c r="H8" s="136">
        <v>4104</v>
      </c>
    </row>
    <row r="9" spans="3:8" x14ac:dyDescent="0.25">
      <c r="C9" s="137" t="s">
        <v>79</v>
      </c>
      <c r="D9" s="138">
        <f>SUM(D7:D8)</f>
        <v>30104</v>
      </c>
      <c r="E9" s="138">
        <f>SUM(E7:E8)</f>
        <v>29104</v>
      </c>
      <c r="F9" s="138">
        <f>SUM(F7:F8)</f>
        <v>24104</v>
      </c>
      <c r="G9" s="138">
        <f>SUM(G7:G8)</f>
        <v>16104</v>
      </c>
      <c r="H9" s="138">
        <f>SUM(H7:H8)</f>
        <v>19104</v>
      </c>
    </row>
    <row r="10" spans="3:8" x14ac:dyDescent="0.25">
      <c r="C10" s="135" t="s">
        <v>90</v>
      </c>
      <c r="D10" s="139">
        <f>D9*50%</f>
        <v>15052</v>
      </c>
      <c r="E10" s="139">
        <f>E9*16%</f>
        <v>4656.6400000000003</v>
      </c>
      <c r="F10" s="139">
        <f>F9*50%</f>
        <v>12052</v>
      </c>
      <c r="G10" s="139">
        <f>G9*50%</f>
        <v>8052</v>
      </c>
      <c r="H10" s="139">
        <f>H9*36.11%</f>
        <v>6898.4543999999996</v>
      </c>
    </row>
    <row r="11" spans="3:8" x14ac:dyDescent="0.25">
      <c r="C11" s="135" t="s">
        <v>58</v>
      </c>
      <c r="D11" s="136"/>
      <c r="E11" s="136"/>
      <c r="F11" s="136"/>
      <c r="G11" s="136"/>
      <c r="H11" s="136"/>
    </row>
    <row r="12" spans="3:8" x14ac:dyDescent="0.25">
      <c r="C12" s="135" t="s">
        <v>91</v>
      </c>
      <c r="D12" s="136">
        <v>2000</v>
      </c>
      <c r="E12" s="136"/>
      <c r="F12" s="136"/>
      <c r="G12" s="136"/>
      <c r="H12" s="136"/>
    </row>
    <row r="13" spans="3:8" x14ac:dyDescent="0.25">
      <c r="C13" s="135" t="s">
        <v>92</v>
      </c>
      <c r="D13" s="136"/>
      <c r="E13" s="136"/>
      <c r="F13" s="136"/>
      <c r="G13" s="136"/>
      <c r="H13" s="136"/>
    </row>
    <row r="14" spans="3:8" x14ac:dyDescent="0.25">
      <c r="C14" s="135" t="s">
        <v>93</v>
      </c>
      <c r="D14" s="136"/>
      <c r="E14" s="136"/>
      <c r="F14" s="136"/>
      <c r="G14" s="136"/>
      <c r="H14" s="136"/>
    </row>
    <row r="15" spans="3:8" x14ac:dyDescent="0.25">
      <c r="C15" s="137" t="s">
        <v>94</v>
      </c>
      <c r="D15" s="138">
        <f>SUM(D9:D14)</f>
        <v>47156</v>
      </c>
      <c r="E15" s="138">
        <f>SUM(E9:E14)</f>
        <v>33760.639999999999</v>
      </c>
      <c r="F15" s="138">
        <f>SUM(F9:F14)</f>
        <v>36156</v>
      </c>
      <c r="G15" s="138">
        <f>SUM(G9:G14)</f>
        <v>24156</v>
      </c>
      <c r="H15" s="138">
        <f>SUM(H9:H14)</f>
        <v>26002.454399999999</v>
      </c>
    </row>
    <row r="16" spans="3:8" x14ac:dyDescent="0.25">
      <c r="C16" s="137" t="s">
        <v>95</v>
      </c>
      <c r="D16" s="138"/>
      <c r="E16" s="138"/>
      <c r="F16" s="138"/>
      <c r="G16" s="138"/>
      <c r="H16" s="138"/>
    </row>
    <row r="17" spans="3:8" x14ac:dyDescent="0.25">
      <c r="C17" s="135" t="s">
        <v>96</v>
      </c>
      <c r="D17" s="136">
        <v>1800</v>
      </c>
      <c r="E17" s="136">
        <v>1800</v>
      </c>
      <c r="F17" s="136">
        <v>1800</v>
      </c>
      <c r="G17" s="136">
        <v>1800</v>
      </c>
      <c r="H17" s="136">
        <v>1800</v>
      </c>
    </row>
    <row r="18" spans="3:8" x14ac:dyDescent="0.25">
      <c r="C18" s="135" t="s">
        <v>97</v>
      </c>
      <c r="D18" s="136">
        <v>0</v>
      </c>
      <c r="E18" s="136">
        <v>0</v>
      </c>
      <c r="F18" s="136">
        <v>0</v>
      </c>
      <c r="G18" s="136">
        <v>0</v>
      </c>
      <c r="H18" s="136">
        <v>0</v>
      </c>
    </row>
    <row r="19" spans="3:8" x14ac:dyDescent="0.25">
      <c r="C19" s="135" t="s">
        <v>98</v>
      </c>
      <c r="D19" s="136">
        <v>2</v>
      </c>
      <c r="E19" s="136">
        <v>2</v>
      </c>
      <c r="F19" s="136">
        <v>2</v>
      </c>
      <c r="G19" s="136">
        <v>2</v>
      </c>
      <c r="H19" s="136">
        <v>2</v>
      </c>
    </row>
    <row r="20" spans="3:8" x14ac:dyDescent="0.25">
      <c r="C20" s="135" t="s">
        <v>99</v>
      </c>
      <c r="D20" s="136">
        <f>IF(D15&gt;10000,200,IF(D15&gt;7500,175,IF(D15&lt;7499,0)))</f>
        <v>200</v>
      </c>
      <c r="E20" s="136">
        <f>IF(E15&gt;10000,200,IF(E15&gt;7500,175,IF(E15&lt;7499,0)))</f>
        <v>200</v>
      </c>
      <c r="F20" s="136">
        <f>IF(F15&gt;10000,200,IF(F15&gt;7500,175,IF(F15&lt;7499,0)))</f>
        <v>200</v>
      </c>
      <c r="G20" s="136">
        <f>IF(G15&gt;10000,200,IF(G15&gt;7500,175,IF(G15&lt;7499,0)))</f>
        <v>200</v>
      </c>
      <c r="H20" s="136">
        <f>IF(H15&gt;10000,200,IF(H15&gt;7500,175,IF(H15&lt;7499,0)))</f>
        <v>200</v>
      </c>
    </row>
    <row r="21" spans="3:8" x14ac:dyDescent="0.25">
      <c r="C21" s="137" t="s">
        <v>100</v>
      </c>
      <c r="D21" s="138">
        <f>SUM(D17:D20)</f>
        <v>2002</v>
      </c>
      <c r="E21" s="138">
        <f>SUM(E17:E20)</f>
        <v>2002</v>
      </c>
      <c r="F21" s="138">
        <f>SUM(F17:F20)</f>
        <v>2002</v>
      </c>
      <c r="G21" s="138">
        <f>SUM(G17:G20)</f>
        <v>2002</v>
      </c>
      <c r="H21" s="138">
        <f>SUM(H17:H20)</f>
        <v>2002</v>
      </c>
    </row>
    <row r="22" spans="3:8" x14ac:dyDescent="0.25">
      <c r="C22" s="137"/>
      <c r="D22" s="138"/>
      <c r="E22" s="138"/>
      <c r="F22" s="138"/>
      <c r="G22" s="138"/>
      <c r="H22" s="138"/>
    </row>
    <row r="23" spans="3:8" x14ac:dyDescent="0.25">
      <c r="C23" s="140" t="s">
        <v>101</v>
      </c>
      <c r="D23" s="141">
        <f>D15-D21</f>
        <v>45154</v>
      </c>
      <c r="E23" s="141">
        <f>E15-E21</f>
        <v>31758.639999999999</v>
      </c>
      <c r="F23" s="141">
        <f>F15-F21</f>
        <v>34154</v>
      </c>
      <c r="G23" s="141">
        <f>G15-G21</f>
        <v>22154</v>
      </c>
      <c r="H23" s="141">
        <f>H15-H21</f>
        <v>24000.454399999999</v>
      </c>
    </row>
    <row r="24" spans="3:8" x14ac:dyDescent="0.25">
      <c r="C24" s="137" t="s">
        <v>102</v>
      </c>
      <c r="D24" s="138"/>
      <c r="E24" s="138"/>
      <c r="F24" s="138"/>
      <c r="G24" s="138"/>
      <c r="H24" s="138"/>
    </row>
    <row r="25" spans="3:8" x14ac:dyDescent="0.25">
      <c r="C25" s="135" t="s">
        <v>103</v>
      </c>
      <c r="D25" s="136">
        <v>1950</v>
      </c>
      <c r="E25" s="136">
        <v>1950</v>
      </c>
      <c r="F25" s="136">
        <v>1950</v>
      </c>
      <c r="G25" s="136">
        <v>1950</v>
      </c>
      <c r="H25" s="136">
        <v>0</v>
      </c>
    </row>
    <row r="26" spans="3:8" x14ac:dyDescent="0.25">
      <c r="C26" s="135" t="s">
        <v>104</v>
      </c>
      <c r="D26" s="136">
        <v>350</v>
      </c>
      <c r="E26" s="136">
        <v>350</v>
      </c>
      <c r="F26" s="136">
        <v>350</v>
      </c>
      <c r="G26" s="136">
        <v>350</v>
      </c>
      <c r="H26" s="136">
        <v>350</v>
      </c>
    </row>
    <row r="27" spans="3:8" x14ac:dyDescent="0.25">
      <c r="C27" s="135" t="s">
        <v>105</v>
      </c>
      <c r="D27" s="136">
        <f>+D9*8.33%</f>
        <v>2507.6632</v>
      </c>
      <c r="E27" s="136">
        <f>+E9*8.33%</f>
        <v>2424.3631999999998</v>
      </c>
      <c r="F27" s="136">
        <f>+F9*8.33%</f>
        <v>2007.8632</v>
      </c>
      <c r="G27" s="136">
        <f>+G9*8.33%</f>
        <v>1341.4631999999999</v>
      </c>
      <c r="H27" s="136">
        <f>+H9*8.33%</f>
        <v>1591.3632</v>
      </c>
    </row>
    <row r="28" spans="3:8" x14ac:dyDescent="0.25">
      <c r="C28" s="135" t="s">
        <v>106</v>
      </c>
      <c r="D28" s="136">
        <f>(D7+D8)*6.37%</f>
        <v>1917.6248000000003</v>
      </c>
      <c r="E28" s="136">
        <f t="shared" ref="E28:H28" si="0">(E7+E8)*6.37%</f>
        <v>1853.9248000000002</v>
      </c>
      <c r="F28" s="136">
        <f t="shared" si="0"/>
        <v>1535.4248000000002</v>
      </c>
      <c r="G28" s="136">
        <f t="shared" si="0"/>
        <v>1025.8248000000001</v>
      </c>
      <c r="H28" s="136">
        <f t="shared" si="0"/>
        <v>1216.9248000000002</v>
      </c>
    </row>
    <row r="29" spans="3:8" x14ac:dyDescent="0.25">
      <c r="C29" s="135" t="s">
        <v>98</v>
      </c>
      <c r="D29" s="136">
        <v>6</v>
      </c>
      <c r="E29" s="136">
        <v>6</v>
      </c>
      <c r="F29" s="136">
        <v>6</v>
      </c>
      <c r="G29" s="136">
        <v>6</v>
      </c>
      <c r="H29" s="136">
        <v>6</v>
      </c>
    </row>
    <row r="30" spans="3:8" ht="30" x14ac:dyDescent="0.25">
      <c r="C30" s="135" t="s">
        <v>107</v>
      </c>
      <c r="D30" s="136">
        <f>4.81%*D9/2*0</f>
        <v>0</v>
      </c>
      <c r="E30" s="136">
        <f>4.81%*E9/2*0</f>
        <v>0</v>
      </c>
      <c r="F30" s="136">
        <f>4.81%*F9/2*0</f>
        <v>0</v>
      </c>
      <c r="G30" s="136">
        <f>4.81%*G9/2*0</f>
        <v>0</v>
      </c>
      <c r="H30" s="136">
        <f>4.81%*H9/2*0</f>
        <v>0</v>
      </c>
    </row>
    <row r="31" spans="3:8" x14ac:dyDescent="0.25">
      <c r="C31" s="135" t="s">
        <v>108</v>
      </c>
      <c r="D31" s="136">
        <v>100</v>
      </c>
      <c r="E31" s="136">
        <v>100</v>
      </c>
      <c r="F31" s="136">
        <v>100</v>
      </c>
      <c r="G31" s="136">
        <v>100</v>
      </c>
      <c r="H31" s="136">
        <v>100</v>
      </c>
    </row>
    <row r="32" spans="3:8" x14ac:dyDescent="0.25">
      <c r="C32" s="135" t="s">
        <v>109</v>
      </c>
      <c r="D32" s="136">
        <v>400</v>
      </c>
      <c r="E32" s="136">
        <v>400</v>
      </c>
      <c r="F32" s="136">
        <v>400</v>
      </c>
      <c r="G32" s="136">
        <v>400</v>
      </c>
      <c r="H32" s="136">
        <v>400</v>
      </c>
    </row>
    <row r="33" spans="3:8" x14ac:dyDescent="0.25">
      <c r="C33" s="137" t="s">
        <v>110</v>
      </c>
      <c r="D33" s="138">
        <f>SUM(D25:D32)</f>
        <v>7231.2880000000005</v>
      </c>
      <c r="E33" s="138">
        <f>SUM(E25:E32)</f>
        <v>7084.2880000000005</v>
      </c>
      <c r="F33" s="138">
        <f>SUM(F25:F32)</f>
        <v>6349.2880000000005</v>
      </c>
      <c r="G33" s="138">
        <f>SUM(G25:G32)</f>
        <v>5173.2880000000005</v>
      </c>
      <c r="H33" s="138">
        <f>SUM(H25:H32)</f>
        <v>3664.2880000000005</v>
      </c>
    </row>
    <row r="34" spans="3:8" x14ac:dyDescent="0.25">
      <c r="C34" s="142" t="s">
        <v>111</v>
      </c>
      <c r="D34" s="143">
        <f>D15+D33</f>
        <v>54387.288</v>
      </c>
      <c r="E34" s="143">
        <f>E15+E33</f>
        <v>40844.928</v>
      </c>
      <c r="F34" s="143">
        <f>F15+F33</f>
        <v>42505.288</v>
      </c>
      <c r="G34" s="143">
        <f>G15+G33</f>
        <v>29329.288</v>
      </c>
      <c r="H34" s="143">
        <f>H15+H33</f>
        <v>29666.742399999999</v>
      </c>
    </row>
  </sheetData>
  <mergeCells count="1"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D8" sqref="D8"/>
    </sheetView>
  </sheetViews>
  <sheetFormatPr defaultRowHeight="15" x14ac:dyDescent="0.25"/>
  <cols>
    <col min="1" max="1" width="9.140625" style="145"/>
    <col min="2" max="2" width="9.140625" style="144"/>
    <col min="3" max="3" width="20.28515625" style="145" bestFit="1" customWidth="1"/>
    <col min="4" max="4" width="11.5703125" style="144" bestFit="1" customWidth="1"/>
    <col min="5" max="5" width="13.42578125" style="144" bestFit="1" customWidth="1"/>
    <col min="6" max="16384" width="9.140625" style="145"/>
  </cols>
  <sheetData>
    <row r="1" spans="2:5" ht="15.75" thickBot="1" x14ac:dyDescent="0.3"/>
    <row r="2" spans="2:5" ht="18.75" x14ac:dyDescent="0.3">
      <c r="B2" s="364" t="s">
        <v>146</v>
      </c>
      <c r="C2" s="365"/>
      <c r="D2" s="365"/>
      <c r="E2" s="366"/>
    </row>
    <row r="3" spans="2:5" ht="19.5" thickBot="1" x14ac:dyDescent="0.35">
      <c r="B3" s="367" t="s">
        <v>131</v>
      </c>
      <c r="C3" s="368"/>
      <c r="D3" s="368"/>
      <c r="E3" s="369"/>
    </row>
    <row r="4" spans="2:5" s="144" customFormat="1" ht="15.75" thickBot="1" x14ac:dyDescent="0.3">
      <c r="B4" s="146" t="s">
        <v>132</v>
      </c>
      <c r="C4" s="147" t="s">
        <v>133</v>
      </c>
      <c r="D4" s="146" t="s">
        <v>134</v>
      </c>
      <c r="E4" s="148" t="s">
        <v>135</v>
      </c>
    </row>
    <row r="5" spans="2:5" x14ac:dyDescent="0.25">
      <c r="B5" s="149">
        <v>1</v>
      </c>
      <c r="C5" s="150" t="s">
        <v>136</v>
      </c>
      <c r="D5" s="149">
        <v>2</v>
      </c>
      <c r="E5" s="151">
        <v>2</v>
      </c>
    </row>
    <row r="6" spans="2:5" x14ac:dyDescent="0.25">
      <c r="B6" s="152">
        <v>2</v>
      </c>
      <c r="C6" s="153" t="s">
        <v>137</v>
      </c>
      <c r="D6" s="152">
        <v>1</v>
      </c>
      <c r="E6" s="154">
        <v>1</v>
      </c>
    </row>
    <row r="7" spans="2:5" ht="15.75" thickBot="1" x14ac:dyDescent="0.3">
      <c r="B7" s="155">
        <v>3</v>
      </c>
      <c r="C7" s="156" t="s">
        <v>138</v>
      </c>
      <c r="D7" s="155">
        <v>1</v>
      </c>
      <c r="E7" s="157"/>
    </row>
    <row r="8" spans="2:5" ht="16.5" thickTop="1" thickBot="1" x14ac:dyDescent="0.3">
      <c r="B8" s="158">
        <v>4</v>
      </c>
      <c r="C8" s="159" t="s">
        <v>139</v>
      </c>
      <c r="D8" s="160">
        <v>1</v>
      </c>
      <c r="E8" s="161">
        <v>1</v>
      </c>
    </row>
    <row r="9" spans="2:5" ht="15.75" thickBot="1" x14ac:dyDescent="0.3">
      <c r="B9" s="162"/>
      <c r="C9" s="163" t="s">
        <v>140</v>
      </c>
      <c r="D9" s="146">
        <f>SUM(D5:D8)</f>
        <v>5</v>
      </c>
      <c r="E9" s="148">
        <f>SUM(E5:E8)</f>
        <v>4</v>
      </c>
    </row>
  </sheetData>
  <mergeCells count="2"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73" zoomScaleNormal="73" workbookViewId="0">
      <selection activeCell="A40" sqref="A40"/>
    </sheetView>
  </sheetViews>
  <sheetFormatPr defaultRowHeight="15" x14ac:dyDescent="0.25"/>
  <cols>
    <col min="1" max="1" width="114.42578125" style="225" customWidth="1"/>
    <col min="2" max="4" width="12.140625" style="225" customWidth="1"/>
    <col min="5" max="5" width="15" style="225" customWidth="1"/>
    <col min="6" max="6" width="5.42578125" customWidth="1"/>
    <col min="7" max="7" width="13.28515625" bestFit="1" customWidth="1"/>
    <col min="8" max="8" width="4.7109375" customWidth="1"/>
    <col min="9" max="9" width="49" customWidth="1"/>
    <col min="235" max="235" width="22.7109375" bestFit="1" customWidth="1"/>
    <col min="236" max="236" width="6.42578125" customWidth="1"/>
    <col min="237" max="237" width="6.140625" customWidth="1"/>
    <col min="238" max="238" width="6.5703125" customWidth="1"/>
    <col min="239" max="239" width="8.42578125" customWidth="1"/>
    <col min="240" max="240" width="7.42578125" customWidth="1"/>
    <col min="241" max="241" width="15.5703125" customWidth="1"/>
    <col min="242" max="242" width="12.5703125" customWidth="1"/>
    <col min="491" max="491" width="22.7109375" bestFit="1" customWidth="1"/>
    <col min="492" max="492" width="6.42578125" customWidth="1"/>
    <col min="493" max="493" width="6.140625" customWidth="1"/>
    <col min="494" max="494" width="6.5703125" customWidth="1"/>
    <col min="495" max="495" width="8.42578125" customWidth="1"/>
    <col min="496" max="496" width="7.42578125" customWidth="1"/>
    <col min="497" max="497" width="15.5703125" customWidth="1"/>
    <col min="498" max="498" width="12.5703125" customWidth="1"/>
    <col min="747" max="747" width="22.7109375" bestFit="1" customWidth="1"/>
    <col min="748" max="748" width="6.42578125" customWidth="1"/>
    <col min="749" max="749" width="6.140625" customWidth="1"/>
    <col min="750" max="750" width="6.5703125" customWidth="1"/>
    <col min="751" max="751" width="8.42578125" customWidth="1"/>
    <col min="752" max="752" width="7.42578125" customWidth="1"/>
    <col min="753" max="753" width="15.5703125" customWidth="1"/>
    <col min="754" max="754" width="12.5703125" customWidth="1"/>
    <col min="1003" max="1003" width="22.7109375" bestFit="1" customWidth="1"/>
    <col min="1004" max="1004" width="6.42578125" customWidth="1"/>
    <col min="1005" max="1005" width="6.140625" customWidth="1"/>
    <col min="1006" max="1006" width="6.5703125" customWidth="1"/>
    <col min="1007" max="1007" width="8.42578125" customWidth="1"/>
    <col min="1008" max="1008" width="7.42578125" customWidth="1"/>
    <col min="1009" max="1009" width="15.5703125" customWidth="1"/>
    <col min="1010" max="1010" width="12.5703125" customWidth="1"/>
    <col min="1259" max="1259" width="22.7109375" bestFit="1" customWidth="1"/>
    <col min="1260" max="1260" width="6.42578125" customWidth="1"/>
    <col min="1261" max="1261" width="6.140625" customWidth="1"/>
    <col min="1262" max="1262" width="6.5703125" customWidth="1"/>
    <col min="1263" max="1263" width="8.42578125" customWidth="1"/>
    <col min="1264" max="1264" width="7.42578125" customWidth="1"/>
    <col min="1265" max="1265" width="15.5703125" customWidth="1"/>
    <col min="1266" max="1266" width="12.5703125" customWidth="1"/>
    <col min="1515" max="1515" width="22.7109375" bestFit="1" customWidth="1"/>
    <col min="1516" max="1516" width="6.42578125" customWidth="1"/>
    <col min="1517" max="1517" width="6.140625" customWidth="1"/>
    <col min="1518" max="1518" width="6.5703125" customWidth="1"/>
    <col min="1519" max="1519" width="8.42578125" customWidth="1"/>
    <col min="1520" max="1520" width="7.42578125" customWidth="1"/>
    <col min="1521" max="1521" width="15.5703125" customWidth="1"/>
    <col min="1522" max="1522" width="12.5703125" customWidth="1"/>
    <col min="1771" max="1771" width="22.7109375" bestFit="1" customWidth="1"/>
    <col min="1772" max="1772" width="6.42578125" customWidth="1"/>
    <col min="1773" max="1773" width="6.140625" customWidth="1"/>
    <col min="1774" max="1774" width="6.5703125" customWidth="1"/>
    <col min="1775" max="1775" width="8.42578125" customWidth="1"/>
    <col min="1776" max="1776" width="7.42578125" customWidth="1"/>
    <col min="1777" max="1777" width="15.5703125" customWidth="1"/>
    <col min="1778" max="1778" width="12.5703125" customWidth="1"/>
    <col min="2027" max="2027" width="22.7109375" bestFit="1" customWidth="1"/>
    <col min="2028" max="2028" width="6.42578125" customWidth="1"/>
    <col min="2029" max="2029" width="6.140625" customWidth="1"/>
    <col min="2030" max="2030" width="6.5703125" customWidth="1"/>
    <col min="2031" max="2031" width="8.42578125" customWidth="1"/>
    <col min="2032" max="2032" width="7.42578125" customWidth="1"/>
    <col min="2033" max="2033" width="15.5703125" customWidth="1"/>
    <col min="2034" max="2034" width="12.5703125" customWidth="1"/>
    <col min="2283" max="2283" width="22.7109375" bestFit="1" customWidth="1"/>
    <col min="2284" max="2284" width="6.42578125" customWidth="1"/>
    <col min="2285" max="2285" width="6.140625" customWidth="1"/>
    <col min="2286" max="2286" width="6.5703125" customWidth="1"/>
    <col min="2287" max="2287" width="8.42578125" customWidth="1"/>
    <col min="2288" max="2288" width="7.42578125" customWidth="1"/>
    <col min="2289" max="2289" width="15.5703125" customWidth="1"/>
    <col min="2290" max="2290" width="12.5703125" customWidth="1"/>
    <col min="2539" max="2539" width="22.7109375" bestFit="1" customWidth="1"/>
    <col min="2540" max="2540" width="6.42578125" customWidth="1"/>
    <col min="2541" max="2541" width="6.140625" customWidth="1"/>
    <col min="2542" max="2542" width="6.5703125" customWidth="1"/>
    <col min="2543" max="2543" width="8.42578125" customWidth="1"/>
    <col min="2544" max="2544" width="7.42578125" customWidth="1"/>
    <col min="2545" max="2545" width="15.5703125" customWidth="1"/>
    <col min="2546" max="2546" width="12.5703125" customWidth="1"/>
    <col min="2795" max="2795" width="22.7109375" bestFit="1" customWidth="1"/>
    <col min="2796" max="2796" width="6.42578125" customWidth="1"/>
    <col min="2797" max="2797" width="6.140625" customWidth="1"/>
    <col min="2798" max="2798" width="6.5703125" customWidth="1"/>
    <col min="2799" max="2799" width="8.42578125" customWidth="1"/>
    <col min="2800" max="2800" width="7.42578125" customWidth="1"/>
    <col min="2801" max="2801" width="15.5703125" customWidth="1"/>
    <col min="2802" max="2802" width="12.5703125" customWidth="1"/>
    <col min="3051" max="3051" width="22.7109375" bestFit="1" customWidth="1"/>
    <col min="3052" max="3052" width="6.42578125" customWidth="1"/>
    <col min="3053" max="3053" width="6.140625" customWidth="1"/>
    <col min="3054" max="3054" width="6.5703125" customWidth="1"/>
    <col min="3055" max="3055" width="8.42578125" customWidth="1"/>
    <col min="3056" max="3056" width="7.42578125" customWidth="1"/>
    <col min="3057" max="3057" width="15.5703125" customWidth="1"/>
    <col min="3058" max="3058" width="12.5703125" customWidth="1"/>
    <col min="3307" max="3307" width="22.7109375" bestFit="1" customWidth="1"/>
    <col min="3308" max="3308" width="6.42578125" customWidth="1"/>
    <col min="3309" max="3309" width="6.140625" customWidth="1"/>
    <col min="3310" max="3310" width="6.5703125" customWidth="1"/>
    <col min="3311" max="3311" width="8.42578125" customWidth="1"/>
    <col min="3312" max="3312" width="7.42578125" customWidth="1"/>
    <col min="3313" max="3313" width="15.5703125" customWidth="1"/>
    <col min="3314" max="3314" width="12.5703125" customWidth="1"/>
    <col min="3563" max="3563" width="22.7109375" bestFit="1" customWidth="1"/>
    <col min="3564" max="3564" width="6.42578125" customWidth="1"/>
    <col min="3565" max="3565" width="6.140625" customWidth="1"/>
    <col min="3566" max="3566" width="6.5703125" customWidth="1"/>
    <col min="3567" max="3567" width="8.42578125" customWidth="1"/>
    <col min="3568" max="3568" width="7.42578125" customWidth="1"/>
    <col min="3569" max="3569" width="15.5703125" customWidth="1"/>
    <col min="3570" max="3570" width="12.5703125" customWidth="1"/>
    <col min="3819" max="3819" width="22.7109375" bestFit="1" customWidth="1"/>
    <col min="3820" max="3820" width="6.42578125" customWidth="1"/>
    <col min="3821" max="3821" width="6.140625" customWidth="1"/>
    <col min="3822" max="3822" width="6.5703125" customWidth="1"/>
    <col min="3823" max="3823" width="8.42578125" customWidth="1"/>
    <col min="3824" max="3824" width="7.42578125" customWidth="1"/>
    <col min="3825" max="3825" width="15.5703125" customWidth="1"/>
    <col min="3826" max="3826" width="12.5703125" customWidth="1"/>
    <col min="4075" max="4075" width="22.7109375" bestFit="1" customWidth="1"/>
    <col min="4076" max="4076" width="6.42578125" customWidth="1"/>
    <col min="4077" max="4077" width="6.140625" customWidth="1"/>
    <col min="4078" max="4078" width="6.5703125" customWidth="1"/>
    <col min="4079" max="4079" width="8.42578125" customWidth="1"/>
    <col min="4080" max="4080" width="7.42578125" customWidth="1"/>
    <col min="4081" max="4081" width="15.5703125" customWidth="1"/>
    <col min="4082" max="4082" width="12.5703125" customWidth="1"/>
    <col min="4331" max="4331" width="22.7109375" bestFit="1" customWidth="1"/>
    <col min="4332" max="4332" width="6.42578125" customWidth="1"/>
    <col min="4333" max="4333" width="6.140625" customWidth="1"/>
    <col min="4334" max="4334" width="6.5703125" customWidth="1"/>
    <col min="4335" max="4335" width="8.42578125" customWidth="1"/>
    <col min="4336" max="4336" width="7.42578125" customWidth="1"/>
    <col min="4337" max="4337" width="15.5703125" customWidth="1"/>
    <col min="4338" max="4338" width="12.5703125" customWidth="1"/>
    <col min="4587" max="4587" width="22.7109375" bestFit="1" customWidth="1"/>
    <col min="4588" max="4588" width="6.42578125" customWidth="1"/>
    <col min="4589" max="4589" width="6.140625" customWidth="1"/>
    <col min="4590" max="4590" width="6.5703125" customWidth="1"/>
    <col min="4591" max="4591" width="8.42578125" customWidth="1"/>
    <col min="4592" max="4592" width="7.42578125" customWidth="1"/>
    <col min="4593" max="4593" width="15.5703125" customWidth="1"/>
    <col min="4594" max="4594" width="12.5703125" customWidth="1"/>
    <col min="4843" max="4843" width="22.7109375" bestFit="1" customWidth="1"/>
    <col min="4844" max="4844" width="6.42578125" customWidth="1"/>
    <col min="4845" max="4845" width="6.140625" customWidth="1"/>
    <col min="4846" max="4846" width="6.5703125" customWidth="1"/>
    <col min="4847" max="4847" width="8.42578125" customWidth="1"/>
    <col min="4848" max="4848" width="7.42578125" customWidth="1"/>
    <col min="4849" max="4849" width="15.5703125" customWidth="1"/>
    <col min="4850" max="4850" width="12.5703125" customWidth="1"/>
    <col min="5099" max="5099" width="22.7109375" bestFit="1" customWidth="1"/>
    <col min="5100" max="5100" width="6.42578125" customWidth="1"/>
    <col min="5101" max="5101" width="6.140625" customWidth="1"/>
    <col min="5102" max="5102" width="6.5703125" customWidth="1"/>
    <col min="5103" max="5103" width="8.42578125" customWidth="1"/>
    <col min="5104" max="5104" width="7.42578125" customWidth="1"/>
    <col min="5105" max="5105" width="15.5703125" customWidth="1"/>
    <col min="5106" max="5106" width="12.5703125" customWidth="1"/>
    <col min="5355" max="5355" width="22.7109375" bestFit="1" customWidth="1"/>
    <col min="5356" max="5356" width="6.42578125" customWidth="1"/>
    <col min="5357" max="5357" width="6.140625" customWidth="1"/>
    <col min="5358" max="5358" width="6.5703125" customWidth="1"/>
    <col min="5359" max="5359" width="8.42578125" customWidth="1"/>
    <col min="5360" max="5360" width="7.42578125" customWidth="1"/>
    <col min="5361" max="5361" width="15.5703125" customWidth="1"/>
    <col min="5362" max="5362" width="12.5703125" customWidth="1"/>
    <col min="5611" max="5611" width="22.7109375" bestFit="1" customWidth="1"/>
    <col min="5612" max="5612" width="6.42578125" customWidth="1"/>
    <col min="5613" max="5613" width="6.140625" customWidth="1"/>
    <col min="5614" max="5614" width="6.5703125" customWidth="1"/>
    <col min="5615" max="5615" width="8.42578125" customWidth="1"/>
    <col min="5616" max="5616" width="7.42578125" customWidth="1"/>
    <col min="5617" max="5617" width="15.5703125" customWidth="1"/>
    <col min="5618" max="5618" width="12.5703125" customWidth="1"/>
    <col min="5867" max="5867" width="22.7109375" bestFit="1" customWidth="1"/>
    <col min="5868" max="5868" width="6.42578125" customWidth="1"/>
    <col min="5869" max="5869" width="6.140625" customWidth="1"/>
    <col min="5870" max="5870" width="6.5703125" customWidth="1"/>
    <col min="5871" max="5871" width="8.42578125" customWidth="1"/>
    <col min="5872" max="5872" width="7.42578125" customWidth="1"/>
    <col min="5873" max="5873" width="15.5703125" customWidth="1"/>
    <col min="5874" max="5874" width="12.5703125" customWidth="1"/>
    <col min="6123" max="6123" width="22.7109375" bestFit="1" customWidth="1"/>
    <col min="6124" max="6124" width="6.42578125" customWidth="1"/>
    <col min="6125" max="6125" width="6.140625" customWidth="1"/>
    <col min="6126" max="6126" width="6.5703125" customWidth="1"/>
    <col min="6127" max="6127" width="8.42578125" customWidth="1"/>
    <col min="6128" max="6128" width="7.42578125" customWidth="1"/>
    <col min="6129" max="6129" width="15.5703125" customWidth="1"/>
    <col min="6130" max="6130" width="12.5703125" customWidth="1"/>
    <col min="6379" max="6379" width="22.7109375" bestFit="1" customWidth="1"/>
    <col min="6380" max="6380" width="6.42578125" customWidth="1"/>
    <col min="6381" max="6381" width="6.140625" customWidth="1"/>
    <col min="6382" max="6382" width="6.5703125" customWidth="1"/>
    <col min="6383" max="6383" width="8.42578125" customWidth="1"/>
    <col min="6384" max="6384" width="7.42578125" customWidth="1"/>
    <col min="6385" max="6385" width="15.5703125" customWidth="1"/>
    <col min="6386" max="6386" width="12.5703125" customWidth="1"/>
    <col min="6635" max="6635" width="22.7109375" bestFit="1" customWidth="1"/>
    <col min="6636" max="6636" width="6.42578125" customWidth="1"/>
    <col min="6637" max="6637" width="6.140625" customWidth="1"/>
    <col min="6638" max="6638" width="6.5703125" customWidth="1"/>
    <col min="6639" max="6639" width="8.42578125" customWidth="1"/>
    <col min="6640" max="6640" width="7.42578125" customWidth="1"/>
    <col min="6641" max="6641" width="15.5703125" customWidth="1"/>
    <col min="6642" max="6642" width="12.5703125" customWidth="1"/>
    <col min="6891" max="6891" width="22.7109375" bestFit="1" customWidth="1"/>
    <col min="6892" max="6892" width="6.42578125" customWidth="1"/>
    <col min="6893" max="6893" width="6.140625" customWidth="1"/>
    <col min="6894" max="6894" width="6.5703125" customWidth="1"/>
    <col min="6895" max="6895" width="8.42578125" customWidth="1"/>
    <col min="6896" max="6896" width="7.42578125" customWidth="1"/>
    <col min="6897" max="6897" width="15.5703125" customWidth="1"/>
    <col min="6898" max="6898" width="12.5703125" customWidth="1"/>
    <col min="7147" max="7147" width="22.7109375" bestFit="1" customWidth="1"/>
    <col min="7148" max="7148" width="6.42578125" customWidth="1"/>
    <col min="7149" max="7149" width="6.140625" customWidth="1"/>
    <col min="7150" max="7150" width="6.5703125" customWidth="1"/>
    <col min="7151" max="7151" width="8.42578125" customWidth="1"/>
    <col min="7152" max="7152" width="7.42578125" customWidth="1"/>
    <col min="7153" max="7153" width="15.5703125" customWidth="1"/>
    <col min="7154" max="7154" width="12.5703125" customWidth="1"/>
    <col min="7403" max="7403" width="22.7109375" bestFit="1" customWidth="1"/>
    <col min="7404" max="7404" width="6.42578125" customWidth="1"/>
    <col min="7405" max="7405" width="6.140625" customWidth="1"/>
    <col min="7406" max="7406" width="6.5703125" customWidth="1"/>
    <col min="7407" max="7407" width="8.42578125" customWidth="1"/>
    <col min="7408" max="7408" width="7.42578125" customWidth="1"/>
    <col min="7409" max="7409" width="15.5703125" customWidth="1"/>
    <col min="7410" max="7410" width="12.5703125" customWidth="1"/>
    <col min="7659" max="7659" width="22.7109375" bestFit="1" customWidth="1"/>
    <col min="7660" max="7660" width="6.42578125" customWidth="1"/>
    <col min="7661" max="7661" width="6.140625" customWidth="1"/>
    <col min="7662" max="7662" width="6.5703125" customWidth="1"/>
    <col min="7663" max="7663" width="8.42578125" customWidth="1"/>
    <col min="7664" max="7664" width="7.42578125" customWidth="1"/>
    <col min="7665" max="7665" width="15.5703125" customWidth="1"/>
    <col min="7666" max="7666" width="12.5703125" customWidth="1"/>
    <col min="7915" max="7915" width="22.7109375" bestFit="1" customWidth="1"/>
    <col min="7916" max="7916" width="6.42578125" customWidth="1"/>
    <col min="7917" max="7917" width="6.140625" customWidth="1"/>
    <col min="7918" max="7918" width="6.5703125" customWidth="1"/>
    <col min="7919" max="7919" width="8.42578125" customWidth="1"/>
    <col min="7920" max="7920" width="7.42578125" customWidth="1"/>
    <col min="7921" max="7921" width="15.5703125" customWidth="1"/>
    <col min="7922" max="7922" width="12.5703125" customWidth="1"/>
    <col min="8171" max="8171" width="22.7109375" bestFit="1" customWidth="1"/>
    <col min="8172" max="8172" width="6.42578125" customWidth="1"/>
    <col min="8173" max="8173" width="6.140625" customWidth="1"/>
    <col min="8174" max="8174" width="6.5703125" customWidth="1"/>
    <col min="8175" max="8175" width="8.42578125" customWidth="1"/>
    <col min="8176" max="8176" width="7.42578125" customWidth="1"/>
    <col min="8177" max="8177" width="15.5703125" customWidth="1"/>
    <col min="8178" max="8178" width="12.5703125" customWidth="1"/>
    <col min="8427" max="8427" width="22.7109375" bestFit="1" customWidth="1"/>
    <col min="8428" max="8428" width="6.42578125" customWidth="1"/>
    <col min="8429" max="8429" width="6.140625" customWidth="1"/>
    <col min="8430" max="8430" width="6.5703125" customWidth="1"/>
    <col min="8431" max="8431" width="8.42578125" customWidth="1"/>
    <col min="8432" max="8432" width="7.42578125" customWidth="1"/>
    <col min="8433" max="8433" width="15.5703125" customWidth="1"/>
    <col min="8434" max="8434" width="12.5703125" customWidth="1"/>
    <col min="8683" max="8683" width="22.7109375" bestFit="1" customWidth="1"/>
    <col min="8684" max="8684" width="6.42578125" customWidth="1"/>
    <col min="8685" max="8685" width="6.140625" customWidth="1"/>
    <col min="8686" max="8686" width="6.5703125" customWidth="1"/>
    <col min="8687" max="8687" width="8.42578125" customWidth="1"/>
    <col min="8688" max="8688" width="7.42578125" customWidth="1"/>
    <col min="8689" max="8689" width="15.5703125" customWidth="1"/>
    <col min="8690" max="8690" width="12.5703125" customWidth="1"/>
    <col min="8939" max="8939" width="22.7109375" bestFit="1" customWidth="1"/>
    <col min="8940" max="8940" width="6.42578125" customWidth="1"/>
    <col min="8941" max="8941" width="6.140625" customWidth="1"/>
    <col min="8942" max="8942" width="6.5703125" customWidth="1"/>
    <col min="8943" max="8943" width="8.42578125" customWidth="1"/>
    <col min="8944" max="8944" width="7.42578125" customWidth="1"/>
    <col min="8945" max="8945" width="15.5703125" customWidth="1"/>
    <col min="8946" max="8946" width="12.5703125" customWidth="1"/>
    <col min="9195" max="9195" width="22.7109375" bestFit="1" customWidth="1"/>
    <col min="9196" max="9196" width="6.42578125" customWidth="1"/>
    <col min="9197" max="9197" width="6.140625" customWidth="1"/>
    <col min="9198" max="9198" width="6.5703125" customWidth="1"/>
    <col min="9199" max="9199" width="8.42578125" customWidth="1"/>
    <col min="9200" max="9200" width="7.42578125" customWidth="1"/>
    <col min="9201" max="9201" width="15.5703125" customWidth="1"/>
    <col min="9202" max="9202" width="12.5703125" customWidth="1"/>
    <col min="9451" max="9451" width="22.7109375" bestFit="1" customWidth="1"/>
    <col min="9452" max="9452" width="6.42578125" customWidth="1"/>
    <col min="9453" max="9453" width="6.140625" customWidth="1"/>
    <col min="9454" max="9454" width="6.5703125" customWidth="1"/>
    <col min="9455" max="9455" width="8.42578125" customWidth="1"/>
    <col min="9456" max="9456" width="7.42578125" customWidth="1"/>
    <col min="9457" max="9457" width="15.5703125" customWidth="1"/>
    <col min="9458" max="9458" width="12.5703125" customWidth="1"/>
    <col min="9707" max="9707" width="22.7109375" bestFit="1" customWidth="1"/>
    <col min="9708" max="9708" width="6.42578125" customWidth="1"/>
    <col min="9709" max="9709" width="6.140625" customWidth="1"/>
    <col min="9710" max="9710" width="6.5703125" customWidth="1"/>
    <col min="9711" max="9711" width="8.42578125" customWidth="1"/>
    <col min="9712" max="9712" width="7.42578125" customWidth="1"/>
    <col min="9713" max="9713" width="15.5703125" customWidth="1"/>
    <col min="9714" max="9714" width="12.5703125" customWidth="1"/>
    <col min="9963" max="9963" width="22.7109375" bestFit="1" customWidth="1"/>
    <col min="9964" max="9964" width="6.42578125" customWidth="1"/>
    <col min="9965" max="9965" width="6.140625" customWidth="1"/>
    <col min="9966" max="9966" width="6.5703125" customWidth="1"/>
    <col min="9967" max="9967" width="8.42578125" customWidth="1"/>
    <col min="9968" max="9968" width="7.42578125" customWidth="1"/>
    <col min="9969" max="9969" width="15.5703125" customWidth="1"/>
    <col min="9970" max="9970" width="12.5703125" customWidth="1"/>
    <col min="10219" max="10219" width="22.7109375" bestFit="1" customWidth="1"/>
    <col min="10220" max="10220" width="6.42578125" customWidth="1"/>
    <col min="10221" max="10221" width="6.140625" customWidth="1"/>
    <col min="10222" max="10222" width="6.5703125" customWidth="1"/>
    <col min="10223" max="10223" width="8.42578125" customWidth="1"/>
    <col min="10224" max="10224" width="7.42578125" customWidth="1"/>
    <col min="10225" max="10225" width="15.5703125" customWidth="1"/>
    <col min="10226" max="10226" width="12.5703125" customWidth="1"/>
    <col min="10475" max="10475" width="22.7109375" bestFit="1" customWidth="1"/>
    <col min="10476" max="10476" width="6.42578125" customWidth="1"/>
    <col min="10477" max="10477" width="6.140625" customWidth="1"/>
    <col min="10478" max="10478" width="6.5703125" customWidth="1"/>
    <col min="10479" max="10479" width="8.42578125" customWidth="1"/>
    <col min="10480" max="10480" width="7.42578125" customWidth="1"/>
    <col min="10481" max="10481" width="15.5703125" customWidth="1"/>
    <col min="10482" max="10482" width="12.5703125" customWidth="1"/>
    <col min="10731" max="10731" width="22.7109375" bestFit="1" customWidth="1"/>
    <col min="10732" max="10732" width="6.42578125" customWidth="1"/>
    <col min="10733" max="10733" width="6.140625" customWidth="1"/>
    <col min="10734" max="10734" width="6.5703125" customWidth="1"/>
    <col min="10735" max="10735" width="8.42578125" customWidth="1"/>
    <col min="10736" max="10736" width="7.42578125" customWidth="1"/>
    <col min="10737" max="10737" width="15.5703125" customWidth="1"/>
    <col min="10738" max="10738" width="12.5703125" customWidth="1"/>
    <col min="10987" max="10987" width="22.7109375" bestFit="1" customWidth="1"/>
    <col min="10988" max="10988" width="6.42578125" customWidth="1"/>
    <col min="10989" max="10989" width="6.140625" customWidth="1"/>
    <col min="10990" max="10990" width="6.5703125" customWidth="1"/>
    <col min="10991" max="10991" width="8.42578125" customWidth="1"/>
    <col min="10992" max="10992" width="7.42578125" customWidth="1"/>
    <col min="10993" max="10993" width="15.5703125" customWidth="1"/>
    <col min="10994" max="10994" width="12.5703125" customWidth="1"/>
    <col min="11243" max="11243" width="22.7109375" bestFit="1" customWidth="1"/>
    <col min="11244" max="11244" width="6.42578125" customWidth="1"/>
    <col min="11245" max="11245" width="6.140625" customWidth="1"/>
    <col min="11246" max="11246" width="6.5703125" customWidth="1"/>
    <col min="11247" max="11247" width="8.42578125" customWidth="1"/>
    <col min="11248" max="11248" width="7.42578125" customWidth="1"/>
    <col min="11249" max="11249" width="15.5703125" customWidth="1"/>
    <col min="11250" max="11250" width="12.5703125" customWidth="1"/>
    <col min="11499" max="11499" width="22.7109375" bestFit="1" customWidth="1"/>
    <col min="11500" max="11500" width="6.42578125" customWidth="1"/>
    <col min="11501" max="11501" width="6.140625" customWidth="1"/>
    <col min="11502" max="11502" width="6.5703125" customWidth="1"/>
    <col min="11503" max="11503" width="8.42578125" customWidth="1"/>
    <col min="11504" max="11504" width="7.42578125" customWidth="1"/>
    <col min="11505" max="11505" width="15.5703125" customWidth="1"/>
    <col min="11506" max="11506" width="12.5703125" customWidth="1"/>
    <col min="11755" max="11755" width="22.7109375" bestFit="1" customWidth="1"/>
    <col min="11756" max="11756" width="6.42578125" customWidth="1"/>
    <col min="11757" max="11757" width="6.140625" customWidth="1"/>
    <col min="11758" max="11758" width="6.5703125" customWidth="1"/>
    <col min="11759" max="11759" width="8.42578125" customWidth="1"/>
    <col min="11760" max="11760" width="7.42578125" customWidth="1"/>
    <col min="11761" max="11761" width="15.5703125" customWidth="1"/>
    <col min="11762" max="11762" width="12.5703125" customWidth="1"/>
    <col min="12011" max="12011" width="22.7109375" bestFit="1" customWidth="1"/>
    <col min="12012" max="12012" width="6.42578125" customWidth="1"/>
    <col min="12013" max="12013" width="6.140625" customWidth="1"/>
    <col min="12014" max="12014" width="6.5703125" customWidth="1"/>
    <col min="12015" max="12015" width="8.42578125" customWidth="1"/>
    <col min="12016" max="12016" width="7.42578125" customWidth="1"/>
    <col min="12017" max="12017" width="15.5703125" customWidth="1"/>
    <col min="12018" max="12018" width="12.5703125" customWidth="1"/>
    <col min="12267" max="12267" width="22.7109375" bestFit="1" customWidth="1"/>
    <col min="12268" max="12268" width="6.42578125" customWidth="1"/>
    <col min="12269" max="12269" width="6.140625" customWidth="1"/>
    <col min="12270" max="12270" width="6.5703125" customWidth="1"/>
    <col min="12271" max="12271" width="8.42578125" customWidth="1"/>
    <col min="12272" max="12272" width="7.42578125" customWidth="1"/>
    <col min="12273" max="12273" width="15.5703125" customWidth="1"/>
    <col min="12274" max="12274" width="12.5703125" customWidth="1"/>
    <col min="12523" max="12523" width="22.7109375" bestFit="1" customWidth="1"/>
    <col min="12524" max="12524" width="6.42578125" customWidth="1"/>
    <col min="12525" max="12525" width="6.140625" customWidth="1"/>
    <col min="12526" max="12526" width="6.5703125" customWidth="1"/>
    <col min="12527" max="12527" width="8.42578125" customWidth="1"/>
    <col min="12528" max="12528" width="7.42578125" customWidth="1"/>
    <col min="12529" max="12529" width="15.5703125" customWidth="1"/>
    <col min="12530" max="12530" width="12.5703125" customWidth="1"/>
    <col min="12779" max="12779" width="22.7109375" bestFit="1" customWidth="1"/>
    <col min="12780" max="12780" width="6.42578125" customWidth="1"/>
    <col min="12781" max="12781" width="6.140625" customWidth="1"/>
    <col min="12782" max="12782" width="6.5703125" customWidth="1"/>
    <col min="12783" max="12783" width="8.42578125" customWidth="1"/>
    <col min="12784" max="12784" width="7.42578125" customWidth="1"/>
    <col min="12785" max="12785" width="15.5703125" customWidth="1"/>
    <col min="12786" max="12786" width="12.5703125" customWidth="1"/>
    <col min="13035" max="13035" width="22.7109375" bestFit="1" customWidth="1"/>
    <col min="13036" max="13036" width="6.42578125" customWidth="1"/>
    <col min="13037" max="13037" width="6.140625" customWidth="1"/>
    <col min="13038" max="13038" width="6.5703125" customWidth="1"/>
    <col min="13039" max="13039" width="8.42578125" customWidth="1"/>
    <col min="13040" max="13040" width="7.42578125" customWidth="1"/>
    <col min="13041" max="13041" width="15.5703125" customWidth="1"/>
    <col min="13042" max="13042" width="12.5703125" customWidth="1"/>
    <col min="13291" max="13291" width="22.7109375" bestFit="1" customWidth="1"/>
    <col min="13292" max="13292" width="6.42578125" customWidth="1"/>
    <col min="13293" max="13293" width="6.140625" customWidth="1"/>
    <col min="13294" max="13294" width="6.5703125" customWidth="1"/>
    <col min="13295" max="13295" width="8.42578125" customWidth="1"/>
    <col min="13296" max="13296" width="7.42578125" customWidth="1"/>
    <col min="13297" max="13297" width="15.5703125" customWidth="1"/>
    <col min="13298" max="13298" width="12.5703125" customWidth="1"/>
    <col min="13547" max="13547" width="22.7109375" bestFit="1" customWidth="1"/>
    <col min="13548" max="13548" width="6.42578125" customWidth="1"/>
    <col min="13549" max="13549" width="6.140625" customWidth="1"/>
    <col min="13550" max="13550" width="6.5703125" customWidth="1"/>
    <col min="13551" max="13551" width="8.42578125" customWidth="1"/>
    <col min="13552" max="13552" width="7.42578125" customWidth="1"/>
    <col min="13553" max="13553" width="15.5703125" customWidth="1"/>
    <col min="13554" max="13554" width="12.5703125" customWidth="1"/>
    <col min="13803" max="13803" width="22.7109375" bestFit="1" customWidth="1"/>
    <col min="13804" max="13804" width="6.42578125" customWidth="1"/>
    <col min="13805" max="13805" width="6.140625" customWidth="1"/>
    <col min="13806" max="13806" width="6.5703125" customWidth="1"/>
    <col min="13807" max="13807" width="8.42578125" customWidth="1"/>
    <col min="13808" max="13808" width="7.42578125" customWidth="1"/>
    <col min="13809" max="13809" width="15.5703125" customWidth="1"/>
    <col min="13810" max="13810" width="12.5703125" customWidth="1"/>
    <col min="14059" max="14059" width="22.7109375" bestFit="1" customWidth="1"/>
    <col min="14060" max="14060" width="6.42578125" customWidth="1"/>
    <col min="14061" max="14061" width="6.140625" customWidth="1"/>
    <col min="14062" max="14062" width="6.5703125" customWidth="1"/>
    <col min="14063" max="14063" width="8.42578125" customWidth="1"/>
    <col min="14064" max="14064" width="7.42578125" customWidth="1"/>
    <col min="14065" max="14065" width="15.5703125" customWidth="1"/>
    <col min="14066" max="14066" width="12.5703125" customWidth="1"/>
    <col min="14315" max="14315" width="22.7109375" bestFit="1" customWidth="1"/>
    <col min="14316" max="14316" width="6.42578125" customWidth="1"/>
    <col min="14317" max="14317" width="6.140625" customWidth="1"/>
    <col min="14318" max="14318" width="6.5703125" customWidth="1"/>
    <col min="14319" max="14319" width="8.42578125" customWidth="1"/>
    <col min="14320" max="14320" width="7.42578125" customWidth="1"/>
    <col min="14321" max="14321" width="15.5703125" customWidth="1"/>
    <col min="14322" max="14322" width="12.5703125" customWidth="1"/>
    <col min="14571" max="14571" width="22.7109375" bestFit="1" customWidth="1"/>
    <col min="14572" max="14572" width="6.42578125" customWidth="1"/>
    <col min="14573" max="14573" width="6.140625" customWidth="1"/>
    <col min="14574" max="14574" width="6.5703125" customWidth="1"/>
    <col min="14575" max="14575" width="8.42578125" customWidth="1"/>
    <col min="14576" max="14576" width="7.42578125" customWidth="1"/>
    <col min="14577" max="14577" width="15.5703125" customWidth="1"/>
    <col min="14578" max="14578" width="12.5703125" customWidth="1"/>
    <col min="14827" max="14827" width="22.7109375" bestFit="1" customWidth="1"/>
    <col min="14828" max="14828" width="6.42578125" customWidth="1"/>
    <col min="14829" max="14829" width="6.140625" customWidth="1"/>
    <col min="14830" max="14830" width="6.5703125" customWidth="1"/>
    <col min="14831" max="14831" width="8.42578125" customWidth="1"/>
    <col min="14832" max="14832" width="7.42578125" customWidth="1"/>
    <col min="14833" max="14833" width="15.5703125" customWidth="1"/>
    <col min="14834" max="14834" width="12.5703125" customWidth="1"/>
    <col min="15083" max="15083" width="22.7109375" bestFit="1" customWidth="1"/>
    <col min="15084" max="15084" width="6.42578125" customWidth="1"/>
    <col min="15085" max="15085" width="6.140625" customWidth="1"/>
    <col min="15086" max="15086" width="6.5703125" customWidth="1"/>
    <col min="15087" max="15087" width="8.42578125" customWidth="1"/>
    <col min="15088" max="15088" width="7.42578125" customWidth="1"/>
    <col min="15089" max="15089" width="15.5703125" customWidth="1"/>
    <col min="15090" max="15090" width="12.5703125" customWidth="1"/>
    <col min="15339" max="15339" width="22.7109375" bestFit="1" customWidth="1"/>
    <col min="15340" max="15340" width="6.42578125" customWidth="1"/>
    <col min="15341" max="15341" width="6.140625" customWidth="1"/>
    <col min="15342" max="15342" width="6.5703125" customWidth="1"/>
    <col min="15343" max="15343" width="8.42578125" customWidth="1"/>
    <col min="15344" max="15344" width="7.42578125" customWidth="1"/>
    <col min="15345" max="15345" width="15.5703125" customWidth="1"/>
    <col min="15346" max="15346" width="12.5703125" customWidth="1"/>
    <col min="15595" max="15595" width="22.7109375" bestFit="1" customWidth="1"/>
    <col min="15596" max="15596" width="6.42578125" customWidth="1"/>
    <col min="15597" max="15597" width="6.140625" customWidth="1"/>
    <col min="15598" max="15598" width="6.5703125" customWidth="1"/>
    <col min="15599" max="15599" width="8.42578125" customWidth="1"/>
    <col min="15600" max="15600" width="7.42578125" customWidth="1"/>
    <col min="15601" max="15601" width="15.5703125" customWidth="1"/>
    <col min="15602" max="15602" width="12.5703125" customWidth="1"/>
    <col min="15851" max="15851" width="22.7109375" bestFit="1" customWidth="1"/>
    <col min="15852" max="15852" width="6.42578125" customWidth="1"/>
    <col min="15853" max="15853" width="6.140625" customWidth="1"/>
    <col min="15854" max="15854" width="6.5703125" customWidth="1"/>
    <col min="15855" max="15855" width="8.42578125" customWidth="1"/>
    <col min="15856" max="15856" width="7.42578125" customWidth="1"/>
    <col min="15857" max="15857" width="15.5703125" customWidth="1"/>
    <col min="15858" max="15858" width="12.5703125" customWidth="1"/>
    <col min="16107" max="16107" width="22.7109375" bestFit="1" customWidth="1"/>
    <col min="16108" max="16108" width="6.42578125" customWidth="1"/>
    <col min="16109" max="16109" width="6.140625" customWidth="1"/>
    <col min="16110" max="16110" width="6.5703125" customWidth="1"/>
    <col min="16111" max="16111" width="8.42578125" customWidth="1"/>
    <col min="16112" max="16112" width="7.42578125" customWidth="1"/>
    <col min="16113" max="16113" width="15.5703125" customWidth="1"/>
    <col min="16114" max="16114" width="12.5703125" customWidth="1"/>
  </cols>
  <sheetData>
    <row r="1" spans="1:9" ht="30.75" customHeight="1" thickBot="1" x14ac:dyDescent="0.3">
      <c r="A1" s="370" t="s">
        <v>147</v>
      </c>
      <c r="B1" s="371"/>
      <c r="C1" s="371"/>
      <c r="D1" s="371"/>
      <c r="E1" s="372"/>
    </row>
    <row r="2" spans="1:9" ht="21.75" thickBot="1" x14ac:dyDescent="0.3">
      <c r="A2" s="370" t="s">
        <v>148</v>
      </c>
      <c r="B2" s="371"/>
      <c r="C2" s="371"/>
      <c r="D2" s="371"/>
      <c r="E2" s="372"/>
      <c r="G2" s="373" t="s">
        <v>149</v>
      </c>
      <c r="H2" s="374" t="s">
        <v>150</v>
      </c>
      <c r="I2" s="164" t="s">
        <v>151</v>
      </c>
    </row>
    <row r="3" spans="1:9" ht="15.75" thickBot="1" x14ac:dyDescent="0.3">
      <c r="A3" s="165"/>
      <c r="B3" s="165" t="s">
        <v>152</v>
      </c>
      <c r="C3" s="166" t="s">
        <v>153</v>
      </c>
      <c r="D3" s="165" t="s">
        <v>154</v>
      </c>
      <c r="E3" s="167" t="s">
        <v>155</v>
      </c>
      <c r="G3" s="168" t="s">
        <v>156</v>
      </c>
      <c r="H3" s="169">
        <v>1</v>
      </c>
      <c r="I3" s="170"/>
    </row>
    <row r="4" spans="1:9" ht="24.75" customHeight="1" thickBot="1" x14ac:dyDescent="0.3">
      <c r="A4" s="171" t="s">
        <v>157</v>
      </c>
      <c r="B4" s="172">
        <v>1</v>
      </c>
      <c r="C4" s="173"/>
      <c r="D4" s="174"/>
      <c r="E4" s="175"/>
      <c r="G4" s="176" t="s">
        <v>158</v>
      </c>
      <c r="H4" s="177">
        <v>14</v>
      </c>
      <c r="I4" s="178"/>
    </row>
    <row r="5" spans="1:9" ht="24.75" customHeight="1" x14ac:dyDescent="0.25">
      <c r="A5" s="179" t="s">
        <v>159</v>
      </c>
      <c r="B5" s="375">
        <v>1</v>
      </c>
      <c r="C5" s="378"/>
      <c r="D5" s="375">
        <v>1</v>
      </c>
      <c r="E5" s="180"/>
      <c r="G5" s="176"/>
      <c r="H5" s="177"/>
      <c r="I5" s="181"/>
    </row>
    <row r="6" spans="1:9" ht="24.75" customHeight="1" thickBot="1" x14ac:dyDescent="0.3">
      <c r="A6" s="179" t="s">
        <v>160</v>
      </c>
      <c r="B6" s="376"/>
      <c r="C6" s="379"/>
      <c r="D6" s="376"/>
      <c r="E6" s="180"/>
      <c r="G6" s="182"/>
      <c r="H6" s="183"/>
      <c r="I6" s="181"/>
    </row>
    <row r="7" spans="1:9" ht="24.75" customHeight="1" x14ac:dyDescent="0.25">
      <c r="A7" s="179" t="s">
        <v>161</v>
      </c>
      <c r="B7" s="376"/>
      <c r="C7" s="379"/>
      <c r="D7" s="376"/>
      <c r="E7" s="180"/>
      <c r="G7" s="184"/>
      <c r="H7" s="185">
        <v>15</v>
      </c>
      <c r="I7" s="184"/>
    </row>
    <row r="8" spans="1:9" ht="24.75" customHeight="1" x14ac:dyDescent="0.25">
      <c r="A8" s="179" t="s">
        <v>162</v>
      </c>
      <c r="B8" s="376"/>
      <c r="C8" s="379"/>
      <c r="D8" s="376"/>
      <c r="E8" s="180"/>
      <c r="G8" s="186"/>
      <c r="H8" s="187"/>
      <c r="I8" s="186"/>
    </row>
    <row r="9" spans="1:9" ht="24.75" customHeight="1" x14ac:dyDescent="0.25">
      <c r="A9" s="179" t="s">
        <v>163</v>
      </c>
      <c r="B9" s="376"/>
      <c r="C9" s="379"/>
      <c r="D9" s="376"/>
      <c r="E9" s="188"/>
      <c r="G9" s="186"/>
      <c r="H9" s="187"/>
      <c r="I9" s="186"/>
    </row>
    <row r="10" spans="1:9" ht="24.75" customHeight="1" x14ac:dyDescent="0.25">
      <c r="A10" s="179" t="s">
        <v>164</v>
      </c>
      <c r="B10" s="376"/>
      <c r="C10" s="379"/>
      <c r="D10" s="376"/>
      <c r="E10" s="188"/>
      <c r="G10" s="186"/>
      <c r="H10" s="187"/>
      <c r="I10" s="186"/>
    </row>
    <row r="11" spans="1:9" ht="24.75" customHeight="1" x14ac:dyDescent="0.25">
      <c r="A11" s="179" t="s">
        <v>165</v>
      </c>
      <c r="B11" s="376"/>
      <c r="C11" s="379"/>
      <c r="D11" s="376"/>
      <c r="E11" s="188"/>
      <c r="G11" s="189"/>
      <c r="H11" s="187"/>
      <c r="I11" s="186"/>
    </row>
    <row r="12" spans="1:9" ht="24.75" customHeight="1" thickBot="1" x14ac:dyDescent="0.3">
      <c r="A12" s="179" t="s">
        <v>166</v>
      </c>
      <c r="B12" s="377"/>
      <c r="C12" s="379"/>
      <c r="D12" s="376"/>
      <c r="E12" s="180"/>
      <c r="G12" s="189"/>
      <c r="H12" s="187"/>
      <c r="I12" s="186"/>
    </row>
    <row r="13" spans="1:9" ht="24.75" customHeight="1" x14ac:dyDescent="0.25">
      <c r="A13" s="179" t="s">
        <v>167</v>
      </c>
      <c r="B13" s="375">
        <v>1</v>
      </c>
      <c r="C13" s="379"/>
      <c r="D13" s="376"/>
      <c r="E13" s="190"/>
      <c r="G13" s="191"/>
      <c r="H13" s="192"/>
      <c r="I13" s="193"/>
    </row>
    <row r="14" spans="1:9" ht="24.75" customHeight="1" x14ac:dyDescent="0.25">
      <c r="A14" s="179" t="s">
        <v>168</v>
      </c>
      <c r="B14" s="376"/>
      <c r="C14" s="379"/>
      <c r="D14" s="376"/>
      <c r="E14" s="190"/>
      <c r="G14" s="194"/>
      <c r="H14" s="195"/>
    </row>
    <row r="15" spans="1:9" ht="24.75" customHeight="1" x14ac:dyDescent="0.25">
      <c r="A15" s="179" t="s">
        <v>169</v>
      </c>
      <c r="B15" s="376"/>
      <c r="C15" s="379"/>
      <c r="D15" s="376"/>
      <c r="E15" s="190"/>
      <c r="G15" s="194"/>
      <c r="H15" s="195"/>
    </row>
    <row r="16" spans="1:9" ht="24.75" customHeight="1" x14ac:dyDescent="0.25">
      <c r="A16" s="179" t="s">
        <v>170</v>
      </c>
      <c r="B16" s="376"/>
      <c r="C16" s="379"/>
      <c r="D16" s="376"/>
      <c r="E16" s="180"/>
      <c r="G16" s="194"/>
      <c r="H16" s="195"/>
    </row>
    <row r="17" spans="1:10" ht="24.75" customHeight="1" x14ac:dyDescent="0.25">
      <c r="A17" s="179" t="s">
        <v>171</v>
      </c>
      <c r="B17" s="376"/>
      <c r="C17" s="379"/>
      <c r="D17" s="376"/>
      <c r="E17" s="190"/>
      <c r="G17" s="194"/>
      <c r="H17" s="195"/>
    </row>
    <row r="18" spans="1:10" ht="24.75" customHeight="1" x14ac:dyDescent="0.25">
      <c r="A18" s="179" t="s">
        <v>172</v>
      </c>
      <c r="B18" s="376"/>
      <c r="C18" s="379"/>
      <c r="D18" s="376"/>
      <c r="E18" s="190"/>
      <c r="G18" s="194"/>
      <c r="H18" s="195"/>
    </row>
    <row r="19" spans="1:10" ht="24.75" customHeight="1" x14ac:dyDescent="0.25">
      <c r="A19" s="179" t="s">
        <v>173</v>
      </c>
      <c r="B19" s="376"/>
      <c r="C19" s="379"/>
      <c r="D19" s="376"/>
      <c r="E19" s="190"/>
      <c r="G19" s="196"/>
      <c r="H19" s="195"/>
    </row>
    <row r="20" spans="1:10" ht="24.75" customHeight="1" thickBot="1" x14ac:dyDescent="0.3">
      <c r="A20" s="179" t="s">
        <v>174</v>
      </c>
      <c r="B20" s="377"/>
      <c r="C20" s="379"/>
      <c r="D20" s="376"/>
      <c r="E20" s="180"/>
      <c r="G20" s="197"/>
    </row>
    <row r="21" spans="1:10" ht="24.75" customHeight="1" x14ac:dyDescent="0.25">
      <c r="A21" s="179" t="s">
        <v>175</v>
      </c>
      <c r="B21" s="381">
        <v>1</v>
      </c>
      <c r="C21" s="379"/>
      <c r="D21" s="198">
        <v>1</v>
      </c>
      <c r="E21" s="199"/>
      <c r="G21" s="200"/>
    </row>
    <row r="22" spans="1:10" ht="24.75" customHeight="1" x14ac:dyDescent="0.25">
      <c r="A22" s="179" t="s">
        <v>176</v>
      </c>
      <c r="B22" s="382"/>
      <c r="C22" s="379"/>
      <c r="D22" s="201"/>
      <c r="E22" s="202"/>
    </row>
    <row r="23" spans="1:10" ht="24.75" customHeight="1" x14ac:dyDescent="0.25">
      <c r="A23" s="179" t="s">
        <v>177</v>
      </c>
      <c r="B23" s="382"/>
      <c r="C23" s="379"/>
      <c r="D23" s="201"/>
      <c r="E23" s="203"/>
    </row>
    <row r="24" spans="1:10" ht="24.75" customHeight="1" x14ac:dyDescent="0.25">
      <c r="A24" s="179" t="s">
        <v>178</v>
      </c>
      <c r="B24" s="382"/>
      <c r="C24" s="379"/>
      <c r="D24" s="201"/>
      <c r="E24" s="202"/>
    </row>
    <row r="25" spans="1:10" ht="24.75" customHeight="1" x14ac:dyDescent="0.25">
      <c r="A25" s="179" t="s">
        <v>179</v>
      </c>
      <c r="B25" s="382"/>
      <c r="C25" s="379"/>
      <c r="D25" s="201"/>
      <c r="E25" s="202"/>
      <c r="I25" s="204"/>
    </row>
    <row r="26" spans="1:10" ht="24.75" customHeight="1" x14ac:dyDescent="0.25">
      <c r="A26" s="179" t="s">
        <v>180</v>
      </c>
      <c r="B26" s="382"/>
      <c r="C26" s="379"/>
      <c r="D26" s="201"/>
      <c r="E26" s="202"/>
      <c r="I26" s="204"/>
    </row>
    <row r="27" spans="1:10" ht="24.75" customHeight="1" x14ac:dyDescent="0.25">
      <c r="A27" s="179" t="s">
        <v>181</v>
      </c>
      <c r="B27" s="382"/>
      <c r="C27" s="379"/>
      <c r="D27" s="201"/>
      <c r="E27" s="202"/>
      <c r="I27" s="204"/>
    </row>
    <row r="28" spans="1:10" ht="24.75" customHeight="1" thickBot="1" x14ac:dyDescent="0.3">
      <c r="A28" s="179" t="s">
        <v>182</v>
      </c>
      <c r="B28" s="383"/>
      <c r="C28" s="379"/>
      <c r="D28" s="201"/>
      <c r="E28" s="202"/>
      <c r="I28" s="204"/>
      <c r="J28" s="205"/>
    </row>
    <row r="29" spans="1:10" ht="24.75" customHeight="1" x14ac:dyDescent="0.25">
      <c r="A29" s="179" t="s">
        <v>183</v>
      </c>
      <c r="B29" s="384">
        <v>1</v>
      </c>
      <c r="C29" s="379"/>
      <c r="D29" s="201"/>
      <c r="E29" s="202"/>
      <c r="I29" s="204"/>
    </row>
    <row r="30" spans="1:10" ht="24.75" customHeight="1" x14ac:dyDescent="0.25">
      <c r="A30" s="179" t="s">
        <v>184</v>
      </c>
      <c r="B30" s="385"/>
      <c r="C30" s="379"/>
      <c r="D30" s="201"/>
      <c r="E30" s="202"/>
      <c r="I30" s="206"/>
    </row>
    <row r="31" spans="1:10" ht="24.75" customHeight="1" x14ac:dyDescent="0.25">
      <c r="A31" s="179" t="s">
        <v>185</v>
      </c>
      <c r="B31" s="385"/>
      <c r="C31" s="379"/>
      <c r="D31" s="201"/>
      <c r="E31" s="202"/>
    </row>
    <row r="32" spans="1:10" ht="24.75" customHeight="1" x14ac:dyDescent="0.25">
      <c r="A32" s="179" t="s">
        <v>186</v>
      </c>
      <c r="B32" s="385"/>
      <c r="C32" s="379"/>
      <c r="D32" s="201"/>
      <c r="E32" s="202"/>
    </row>
    <row r="33" spans="1:7" ht="24.75" customHeight="1" x14ac:dyDescent="0.25">
      <c r="A33" s="179" t="s">
        <v>187</v>
      </c>
      <c r="B33" s="385"/>
      <c r="C33" s="379"/>
      <c r="D33" s="201"/>
      <c r="E33" s="202"/>
    </row>
    <row r="34" spans="1:7" ht="24.75" customHeight="1" x14ac:dyDescent="0.25">
      <c r="A34" s="207" t="s">
        <v>188</v>
      </c>
      <c r="B34" s="385"/>
      <c r="C34" s="379"/>
      <c r="D34" s="201"/>
      <c r="E34" s="208"/>
    </row>
    <row r="35" spans="1:7" s="193" customFormat="1" ht="24.75" customHeight="1" x14ac:dyDescent="0.25">
      <c r="A35" s="209" t="s">
        <v>189</v>
      </c>
      <c r="B35" s="210">
        <v>1</v>
      </c>
      <c r="C35" s="379"/>
      <c r="D35" s="211">
        <v>1</v>
      </c>
      <c r="E35" s="212"/>
      <c r="G35" s="213"/>
    </row>
    <row r="36" spans="1:7" ht="24.75" customHeight="1" thickBot="1" x14ac:dyDescent="0.3">
      <c r="A36" s="214" t="s">
        <v>190</v>
      </c>
      <c r="B36" s="215"/>
      <c r="C36" s="379"/>
      <c r="D36" s="216"/>
      <c r="E36" s="217"/>
    </row>
    <row r="37" spans="1:7" ht="24.75" customHeight="1" x14ac:dyDescent="0.25">
      <c r="A37" s="218" t="s">
        <v>191</v>
      </c>
      <c r="B37" s="219"/>
      <c r="C37" s="379"/>
      <c r="D37" s="220"/>
      <c r="E37" s="202"/>
    </row>
    <row r="38" spans="1:7" ht="24.75" customHeight="1" x14ac:dyDescent="0.25">
      <c r="A38" s="221" t="s">
        <v>192</v>
      </c>
      <c r="B38" s="180">
        <v>1</v>
      </c>
      <c r="C38" s="379"/>
      <c r="D38" s="386">
        <v>1</v>
      </c>
      <c r="E38" s="202"/>
    </row>
    <row r="39" spans="1:7" ht="24.75" customHeight="1" thickBot="1" x14ac:dyDescent="0.3">
      <c r="A39" s="222" t="s">
        <v>193</v>
      </c>
      <c r="B39" s="223">
        <v>1</v>
      </c>
      <c r="C39" s="380"/>
      <c r="D39" s="387"/>
      <c r="E39" s="224"/>
    </row>
    <row r="40" spans="1:7" ht="24.75" customHeight="1" thickBot="1" x14ac:dyDescent="0.3"/>
    <row r="41" spans="1:7" ht="24.75" customHeight="1" thickBot="1" x14ac:dyDescent="0.3">
      <c r="B41" s="226">
        <v>8</v>
      </c>
      <c r="C41" s="227"/>
      <c r="D41" s="228">
        <v>4</v>
      </c>
      <c r="E41" s="229" t="s">
        <v>194</v>
      </c>
    </row>
    <row r="42" spans="1:7" ht="15.75" thickBot="1" x14ac:dyDescent="0.3"/>
    <row r="43" spans="1:7" x14ac:dyDescent="0.25">
      <c r="A43" s="230" t="s">
        <v>195</v>
      </c>
    </row>
    <row r="44" spans="1:7" x14ac:dyDescent="0.25">
      <c r="A44" s="231" t="s">
        <v>196</v>
      </c>
    </row>
    <row r="45" spans="1:7" x14ac:dyDescent="0.25">
      <c r="A45" s="231" t="s">
        <v>197</v>
      </c>
    </row>
    <row r="46" spans="1:7" x14ac:dyDescent="0.25">
      <c r="A46" s="231" t="s">
        <v>198</v>
      </c>
    </row>
    <row r="47" spans="1:7" x14ac:dyDescent="0.25">
      <c r="A47" s="231" t="s">
        <v>199</v>
      </c>
    </row>
    <row r="48" spans="1:7" x14ac:dyDescent="0.25">
      <c r="A48" s="231"/>
    </row>
    <row r="49" spans="1:1" ht="15.75" thickBot="1" x14ac:dyDescent="0.3">
      <c r="A49" s="232"/>
    </row>
  </sheetData>
  <mergeCells count="10">
    <mergeCell ref="A1:E1"/>
    <mergeCell ref="A2:E2"/>
    <mergeCell ref="G2:H2"/>
    <mergeCell ref="B5:B12"/>
    <mergeCell ref="C5:C39"/>
    <mergeCell ref="D5:D20"/>
    <mergeCell ref="B13:B20"/>
    <mergeCell ref="B21:B28"/>
    <mergeCell ref="B29:B34"/>
    <mergeCell ref="D38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Schedule</vt:lpstr>
      <vt:lpstr>Wage Structure</vt:lpstr>
      <vt:lpstr>Wage Break-up Mgmt Team</vt:lpstr>
      <vt:lpstr>Deployemnt Post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SILA</cp:lastModifiedBy>
  <dcterms:created xsi:type="dcterms:W3CDTF">2020-01-31T10:05:12Z</dcterms:created>
  <dcterms:modified xsi:type="dcterms:W3CDTF">2021-09-28T09:37:47Z</dcterms:modified>
</cp:coreProperties>
</file>