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posals August 2021\"/>
    </mc:Choice>
  </mc:AlternateContent>
  <xr:revisionPtr revIDLastSave="0" documentId="13_ncr:1_{FBD498CF-9D07-47A3-B541-5CEF029AD67B}" xr6:coauthVersionLast="36" xr6:coauthVersionMax="36" xr10:uidLastSave="{00000000-0000-0000-0000-000000000000}"/>
  <bookViews>
    <workbookView xWindow="0" yWindow="0" windowWidth="20490" windowHeight="7545" xr2:uid="{94774C1F-ED09-4E91-B1FB-AB05EB0B9F4A}"/>
  </bookViews>
  <sheets>
    <sheet name="Cost Schedule " sheetId="1" r:id="rId1"/>
    <sheet name="Wage Breakup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26" i="2" s="1"/>
  <c r="D8" i="2"/>
  <c r="D9" i="2" s="1"/>
  <c r="C8" i="2"/>
  <c r="C29" i="2" s="1"/>
  <c r="E9" i="2" l="1"/>
  <c r="D29" i="2"/>
  <c r="C26" i="2"/>
  <c r="E29" i="2"/>
  <c r="C9" i="2"/>
  <c r="C14" i="2" s="1"/>
  <c r="C30" i="2" s="1"/>
  <c r="D14" i="2"/>
  <c r="D30" i="2" s="1"/>
  <c r="D26" i="2"/>
  <c r="E14" i="2"/>
  <c r="E30" i="2" s="1"/>
  <c r="E27" i="2" l="1"/>
  <c r="E16" i="2"/>
  <c r="E17" i="2"/>
  <c r="E25" i="2"/>
  <c r="E24" i="2"/>
  <c r="E19" i="2"/>
  <c r="D25" i="2"/>
  <c r="D19" i="2"/>
  <c r="D17" i="2"/>
  <c r="D27" i="2"/>
  <c r="D16" i="2"/>
  <c r="D24" i="2"/>
  <c r="C24" i="2"/>
  <c r="C17" i="2"/>
  <c r="C27" i="2"/>
  <c r="C16" i="2"/>
  <c r="C25" i="2"/>
  <c r="C19" i="2"/>
  <c r="C20" i="2" l="1"/>
  <c r="C22" i="2" s="1"/>
  <c r="C34" i="2"/>
  <c r="C35" i="2" s="1"/>
  <c r="E8" i="1" s="1"/>
  <c r="E34" i="2"/>
  <c r="E35" i="2" s="1"/>
  <c r="E7" i="1" s="1"/>
  <c r="F7" i="1" s="1"/>
  <c r="E20" i="2"/>
  <c r="E22" i="2" s="1"/>
  <c r="D34" i="2"/>
  <c r="D35" i="2" s="1"/>
  <c r="E6" i="1" s="1"/>
  <c r="D20" i="2"/>
  <c r="D22" i="2" s="1"/>
  <c r="B13" i="1" l="1"/>
  <c r="B14" i="1" s="1"/>
  <c r="B15" i="1" s="1"/>
  <c r="F8" i="1"/>
  <c r="F6" i="1"/>
  <c r="F9" i="1" l="1"/>
  <c r="F17" i="1" l="1"/>
  <c r="F18" i="1" s="1"/>
  <c r="F19" i="1" l="1"/>
</calcChain>
</file>

<file path=xl/sharedStrings.xml><?xml version="1.0" encoding="utf-8"?>
<sst xmlns="http://schemas.openxmlformats.org/spreadsheetml/2006/main" count="66" uniqueCount="62">
  <si>
    <t>Department</t>
  </si>
  <si>
    <t>Qty</t>
  </si>
  <si>
    <t>Rate</t>
  </si>
  <si>
    <t>Total (Rs.)</t>
  </si>
  <si>
    <t xml:space="preserve">Sub Total </t>
  </si>
  <si>
    <t>Soft Services</t>
  </si>
  <si>
    <t>Supervisor</t>
  </si>
  <si>
    <t>Machinery &amp; Consumables</t>
  </si>
  <si>
    <t>Housekeeping Consumables &amp; Toiletries as per SILA's Supplies List</t>
  </si>
  <si>
    <t>Actual</t>
  </si>
  <si>
    <t xml:space="preserve">Vacuum Machine </t>
  </si>
  <si>
    <t xml:space="preserve">Single Disk Machine </t>
  </si>
  <si>
    <t xml:space="preserve">Jet Spray </t>
  </si>
  <si>
    <t xml:space="preserve">Wringer Trolley/ Ladder/ Glass Cleaning Kit/ Extension Boards </t>
  </si>
  <si>
    <t>TOTAL SERVICES FEE</t>
  </si>
  <si>
    <t xml:space="preserve">          MANAGEMENT FEE </t>
  </si>
  <si>
    <t>GRAND TOTAL</t>
  </si>
  <si>
    <t>Terms</t>
  </si>
  <si>
    <t>Taxes as applicable</t>
  </si>
  <si>
    <t>Revision in rates will be approved as per Minimum Wage Notification from the date thereof</t>
  </si>
  <si>
    <t>SILA will provide on statutory documentation each month</t>
  </si>
  <si>
    <t>Uniforms costs are included, however, for customized uniforms - we will bill on actual</t>
  </si>
  <si>
    <t xml:space="preserve">Payments to be made within 20 days of Bill Submission </t>
  </si>
  <si>
    <t>OBEROI FLIGHT KITCHEN - SILA Monthly Cost Schedule</t>
  </si>
  <si>
    <t>Proposed Wages</t>
  </si>
  <si>
    <t>PARTICULARS</t>
  </si>
  <si>
    <t xml:space="preserve">HK Staff </t>
  </si>
  <si>
    <t xml:space="preserve">Supervisor </t>
  </si>
  <si>
    <t>(A)</t>
  </si>
  <si>
    <t>Basic Salary</t>
  </si>
  <si>
    <t>D. A. (Special Allowance)</t>
  </si>
  <si>
    <t>Basic + DA</t>
  </si>
  <si>
    <t xml:space="preserve">HRA </t>
  </si>
  <si>
    <t>Washing Allowance</t>
  </si>
  <si>
    <t>Conveyance</t>
  </si>
  <si>
    <t>CCA</t>
  </si>
  <si>
    <t>Additional Salary</t>
  </si>
  <si>
    <t>Total Gross Salary</t>
  </si>
  <si>
    <t>(B)</t>
  </si>
  <si>
    <t>PF Contribution (12% of basic &amp; DA)</t>
  </si>
  <si>
    <t>ESIC (0.75% on total gross)</t>
  </si>
  <si>
    <t>MLWF</t>
  </si>
  <si>
    <t>ProfessionalTax</t>
  </si>
  <si>
    <t>Employees deduction</t>
  </si>
  <si>
    <t>Net Salary (A-B)</t>
  </si>
  <si>
    <t>(C)</t>
  </si>
  <si>
    <t>PF (13%) on Basic + DA</t>
  </si>
  <si>
    <t>ESIC (3.25%) on Total Gross/ Mediclaim</t>
  </si>
  <si>
    <t xml:space="preserve">Ex-Gratia (8.33%) on Basic + DA </t>
  </si>
  <si>
    <t>Leave Salary - 8.33% of total Gross</t>
  </si>
  <si>
    <t>Gratuity (4.81% pm on Basic + DA)</t>
  </si>
  <si>
    <t xml:space="preserve">Documentation Background Verification &amp; Training </t>
  </si>
  <si>
    <t>Uniforms &amp; PPE</t>
  </si>
  <si>
    <t>Tools and Tackles</t>
  </si>
  <si>
    <t>Net Charges to Company</t>
  </si>
  <si>
    <t>Total Cost</t>
  </si>
  <si>
    <t xml:space="preserve">Team Leader </t>
  </si>
  <si>
    <t xml:space="preserve">National Holiday </t>
  </si>
  <si>
    <t xml:space="preserve">Cleaning supplies, consumables etc will be supported by delivery challans, usage patterns/documents once approved by the client </t>
  </si>
  <si>
    <t xml:space="preserve">Staff working here is considered as per 7 days work schedule. Sila will rotate the weekly offs for its staff </t>
  </si>
  <si>
    <t>Janitor/Chambermaid (Incl Relievers)</t>
  </si>
  <si>
    <t>Accounted for in CTC Breakup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</si>
</sst>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3" fontId="2" fillId="0" borderId="0" xfId="2" applyNumberFormat="1" applyFont="1" applyFill="1" applyAlignment="1">
      <alignment horizontal="left" vertical="center" wrapText="1"/>
    </xf>
    <xf numFmtId="3" fontId="4" fillId="0" borderId="0" xfId="2" applyNumberFormat="1" applyFont="1" applyFill="1" applyAlignment="1">
      <alignment horizontal="left" vertical="center" wrapText="1"/>
    </xf>
    <xf numFmtId="3" fontId="5" fillId="0" borderId="4" xfId="2" applyNumberFormat="1" applyFont="1" applyFill="1" applyBorder="1" applyAlignment="1">
      <alignment horizontal="center" vertical="center" wrapText="1"/>
    </xf>
    <xf numFmtId="3" fontId="6" fillId="0" borderId="5" xfId="2" applyNumberFormat="1" applyFont="1" applyFill="1" applyBorder="1" applyAlignment="1">
      <alignment horizontal="center" vertical="center" wrapText="1"/>
    </xf>
    <xf numFmtId="3" fontId="6" fillId="0" borderId="6" xfId="2" applyNumberFormat="1" applyFont="1" applyFill="1" applyBorder="1" applyAlignment="1">
      <alignment horizontal="center" vertical="center" wrapText="1"/>
    </xf>
    <xf numFmtId="3" fontId="7" fillId="0" borderId="0" xfId="2" applyNumberFormat="1" applyFont="1" applyFill="1" applyAlignment="1">
      <alignment horizontal="left" vertical="center" wrapText="1"/>
    </xf>
    <xf numFmtId="3" fontId="8" fillId="0" borderId="11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0" fontId="9" fillId="0" borderId="11" xfId="2" applyFont="1" applyBorder="1" applyAlignment="1">
      <alignment vertical="center"/>
    </xf>
    <xf numFmtId="3" fontId="2" fillId="0" borderId="11" xfId="2" applyNumberFormat="1" applyFont="1" applyFill="1" applyBorder="1" applyAlignment="1">
      <alignment horizontal="center" vertical="center" wrapText="1"/>
    </xf>
    <xf numFmtId="3" fontId="2" fillId="0" borderId="13" xfId="2" applyNumberFormat="1" applyFont="1" applyFill="1" applyBorder="1" applyAlignment="1">
      <alignment horizontal="center" vertical="center" wrapText="1"/>
    </xf>
    <xf numFmtId="3" fontId="2" fillId="4" borderId="11" xfId="2" applyNumberFormat="1" applyFont="1" applyFill="1" applyBorder="1" applyAlignment="1">
      <alignment horizontal="center" vertical="center" wrapText="1"/>
    </xf>
    <xf numFmtId="3" fontId="8" fillId="0" borderId="12" xfId="2" applyNumberFormat="1" applyFont="1" applyFill="1" applyBorder="1" applyAlignment="1">
      <alignment horizontal="center" vertical="center" wrapText="1"/>
    </xf>
    <xf numFmtId="0" fontId="9" fillId="0" borderId="11" xfId="2" applyFont="1" applyBorder="1" applyAlignment="1">
      <alignment vertical="center" wrapText="1"/>
    </xf>
    <xf numFmtId="4" fontId="2" fillId="0" borderId="11" xfId="2" applyNumberFormat="1" applyFont="1" applyFill="1" applyBorder="1" applyAlignment="1">
      <alignment horizontal="center" vertical="center" wrapText="1"/>
    </xf>
    <xf numFmtId="3" fontId="2" fillId="0" borderId="12" xfId="2" applyNumberFormat="1" applyFont="1" applyFill="1" applyBorder="1" applyAlignment="1">
      <alignment horizontal="center" vertical="center" wrapText="1"/>
    </xf>
    <xf numFmtId="3" fontId="8" fillId="3" borderId="14" xfId="2" applyNumberFormat="1" applyFont="1" applyFill="1" applyBorder="1" applyAlignment="1">
      <alignment vertical="center" wrapText="1"/>
    </xf>
    <xf numFmtId="164" fontId="8" fillId="5" borderId="17" xfId="1" applyNumberFormat="1" applyFont="1" applyFill="1" applyBorder="1" applyAlignment="1">
      <alignment vertical="center" wrapText="1"/>
    </xf>
    <xf numFmtId="3" fontId="2" fillId="6" borderId="18" xfId="2" applyNumberFormat="1" applyFont="1" applyFill="1" applyBorder="1" applyAlignment="1">
      <alignment horizontal="center" vertical="center" wrapText="1"/>
    </xf>
    <xf numFmtId="3" fontId="8" fillId="6" borderId="20" xfId="2" applyNumberFormat="1" applyFont="1" applyFill="1" applyBorder="1" applyAlignment="1">
      <alignment vertical="center" wrapText="1"/>
    </xf>
    <xf numFmtId="3" fontId="8" fillId="3" borderId="21" xfId="2" applyNumberFormat="1" applyFont="1" applyFill="1" applyBorder="1" applyAlignment="1">
      <alignment vertical="center" wrapText="1"/>
    </xf>
    <xf numFmtId="164" fontId="8" fillId="5" borderId="20" xfId="1" applyNumberFormat="1" applyFont="1" applyFill="1" applyBorder="1" applyAlignment="1">
      <alignment vertical="center" wrapText="1"/>
    </xf>
    <xf numFmtId="3" fontId="2" fillId="0" borderId="0" xfId="2" applyNumberFormat="1" applyFont="1" applyFill="1" applyBorder="1" applyAlignment="1">
      <alignment horizontal="left" vertical="center" wrapText="1"/>
    </xf>
    <xf numFmtId="3" fontId="12" fillId="0" borderId="0" xfId="3" applyNumberFormat="1" applyFont="1" applyFill="1" applyBorder="1" applyAlignment="1">
      <alignment vertical="center"/>
    </xf>
    <xf numFmtId="3" fontId="13" fillId="0" borderId="0" xfId="3" applyNumberFormat="1" applyFont="1" applyFill="1" applyBorder="1" applyAlignment="1">
      <alignment vertical="center"/>
    </xf>
    <xf numFmtId="3" fontId="13" fillId="0" borderId="0" xfId="2" applyNumberFormat="1" applyFont="1" applyFill="1" applyAlignment="1">
      <alignment horizontal="left" vertical="center"/>
    </xf>
    <xf numFmtId="3" fontId="13" fillId="0" borderId="0" xfId="3" applyNumberFormat="1" applyFont="1" applyFill="1" applyBorder="1" applyAlignment="1">
      <alignment horizontal="left" vertical="center"/>
    </xf>
    <xf numFmtId="3" fontId="13" fillId="0" borderId="0" xfId="2" applyNumberFormat="1" applyFont="1" applyFill="1" applyBorder="1" applyAlignment="1">
      <alignment vertical="center"/>
    </xf>
    <xf numFmtId="0" fontId="14" fillId="0" borderId="0" xfId="2" applyFont="1"/>
    <xf numFmtId="0" fontId="8" fillId="7" borderId="18" xfId="2" applyFont="1" applyFill="1" applyBorder="1" applyAlignment="1">
      <alignment horizontal="center" vertical="center" wrapText="1"/>
    </xf>
    <xf numFmtId="0" fontId="8" fillId="8" borderId="20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8" fillId="0" borderId="24" xfId="2" applyFont="1" applyFill="1" applyBorder="1" applyAlignment="1">
      <alignment horizontal="center" vertical="center" wrapText="1"/>
    </xf>
    <xf numFmtId="0" fontId="2" fillId="0" borderId="10" xfId="2" applyFont="1" applyFill="1" applyBorder="1" applyAlignment="1">
      <alignment horizontal="center"/>
    </xf>
    <xf numFmtId="165" fontId="2" fillId="4" borderId="12" xfId="4" applyNumberFormat="1" applyFont="1" applyFill="1" applyBorder="1" applyAlignment="1">
      <alignment horizontal="center" vertical="center"/>
    </xf>
    <xf numFmtId="0" fontId="2" fillId="9" borderId="10" xfId="2" applyFont="1" applyFill="1" applyBorder="1" applyAlignment="1">
      <alignment horizontal="center"/>
    </xf>
    <xf numFmtId="165" fontId="2" fillId="9" borderId="12" xfId="4" applyNumberFormat="1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/>
    </xf>
    <xf numFmtId="165" fontId="8" fillId="0" borderId="12" xfId="4" applyNumberFormat="1" applyFont="1" applyFill="1" applyBorder="1" applyAlignment="1">
      <alignment horizontal="center" vertical="center"/>
    </xf>
    <xf numFmtId="43" fontId="2" fillId="0" borderId="12" xfId="4" applyNumberFormat="1" applyFont="1" applyFill="1" applyBorder="1" applyAlignment="1">
      <alignment horizontal="center" vertical="center"/>
    </xf>
    <xf numFmtId="165" fontId="2" fillId="0" borderId="12" xfId="4" applyNumberFormat="1" applyFont="1" applyFill="1" applyBorder="1" applyAlignment="1">
      <alignment horizontal="center" vertical="center"/>
    </xf>
    <xf numFmtId="0" fontId="2" fillId="0" borderId="25" xfId="2" applyFont="1" applyFill="1" applyBorder="1" applyAlignment="1">
      <alignment horizontal="center"/>
    </xf>
    <xf numFmtId="165" fontId="2" fillId="0" borderId="13" xfId="4" applyNumberFormat="1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/>
    </xf>
    <xf numFmtId="165" fontId="8" fillId="0" borderId="27" xfId="4" applyNumberFormat="1" applyFont="1" applyFill="1" applyBorder="1" applyAlignment="1">
      <alignment horizontal="center" vertical="center"/>
    </xf>
    <xf numFmtId="0" fontId="8" fillId="0" borderId="28" xfId="2" applyFont="1" applyFill="1" applyBorder="1" applyAlignment="1">
      <alignment horizontal="center"/>
    </xf>
    <xf numFmtId="165" fontId="8" fillId="0" borderId="24" xfId="4" applyNumberFormat="1" applyFont="1" applyFill="1" applyBorder="1" applyAlignment="1">
      <alignment horizontal="center" vertical="center"/>
    </xf>
    <xf numFmtId="1" fontId="2" fillId="0" borderId="12" xfId="1" applyNumberFormat="1" applyFont="1" applyFill="1" applyBorder="1" applyAlignment="1">
      <alignment horizontal="right"/>
    </xf>
    <xf numFmtId="1" fontId="2" fillId="4" borderId="12" xfId="1" applyNumberFormat="1" applyFont="1" applyFill="1" applyBorder="1" applyAlignment="1">
      <alignment horizontal="right" vertical="center"/>
    </xf>
    <xf numFmtId="3" fontId="2" fillId="0" borderId="12" xfId="0" applyNumberFormat="1" applyFont="1" applyFill="1" applyBorder="1" applyAlignment="1">
      <alignment horizontal="right"/>
    </xf>
    <xf numFmtId="1" fontId="2" fillId="0" borderId="12" xfId="1" applyNumberFormat="1" applyFont="1" applyFill="1" applyBorder="1" applyAlignment="1">
      <alignment horizontal="right" vertical="center"/>
    </xf>
    <xf numFmtId="0" fontId="8" fillId="0" borderId="25" xfId="2" applyFont="1" applyFill="1" applyBorder="1" applyAlignment="1">
      <alignment horizontal="center"/>
    </xf>
    <xf numFmtId="165" fontId="8" fillId="0" borderId="13" xfId="4" applyNumberFormat="1" applyFont="1" applyFill="1" applyBorder="1" applyAlignment="1">
      <alignment horizontal="center" vertical="center"/>
    </xf>
    <xf numFmtId="0" fontId="8" fillId="0" borderId="29" xfId="2" applyFont="1" applyFill="1" applyBorder="1" applyAlignment="1">
      <alignment horizontal="center"/>
    </xf>
    <xf numFmtId="165" fontId="8" fillId="0" borderId="30" xfId="4" applyNumberFormat="1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horizontal="center"/>
    </xf>
    <xf numFmtId="165" fontId="14" fillId="0" borderId="0" xfId="2" applyNumberFormat="1" applyFont="1"/>
    <xf numFmtId="3" fontId="3" fillId="2" borderId="1" xfId="2" applyNumberFormat="1" applyFont="1" applyFill="1" applyBorder="1" applyAlignment="1">
      <alignment horizontal="center" vertical="center" wrapText="1"/>
    </xf>
    <xf numFmtId="3" fontId="3" fillId="2" borderId="2" xfId="2" applyNumberFormat="1" applyFont="1" applyFill="1" applyBorder="1" applyAlignment="1">
      <alignment horizontal="center" vertical="center" wrapText="1"/>
    </xf>
    <xf numFmtId="3" fontId="3" fillId="2" borderId="3" xfId="2" applyNumberFormat="1" applyFont="1" applyFill="1" applyBorder="1" applyAlignment="1">
      <alignment horizontal="center" vertical="center" wrapText="1"/>
    </xf>
    <xf numFmtId="3" fontId="8" fillId="3" borderId="7" xfId="2" applyNumberFormat="1" applyFont="1" applyFill="1" applyBorder="1" applyAlignment="1">
      <alignment horizontal="center" vertical="center" wrapText="1"/>
    </xf>
    <xf numFmtId="3" fontId="8" fillId="3" borderId="8" xfId="2" applyNumberFormat="1" applyFont="1" applyFill="1" applyBorder="1" applyAlignment="1">
      <alignment horizontal="center" vertical="center" wrapText="1"/>
    </xf>
    <xf numFmtId="3" fontId="8" fillId="3" borderId="9" xfId="2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3" fontId="13" fillId="0" borderId="0" xfId="2" applyNumberFormat="1" applyFont="1" applyFill="1" applyAlignment="1">
      <alignment horizontal="left" vertical="center"/>
    </xf>
    <xf numFmtId="3" fontId="8" fillId="3" borderId="14" xfId="2" applyNumberFormat="1" applyFont="1" applyFill="1" applyBorder="1" applyAlignment="1">
      <alignment horizontal="center" vertical="center" wrapText="1"/>
    </xf>
    <xf numFmtId="3" fontId="8" fillId="3" borderId="15" xfId="2" applyNumberFormat="1" applyFont="1" applyFill="1" applyBorder="1" applyAlignment="1">
      <alignment horizontal="center" vertical="center" wrapText="1"/>
    </xf>
    <xf numFmtId="3" fontId="8" fillId="3" borderId="16" xfId="2" applyNumberFormat="1" applyFont="1" applyFill="1" applyBorder="1" applyAlignment="1">
      <alignment horizontal="center" vertical="center" wrapText="1"/>
    </xf>
    <xf numFmtId="3" fontId="8" fillId="6" borderId="19" xfId="2" applyNumberFormat="1" applyFont="1" applyFill="1" applyBorder="1" applyAlignment="1">
      <alignment horizontal="center" vertical="center" wrapText="1"/>
    </xf>
    <xf numFmtId="3" fontId="8" fillId="3" borderId="21" xfId="2" applyNumberFormat="1" applyFont="1" applyFill="1" applyBorder="1" applyAlignment="1">
      <alignment horizontal="center" vertical="center" wrapText="1"/>
    </xf>
    <xf numFmtId="3" fontId="8" fillId="3" borderId="22" xfId="2" applyNumberFormat="1" applyFont="1" applyFill="1" applyBorder="1" applyAlignment="1">
      <alignment horizontal="center" vertical="center" wrapText="1"/>
    </xf>
    <xf numFmtId="3" fontId="8" fillId="3" borderId="23" xfId="2" applyNumberFormat="1" applyFont="1" applyFill="1" applyBorder="1" applyAlignment="1">
      <alignment horizontal="center" vertical="center" wrapText="1"/>
    </xf>
    <xf numFmtId="3" fontId="13" fillId="0" borderId="0" xfId="3" applyNumberFormat="1" applyFont="1" applyFill="1" applyBorder="1" applyAlignment="1">
      <alignment horizontal="left" vertical="center"/>
    </xf>
    <xf numFmtId="3" fontId="13" fillId="0" borderId="0" xfId="2" applyNumberFormat="1" applyFont="1" applyFill="1" applyBorder="1" applyAlignment="1">
      <alignment horizontal="left" vertical="center"/>
    </xf>
    <xf numFmtId="3" fontId="2" fillId="0" borderId="31" xfId="2" applyNumberFormat="1" applyFont="1" applyFill="1" applyBorder="1" applyAlignment="1">
      <alignment horizontal="center" vertical="center" wrapText="1"/>
    </xf>
    <xf numFmtId="3" fontId="2" fillId="0" borderId="32" xfId="2" applyNumberFormat="1" applyFont="1" applyFill="1" applyBorder="1" applyAlignment="1">
      <alignment horizontal="center" vertical="center" wrapText="1"/>
    </xf>
    <xf numFmtId="3" fontId="2" fillId="0" borderId="33" xfId="2" applyNumberFormat="1" applyFont="1" applyFill="1" applyBorder="1" applyAlignment="1">
      <alignment horizontal="center" vertical="center" wrapText="1"/>
    </xf>
    <xf numFmtId="0" fontId="8" fillId="5" borderId="21" xfId="2" applyFont="1" applyFill="1" applyBorder="1" applyAlignment="1">
      <alignment horizontal="center" vertical="center" wrapText="1"/>
    </xf>
    <xf numFmtId="0" fontId="8" fillId="5" borderId="22" xfId="2" applyFont="1" applyFill="1" applyBorder="1" applyAlignment="1">
      <alignment horizontal="center" vertical="center" wrapText="1"/>
    </xf>
    <xf numFmtId="0" fontId="8" fillId="5" borderId="23" xfId="2" applyFont="1" applyFill="1" applyBorder="1" applyAlignment="1">
      <alignment horizontal="center" vertical="center" wrapText="1"/>
    </xf>
  </cellXfs>
  <cellStyles count="5">
    <cellStyle name="Comma" xfId="1" builtinId="3"/>
    <cellStyle name="Comma 2" xfId="4" xr:uid="{DE37C266-7101-4663-960F-8EA01B4E6697}"/>
    <cellStyle name="Normal" xfId="0" builtinId="0"/>
    <cellStyle name="Normal 2 5" xfId="3" xr:uid="{87BB33BA-6AF5-4B32-B87F-B35A3DDB863C}"/>
    <cellStyle name="Normal 5" xfId="2" xr:uid="{E8563E4C-6A2C-45CA-876F-A0ED2BBE15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1685926</xdr:colOff>
      <xdr:row>1</xdr:row>
      <xdr:rowOff>0</xdr:rowOff>
    </xdr:from>
    <xdr:ext cx="0" cy="387326"/>
    <xdr:pic>
      <xdr:nvPicPr>
        <xdr:cNvPr id="2" name="Picture 1">
          <a:extLst>
            <a:ext uri="{FF2B5EF4-FFF2-40B4-BE49-F238E27FC236}">
              <a16:creationId xmlns:a16="http://schemas.microsoft.com/office/drawing/2014/main" id="{F6365709-A1B7-4A75-9A04-380185304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1" y="161925"/>
          <a:ext cx="0" cy="3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9C62-5FA2-41C9-B7BF-963559AE843C}">
  <sheetPr>
    <pageSetUpPr fitToPage="1"/>
  </sheetPr>
  <dimension ref="B2:F29"/>
  <sheetViews>
    <sheetView tabSelected="1" workbookViewId="0">
      <selection activeCell="H18" sqref="H18"/>
    </sheetView>
  </sheetViews>
  <sheetFormatPr defaultColWidth="9.140625" defaultRowHeight="12.75" x14ac:dyDescent="0.25"/>
  <cols>
    <col min="1" max="1" width="9.140625" style="1"/>
    <col min="2" max="2" width="6.7109375" style="1" customWidth="1"/>
    <col min="3" max="3" width="52.140625" style="1" customWidth="1"/>
    <col min="4" max="4" width="5.28515625" style="1" customWidth="1"/>
    <col min="5" max="5" width="10.140625" style="1" customWidth="1"/>
    <col min="6" max="6" width="9.85546875" style="1" bestFit="1" customWidth="1"/>
    <col min="7" max="7" width="9.140625" style="1"/>
    <col min="8" max="8" width="28.140625" style="1" customWidth="1"/>
    <col min="9" max="16384" width="9.140625" style="1"/>
  </cols>
  <sheetData>
    <row r="2" spans="2:6" ht="13.5" thickBot="1" x14ac:dyDescent="0.3"/>
    <row r="3" spans="2:6" s="2" customFormat="1" ht="19.5" thickBot="1" x14ac:dyDescent="0.3">
      <c r="B3" s="58" t="s">
        <v>23</v>
      </c>
      <c r="C3" s="59"/>
      <c r="D3" s="59"/>
      <c r="E3" s="59"/>
      <c r="F3" s="60"/>
    </row>
    <row r="4" spans="2:6" s="6" customFormat="1" ht="15" x14ac:dyDescent="0.25">
      <c r="B4" s="3"/>
      <c r="C4" s="4" t="s">
        <v>0</v>
      </c>
      <c r="D4" s="4" t="s">
        <v>1</v>
      </c>
      <c r="E4" s="4" t="s">
        <v>2</v>
      </c>
      <c r="F4" s="5" t="s">
        <v>3</v>
      </c>
    </row>
    <row r="5" spans="2:6" x14ac:dyDescent="0.25">
      <c r="B5" s="61" t="s">
        <v>5</v>
      </c>
      <c r="C5" s="62"/>
      <c r="D5" s="62"/>
      <c r="E5" s="62"/>
      <c r="F5" s="63"/>
    </row>
    <row r="6" spans="2:6" x14ac:dyDescent="0.25">
      <c r="B6" s="8">
        <v>1</v>
      </c>
      <c r="C6" s="9" t="s">
        <v>6</v>
      </c>
      <c r="D6" s="10">
        <v>1</v>
      </c>
      <c r="E6" s="10">
        <f>'Wage Breakup '!D35</f>
        <v>24947.511979999999</v>
      </c>
      <c r="F6" s="11">
        <f>E6*D6</f>
        <v>24947.511979999999</v>
      </c>
    </row>
    <row r="7" spans="2:6" x14ac:dyDescent="0.25">
      <c r="B7" s="8">
        <v>2</v>
      </c>
      <c r="C7" s="9" t="s">
        <v>56</v>
      </c>
      <c r="D7" s="10">
        <v>1</v>
      </c>
      <c r="E7" s="10">
        <f>'Wage Breakup '!E35</f>
        <v>21445.44888</v>
      </c>
      <c r="F7" s="11">
        <f>E7*D7</f>
        <v>21445.44888</v>
      </c>
    </row>
    <row r="8" spans="2:6" x14ac:dyDescent="0.25">
      <c r="B8" s="8">
        <v>3</v>
      </c>
      <c r="C8" s="9" t="s">
        <v>60</v>
      </c>
      <c r="D8" s="12">
        <v>10</v>
      </c>
      <c r="E8" s="10">
        <f>'Wage Breakup '!C35</f>
        <v>18253.673084000002</v>
      </c>
      <c r="F8" s="11">
        <f t="shared" ref="F8" si="0">E8*D8</f>
        <v>182536.73084000003</v>
      </c>
    </row>
    <row r="9" spans="2:6" x14ac:dyDescent="0.25">
      <c r="B9" s="8"/>
      <c r="C9" s="7" t="s">
        <v>4</v>
      </c>
      <c r="D9" s="7"/>
      <c r="E9" s="10"/>
      <c r="F9" s="13">
        <f>SUM(F6:F8)</f>
        <v>228929.69170000002</v>
      </c>
    </row>
    <row r="10" spans="2:6" x14ac:dyDescent="0.2">
      <c r="B10" s="64" t="s">
        <v>7</v>
      </c>
      <c r="C10" s="65"/>
      <c r="D10" s="65"/>
      <c r="E10" s="65"/>
      <c r="F10" s="66"/>
    </row>
    <row r="11" spans="2:6" ht="25.5" x14ac:dyDescent="0.25">
      <c r="B11" s="8">
        <v>1</v>
      </c>
      <c r="C11" s="14" t="s">
        <v>8</v>
      </c>
      <c r="D11" s="10"/>
      <c r="E11" s="15"/>
      <c r="F11" s="16" t="s">
        <v>9</v>
      </c>
    </row>
    <row r="12" spans="2:6" ht="12.75" customHeight="1" x14ac:dyDescent="0.25">
      <c r="B12" s="8">
        <v>2</v>
      </c>
      <c r="C12" s="9" t="s">
        <v>10</v>
      </c>
      <c r="D12" s="10">
        <v>1</v>
      </c>
      <c r="E12" s="77" t="s">
        <v>61</v>
      </c>
      <c r="F12" s="16"/>
    </row>
    <row r="13" spans="2:6" x14ac:dyDescent="0.25">
      <c r="B13" s="8">
        <f t="shared" ref="B13:B15" si="1">B12+1</f>
        <v>3</v>
      </c>
      <c r="C13" s="9" t="s">
        <v>11</v>
      </c>
      <c r="D13" s="10">
        <v>1</v>
      </c>
      <c r="E13" s="78"/>
      <c r="F13" s="16"/>
    </row>
    <row r="14" spans="2:6" x14ac:dyDescent="0.25">
      <c r="B14" s="8">
        <f t="shared" si="1"/>
        <v>4</v>
      </c>
      <c r="C14" s="9" t="s">
        <v>12</v>
      </c>
      <c r="D14" s="10">
        <v>1</v>
      </c>
      <c r="E14" s="79"/>
      <c r="F14" s="16"/>
    </row>
    <row r="15" spans="2:6" x14ac:dyDescent="0.25">
      <c r="B15" s="8">
        <f t="shared" si="1"/>
        <v>5</v>
      </c>
      <c r="C15" s="9" t="s">
        <v>13</v>
      </c>
      <c r="D15" s="10"/>
      <c r="E15" s="10"/>
      <c r="F15" s="16" t="s">
        <v>9</v>
      </c>
    </row>
    <row r="16" spans="2:6" ht="13.5" thickBot="1" x14ac:dyDescent="0.3">
      <c r="B16" s="8"/>
      <c r="C16" s="7" t="s">
        <v>4</v>
      </c>
      <c r="D16" s="10"/>
      <c r="E16" s="10"/>
      <c r="F16" s="13"/>
    </row>
    <row r="17" spans="2:6" ht="13.5" thickBot="1" x14ac:dyDescent="0.3">
      <c r="B17" s="17"/>
      <c r="C17" s="68" t="s">
        <v>14</v>
      </c>
      <c r="D17" s="69"/>
      <c r="E17" s="70"/>
      <c r="F17" s="18">
        <f>F16+F9</f>
        <v>228929.69170000002</v>
      </c>
    </row>
    <row r="18" spans="2:6" ht="13.5" thickBot="1" x14ac:dyDescent="0.3">
      <c r="B18" s="19"/>
      <c r="C18" s="71" t="s">
        <v>15</v>
      </c>
      <c r="D18" s="71"/>
      <c r="E18" s="71"/>
      <c r="F18" s="20">
        <f>F17*10%</f>
        <v>22892.969170000004</v>
      </c>
    </row>
    <row r="19" spans="2:6" ht="13.5" thickBot="1" x14ac:dyDescent="0.3">
      <c r="B19" s="21"/>
      <c r="C19" s="72" t="s">
        <v>16</v>
      </c>
      <c r="D19" s="73"/>
      <c r="E19" s="74"/>
      <c r="F19" s="22">
        <f>F17+F18</f>
        <v>251822.66087000002</v>
      </c>
    </row>
    <row r="20" spans="2:6" s="23" customFormat="1" x14ac:dyDescent="0.25"/>
    <row r="21" spans="2:6" s="23" customFormat="1" x14ac:dyDescent="0.25"/>
    <row r="22" spans="2:6" s="23" customFormat="1" x14ac:dyDescent="0.25">
      <c r="B22" s="24" t="s">
        <v>17</v>
      </c>
      <c r="C22" s="25"/>
    </row>
    <row r="23" spans="2:6" s="26" customFormat="1" x14ac:dyDescent="0.25">
      <c r="B23" s="75" t="s">
        <v>18</v>
      </c>
      <c r="C23" s="75"/>
      <c r="D23" s="75"/>
      <c r="E23" s="75"/>
      <c r="F23" s="75"/>
    </row>
    <row r="24" spans="2:6" s="26" customFormat="1" x14ac:dyDescent="0.25">
      <c r="B24" s="27" t="s">
        <v>19</v>
      </c>
      <c r="C24" s="27"/>
      <c r="D24" s="27"/>
      <c r="E24" s="27"/>
      <c r="F24" s="27"/>
    </row>
    <row r="25" spans="2:6" s="26" customFormat="1" x14ac:dyDescent="0.25">
      <c r="B25" s="75" t="s">
        <v>20</v>
      </c>
      <c r="C25" s="75"/>
      <c r="D25" s="75"/>
      <c r="E25" s="75"/>
      <c r="F25" s="75"/>
    </row>
    <row r="26" spans="2:6" s="26" customFormat="1" x14ac:dyDescent="0.25">
      <c r="B26" s="76" t="s">
        <v>58</v>
      </c>
      <c r="C26" s="76"/>
      <c r="D26" s="76"/>
      <c r="E26" s="76"/>
      <c r="F26" s="76"/>
    </row>
    <row r="27" spans="2:6" x14ac:dyDescent="0.25">
      <c r="B27" s="28" t="s">
        <v>21</v>
      </c>
      <c r="C27" s="28"/>
      <c r="D27" s="28"/>
      <c r="E27" s="28"/>
      <c r="F27" s="28"/>
    </row>
    <row r="28" spans="2:6" x14ac:dyDescent="0.25">
      <c r="B28" s="67" t="s">
        <v>59</v>
      </c>
      <c r="C28" s="67"/>
      <c r="D28" s="67"/>
      <c r="E28" s="67"/>
      <c r="F28" s="67"/>
    </row>
    <row r="29" spans="2:6" x14ac:dyDescent="0.25">
      <c r="B29" s="26" t="s">
        <v>22</v>
      </c>
      <c r="C29" s="26"/>
      <c r="D29" s="26"/>
      <c r="E29" s="26"/>
      <c r="F29" s="26"/>
    </row>
  </sheetData>
  <mergeCells count="11">
    <mergeCell ref="B3:F3"/>
    <mergeCell ref="B5:F5"/>
    <mergeCell ref="B10:F10"/>
    <mergeCell ref="B28:F28"/>
    <mergeCell ref="C17:E17"/>
    <mergeCell ref="C18:E18"/>
    <mergeCell ref="C19:E19"/>
    <mergeCell ref="B23:F23"/>
    <mergeCell ref="B25:F25"/>
    <mergeCell ref="B26:F26"/>
    <mergeCell ref="E12:E14"/>
  </mergeCells>
  <pageMargins left="0.7" right="0.7" top="0.75" bottom="0.75" header="0.3" footer="0.3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A0B6-85D8-4CF0-BD24-76E5D5ADA7B8}">
  <dimension ref="B2:E41"/>
  <sheetViews>
    <sheetView workbookViewId="0">
      <selection activeCell="H7" sqref="H7"/>
    </sheetView>
  </sheetViews>
  <sheetFormatPr defaultColWidth="9.140625" defaultRowHeight="12.75" x14ac:dyDescent="0.2"/>
  <cols>
    <col min="1" max="1" width="9.140625" style="29"/>
    <col min="2" max="2" width="42.7109375" style="29" bestFit="1" customWidth="1"/>
    <col min="3" max="5" width="13.140625" style="29" customWidth="1"/>
    <col min="6" max="16384" width="9.140625" style="29"/>
  </cols>
  <sheetData>
    <row r="2" spans="2:5" ht="13.5" thickBot="1" x14ac:dyDescent="0.25"/>
    <row r="3" spans="2:5" ht="26.25" customHeight="1" thickBot="1" x14ac:dyDescent="0.25">
      <c r="B3" s="80" t="s">
        <v>24</v>
      </c>
      <c r="C3" s="81"/>
      <c r="D3" s="81"/>
      <c r="E3" s="82"/>
    </row>
    <row r="4" spans="2:5" ht="40.5" customHeight="1" thickBot="1" x14ac:dyDescent="0.25">
      <c r="B4" s="30" t="s">
        <v>25</v>
      </c>
      <c r="C4" s="31" t="s">
        <v>26</v>
      </c>
      <c r="D4" s="31" t="s">
        <v>27</v>
      </c>
      <c r="E4" s="31" t="s">
        <v>56</v>
      </c>
    </row>
    <row r="5" spans="2:5" x14ac:dyDescent="0.2">
      <c r="B5" s="32" t="s">
        <v>28</v>
      </c>
      <c r="C5" s="33"/>
      <c r="D5" s="33"/>
      <c r="E5" s="33"/>
    </row>
    <row r="6" spans="2:5" x14ac:dyDescent="0.2">
      <c r="B6" s="34" t="s">
        <v>29</v>
      </c>
      <c r="C6" s="35">
        <v>10021</v>
      </c>
      <c r="D6" s="35">
        <v>11632</v>
      </c>
      <c r="E6" s="35">
        <v>10856</v>
      </c>
    </row>
    <row r="7" spans="2:5" x14ac:dyDescent="0.2">
      <c r="B7" s="36" t="s">
        <v>30</v>
      </c>
      <c r="C7" s="37">
        <v>1430</v>
      </c>
      <c r="D7" s="37">
        <v>1430</v>
      </c>
      <c r="E7" s="37">
        <v>1430</v>
      </c>
    </row>
    <row r="8" spans="2:5" x14ac:dyDescent="0.2">
      <c r="B8" s="38" t="s">
        <v>31</v>
      </c>
      <c r="C8" s="39">
        <f t="shared" ref="C8:D8" si="0">SUM(C6:C7)</f>
        <v>11451</v>
      </c>
      <c r="D8" s="39">
        <f t="shared" si="0"/>
        <v>13062</v>
      </c>
      <c r="E8" s="39">
        <f t="shared" ref="E8" si="1">SUM(E6:E7)</f>
        <v>12286</v>
      </c>
    </row>
    <row r="9" spans="2:5" x14ac:dyDescent="0.2">
      <c r="B9" s="34" t="s">
        <v>32</v>
      </c>
      <c r="C9" s="40">
        <f>C8*6%</f>
        <v>687.06</v>
      </c>
      <c r="D9" s="40">
        <f>D8*35%</f>
        <v>4571.7</v>
      </c>
      <c r="E9" s="40">
        <f>E8*20%</f>
        <v>2457.2000000000003</v>
      </c>
    </row>
    <row r="10" spans="2:5" x14ac:dyDescent="0.2">
      <c r="B10" s="34" t="s">
        <v>33</v>
      </c>
      <c r="C10" s="41">
        <v>0</v>
      </c>
      <c r="D10" s="41">
        <v>0</v>
      </c>
      <c r="E10" s="41">
        <v>0</v>
      </c>
    </row>
    <row r="11" spans="2:5" x14ac:dyDescent="0.2">
      <c r="B11" s="34" t="s">
        <v>34</v>
      </c>
      <c r="C11" s="41">
        <v>0</v>
      </c>
      <c r="D11" s="41">
        <v>0</v>
      </c>
      <c r="E11" s="41">
        <v>0</v>
      </c>
    </row>
    <row r="12" spans="2:5" x14ac:dyDescent="0.2">
      <c r="B12" s="34" t="s">
        <v>35</v>
      </c>
      <c r="C12" s="41">
        <v>0</v>
      </c>
      <c r="D12" s="41">
        <v>0</v>
      </c>
      <c r="E12" s="41">
        <v>0</v>
      </c>
    </row>
    <row r="13" spans="2:5" ht="13.5" thickBot="1" x14ac:dyDescent="0.25">
      <c r="B13" s="42" t="s">
        <v>36</v>
      </c>
      <c r="C13" s="43">
        <v>0</v>
      </c>
      <c r="D13" s="43">
        <v>0</v>
      </c>
      <c r="E13" s="43">
        <v>0</v>
      </c>
    </row>
    <row r="14" spans="2:5" ht="13.5" thickBot="1" x14ac:dyDescent="0.25">
      <c r="B14" s="44" t="s">
        <v>37</v>
      </c>
      <c r="C14" s="45">
        <f t="shared" ref="C14:E14" si="2">SUM(C8:C13)</f>
        <v>12138.06</v>
      </c>
      <c r="D14" s="45">
        <f t="shared" si="2"/>
        <v>17633.7</v>
      </c>
      <c r="E14" s="45">
        <f t="shared" si="2"/>
        <v>14743.2</v>
      </c>
    </row>
    <row r="15" spans="2:5" x14ac:dyDescent="0.2">
      <c r="B15" s="46" t="s">
        <v>38</v>
      </c>
      <c r="C15" s="47"/>
      <c r="D15" s="47"/>
      <c r="E15" s="47"/>
    </row>
    <row r="16" spans="2:5" x14ac:dyDescent="0.2">
      <c r="B16" s="34" t="s">
        <v>39</v>
      </c>
      <c r="C16" s="48">
        <f>IF(C14-C9&gt;14999,15000*12%,IF(C14-C9&lt;14999,SUM(C14-C9)*12%))</f>
        <v>1374.12</v>
      </c>
      <c r="D16" s="48">
        <f>IF(D14-D9&gt;14999,15000*12%,IF(D14-D9&lt;14999,SUM(D14-D9)*12%))</f>
        <v>1567.44</v>
      </c>
      <c r="E16" s="48">
        <f>IF(E14-E9&gt;14999,15000*12%,IF(E14-E9&lt;14999,SUM(E14-E9)*12%))</f>
        <v>1474.32</v>
      </c>
    </row>
    <row r="17" spans="2:5" x14ac:dyDescent="0.2">
      <c r="B17" s="34" t="s">
        <v>40</v>
      </c>
      <c r="C17" s="49">
        <f>IF(C14&gt;21000,0,IF(C14&lt;21000,C14*0.75%))</f>
        <v>91.035449999999997</v>
      </c>
      <c r="D17" s="49">
        <f>IF(D14&gt;21000,0,IF(D14&lt;21000,D14*0.75%))</f>
        <v>132.25274999999999</v>
      </c>
      <c r="E17" s="49">
        <f>IF(E14&gt;21000,0,IF(E14&lt;21000,E14*0.75%))</f>
        <v>110.574</v>
      </c>
    </row>
    <row r="18" spans="2:5" x14ac:dyDescent="0.2">
      <c r="B18" s="34" t="s">
        <v>41</v>
      </c>
      <c r="C18" s="50">
        <v>2</v>
      </c>
      <c r="D18" s="50">
        <v>2</v>
      </c>
      <c r="E18" s="50">
        <v>2</v>
      </c>
    </row>
    <row r="19" spans="2:5" x14ac:dyDescent="0.2">
      <c r="B19" s="34" t="s">
        <v>42</v>
      </c>
      <c r="C19" s="51">
        <f t="shared" ref="C19:E19" si="3">IF(C14&gt;10000,200,IF(C14&gt;7500,175,IF(C14&lt;7499,0)))</f>
        <v>200</v>
      </c>
      <c r="D19" s="51">
        <f t="shared" si="3"/>
        <v>200</v>
      </c>
      <c r="E19" s="51">
        <f t="shared" si="3"/>
        <v>200</v>
      </c>
    </row>
    <row r="20" spans="2:5" x14ac:dyDescent="0.2">
      <c r="B20" s="38" t="s">
        <v>43</v>
      </c>
      <c r="C20" s="39">
        <f t="shared" ref="C20" si="4">SUM(C16:C19)</f>
        <v>1667.15545</v>
      </c>
      <c r="D20" s="39">
        <f t="shared" ref="D20:E20" si="5">SUM(D16:D19)</f>
        <v>1901.6927500000002</v>
      </c>
      <c r="E20" s="39">
        <f t="shared" si="5"/>
        <v>1786.894</v>
      </c>
    </row>
    <row r="21" spans="2:5" ht="13.5" thickBot="1" x14ac:dyDescent="0.25">
      <c r="B21" s="52"/>
      <c r="C21" s="53"/>
      <c r="D21" s="53"/>
      <c r="E21" s="53"/>
    </row>
    <row r="22" spans="2:5" ht="13.5" thickBot="1" x14ac:dyDescent="0.25">
      <c r="B22" s="44" t="s">
        <v>44</v>
      </c>
      <c r="C22" s="45">
        <f t="shared" ref="C22:E22" si="6">C14-C20</f>
        <v>10470.904549999999</v>
      </c>
      <c r="D22" s="45">
        <f t="shared" si="6"/>
        <v>15732.007250000001</v>
      </c>
      <c r="E22" s="45">
        <f t="shared" si="6"/>
        <v>12956.306</v>
      </c>
    </row>
    <row r="23" spans="2:5" x14ac:dyDescent="0.2">
      <c r="B23" s="46" t="s">
        <v>45</v>
      </c>
      <c r="C23" s="47"/>
      <c r="D23" s="47"/>
      <c r="E23" s="47"/>
    </row>
    <row r="24" spans="2:5" x14ac:dyDescent="0.2">
      <c r="B24" s="34" t="s">
        <v>46</v>
      </c>
      <c r="C24" s="48">
        <f>IF(C14-C9&gt;14999,15000*13%,IF(C14-C9&lt;14999,SUM(C14-C9)*13%))</f>
        <v>1488.63</v>
      </c>
      <c r="D24" s="48">
        <f>IF(D14-D9&gt;14999,15000*13%,IF(D14-D9&lt;14999,SUM(D14-D9)*13%))</f>
        <v>1698.06</v>
      </c>
      <c r="E24" s="48">
        <f>IF(E14-E9&gt;14999,15000*13%,IF(E14-E9&lt;14999,SUM(E14-E9)*13%))</f>
        <v>1597.18</v>
      </c>
    </row>
    <row r="25" spans="2:5" x14ac:dyDescent="0.2">
      <c r="B25" s="34" t="s">
        <v>47</v>
      </c>
      <c r="C25" s="49">
        <f>IF(C14&gt;21000,0,IF(C14&lt;21000,C14*3.25%))</f>
        <v>394.48694999999998</v>
      </c>
      <c r="D25" s="49">
        <f>IF(D14&gt;21000,0,IF(D14&lt;21000,D14*3.25%))</f>
        <v>573.09525000000008</v>
      </c>
      <c r="E25" s="49">
        <f>IF(E14&gt;21000,0,IF(E14&lt;21000,E14*3.25%))</f>
        <v>479.15400000000005</v>
      </c>
    </row>
    <row r="26" spans="2:5" x14ac:dyDescent="0.2">
      <c r="B26" s="34" t="s">
        <v>48</v>
      </c>
      <c r="C26" s="41">
        <f t="shared" ref="C26:E26" si="7">+C8*8.33%</f>
        <v>953.86829999999998</v>
      </c>
      <c r="D26" s="41">
        <f t="shared" si="7"/>
        <v>1088.0645999999999</v>
      </c>
      <c r="E26" s="41">
        <f t="shared" si="7"/>
        <v>1023.4238</v>
      </c>
    </row>
    <row r="27" spans="2:5" x14ac:dyDescent="0.2">
      <c r="B27" s="34" t="s">
        <v>49</v>
      </c>
      <c r="C27" s="41">
        <f t="shared" ref="C27:E27" si="8">+C14*8.33%</f>
        <v>1011.1003979999999</v>
      </c>
      <c r="D27" s="41">
        <f t="shared" si="8"/>
        <v>1468.8872100000001</v>
      </c>
      <c r="E27" s="41">
        <f t="shared" si="8"/>
        <v>1228.1085600000001</v>
      </c>
    </row>
    <row r="28" spans="2:5" x14ac:dyDescent="0.2">
      <c r="B28" s="34" t="s">
        <v>41</v>
      </c>
      <c r="C28" s="41">
        <v>6</v>
      </c>
      <c r="D28" s="41">
        <v>6</v>
      </c>
      <c r="E28" s="41">
        <v>6</v>
      </c>
    </row>
    <row r="29" spans="2:5" x14ac:dyDescent="0.2">
      <c r="B29" s="34" t="s">
        <v>50</v>
      </c>
      <c r="C29" s="41">
        <f t="shared" ref="C29:E29" si="9">4.81%*C8</f>
        <v>550.79309999999998</v>
      </c>
      <c r="D29" s="41">
        <f t="shared" si="9"/>
        <v>628.28219999999999</v>
      </c>
      <c r="E29" s="41">
        <f t="shared" si="9"/>
        <v>590.95659999999998</v>
      </c>
    </row>
    <row r="30" spans="2:5" x14ac:dyDescent="0.2">
      <c r="B30" s="34" t="s">
        <v>57</v>
      </c>
      <c r="C30" s="41">
        <f>C14*2.56%</f>
        <v>310.73433599999998</v>
      </c>
      <c r="D30" s="41">
        <f t="shared" ref="D30:E30" si="10">D14*2.56%</f>
        <v>451.42272000000003</v>
      </c>
      <c r="E30" s="41">
        <f t="shared" si="10"/>
        <v>377.42592000000002</v>
      </c>
    </row>
    <row r="31" spans="2:5" x14ac:dyDescent="0.2">
      <c r="B31" s="34" t="s">
        <v>51</v>
      </c>
      <c r="C31" s="41">
        <v>200</v>
      </c>
      <c r="D31" s="41">
        <v>200</v>
      </c>
      <c r="E31" s="41">
        <v>200</v>
      </c>
    </row>
    <row r="32" spans="2:5" x14ac:dyDescent="0.2">
      <c r="B32" s="34" t="s">
        <v>52</v>
      </c>
      <c r="C32" s="43">
        <v>300</v>
      </c>
      <c r="D32" s="43">
        <v>300</v>
      </c>
      <c r="E32" s="43">
        <v>300</v>
      </c>
    </row>
    <row r="33" spans="2:5" x14ac:dyDescent="0.2">
      <c r="B33" s="42" t="s">
        <v>53</v>
      </c>
      <c r="C33" s="43">
        <v>900</v>
      </c>
      <c r="D33" s="43">
        <v>900</v>
      </c>
      <c r="E33" s="43">
        <v>900</v>
      </c>
    </row>
    <row r="34" spans="2:5" ht="13.5" thickBot="1" x14ac:dyDescent="0.25">
      <c r="B34" s="54" t="s">
        <v>54</v>
      </c>
      <c r="C34" s="55">
        <f>SUM(C24:C33)</f>
        <v>6115.6130840000005</v>
      </c>
      <c r="D34" s="55">
        <f>SUM(D24:D33)</f>
        <v>7313.8119799999986</v>
      </c>
      <c r="E34" s="55">
        <f>SUM(E24:E33)</f>
        <v>6702.2488799999992</v>
      </c>
    </row>
    <row r="35" spans="2:5" ht="13.5" thickBot="1" x14ac:dyDescent="0.25">
      <c r="B35" s="56" t="s">
        <v>55</v>
      </c>
      <c r="C35" s="45">
        <f>C14+C34</f>
        <v>18253.673084000002</v>
      </c>
      <c r="D35" s="45">
        <f>D14+D34</f>
        <v>24947.511979999999</v>
      </c>
      <c r="E35" s="45">
        <f>E14+E34</f>
        <v>21445.44888</v>
      </c>
    </row>
    <row r="36" spans="2:5" x14ac:dyDescent="0.2">
      <c r="C36" s="57"/>
      <c r="D36" s="57"/>
      <c r="E36" s="57"/>
    </row>
    <row r="37" spans="2:5" x14ac:dyDescent="0.2">
      <c r="C37" s="57"/>
      <c r="D37" s="57"/>
      <c r="E37" s="57"/>
    </row>
    <row r="38" spans="2:5" x14ac:dyDescent="0.2">
      <c r="C38" s="57"/>
      <c r="D38" s="57"/>
      <c r="E38" s="57"/>
    </row>
    <row r="40" spans="2:5" x14ac:dyDescent="0.2">
      <c r="B40" s="57"/>
    </row>
    <row r="41" spans="2:5" x14ac:dyDescent="0.2">
      <c r="B41" s="57"/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 </vt:lpstr>
      <vt:lpstr>Wage Breakup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2021-07-21T08:18:36Z</cp:lastPrinted>
  <dcterms:created xsi:type="dcterms:W3CDTF">2021-07-21T08:06:00Z</dcterms:created>
  <dcterms:modified xsi:type="dcterms:W3CDTF">2021-09-21T08:44:05Z</dcterms:modified>
</cp:coreProperties>
</file>