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A\Desktop\Clients\"/>
    </mc:Choice>
  </mc:AlternateContent>
  <bookViews>
    <workbookView xWindow="0" yWindow="0" windowWidth="23040" windowHeight="9192"/>
  </bookViews>
  <sheets>
    <sheet name="Cost Schedule" sheetId="5" r:id="rId1"/>
    <sheet name="Wage breakup" sheetId="2" r:id="rId2"/>
    <sheet name="Survey report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5" l="1"/>
  <c r="L15" i="5"/>
  <c r="L16" i="5" s="1"/>
  <c r="C14" i="5"/>
  <c r="I11" i="5"/>
  <c r="I21" i="5" s="1"/>
  <c r="H11" i="5"/>
  <c r="H21" i="5" s="1"/>
  <c r="G11" i="5"/>
  <c r="G21" i="5" s="1"/>
  <c r="F11" i="5"/>
  <c r="F21" i="5" s="1"/>
  <c r="K10" i="5"/>
  <c r="E10" i="5"/>
  <c r="C10" i="5"/>
  <c r="K9" i="5"/>
  <c r="L9" i="5" s="1"/>
  <c r="E9" i="5"/>
  <c r="L10" i="5" l="1"/>
  <c r="L11" i="5" s="1"/>
  <c r="K11" i="5"/>
  <c r="K22" i="5" s="1"/>
  <c r="L17" i="5" l="1"/>
  <c r="L18" i="5" s="1"/>
  <c r="L19" i="5" s="1"/>
  <c r="L22" i="5"/>
  <c r="L21" i="5"/>
  <c r="L24" i="5" s="1"/>
  <c r="K21" i="5"/>
  <c r="G11" i="2"/>
  <c r="F11" i="2"/>
  <c r="F31" i="2" s="1"/>
  <c r="G13" i="2" l="1"/>
  <c r="G17" i="2" s="1"/>
  <c r="G27" i="2"/>
  <c r="G31" i="2"/>
  <c r="F13" i="2"/>
  <c r="F17" i="2" s="1"/>
  <c r="F27" i="2"/>
  <c r="G28" i="2" l="1"/>
  <c r="G25" i="2"/>
  <c r="G26" i="2"/>
  <c r="G20" i="2"/>
  <c r="G19" i="2"/>
  <c r="G21" i="2"/>
  <c r="F25" i="2"/>
  <c r="F21" i="2"/>
  <c r="F19" i="2"/>
  <c r="F28" i="2"/>
  <c r="F26" i="2"/>
  <c r="F20" i="2"/>
  <c r="F23" i="2" l="1"/>
  <c r="G36" i="2"/>
  <c r="G38" i="2" s="1"/>
  <c r="G23" i="2"/>
  <c r="F36" i="2"/>
  <c r="F38" i="2" s="1"/>
  <c r="D15" i="1" l="1"/>
</calcChain>
</file>

<file path=xl/sharedStrings.xml><?xml version="1.0" encoding="utf-8"?>
<sst xmlns="http://schemas.openxmlformats.org/spreadsheetml/2006/main" count="125" uniqueCount="96">
  <si>
    <t>HK Manpower Deployment</t>
  </si>
  <si>
    <t>Sr.No</t>
  </si>
  <si>
    <t xml:space="preserve">Area </t>
  </si>
  <si>
    <t xml:space="preserve">morning shift </t>
  </si>
  <si>
    <t>Bldg no 6</t>
  </si>
  <si>
    <t>Bldg no 9</t>
  </si>
  <si>
    <t>Out side area</t>
  </si>
  <si>
    <t>Supervisor</t>
  </si>
  <si>
    <t>Reliver</t>
  </si>
  <si>
    <t>Hojiwala</t>
  </si>
  <si>
    <t>Lab area</t>
  </si>
  <si>
    <t>Godwon</t>
  </si>
  <si>
    <t>Total Staffing</t>
  </si>
  <si>
    <t xml:space="preserve">Consumable for Hk </t>
  </si>
  <si>
    <t>Zone</t>
  </si>
  <si>
    <t>Policy</t>
  </si>
  <si>
    <t>WC</t>
  </si>
  <si>
    <t>Vaccum machine 30 litrs</t>
  </si>
  <si>
    <t>Salary</t>
  </si>
  <si>
    <t>13.5 k take home</t>
  </si>
  <si>
    <t xml:space="preserve">janitor </t>
  </si>
  <si>
    <t>9 k take home</t>
  </si>
  <si>
    <t>Min. Wage Year Notification - Jan'21 to Jun'21</t>
  </si>
  <si>
    <t>HRA%</t>
  </si>
  <si>
    <t>Break ups</t>
  </si>
  <si>
    <t>S/V</t>
  </si>
  <si>
    <t>%</t>
  </si>
  <si>
    <t>Taken On</t>
  </si>
  <si>
    <t>Janitor/ Chambermaid</t>
  </si>
  <si>
    <t xml:space="preserve">Supervisor </t>
  </si>
  <si>
    <t>Basic</t>
  </si>
  <si>
    <t>S</t>
  </si>
  <si>
    <t>DA</t>
  </si>
  <si>
    <t>Basic + DA</t>
  </si>
  <si>
    <t>HRA</t>
  </si>
  <si>
    <t>Washing Allowance</t>
  </si>
  <si>
    <t>V</t>
  </si>
  <si>
    <t xml:space="preserve">Other Allowances </t>
  </si>
  <si>
    <t>Gross Salary</t>
  </si>
  <si>
    <t>Professional Tax Deduction</t>
  </si>
  <si>
    <t>ESI Employee Deduction</t>
  </si>
  <si>
    <t>Gross</t>
  </si>
  <si>
    <t>P.F Employee Deduction</t>
  </si>
  <si>
    <t>Basic+DA</t>
  </si>
  <si>
    <t>Total In Hand Salary</t>
  </si>
  <si>
    <t>Ex-Gratia - Bonus</t>
  </si>
  <si>
    <t>Leave Wages  (CL, PL, SL)</t>
  </si>
  <si>
    <t>LWF</t>
  </si>
  <si>
    <t xml:space="preserve">Gratuity </t>
  </si>
  <si>
    <t>National Holidays Days Holidays</t>
  </si>
  <si>
    <t>On Actuals</t>
  </si>
  <si>
    <t xml:space="preserve">Uniform, Shoes, PPE </t>
  </si>
  <si>
    <t>Sub Total CTC</t>
  </si>
  <si>
    <t>1/6 Reliever Charge (if applicable)</t>
  </si>
  <si>
    <t>TOTAL CTC</t>
  </si>
  <si>
    <t>Wage - State Wage, Zone - 2 (Surat - Factories Act)</t>
  </si>
  <si>
    <t xml:space="preserve">Site Name - </t>
  </si>
  <si>
    <t>Remarks &amp; Shift Timings</t>
  </si>
  <si>
    <t xml:space="preserve">Proposal Date - </t>
  </si>
  <si>
    <t>City</t>
  </si>
  <si>
    <t>Sr.No.</t>
  </si>
  <si>
    <t>Unit Rate (Rs.)</t>
  </si>
  <si>
    <t>Shifts</t>
  </si>
  <si>
    <t>Cost/Head</t>
  </si>
  <si>
    <t>G</t>
  </si>
  <si>
    <t>I</t>
  </si>
  <si>
    <t>II</t>
  </si>
  <si>
    <t>III</t>
  </si>
  <si>
    <t>R</t>
  </si>
  <si>
    <t>Total No.</t>
  </si>
  <si>
    <t>Cost/Month</t>
  </si>
  <si>
    <t>Sub - Total</t>
  </si>
  <si>
    <t>Cost</t>
  </si>
  <si>
    <t>Consumables &amp; Machinery</t>
  </si>
  <si>
    <t>Housekeeping Consumables</t>
  </si>
  <si>
    <t>Disposable Toiletries &amp; Garbage Bags</t>
  </si>
  <si>
    <t>Wet &amp; Dry Vacuum Cleaner - 24 Ltr</t>
  </si>
  <si>
    <t>TOTAL CHARGES</t>
  </si>
  <si>
    <t>Management Fee</t>
  </si>
  <si>
    <t>Grand Total - Monthly</t>
  </si>
  <si>
    <t>MANAGEMENT &amp; OVER HEAD CHARGES ASSESSMENT</t>
  </si>
  <si>
    <t>(MANPOWER TOTAL COST IS INCLUSIVE OF VENDOR M-FEE)</t>
  </si>
  <si>
    <t>JLL DIRECT MANPOWER COST</t>
  </si>
  <si>
    <t>% of M-FEE</t>
  </si>
  <si>
    <t>Training, Documentation &amp; BGV</t>
  </si>
  <si>
    <t>Workmens Compensation Policy</t>
  </si>
  <si>
    <t>Housekeeping Supervisor</t>
  </si>
  <si>
    <t xml:space="preserve">Housekeeping (Janitor/Chambermaid) </t>
  </si>
  <si>
    <t xml:space="preserve">Aether Industries Ltd. </t>
  </si>
  <si>
    <t>Surat - Gujarat</t>
  </si>
  <si>
    <t>Billing at Actuals</t>
  </si>
  <si>
    <t>12 hours x 6 Days a Week</t>
  </si>
  <si>
    <t>12 hours x 6 Days a Week - Buildings 6, 9 and outside area</t>
  </si>
  <si>
    <t>Soft Services</t>
  </si>
  <si>
    <t xml:space="preserve">Wage Schedule </t>
  </si>
  <si>
    <t>State - Surat, Gujarat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</si>
</sst>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 * #,##0_ ;_ * \-#,##0_ ;_ * &quot;-&quot;_ ;_ @_ "/>
    <numFmt numFmtId="43" formatCode="_ * #,##0.00_ ;_ * \-#,##0.00_ ;_ * &quot;-&quot;??_ ;_ @_ "/>
    <numFmt numFmtId="164" formatCode="_ * #,##0_ ;_ * \-#,##0_ ;_ * &quot;-&quot;??_ ;_ @_ "/>
    <numFmt numFmtId="165" formatCode="_(* #,##0.00_);_(* \(#,##0.00\);_(* &quot;-&quot;??_);_(@_)"/>
    <numFmt numFmtId="166" formatCode="_(* #,##0_);_(* \(#,##0\);_(* &quot;-&quot;??_);_(@_)"/>
    <numFmt numFmtId="167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9"/>
      <color rgb="FF000000"/>
      <name val="Times New Roman"/>
      <family val="1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>
      <protection locked="0"/>
    </xf>
    <xf numFmtId="0" fontId="12" fillId="0" borderId="0">
      <alignment vertical="center"/>
    </xf>
    <xf numFmtId="43" fontId="1" fillId="0" borderId="0" applyFont="0" applyFill="0" applyBorder="0" applyAlignment="0" applyProtection="0"/>
    <xf numFmtId="165" fontId="9" fillId="0" borderId="0">
      <alignment vertical="top"/>
      <protection locked="0"/>
    </xf>
    <xf numFmtId="9" fontId="9" fillId="0" borderId="0">
      <alignment vertical="top"/>
      <protection locked="0"/>
    </xf>
    <xf numFmtId="0" fontId="9" fillId="0" borderId="0"/>
    <xf numFmtId="165" fontId="9" fillId="0" borderId="0" applyFont="0" applyFill="0" applyBorder="0" applyAlignment="0" applyProtection="0"/>
    <xf numFmtId="0" fontId="1" fillId="0" borderId="0"/>
  </cellStyleXfs>
  <cellXfs count="190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10" fillId="0" borderId="0" xfId="4" applyFont="1" applyProtection="1"/>
    <xf numFmtId="0" fontId="11" fillId="0" borderId="0" xfId="4" applyFont="1" applyAlignment="1" applyProtection="1">
      <alignment horizontal="center" vertical="center"/>
    </xf>
    <xf numFmtId="0" fontId="10" fillId="0" borderId="0" xfId="5" applyFont="1">
      <alignment vertical="center"/>
    </xf>
    <xf numFmtId="0" fontId="11" fillId="0" borderId="5" xfId="4" applyFont="1" applyFill="1" applyBorder="1" applyAlignment="1" applyProtection="1"/>
    <xf numFmtId="0" fontId="11" fillId="0" borderId="5" xfId="4" applyFont="1" applyFill="1" applyBorder="1" applyProtection="1"/>
    <xf numFmtId="0" fontId="11" fillId="6" borderId="5" xfId="4" applyFont="1" applyFill="1" applyBorder="1" applyAlignment="1" applyProtection="1">
      <alignment horizontal="center" vertical="center"/>
    </xf>
    <xf numFmtId="0" fontId="11" fillId="6" borderId="5" xfId="4" applyFont="1" applyFill="1" applyBorder="1" applyAlignment="1" applyProtection="1">
      <alignment horizontal="center" vertical="center" wrapText="1"/>
    </xf>
    <xf numFmtId="0" fontId="11" fillId="0" borderId="5" xfId="4" applyFont="1" applyFill="1" applyBorder="1" applyAlignment="1" applyProtection="1">
      <alignment horizontal="center" vertical="center"/>
    </xf>
    <xf numFmtId="0" fontId="11" fillId="0" borderId="5" xfId="4" applyFont="1" applyFill="1" applyBorder="1" applyAlignment="1" applyProtection="1">
      <alignment horizontal="center" vertical="center" wrapText="1"/>
    </xf>
    <xf numFmtId="0" fontId="10" fillId="0" borderId="5" xfId="4" applyFont="1" applyFill="1" applyBorder="1" applyProtection="1"/>
    <xf numFmtId="0" fontId="10" fillId="0" borderId="5" xfId="4" applyFont="1" applyFill="1" applyBorder="1" applyAlignment="1" applyProtection="1">
      <alignment horizontal="center"/>
    </xf>
    <xf numFmtId="0" fontId="10" fillId="0" borderId="5" xfId="4" applyFont="1" applyFill="1" applyBorder="1" applyAlignment="1" applyProtection="1">
      <alignment wrapText="1"/>
    </xf>
    <xf numFmtId="3" fontId="10" fillId="0" borderId="0" xfId="4" applyNumberFormat="1" applyFont="1" applyProtection="1"/>
    <xf numFmtId="0" fontId="11" fillId="0" borderId="5" xfId="4" applyFont="1" applyFill="1" applyBorder="1" applyAlignment="1" applyProtection="1">
      <alignment horizontal="center"/>
    </xf>
    <xf numFmtId="0" fontId="11" fillId="0" borderId="5" xfId="4" applyFont="1" applyFill="1" applyBorder="1" applyAlignment="1" applyProtection="1">
      <alignment wrapText="1"/>
    </xf>
    <xf numFmtId="0" fontId="10" fillId="0" borderId="5" xfId="4" applyFont="1" applyFill="1" applyBorder="1" applyAlignment="1" applyProtection="1">
      <alignment horizontal="left" vertical="center" wrapText="1"/>
    </xf>
    <xf numFmtId="10" fontId="10" fillId="0" borderId="5" xfId="8" applyNumberFormat="1" applyFont="1" applyFill="1" applyBorder="1" applyAlignment="1" applyProtection="1">
      <alignment horizontal="center" vertical="center"/>
    </xf>
    <xf numFmtId="10" fontId="10" fillId="0" borderId="5" xfId="8" applyNumberFormat="1" applyFont="1" applyFill="1" applyBorder="1" applyAlignment="1" applyProtection="1">
      <alignment horizontal="center" vertical="center" wrapText="1"/>
    </xf>
    <xf numFmtId="0" fontId="10" fillId="0" borderId="5" xfId="4" applyFont="1" applyBorder="1" applyProtection="1"/>
    <xf numFmtId="0" fontId="10" fillId="0" borderId="5" xfId="4" applyFont="1" applyBorder="1" applyAlignment="1" applyProtection="1">
      <alignment vertical="center"/>
    </xf>
    <xf numFmtId="0" fontId="10" fillId="0" borderId="5" xfId="0" applyFont="1" applyFill="1" applyBorder="1" applyAlignment="1">
      <alignment horizontal="left"/>
    </xf>
    <xf numFmtId="164" fontId="10" fillId="0" borderId="5" xfId="6" applyNumberFormat="1" applyFont="1" applyFill="1" applyBorder="1" applyAlignment="1">
      <alignment horizontal="center" vertical="center"/>
    </xf>
    <xf numFmtId="10" fontId="10" fillId="0" borderId="5" xfId="3" applyNumberFormat="1" applyFont="1" applyFill="1" applyBorder="1" applyAlignment="1">
      <alignment horizontal="center" vertical="center"/>
    </xf>
    <xf numFmtId="10" fontId="10" fillId="0" borderId="5" xfId="3" applyNumberFormat="1" applyFont="1" applyFill="1" applyBorder="1" applyAlignment="1" applyProtection="1">
      <alignment horizontal="center" vertical="center" wrapText="1"/>
    </xf>
    <xf numFmtId="0" fontId="11" fillId="6" borderId="5" xfId="4" applyFont="1" applyFill="1" applyBorder="1" applyProtection="1"/>
    <xf numFmtId="0" fontId="11" fillId="6" borderId="5" xfId="4" applyFont="1" applyFill="1" applyBorder="1" applyAlignment="1" applyProtection="1">
      <alignment horizontal="center"/>
    </xf>
    <xf numFmtId="12" fontId="10" fillId="0" borderId="5" xfId="8" applyNumberFormat="1" applyFont="1" applyFill="1" applyBorder="1" applyAlignment="1" applyProtection="1">
      <alignment horizontal="center" vertical="center"/>
    </xf>
    <xf numFmtId="0" fontId="11" fillId="6" borderId="5" xfId="4" applyFont="1" applyFill="1" applyBorder="1" applyAlignment="1" applyProtection="1">
      <alignment wrapText="1"/>
    </xf>
    <xf numFmtId="0" fontId="10" fillId="0" borderId="0" xfId="4" applyFont="1" applyAlignment="1" applyProtection="1">
      <alignment horizontal="center"/>
    </xf>
    <xf numFmtId="0" fontId="10" fillId="0" borderId="0" xfId="4" applyFont="1" applyAlignment="1" applyProtection="1">
      <alignment vertical="center"/>
    </xf>
    <xf numFmtId="0" fontId="10" fillId="0" borderId="0" xfId="0" applyFont="1" applyAlignment="1">
      <alignment horizontal="center"/>
    </xf>
    <xf numFmtId="166" fontId="10" fillId="0" borderId="0" xfId="1" applyNumberFormat="1" applyFont="1" applyAlignment="1">
      <alignment horizontal="center"/>
    </xf>
    <xf numFmtId="0" fontId="10" fillId="0" borderId="0" xfId="1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14" fontId="11" fillId="0" borderId="0" xfId="0" applyNumberFormat="1" applyFont="1" applyFill="1" applyBorder="1" applyAlignment="1">
      <alignment horizontal="left" vertical="center"/>
    </xf>
    <xf numFmtId="0" fontId="11" fillId="0" borderId="17" xfId="0" applyFont="1" applyFill="1" applyBorder="1" applyAlignment="1">
      <alignment horizontal="left" vertical="center"/>
    </xf>
    <xf numFmtId="0" fontId="11" fillId="6" borderId="19" xfId="9" applyFont="1" applyFill="1" applyBorder="1" applyAlignment="1">
      <alignment horizontal="left" vertical="center"/>
    </xf>
    <xf numFmtId="41" fontId="11" fillId="6" borderId="19" xfId="2" applyFont="1" applyFill="1" applyBorder="1" applyAlignment="1">
      <alignment horizontal="center" vertical="center"/>
    </xf>
    <xf numFmtId="166" fontId="15" fillId="6" borderId="19" xfId="3" applyNumberFormat="1" applyFont="1" applyFill="1" applyBorder="1" applyAlignment="1">
      <alignment vertical="center"/>
    </xf>
    <xf numFmtId="0" fontId="11" fillId="2" borderId="5" xfId="9" applyFont="1" applyFill="1" applyBorder="1" applyAlignment="1">
      <alignment horizontal="left" vertical="center"/>
    </xf>
    <xf numFmtId="41" fontId="11" fillId="2" borderId="5" xfId="2" applyFont="1" applyFill="1" applyBorder="1" applyAlignment="1">
      <alignment horizontal="center" vertical="center"/>
    </xf>
    <xf numFmtId="166" fontId="11" fillId="2" borderId="5" xfId="1" applyNumberFormat="1" applyFont="1" applyFill="1" applyBorder="1" applyAlignment="1">
      <alignment horizontal="center" vertical="center"/>
    </xf>
    <xf numFmtId="0" fontId="11" fillId="2" borderId="5" xfId="1" applyNumberFormat="1" applyFont="1" applyFill="1" applyBorder="1" applyAlignment="1">
      <alignment horizontal="center" vertical="center"/>
    </xf>
    <xf numFmtId="0" fontId="10" fillId="7" borderId="5" xfId="9" applyFont="1" applyFill="1" applyBorder="1" applyAlignment="1">
      <alignment horizontal="left" vertical="center"/>
    </xf>
    <xf numFmtId="41" fontId="10" fillId="7" borderId="5" xfId="2" applyFont="1" applyFill="1" applyBorder="1" applyAlignment="1">
      <alignment horizontal="center" vertical="center"/>
    </xf>
    <xf numFmtId="0" fontId="10" fillId="7" borderId="0" xfId="0" applyFont="1" applyFill="1"/>
    <xf numFmtId="0" fontId="14" fillId="7" borderId="0" xfId="0" applyFont="1" applyFill="1"/>
    <xf numFmtId="41" fontId="11" fillId="6" borderId="5" xfId="2" applyFont="1" applyFill="1" applyBorder="1" applyAlignment="1">
      <alignment horizontal="center" vertical="center"/>
    </xf>
    <xf numFmtId="166" fontId="11" fillId="6" borderId="5" xfId="1" applyNumberFormat="1" applyFont="1" applyFill="1" applyBorder="1" applyAlignment="1">
      <alignment horizontal="center" vertical="center"/>
    </xf>
    <xf numFmtId="41" fontId="11" fillId="6" borderId="5" xfId="2" applyFont="1" applyFill="1" applyBorder="1" applyAlignment="1">
      <alignment horizontal="center"/>
    </xf>
    <xf numFmtId="166" fontId="11" fillId="2" borderId="5" xfId="10" applyNumberFormat="1" applyFont="1" applyFill="1" applyBorder="1" applyAlignment="1">
      <alignment horizontal="left" vertical="top" wrapText="1"/>
    </xf>
    <xf numFmtId="41" fontId="11" fillId="2" borderId="5" xfId="2" applyFont="1" applyFill="1" applyBorder="1" applyAlignment="1">
      <alignment horizontal="center" vertical="top"/>
    </xf>
    <xf numFmtId="166" fontId="11" fillId="2" borderId="5" xfId="1" applyNumberFormat="1" applyFont="1" applyFill="1" applyBorder="1" applyAlignment="1">
      <alignment horizontal="center" vertical="top"/>
    </xf>
    <xf numFmtId="2" fontId="10" fillId="7" borderId="5" xfId="9" applyNumberFormat="1" applyFont="1" applyFill="1" applyBorder="1" applyAlignment="1">
      <alignment horizontal="left" vertical="center"/>
    </xf>
    <xf numFmtId="41" fontId="10" fillId="0" borderId="5" xfId="2" applyFont="1" applyFill="1" applyBorder="1" applyAlignment="1">
      <alignment horizontal="center" vertical="center"/>
    </xf>
    <xf numFmtId="0" fontId="10" fillId="0" borderId="5" xfId="11" applyFont="1" applyBorder="1" applyAlignment="1">
      <alignment horizontal="left" vertical="center"/>
    </xf>
    <xf numFmtId="166" fontId="14" fillId="7" borderId="5" xfId="1" applyNumberFormat="1" applyFont="1" applyFill="1" applyBorder="1" applyAlignment="1">
      <alignment horizontal="center"/>
    </xf>
    <xf numFmtId="41" fontId="11" fillId="2" borderId="5" xfId="2" applyFont="1" applyFill="1" applyBorder="1" applyAlignment="1">
      <alignment horizontal="center"/>
    </xf>
    <xf numFmtId="166" fontId="16" fillId="2" borderId="5" xfId="1" applyNumberFormat="1" applyFont="1" applyFill="1" applyBorder="1" applyAlignment="1">
      <alignment horizontal="center"/>
    </xf>
    <xf numFmtId="0" fontId="17" fillId="0" borderId="0" xfId="0" applyFont="1"/>
    <xf numFmtId="9" fontId="16" fillId="8" borderId="5" xfId="3" applyFont="1" applyFill="1" applyBorder="1" applyAlignment="1">
      <alignment vertical="center"/>
    </xf>
    <xf numFmtId="166" fontId="16" fillId="0" borderId="5" xfId="1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166" fontId="11" fillId="0" borderId="16" xfId="1" applyNumberFormat="1" applyFont="1" applyBorder="1" applyAlignment="1">
      <alignment horizontal="center"/>
    </xf>
    <xf numFmtId="166" fontId="11" fillId="0" borderId="16" xfId="1" applyNumberFormat="1" applyFont="1" applyBorder="1" applyAlignment="1">
      <alignment horizontal="left"/>
    </xf>
    <xf numFmtId="41" fontId="11" fillId="0" borderId="17" xfId="2" applyFont="1" applyBorder="1" applyAlignment="1">
      <alignment horizontal="center"/>
    </xf>
    <xf numFmtId="166" fontId="11" fillId="0" borderId="17" xfId="1" applyNumberFormat="1" applyFont="1" applyBorder="1" applyAlignment="1"/>
    <xf numFmtId="0" fontId="11" fillId="0" borderId="17" xfId="1" applyNumberFormat="1" applyFont="1" applyBorder="1" applyAlignment="1"/>
    <xf numFmtId="0" fontId="14" fillId="0" borderId="19" xfId="0" applyFont="1" applyBorder="1" applyAlignment="1">
      <alignment horizontal="center"/>
    </xf>
    <xf numFmtId="0" fontId="10" fillId="9" borderId="5" xfId="9" applyFont="1" applyFill="1" applyBorder="1" applyAlignment="1">
      <alignment horizontal="center" vertical="center"/>
    </xf>
    <xf numFmtId="0" fontId="10" fillId="9" borderId="5" xfId="9" applyFont="1" applyFill="1" applyBorder="1" applyAlignment="1">
      <alignment horizontal="left" vertical="center"/>
    </xf>
    <xf numFmtId="41" fontId="10" fillId="9" borderId="5" xfId="2" applyFont="1" applyFill="1" applyBorder="1" applyAlignment="1">
      <alignment horizontal="center" vertical="center"/>
    </xf>
    <xf numFmtId="166" fontId="19" fillId="9" borderId="5" xfId="1" applyNumberFormat="1" applyFont="1" applyFill="1" applyBorder="1" applyAlignment="1">
      <alignment horizontal="center" vertical="center"/>
    </xf>
    <xf numFmtId="0" fontId="19" fillId="9" borderId="5" xfId="1" applyNumberFormat="1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20" fillId="0" borderId="0" xfId="0" applyFont="1"/>
    <xf numFmtId="0" fontId="21" fillId="7" borderId="5" xfId="9" applyFont="1" applyFill="1" applyBorder="1" applyAlignment="1">
      <alignment horizontal="center" vertical="center"/>
    </xf>
    <xf numFmtId="0" fontId="21" fillId="7" borderId="5" xfId="9" applyFont="1" applyFill="1" applyBorder="1" applyAlignment="1">
      <alignment horizontal="left" vertical="center"/>
    </xf>
    <xf numFmtId="41" fontId="21" fillId="7" borderId="5" xfId="2" applyFont="1" applyFill="1" applyBorder="1" applyAlignment="1">
      <alignment horizontal="center" vertical="center"/>
    </xf>
    <xf numFmtId="166" fontId="21" fillId="7" borderId="5" xfId="1" applyNumberFormat="1" applyFont="1" applyFill="1" applyBorder="1" applyAlignment="1">
      <alignment horizontal="center" vertical="center"/>
    </xf>
    <xf numFmtId="0" fontId="21" fillId="7" borderId="5" xfId="1" applyNumberFormat="1" applyFont="1" applyFill="1" applyBorder="1" applyAlignment="1">
      <alignment horizontal="center" vertical="center"/>
    </xf>
    <xf numFmtId="0" fontId="11" fillId="10" borderId="5" xfId="9" applyFont="1" applyFill="1" applyBorder="1" applyAlignment="1">
      <alignment horizontal="center"/>
    </xf>
    <xf numFmtId="0" fontId="11" fillId="10" borderId="5" xfId="9" applyFont="1" applyFill="1" applyBorder="1" applyAlignment="1">
      <alignment horizontal="left"/>
    </xf>
    <xf numFmtId="41" fontId="11" fillId="10" borderId="5" xfId="2" applyFont="1" applyFill="1" applyBorder="1" applyAlignment="1">
      <alignment horizontal="center"/>
    </xf>
    <xf numFmtId="166" fontId="10" fillId="10" borderId="5" xfId="1" applyNumberFormat="1" applyFont="1" applyFill="1" applyBorder="1" applyAlignment="1">
      <alignment horizontal="center" vertical="center"/>
    </xf>
    <xf numFmtId="0" fontId="10" fillId="10" borderId="5" xfId="1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0" fillId="0" borderId="5" xfId="9" applyFont="1" applyBorder="1" applyAlignment="1">
      <alignment horizontal="center"/>
    </xf>
    <xf numFmtId="0" fontId="10" fillId="0" borderId="5" xfId="9" applyFont="1" applyBorder="1" applyAlignment="1">
      <alignment horizontal="left"/>
    </xf>
    <xf numFmtId="41" fontId="10" fillId="0" borderId="5" xfId="2" applyFont="1" applyBorder="1" applyAlignment="1">
      <alignment horizontal="center"/>
    </xf>
    <xf numFmtId="166" fontId="10" fillId="0" borderId="5" xfId="1" applyNumberFormat="1" applyFont="1" applyBorder="1" applyAlignment="1">
      <alignment horizontal="center" vertical="center"/>
    </xf>
    <xf numFmtId="0" fontId="10" fillId="0" borderId="5" xfId="1" applyNumberFormat="1" applyFont="1" applyBorder="1" applyAlignment="1">
      <alignment horizontal="center" vertical="center"/>
    </xf>
    <xf numFmtId="9" fontId="15" fillId="0" borderId="5" xfId="3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41" fontId="10" fillId="0" borderId="0" xfId="2" applyFont="1" applyAlignment="1">
      <alignment horizontal="center"/>
    </xf>
    <xf numFmtId="9" fontId="10" fillId="0" borderId="0" xfId="3" applyFont="1" applyAlignment="1">
      <alignment horizontal="center"/>
    </xf>
    <xf numFmtId="0" fontId="0" fillId="0" borderId="0" xfId="0" applyAlignment="1"/>
    <xf numFmtId="9" fontId="11" fillId="6" borderId="5" xfId="3" applyFont="1" applyFill="1" applyBorder="1" applyAlignment="1" applyProtection="1">
      <alignment vertical="center"/>
    </xf>
    <xf numFmtId="0" fontId="13" fillId="6" borderId="5" xfId="4" applyFont="1" applyFill="1" applyBorder="1" applyAlignment="1" applyProtection="1">
      <alignment vertical="center" wrapText="1"/>
    </xf>
    <xf numFmtId="9" fontId="13" fillId="0" borderId="5" xfId="4" applyNumberFormat="1" applyFont="1" applyFill="1" applyBorder="1" applyAlignment="1" applyProtection="1">
      <alignment vertical="center" wrapText="1"/>
    </xf>
    <xf numFmtId="0" fontId="13" fillId="0" borderId="5" xfId="4" applyFont="1" applyFill="1" applyBorder="1" applyAlignment="1" applyProtection="1">
      <alignment vertical="center" wrapText="1"/>
    </xf>
    <xf numFmtId="164" fontId="10" fillId="0" borderId="5" xfId="6" applyNumberFormat="1" applyFont="1" applyBorder="1" applyAlignment="1">
      <alignment vertical="center"/>
    </xf>
    <xf numFmtId="164" fontId="10" fillId="7" borderId="5" xfId="6" applyNumberFormat="1" applyFont="1" applyFill="1" applyBorder="1" applyAlignment="1">
      <alignment vertical="center"/>
    </xf>
    <xf numFmtId="3" fontId="11" fillId="0" borderId="5" xfId="7" applyNumberFormat="1" applyFont="1" applyFill="1" applyBorder="1" applyAlignment="1" applyProtection="1">
      <alignment vertical="center"/>
    </xf>
    <xf numFmtId="3" fontId="10" fillId="0" borderId="5" xfId="7" applyNumberFormat="1" applyFont="1" applyFill="1" applyBorder="1" applyAlignment="1" applyProtection="1">
      <alignment vertical="center"/>
    </xf>
    <xf numFmtId="164" fontId="10" fillId="0" borderId="5" xfId="6" applyNumberFormat="1" applyFont="1" applyFill="1" applyBorder="1" applyAlignment="1">
      <alignment vertical="center"/>
    </xf>
    <xf numFmtId="3" fontId="11" fillId="6" borderId="5" xfId="7" applyNumberFormat="1" applyFont="1" applyFill="1" applyBorder="1" applyAlignment="1" applyProtection="1">
      <alignment vertical="center"/>
    </xf>
    <xf numFmtId="10" fontId="0" fillId="0" borderId="0" xfId="0" applyNumberFormat="1" applyAlignment="1"/>
    <xf numFmtId="167" fontId="11" fillId="0" borderId="5" xfId="2" applyNumberFormat="1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left" vertical="center"/>
    </xf>
    <xf numFmtId="0" fontId="11" fillId="0" borderId="2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25" xfId="0" applyFont="1" applyFill="1" applyBorder="1" applyAlignment="1">
      <alignment horizontal="left" vertical="center"/>
    </xf>
    <xf numFmtId="0" fontId="11" fillId="6" borderId="26" xfId="9" applyFont="1" applyFill="1" applyBorder="1" applyAlignment="1">
      <alignment horizontal="center" vertical="center"/>
    </xf>
    <xf numFmtId="0" fontId="11" fillId="2" borderId="4" xfId="9" applyFont="1" applyFill="1" applyBorder="1" applyAlignment="1">
      <alignment horizontal="center" vertical="center"/>
    </xf>
    <xf numFmtId="0" fontId="10" fillId="7" borderId="4" xfId="9" applyFont="1" applyFill="1" applyBorder="1" applyAlignment="1">
      <alignment horizontal="center" vertical="center"/>
    </xf>
    <xf numFmtId="0" fontId="10" fillId="7" borderId="0" xfId="0" applyFont="1" applyFill="1" applyBorder="1"/>
    <xf numFmtId="0" fontId="10" fillId="7" borderId="12" xfId="0" applyFont="1" applyFill="1" applyBorder="1" applyAlignment="1">
      <alignment horizontal="center"/>
    </xf>
    <xf numFmtId="0" fontId="10" fillId="7" borderId="12" xfId="0" applyFont="1" applyFill="1" applyBorder="1" applyAlignment="1">
      <alignment horizontal="center" wrapText="1"/>
    </xf>
    <xf numFmtId="0" fontId="14" fillId="6" borderId="12" xfId="0" applyFont="1" applyFill="1" applyBorder="1" applyAlignment="1">
      <alignment horizontal="center"/>
    </xf>
    <xf numFmtId="166" fontId="11" fillId="2" borderId="4" xfId="10" applyNumberFormat="1" applyFont="1" applyFill="1" applyBorder="1" applyAlignment="1">
      <alignment horizontal="center" vertical="top"/>
    </xf>
    <xf numFmtId="0" fontId="14" fillId="0" borderId="12" xfId="0" applyFont="1" applyFill="1" applyBorder="1" applyAlignment="1">
      <alignment horizontal="center"/>
    </xf>
    <xf numFmtId="0" fontId="10" fillId="0" borderId="4" xfId="9" applyFont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vertical="center" wrapText="1"/>
    </xf>
    <xf numFmtId="0" fontId="14" fillId="7" borderId="27" xfId="0" applyFont="1" applyFill="1" applyBorder="1" applyAlignment="1">
      <alignment horizontal="center" wrapText="1"/>
    </xf>
    <xf numFmtId="41" fontId="11" fillId="2" borderId="9" xfId="2" applyFont="1" applyFill="1" applyBorder="1" applyAlignment="1">
      <alignment horizontal="center" vertical="center"/>
    </xf>
    <xf numFmtId="43" fontId="16" fillId="8" borderId="9" xfId="1" applyFont="1" applyFill="1" applyBorder="1" applyAlignment="1">
      <alignment vertical="center"/>
    </xf>
    <xf numFmtId="166" fontId="16" fillId="2" borderId="9" xfId="1" applyNumberFormat="1" applyFont="1" applyFill="1" applyBorder="1" applyAlignment="1">
      <alignment vertical="center"/>
    </xf>
    <xf numFmtId="166" fontId="10" fillId="7" borderId="5" xfId="1" applyNumberFormat="1" applyFont="1" applyFill="1" applyBorder="1" applyAlignment="1">
      <alignment horizontal="center" vertical="center"/>
    </xf>
    <xf numFmtId="166" fontId="16" fillId="6" borderId="5" xfId="1" applyNumberFormat="1" applyFont="1" applyFill="1" applyBorder="1" applyAlignment="1">
      <alignment horizontal="center"/>
    </xf>
    <xf numFmtId="166" fontId="11" fillId="0" borderId="23" xfId="3" applyNumberFormat="1" applyFont="1" applyFill="1" applyBorder="1" applyAlignment="1">
      <alignment horizontal="center" vertical="center"/>
    </xf>
    <xf numFmtId="166" fontId="11" fillId="0" borderId="24" xfId="3" applyNumberFormat="1" applyFont="1" applyFill="1" applyBorder="1" applyAlignment="1">
      <alignment horizontal="center" vertical="center"/>
    </xf>
    <xf numFmtId="166" fontId="11" fillId="0" borderId="12" xfId="3" applyNumberFormat="1" applyFont="1" applyFill="1" applyBorder="1" applyAlignment="1">
      <alignment horizontal="center" vertical="center"/>
    </xf>
    <xf numFmtId="166" fontId="11" fillId="6" borderId="19" xfId="1" applyNumberFormat="1" applyFont="1" applyFill="1" applyBorder="1" applyAlignment="1">
      <alignment horizontal="center" vertical="center"/>
    </xf>
    <xf numFmtId="0" fontId="11" fillId="6" borderId="4" xfId="9" applyFont="1" applyFill="1" applyBorder="1" applyAlignment="1">
      <alignment horizontal="left" vertical="center"/>
    </xf>
    <xf numFmtId="0" fontId="11" fillId="6" borderId="5" xfId="9" applyFont="1" applyFill="1" applyBorder="1" applyAlignment="1">
      <alignment horizontal="left" vertical="center"/>
    </xf>
    <xf numFmtId="41" fontId="10" fillId="0" borderId="6" xfId="2" applyFont="1" applyFill="1" applyBorder="1" applyAlignment="1">
      <alignment horizontal="center" vertical="center"/>
    </xf>
    <xf numFmtId="41" fontId="10" fillId="0" borderId="7" xfId="2" applyFont="1" applyFill="1" applyBorder="1" applyAlignment="1">
      <alignment horizontal="center" vertical="center"/>
    </xf>
    <xf numFmtId="41" fontId="10" fillId="0" borderId="14" xfId="2" applyFont="1" applyFill="1" applyBorder="1" applyAlignment="1">
      <alignment horizontal="center" vertical="center"/>
    </xf>
    <xf numFmtId="0" fontId="10" fillId="0" borderId="0" xfId="0" applyFont="1" applyAlignment="1"/>
    <xf numFmtId="0" fontId="10" fillId="0" borderId="0" xfId="0" applyFont="1" applyBorder="1" applyAlignment="1"/>
    <xf numFmtId="166" fontId="11" fillId="6" borderId="4" xfId="10" applyNumberFormat="1" applyFont="1" applyFill="1" applyBorder="1" applyAlignment="1">
      <alignment horizontal="left"/>
    </xf>
    <xf numFmtId="166" fontId="11" fillId="6" borderId="5" xfId="10" applyNumberFormat="1" applyFont="1" applyFill="1" applyBorder="1" applyAlignment="1">
      <alignment horizontal="left"/>
    </xf>
    <xf numFmtId="166" fontId="16" fillId="6" borderId="5" xfId="1" applyNumberFormat="1" applyFont="1" applyFill="1" applyBorder="1" applyAlignment="1">
      <alignment horizontal="center"/>
    </xf>
    <xf numFmtId="166" fontId="11" fillId="2" borderId="4" xfId="10" applyNumberFormat="1" applyFont="1" applyFill="1" applyBorder="1" applyAlignment="1">
      <alignment horizontal="center"/>
    </xf>
    <xf numFmtId="166" fontId="11" fillId="2" borderId="5" xfId="10" applyNumberFormat="1" applyFont="1" applyFill="1" applyBorder="1" applyAlignment="1">
      <alignment horizontal="center"/>
    </xf>
    <xf numFmtId="166" fontId="16" fillId="8" borderId="5" xfId="1" applyNumberFormat="1" applyFont="1" applyFill="1" applyBorder="1" applyAlignment="1">
      <alignment horizontal="center"/>
    </xf>
    <xf numFmtId="166" fontId="11" fillId="0" borderId="27" xfId="1" applyNumberFormat="1" applyFont="1" applyFill="1" applyBorder="1" applyAlignment="1">
      <alignment horizontal="center"/>
    </xf>
    <xf numFmtId="166" fontId="11" fillId="0" borderId="28" xfId="1" applyNumberFormat="1" applyFont="1" applyFill="1" applyBorder="1" applyAlignment="1">
      <alignment horizontal="center"/>
    </xf>
    <xf numFmtId="166" fontId="11" fillId="0" borderId="29" xfId="1" applyNumberFormat="1" applyFont="1" applyFill="1" applyBorder="1" applyAlignment="1">
      <alignment horizontal="center"/>
    </xf>
    <xf numFmtId="166" fontId="11" fillId="0" borderId="4" xfId="10" applyNumberFormat="1" applyFont="1" applyFill="1" applyBorder="1" applyAlignment="1">
      <alignment horizontal="center" vertical="center"/>
    </xf>
    <xf numFmtId="166" fontId="11" fillId="0" borderId="5" xfId="10" applyNumberFormat="1" applyFont="1" applyFill="1" applyBorder="1" applyAlignment="1">
      <alignment horizontal="center" vertical="center"/>
    </xf>
    <xf numFmtId="0" fontId="11" fillId="2" borderId="8" xfId="9" applyFont="1" applyFill="1" applyBorder="1" applyAlignment="1">
      <alignment horizontal="center" vertical="center"/>
    </xf>
    <xf numFmtId="0" fontId="11" fillId="2" borderId="9" xfId="9" applyFont="1" applyFill="1" applyBorder="1" applyAlignment="1">
      <alignment horizontal="center" vertical="center"/>
    </xf>
    <xf numFmtId="41" fontId="11" fillId="0" borderId="21" xfId="2" applyFont="1" applyFill="1" applyBorder="1" applyAlignment="1">
      <alignment horizontal="center" vertical="center"/>
    </xf>
    <xf numFmtId="41" fontId="11" fillId="0" borderId="22" xfId="2" applyFont="1" applyFill="1" applyBorder="1" applyAlignment="1">
      <alignment horizontal="center" vertical="center"/>
    </xf>
    <xf numFmtId="41" fontId="11" fillId="0" borderId="0" xfId="2" applyFont="1" applyFill="1" applyBorder="1" applyAlignment="1">
      <alignment horizontal="center" vertical="center"/>
    </xf>
    <xf numFmtId="41" fontId="11" fillId="0" borderId="15" xfId="2" applyFont="1" applyFill="1" applyBorder="1" applyAlignment="1">
      <alignment horizontal="center" vertical="center"/>
    </xf>
    <xf numFmtId="41" fontId="11" fillId="0" borderId="17" xfId="2" applyFont="1" applyFill="1" applyBorder="1" applyAlignment="1">
      <alignment horizontal="center" vertical="center"/>
    </xf>
    <xf numFmtId="41" fontId="11" fillId="0" borderId="18" xfId="2" applyFont="1" applyFill="1" applyBorder="1" applyAlignment="1">
      <alignment horizontal="center" vertical="center"/>
    </xf>
    <xf numFmtId="0" fontId="11" fillId="2" borderId="5" xfId="4" applyFont="1" applyFill="1" applyBorder="1" applyAlignment="1" applyProtection="1">
      <alignment horizontal="center"/>
    </xf>
    <xf numFmtId="0" fontId="11" fillId="0" borderId="5" xfId="4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1" fontId="10" fillId="7" borderId="5" xfId="1" applyNumberFormat="1" applyFont="1" applyFill="1" applyBorder="1" applyAlignment="1">
      <alignment horizontal="center" vertical="center"/>
    </xf>
    <xf numFmtId="1" fontId="11" fillId="6" borderId="5" xfId="1" applyNumberFormat="1" applyFont="1" applyFill="1" applyBorder="1" applyAlignment="1">
      <alignment horizontal="center" vertical="center"/>
    </xf>
  </cellXfs>
  <cellStyles count="12">
    <cellStyle name="Comma" xfId="1" builtinId="3"/>
    <cellStyle name="Comma [0]" xfId="2" builtinId="6"/>
    <cellStyle name="Comma 11 2" xfId="7"/>
    <cellStyle name="Comma 2" xfId="10"/>
    <cellStyle name="Comma 2 3" xfId="6"/>
    <cellStyle name="Normal" xfId="0" builtinId="0"/>
    <cellStyle name="Normal 2 2 2" xfId="4"/>
    <cellStyle name="Normal 2 4" xfId="11"/>
    <cellStyle name="Normal 3" xfId="5"/>
    <cellStyle name="Normal 5" xfId="9"/>
    <cellStyle name="Percent" xfId="3" builtinId="5"/>
    <cellStyle name="Percent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711278</xdr:colOff>
      <xdr:row>0</xdr:row>
      <xdr:rowOff>155293</xdr:rowOff>
    </xdr:from>
    <xdr:to>
      <xdr:col>12</xdr:col>
      <xdr:colOff>1770920</xdr:colOff>
      <xdr:row>2</xdr:row>
      <xdr:rowOff>100484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D7160D-7981-4C52-ADAB-6038EE4C5C5C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51410" y="155293"/>
          <a:ext cx="1059642" cy="4643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7"/>
  <sheetViews>
    <sheetView tabSelected="1" zoomScale="91" zoomScaleNormal="91" workbookViewId="0">
      <selection activeCell="M11" sqref="M11"/>
    </sheetView>
  </sheetViews>
  <sheetFormatPr defaultColWidth="9.109375" defaultRowHeight="13.8" outlineLevelCol="1" x14ac:dyDescent="0.3"/>
  <cols>
    <col min="1" max="1" width="9.109375" style="50"/>
    <col min="2" max="2" width="3.109375" style="50" customWidth="1"/>
    <col min="3" max="3" width="12.77734375" style="46" customWidth="1"/>
    <col min="4" max="4" width="30.5546875" style="110" customWidth="1"/>
    <col min="5" max="5" width="13.44140625" style="111" bestFit="1" customWidth="1"/>
    <col min="6" max="6" width="5.6640625" style="47" bestFit="1" customWidth="1" outlineLevel="1"/>
    <col min="7" max="7" width="4.44140625" style="47" customWidth="1" outlineLevel="1"/>
    <col min="8" max="8" width="4.33203125" style="47" customWidth="1" outlineLevel="1"/>
    <col min="9" max="9" width="4.5546875" style="47" customWidth="1" outlineLevel="1"/>
    <col min="10" max="10" width="4.6640625" style="47" bestFit="1" customWidth="1" outlineLevel="1"/>
    <col min="11" max="11" width="10.77734375" style="48" customWidth="1"/>
    <col min="12" max="12" width="11.6640625" style="47" bestFit="1" customWidth="1"/>
    <col min="13" max="13" width="27.77734375" style="49" customWidth="1"/>
    <col min="14" max="16384" width="9.109375" style="50"/>
  </cols>
  <sheetData>
    <row r="1" spans="3:13" ht="18" customHeight="1" x14ac:dyDescent="0.3">
      <c r="D1" s="157"/>
      <c r="E1" s="157"/>
    </row>
    <row r="2" spans="3:13" ht="23.25" customHeight="1" x14ac:dyDescent="0.3">
      <c r="D2" s="157"/>
      <c r="E2" s="157"/>
    </row>
    <row r="3" spans="3:13" ht="19.5" customHeight="1" thickBot="1" x14ac:dyDescent="0.35">
      <c r="D3" s="158"/>
      <c r="E3" s="158"/>
    </row>
    <row r="4" spans="3:13" ht="24" customHeight="1" x14ac:dyDescent="0.3">
      <c r="C4" s="126" t="s">
        <v>56</v>
      </c>
      <c r="D4" s="127" t="s">
        <v>88</v>
      </c>
      <c r="E4" s="172"/>
      <c r="F4" s="172"/>
      <c r="G4" s="172"/>
      <c r="H4" s="172"/>
      <c r="I4" s="172"/>
      <c r="J4" s="172"/>
      <c r="K4" s="172"/>
      <c r="L4" s="173"/>
      <c r="M4" s="148" t="s">
        <v>57</v>
      </c>
    </row>
    <row r="5" spans="3:13" ht="24" customHeight="1" x14ac:dyDescent="0.3">
      <c r="C5" s="128" t="s">
        <v>58</v>
      </c>
      <c r="D5" s="51">
        <v>44480</v>
      </c>
      <c r="E5" s="174"/>
      <c r="F5" s="174"/>
      <c r="G5" s="174"/>
      <c r="H5" s="174"/>
      <c r="I5" s="174"/>
      <c r="J5" s="174"/>
      <c r="K5" s="174"/>
      <c r="L5" s="175"/>
      <c r="M5" s="149"/>
    </row>
    <row r="6" spans="3:13" ht="24" customHeight="1" x14ac:dyDescent="0.3">
      <c r="C6" s="129" t="s">
        <v>59</v>
      </c>
      <c r="D6" s="52" t="s">
        <v>89</v>
      </c>
      <c r="E6" s="176"/>
      <c r="F6" s="176"/>
      <c r="G6" s="176"/>
      <c r="H6" s="176"/>
      <c r="I6" s="176"/>
      <c r="J6" s="176"/>
      <c r="K6" s="176"/>
      <c r="L6" s="177"/>
      <c r="M6" s="149"/>
    </row>
    <row r="7" spans="3:13" ht="15" customHeight="1" x14ac:dyDescent="0.3">
      <c r="C7" s="130" t="s">
        <v>60</v>
      </c>
      <c r="D7" s="53"/>
      <c r="E7" s="54" t="s">
        <v>61</v>
      </c>
      <c r="F7" s="151" t="s">
        <v>62</v>
      </c>
      <c r="G7" s="151"/>
      <c r="H7" s="151"/>
      <c r="I7" s="151"/>
      <c r="J7" s="151"/>
      <c r="K7" s="151"/>
      <c r="L7" s="55"/>
      <c r="M7" s="150"/>
    </row>
    <row r="8" spans="3:13" ht="15" customHeight="1" x14ac:dyDescent="0.3">
      <c r="C8" s="131"/>
      <c r="D8" s="56" t="s">
        <v>93</v>
      </c>
      <c r="E8" s="57" t="s">
        <v>63</v>
      </c>
      <c r="F8" s="58" t="s">
        <v>64</v>
      </c>
      <c r="G8" s="58" t="s">
        <v>65</v>
      </c>
      <c r="H8" s="58" t="s">
        <v>66</v>
      </c>
      <c r="I8" s="58" t="s">
        <v>67</v>
      </c>
      <c r="J8" s="58" t="s">
        <v>68</v>
      </c>
      <c r="K8" s="59" t="s">
        <v>69</v>
      </c>
      <c r="L8" s="58" t="s">
        <v>70</v>
      </c>
      <c r="M8" s="150"/>
    </row>
    <row r="9" spans="3:13" s="62" customFormat="1" x14ac:dyDescent="0.3">
      <c r="C9" s="132">
        <v>1</v>
      </c>
      <c r="D9" s="133" t="s">
        <v>86</v>
      </c>
      <c r="E9" s="61">
        <f>'Wage breakup'!G38</f>
        <v>23293.021950000002</v>
      </c>
      <c r="F9" s="146">
        <v>1</v>
      </c>
      <c r="G9" s="146">
        <v>0</v>
      </c>
      <c r="H9" s="146">
        <v>0</v>
      </c>
      <c r="I9" s="146">
        <v>0</v>
      </c>
      <c r="J9" s="146">
        <v>0</v>
      </c>
      <c r="K9" s="188">
        <f>SUM(F9:J9)</f>
        <v>1</v>
      </c>
      <c r="L9" s="146">
        <f t="shared" ref="L9:L10" si="0">K9*E9</f>
        <v>23293.021950000002</v>
      </c>
      <c r="M9" s="134" t="s">
        <v>91</v>
      </c>
    </row>
    <row r="10" spans="3:13" s="63" customFormat="1" ht="27.6" x14ac:dyDescent="0.3">
      <c r="C10" s="132">
        <f>+C9+1</f>
        <v>2</v>
      </c>
      <c r="D10" s="60" t="s">
        <v>87</v>
      </c>
      <c r="E10" s="61">
        <f>'Wage breakup'!F38</f>
        <v>16505.913420500001</v>
      </c>
      <c r="F10" s="146">
        <v>6</v>
      </c>
      <c r="G10" s="146">
        <v>0</v>
      </c>
      <c r="H10" s="146">
        <v>0</v>
      </c>
      <c r="I10" s="146">
        <v>0</v>
      </c>
      <c r="J10" s="146">
        <v>1</v>
      </c>
      <c r="K10" s="188">
        <f t="shared" ref="K10" si="1">SUM(F10:J10)</f>
        <v>7</v>
      </c>
      <c r="L10" s="146">
        <f t="shared" si="0"/>
        <v>115541.39394350001</v>
      </c>
      <c r="M10" s="135" t="s">
        <v>92</v>
      </c>
    </row>
    <row r="11" spans="3:13" ht="15" customHeight="1" x14ac:dyDescent="0.3">
      <c r="C11" s="152" t="s">
        <v>71</v>
      </c>
      <c r="D11" s="153"/>
      <c r="E11" s="64"/>
      <c r="F11" s="65">
        <f>SUM(F9:F10)</f>
        <v>7</v>
      </c>
      <c r="G11" s="65">
        <f>SUM(G9:G10)</f>
        <v>0</v>
      </c>
      <c r="H11" s="65">
        <f>SUM(H9:H10)</f>
        <v>0</v>
      </c>
      <c r="I11" s="65">
        <f>SUM(I9:I10)</f>
        <v>0</v>
      </c>
      <c r="J11" s="65"/>
      <c r="K11" s="189">
        <f>SUM(K9:K10)</f>
        <v>8</v>
      </c>
      <c r="L11" s="65">
        <f>SUM(L9:L10)</f>
        <v>138834.4158935</v>
      </c>
      <c r="M11" s="136"/>
    </row>
    <row r="12" spans="3:13" ht="15" customHeight="1" x14ac:dyDescent="0.3">
      <c r="C12" s="137"/>
      <c r="D12" s="67" t="s">
        <v>73</v>
      </c>
      <c r="E12" s="68"/>
      <c r="F12" s="69"/>
      <c r="G12" s="69"/>
      <c r="H12" s="69"/>
      <c r="I12" s="69"/>
      <c r="J12" s="69"/>
      <c r="K12" s="59" t="s">
        <v>69</v>
      </c>
      <c r="L12" s="58" t="s">
        <v>72</v>
      </c>
      <c r="M12" s="138"/>
    </row>
    <row r="13" spans="3:13" x14ac:dyDescent="0.3">
      <c r="C13" s="139">
        <v>1</v>
      </c>
      <c r="D13" s="70" t="s">
        <v>74</v>
      </c>
      <c r="E13" s="154" t="s">
        <v>90</v>
      </c>
      <c r="F13" s="155"/>
      <c r="G13" s="155"/>
      <c r="H13" s="155"/>
      <c r="I13" s="155"/>
      <c r="J13" s="155"/>
      <c r="K13" s="155"/>
      <c r="L13" s="156"/>
      <c r="M13" s="140"/>
    </row>
    <row r="14" spans="3:13" ht="15" customHeight="1" x14ac:dyDescent="0.3">
      <c r="C14" s="139">
        <f t="shared" ref="C14" si="2">C13+1</f>
        <v>2</v>
      </c>
      <c r="D14" s="70" t="s">
        <v>75</v>
      </c>
      <c r="E14" s="154" t="s">
        <v>90</v>
      </c>
      <c r="F14" s="155"/>
      <c r="G14" s="155"/>
      <c r="H14" s="155"/>
      <c r="I14" s="155"/>
      <c r="J14" s="155"/>
      <c r="K14" s="155"/>
      <c r="L14" s="156"/>
      <c r="M14" s="141"/>
    </row>
    <row r="15" spans="3:13" x14ac:dyDescent="0.3">
      <c r="C15" s="139">
        <v>3</v>
      </c>
      <c r="D15" s="72" t="s">
        <v>76</v>
      </c>
      <c r="E15" s="71">
        <v>3000</v>
      </c>
      <c r="F15" s="73"/>
      <c r="G15" s="73"/>
      <c r="H15" s="73"/>
      <c r="I15" s="73"/>
      <c r="J15" s="73"/>
      <c r="K15" s="73">
        <v>1</v>
      </c>
      <c r="L15" s="73">
        <f>E15*K15</f>
        <v>3000</v>
      </c>
      <c r="M15" s="142"/>
    </row>
    <row r="16" spans="3:13" ht="15" customHeight="1" x14ac:dyDescent="0.3">
      <c r="C16" s="159" t="s">
        <v>71</v>
      </c>
      <c r="D16" s="160"/>
      <c r="E16" s="66"/>
      <c r="F16" s="161"/>
      <c r="G16" s="161"/>
      <c r="H16" s="161"/>
      <c r="I16" s="161"/>
      <c r="J16" s="161"/>
      <c r="K16" s="161"/>
      <c r="L16" s="147">
        <f>SUM(L13:L15)</f>
        <v>3000</v>
      </c>
      <c r="M16" s="136"/>
    </row>
    <row r="17" spans="3:13" s="76" customFormat="1" ht="15.6" x14ac:dyDescent="0.3">
      <c r="C17" s="162" t="s">
        <v>77</v>
      </c>
      <c r="D17" s="163"/>
      <c r="E17" s="74"/>
      <c r="F17" s="164"/>
      <c r="G17" s="164"/>
      <c r="H17" s="164"/>
      <c r="I17" s="164"/>
      <c r="J17" s="164"/>
      <c r="K17" s="164"/>
      <c r="L17" s="75">
        <f>L11+L16</f>
        <v>141834.4158935</v>
      </c>
      <c r="M17" s="165"/>
    </row>
    <row r="18" spans="3:13" s="79" customFormat="1" ht="24.75" customHeight="1" x14ac:dyDescent="0.3">
      <c r="C18" s="168" t="s">
        <v>78</v>
      </c>
      <c r="D18" s="169"/>
      <c r="E18" s="125">
        <v>9.5000000000000001E-2</v>
      </c>
      <c r="F18" s="77"/>
      <c r="G18" s="77"/>
      <c r="H18" s="77"/>
      <c r="I18" s="77"/>
      <c r="J18" s="77"/>
      <c r="K18" s="77"/>
      <c r="L18" s="78">
        <f>+E18*L17</f>
        <v>13474.269509882501</v>
      </c>
      <c r="M18" s="166"/>
    </row>
    <row r="19" spans="3:13" s="63" customFormat="1" ht="15" customHeight="1" thickBot="1" x14ac:dyDescent="0.35">
      <c r="C19" s="170" t="s">
        <v>79</v>
      </c>
      <c r="D19" s="171"/>
      <c r="E19" s="143"/>
      <c r="F19" s="144"/>
      <c r="G19" s="144"/>
      <c r="H19" s="144"/>
      <c r="I19" s="144"/>
      <c r="J19" s="144"/>
      <c r="K19" s="144"/>
      <c r="L19" s="145">
        <f>+L18+L17</f>
        <v>155308.68540338249</v>
      </c>
      <c r="M19" s="167"/>
    </row>
    <row r="20" spans="3:13" ht="15.75" hidden="1" customHeight="1" x14ac:dyDescent="0.3">
      <c r="C20" s="80"/>
      <c r="D20" s="81" t="s">
        <v>80</v>
      </c>
      <c r="E20" s="82"/>
      <c r="F20" s="83"/>
      <c r="G20" s="83"/>
      <c r="H20" s="83"/>
      <c r="I20" s="83"/>
      <c r="J20" s="83"/>
      <c r="K20" s="84"/>
      <c r="L20" s="83"/>
      <c r="M20" s="85"/>
    </row>
    <row r="21" spans="3:13" s="92" customFormat="1" ht="15" hidden="1" customHeight="1" x14ac:dyDescent="0.3">
      <c r="C21" s="86"/>
      <c r="D21" s="87" t="s">
        <v>81</v>
      </c>
      <c r="E21" s="88"/>
      <c r="F21" s="89" t="e">
        <f>SUM(#REF!+#REF!+#REF!+#REF!+F11)</f>
        <v>#REF!</v>
      </c>
      <c r="G21" s="89" t="e">
        <f>SUM(#REF!+#REF!+#REF!+#REF!+G11)</f>
        <v>#REF!</v>
      </c>
      <c r="H21" s="89" t="e">
        <f>SUM(#REF!+#REF!+#REF!+#REF!+H11)</f>
        <v>#REF!</v>
      </c>
      <c r="I21" s="89" t="e">
        <f>SUM(#REF!+#REF!+#REF!+#REF!+I11)</f>
        <v>#REF!</v>
      </c>
      <c r="J21" s="89"/>
      <c r="K21" s="90" t="e">
        <f>SUM(#REF!+#REF!+#REF!+#REF!+K11)</f>
        <v>#REF!</v>
      </c>
      <c r="L21" s="89" t="e">
        <f>SUM(#REF!+#REF!+#REF!+#REF!+L11)</f>
        <v>#REF!</v>
      </c>
      <c r="M21" s="91"/>
    </row>
    <row r="22" spans="3:13" s="92" customFormat="1" ht="15" hidden="1" customHeight="1" x14ac:dyDescent="0.3">
      <c r="C22" s="93"/>
      <c r="D22" s="94" t="s">
        <v>82</v>
      </c>
      <c r="E22" s="95"/>
      <c r="F22" s="96"/>
      <c r="G22" s="96"/>
      <c r="H22" s="96"/>
      <c r="I22" s="96"/>
      <c r="J22" s="96"/>
      <c r="K22" s="97">
        <f>K11</f>
        <v>8</v>
      </c>
      <c r="L22" s="96">
        <f>L11</f>
        <v>138834.4158935</v>
      </c>
      <c r="M22" s="91"/>
    </row>
    <row r="23" spans="3:13" ht="15" hidden="1" customHeight="1" x14ac:dyDescent="0.3">
      <c r="C23" s="98"/>
      <c r="D23" s="99" t="s">
        <v>80</v>
      </c>
      <c r="E23" s="100"/>
      <c r="F23" s="101"/>
      <c r="G23" s="101"/>
      <c r="H23" s="101"/>
      <c r="I23" s="101"/>
      <c r="J23" s="101"/>
      <c r="K23" s="102"/>
      <c r="L23" s="101" t="e">
        <f>#REF!</f>
        <v>#REF!</v>
      </c>
      <c r="M23" s="103"/>
    </row>
    <row r="24" spans="3:13" ht="15" hidden="1" customHeight="1" x14ac:dyDescent="0.3">
      <c r="C24" s="104"/>
      <c r="D24" s="105" t="s">
        <v>83</v>
      </c>
      <c r="E24" s="106"/>
      <c r="F24" s="107"/>
      <c r="G24" s="107"/>
      <c r="H24" s="107"/>
      <c r="I24" s="107"/>
      <c r="J24" s="107"/>
      <c r="K24" s="108"/>
      <c r="L24" s="109" t="e">
        <f>L23/L21</f>
        <v>#REF!</v>
      </c>
      <c r="M24" s="103"/>
    </row>
    <row r="27" spans="3:13" x14ac:dyDescent="0.3">
      <c r="L27" s="112"/>
    </row>
  </sheetData>
  <mergeCells count="16">
    <mergeCell ref="D1:E1"/>
    <mergeCell ref="D2:E2"/>
    <mergeCell ref="D3:E3"/>
    <mergeCell ref="M4:M8"/>
    <mergeCell ref="F7:K7"/>
    <mergeCell ref="M17:M19"/>
    <mergeCell ref="C18:D18"/>
    <mergeCell ref="C19:D19"/>
    <mergeCell ref="E13:L13"/>
    <mergeCell ref="E4:L6"/>
    <mergeCell ref="E14:L14"/>
    <mergeCell ref="C16:D16"/>
    <mergeCell ref="F16:K16"/>
    <mergeCell ref="C17:D17"/>
    <mergeCell ref="F17:K17"/>
    <mergeCell ref="C11:D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39"/>
  <sheetViews>
    <sheetView topLeftCell="A10" zoomScale="91" zoomScaleNormal="91" workbookViewId="0">
      <selection activeCell="B40" sqref="B40"/>
    </sheetView>
  </sheetViews>
  <sheetFormatPr defaultColWidth="9" defaultRowHeight="13.8" x14ac:dyDescent="0.3"/>
  <cols>
    <col min="1" max="1" width="4.88671875" style="16" customWidth="1"/>
    <col min="2" max="2" width="39.109375" style="16" customWidth="1"/>
    <col min="3" max="3" width="3.44140625" style="44" customWidth="1"/>
    <col min="4" max="4" width="7.21875" style="16" bestFit="1" customWidth="1"/>
    <col min="5" max="5" width="9.88671875" style="16" customWidth="1"/>
    <col min="6" max="7" width="11.88671875" style="45" customWidth="1"/>
    <col min="8" max="227" width="9.109375" style="16" customWidth="1"/>
    <col min="228" max="228" width="1.5546875" style="16" customWidth="1"/>
    <col min="229" max="229" width="4.88671875" style="16" customWidth="1"/>
    <col min="230" max="230" width="35" style="16" customWidth="1"/>
    <col min="231" max="231" width="2.109375" style="16" customWidth="1"/>
    <col min="232" max="232" width="6.5546875" style="16" customWidth="1"/>
    <col min="233" max="233" width="7.88671875" style="16" customWidth="1"/>
    <col min="234" max="237" width="7.44140625" style="16" customWidth="1"/>
    <col min="238" max="238" width="7.5546875" style="16" customWidth="1"/>
    <col min="239" max="16384" width="9" style="18"/>
  </cols>
  <sheetData>
    <row r="1" spans="1:7" ht="14.4" x14ac:dyDescent="0.3">
      <c r="B1" s="17"/>
      <c r="C1" s="17"/>
      <c r="D1" s="17"/>
      <c r="E1" s="17"/>
      <c r="F1" s="113">
        <v>11000</v>
      </c>
      <c r="G1" s="113">
        <v>16000</v>
      </c>
    </row>
    <row r="2" spans="1:7" x14ac:dyDescent="0.3">
      <c r="B2" s="178" t="s">
        <v>94</v>
      </c>
      <c r="C2" s="178"/>
      <c r="D2" s="178"/>
      <c r="E2" s="178"/>
      <c r="F2" s="178"/>
      <c r="G2" s="178"/>
    </row>
    <row r="3" spans="1:7" x14ac:dyDescent="0.3">
      <c r="B3" s="19" t="s">
        <v>95</v>
      </c>
      <c r="C3" s="179"/>
      <c r="D3" s="179"/>
      <c r="E3" s="179"/>
      <c r="F3" s="179"/>
      <c r="G3" s="179"/>
    </row>
    <row r="4" spans="1:7" s="16" customFormat="1" x14ac:dyDescent="0.3">
      <c r="B4" s="20" t="s">
        <v>55</v>
      </c>
      <c r="C4" s="179"/>
      <c r="D4" s="179"/>
      <c r="E4" s="179"/>
      <c r="F4" s="179"/>
      <c r="G4" s="179"/>
    </row>
    <row r="5" spans="1:7" s="16" customFormat="1" x14ac:dyDescent="0.3">
      <c r="B5" s="20" t="s">
        <v>22</v>
      </c>
      <c r="C5" s="179"/>
      <c r="D5" s="179"/>
      <c r="E5" s="179"/>
      <c r="F5" s="179"/>
      <c r="G5" s="179"/>
    </row>
    <row r="6" spans="1:7" s="16" customFormat="1" x14ac:dyDescent="0.3">
      <c r="B6" s="21" t="s">
        <v>23</v>
      </c>
      <c r="C6" s="21"/>
      <c r="D6" s="21"/>
      <c r="E6" s="21"/>
      <c r="F6" s="114">
        <v>0.39700000000000002</v>
      </c>
      <c r="G6" s="114">
        <v>0.5</v>
      </c>
    </row>
    <row r="7" spans="1:7" s="16" customFormat="1" ht="41.4" x14ac:dyDescent="0.3">
      <c r="B7" s="21" t="s">
        <v>24</v>
      </c>
      <c r="C7" s="21" t="s">
        <v>25</v>
      </c>
      <c r="D7" s="21" t="s">
        <v>26</v>
      </c>
      <c r="E7" s="22" t="s">
        <v>27</v>
      </c>
      <c r="F7" s="115" t="s">
        <v>28</v>
      </c>
      <c r="G7" s="115" t="s">
        <v>29</v>
      </c>
    </row>
    <row r="8" spans="1:7" s="16" customFormat="1" x14ac:dyDescent="0.3">
      <c r="B8" s="23"/>
      <c r="C8" s="23"/>
      <c r="D8" s="23"/>
      <c r="E8" s="24"/>
      <c r="F8" s="116"/>
      <c r="G8" s="117"/>
    </row>
    <row r="9" spans="1:7" s="16" customFormat="1" x14ac:dyDescent="0.3">
      <c r="B9" s="25" t="s">
        <v>30</v>
      </c>
      <c r="C9" s="26" t="s">
        <v>31</v>
      </c>
      <c r="D9" s="25"/>
      <c r="E9" s="27"/>
      <c r="F9" s="118">
        <v>6968</v>
      </c>
      <c r="G9" s="118">
        <v>7384</v>
      </c>
    </row>
    <row r="10" spans="1:7" s="16" customFormat="1" x14ac:dyDescent="0.3">
      <c r="B10" s="25" t="s">
        <v>32</v>
      </c>
      <c r="C10" s="26" t="s">
        <v>31</v>
      </c>
      <c r="D10" s="25"/>
      <c r="E10" s="27"/>
      <c r="F10" s="119">
        <v>1877</v>
      </c>
      <c r="G10" s="119">
        <v>1877</v>
      </c>
    </row>
    <row r="11" spans="1:7" s="16" customFormat="1" x14ac:dyDescent="0.3">
      <c r="A11" s="28"/>
      <c r="B11" s="20" t="s">
        <v>33</v>
      </c>
      <c r="C11" s="29"/>
      <c r="D11" s="20"/>
      <c r="E11" s="30"/>
      <c r="F11" s="120">
        <f t="shared" ref="F11:G11" si="0">SUM(F9:F10)</f>
        <v>8845</v>
      </c>
      <c r="G11" s="120">
        <f t="shared" si="0"/>
        <v>9261</v>
      </c>
    </row>
    <row r="12" spans="1:7" s="16" customFormat="1" x14ac:dyDescent="0.3">
      <c r="A12" s="28"/>
      <c r="B12" s="20"/>
      <c r="C12" s="29"/>
      <c r="D12" s="20"/>
      <c r="E12" s="30"/>
      <c r="F12" s="120"/>
      <c r="G12" s="120"/>
    </row>
    <row r="13" spans="1:7" s="16" customFormat="1" x14ac:dyDescent="0.3">
      <c r="B13" s="31" t="s">
        <v>34</v>
      </c>
      <c r="C13" s="26" t="s">
        <v>31</v>
      </c>
      <c r="D13" s="25"/>
      <c r="E13" s="27"/>
      <c r="F13" s="121">
        <f>F11*F6</f>
        <v>3511.4650000000001</v>
      </c>
      <c r="G13" s="121">
        <f t="shared" ref="G13" si="1">G11*G6</f>
        <v>4630.5</v>
      </c>
    </row>
    <row r="14" spans="1:7" s="16" customFormat="1" x14ac:dyDescent="0.3">
      <c r="B14" s="31" t="s">
        <v>35</v>
      </c>
      <c r="C14" s="26" t="s">
        <v>36</v>
      </c>
      <c r="D14" s="25"/>
      <c r="E14" s="27"/>
      <c r="F14" s="121"/>
      <c r="G14" s="121">
        <v>500</v>
      </c>
    </row>
    <row r="15" spans="1:7" s="16" customFormat="1" x14ac:dyDescent="0.3">
      <c r="B15" s="31" t="s">
        <v>37</v>
      </c>
      <c r="C15" s="26" t="s">
        <v>36</v>
      </c>
      <c r="D15" s="25"/>
      <c r="E15" s="27"/>
      <c r="F15" s="121"/>
      <c r="G15" s="121">
        <v>3540</v>
      </c>
    </row>
    <row r="16" spans="1:7" s="16" customFormat="1" x14ac:dyDescent="0.3">
      <c r="B16" s="31"/>
      <c r="C16" s="26"/>
      <c r="D16" s="25"/>
      <c r="E16" s="27"/>
      <c r="F16" s="121"/>
      <c r="G16" s="121"/>
    </row>
    <row r="17" spans="2:7" s="16" customFormat="1" x14ac:dyDescent="0.3">
      <c r="B17" s="20" t="s">
        <v>38</v>
      </c>
      <c r="C17" s="29"/>
      <c r="D17" s="20"/>
      <c r="E17" s="30"/>
      <c r="F17" s="120">
        <f t="shared" ref="F17:G17" si="2">SUM(F11:F16)</f>
        <v>12356.465</v>
      </c>
      <c r="G17" s="120">
        <f t="shared" si="2"/>
        <v>17931.5</v>
      </c>
    </row>
    <row r="18" spans="2:7" s="16" customFormat="1" x14ac:dyDescent="0.3">
      <c r="B18" s="20"/>
      <c r="C18" s="29"/>
      <c r="D18" s="20"/>
      <c r="E18" s="30"/>
      <c r="F18" s="120"/>
      <c r="G18" s="120"/>
    </row>
    <row r="19" spans="2:7" s="16" customFormat="1" x14ac:dyDescent="0.3">
      <c r="B19" s="25" t="s">
        <v>39</v>
      </c>
      <c r="C19" s="29"/>
      <c r="D19" s="20"/>
      <c r="E19" s="30"/>
      <c r="F19" s="121">
        <f>IF(F17&gt;10000,200,IF(F17&gt;7500,175,0))</f>
        <v>200</v>
      </c>
      <c r="G19" s="121">
        <f t="shared" ref="G19" si="3">IF(G17&gt;10000,200,IF(G17&gt;7500,175,0))</f>
        <v>200</v>
      </c>
    </row>
    <row r="20" spans="2:7" s="16" customFormat="1" x14ac:dyDescent="0.3">
      <c r="B20" s="25" t="s">
        <v>40</v>
      </c>
      <c r="C20" s="26" t="s">
        <v>31</v>
      </c>
      <c r="D20" s="32">
        <v>7.4999999999999997E-3</v>
      </c>
      <c r="E20" s="33" t="s">
        <v>41</v>
      </c>
      <c r="F20" s="121">
        <f t="shared" ref="F20:G20" si="4">IF(F17&gt;21000,0,IF(F17&lt;21000,F17*$D$20,0))</f>
        <v>92.673487499999993</v>
      </c>
      <c r="G20" s="121">
        <f t="shared" si="4"/>
        <v>134.48624999999998</v>
      </c>
    </row>
    <row r="21" spans="2:7" s="16" customFormat="1" x14ac:dyDescent="0.3">
      <c r="B21" s="25" t="s">
        <v>42</v>
      </c>
      <c r="C21" s="26" t="s">
        <v>31</v>
      </c>
      <c r="D21" s="32">
        <v>0.12</v>
      </c>
      <c r="E21" s="33" t="s">
        <v>43</v>
      </c>
      <c r="F21" s="121">
        <f t="shared" ref="F21:G21" si="5">IF(F17-F13&gt;=15000,15000*$D$21,IF(F17-F13&lt;15000,(F17-F13)*$D$21,0))</f>
        <v>1061.3999999999999</v>
      </c>
      <c r="G21" s="121">
        <f t="shared" si="5"/>
        <v>1596.12</v>
      </c>
    </row>
    <row r="22" spans="2:7" s="16" customFormat="1" x14ac:dyDescent="0.3">
      <c r="B22" s="34"/>
      <c r="C22" s="34"/>
      <c r="D22" s="34"/>
      <c r="E22" s="34"/>
      <c r="F22" s="35"/>
      <c r="G22" s="35"/>
    </row>
    <row r="23" spans="2:7" s="16" customFormat="1" x14ac:dyDescent="0.3">
      <c r="B23" s="20" t="s">
        <v>44</v>
      </c>
      <c r="C23" s="29"/>
      <c r="D23" s="23"/>
      <c r="E23" s="24"/>
      <c r="F23" s="120">
        <f>+F17-SUM(F19:F22)</f>
        <v>11002.3915125</v>
      </c>
      <c r="G23" s="120">
        <f t="shared" ref="G23" si="6">+G17-SUM(G19:G22)</f>
        <v>16000.893749999999</v>
      </c>
    </row>
    <row r="24" spans="2:7" s="16" customFormat="1" x14ac:dyDescent="0.3">
      <c r="B24" s="20"/>
      <c r="C24" s="29"/>
      <c r="D24" s="23"/>
      <c r="E24" s="24"/>
      <c r="F24" s="120"/>
      <c r="G24" s="120"/>
    </row>
    <row r="25" spans="2:7" s="16" customFormat="1" x14ac:dyDescent="0.3">
      <c r="B25" s="25" t="s">
        <v>40</v>
      </c>
      <c r="C25" s="26" t="s">
        <v>31</v>
      </c>
      <c r="D25" s="32">
        <v>3.2500000000000001E-2</v>
      </c>
      <c r="E25" s="33" t="s">
        <v>41</v>
      </c>
      <c r="F25" s="121">
        <f t="shared" ref="F25:G25" si="7">IF(F17&gt;21000,0,IF(F17&lt;21000,F17*$D$25,0))</f>
        <v>401.58511250000004</v>
      </c>
      <c r="G25" s="121">
        <f t="shared" si="7"/>
        <v>582.77375000000006</v>
      </c>
    </row>
    <row r="26" spans="2:7" s="16" customFormat="1" x14ac:dyDescent="0.3">
      <c r="B26" s="25" t="s">
        <v>42</v>
      </c>
      <c r="C26" s="26" t="s">
        <v>31</v>
      </c>
      <c r="D26" s="32">
        <v>0.13</v>
      </c>
      <c r="E26" s="33" t="s">
        <v>43</v>
      </c>
      <c r="F26" s="121">
        <f>IF(F17-F13&gt;=15000,15000*$D$26,IF(F17-F13&lt;15000,(F17-F13)*$D$26,0))</f>
        <v>1149.8500000000001</v>
      </c>
      <c r="G26" s="121">
        <f>IF(G17-G13&gt;=15000,15000*$D$26,IF(G17-G13&lt;15000,(G17-G13)*$D$26,0))</f>
        <v>1729.13</v>
      </c>
    </row>
    <row r="27" spans="2:7" s="16" customFormat="1" x14ac:dyDescent="0.3">
      <c r="B27" s="25" t="s">
        <v>45</v>
      </c>
      <c r="C27" s="26" t="s">
        <v>31</v>
      </c>
      <c r="D27" s="32">
        <v>8.3299999999999999E-2</v>
      </c>
      <c r="E27" s="33" t="s">
        <v>43</v>
      </c>
      <c r="F27" s="121">
        <f>F11*$D$27</f>
        <v>736.7885</v>
      </c>
      <c r="G27" s="121">
        <f>G11*$D$27</f>
        <v>771.44129999999996</v>
      </c>
    </row>
    <row r="28" spans="2:7" s="16" customFormat="1" x14ac:dyDescent="0.3">
      <c r="B28" s="31" t="s">
        <v>46</v>
      </c>
      <c r="C28" s="26" t="s">
        <v>31</v>
      </c>
      <c r="D28" s="32">
        <v>7.1199999999999999E-2</v>
      </c>
      <c r="E28" s="33" t="s">
        <v>41</v>
      </c>
      <c r="F28" s="121">
        <f>F17*$D$28</f>
        <v>879.78030799999999</v>
      </c>
      <c r="G28" s="121">
        <f>G17*$D$28</f>
        <v>1276.7228</v>
      </c>
    </row>
    <row r="29" spans="2:7" s="16" customFormat="1" x14ac:dyDescent="0.3">
      <c r="B29" s="31" t="s">
        <v>85</v>
      </c>
      <c r="C29" s="26" t="s">
        <v>36</v>
      </c>
      <c r="D29" s="32"/>
      <c r="E29" s="33"/>
      <c r="F29" s="121">
        <v>150</v>
      </c>
      <c r="G29" s="121">
        <v>150</v>
      </c>
    </row>
    <row r="30" spans="2:7" s="16" customFormat="1" x14ac:dyDescent="0.3">
      <c r="B30" s="36" t="s">
        <v>47</v>
      </c>
      <c r="C30" s="37" t="s">
        <v>31</v>
      </c>
      <c r="D30" s="37"/>
      <c r="E30" s="37"/>
      <c r="F30" s="122">
        <v>6</v>
      </c>
      <c r="G30" s="119">
        <v>6</v>
      </c>
    </row>
    <row r="31" spans="2:7" s="16" customFormat="1" x14ac:dyDescent="0.3">
      <c r="B31" s="36" t="s">
        <v>48</v>
      </c>
      <c r="C31" s="37" t="s">
        <v>31</v>
      </c>
      <c r="D31" s="38">
        <v>4.8099999999999997E-2</v>
      </c>
      <c r="E31" s="32" t="s">
        <v>43</v>
      </c>
      <c r="F31" s="122">
        <f>F11*$D$31</f>
        <v>425.44449999999995</v>
      </c>
      <c r="G31" s="122">
        <f>G11*$D$31</f>
        <v>445.45409999999998</v>
      </c>
    </row>
    <row r="32" spans="2:7" s="16" customFormat="1" x14ac:dyDescent="0.3">
      <c r="B32" s="31" t="s">
        <v>49</v>
      </c>
      <c r="C32" s="26" t="s">
        <v>31</v>
      </c>
      <c r="D32" s="39">
        <v>2.5600000000000001E-2</v>
      </c>
      <c r="E32" s="32" t="s">
        <v>41</v>
      </c>
      <c r="F32" s="122" t="s">
        <v>50</v>
      </c>
      <c r="G32" s="122" t="s">
        <v>50</v>
      </c>
    </row>
    <row r="33" spans="2:7" s="16" customFormat="1" x14ac:dyDescent="0.3">
      <c r="B33" s="27" t="s">
        <v>51</v>
      </c>
      <c r="C33" s="26" t="s">
        <v>36</v>
      </c>
      <c r="D33" s="32"/>
      <c r="E33" s="33"/>
      <c r="F33" s="121">
        <v>300</v>
      </c>
      <c r="G33" s="121">
        <v>300</v>
      </c>
    </row>
    <row r="34" spans="2:7" s="16" customFormat="1" x14ac:dyDescent="0.3">
      <c r="B34" s="27" t="s">
        <v>84</v>
      </c>
      <c r="C34" s="26" t="s">
        <v>36</v>
      </c>
      <c r="D34" s="32"/>
      <c r="E34" s="33"/>
      <c r="F34" s="121">
        <v>100</v>
      </c>
      <c r="G34" s="121">
        <v>100</v>
      </c>
    </row>
    <row r="35" spans="2:7" s="16" customFormat="1" x14ac:dyDescent="0.3">
      <c r="B35" s="27"/>
      <c r="C35" s="26"/>
      <c r="D35" s="32"/>
      <c r="E35" s="33"/>
      <c r="F35" s="121"/>
      <c r="G35" s="121"/>
    </row>
    <row r="36" spans="2:7" s="16" customFormat="1" x14ac:dyDescent="0.3">
      <c r="B36" s="40" t="s">
        <v>52</v>
      </c>
      <c r="C36" s="41"/>
      <c r="D36" s="21"/>
      <c r="E36" s="22"/>
      <c r="F36" s="123">
        <f>SUM(F25:F35)</f>
        <v>4149.4484205000008</v>
      </c>
      <c r="G36" s="123">
        <f>SUM(G25:G35)</f>
        <v>5361.5219500000003</v>
      </c>
    </row>
    <row r="37" spans="2:7" s="16" customFormat="1" x14ac:dyDescent="0.3">
      <c r="B37" s="25" t="s">
        <v>53</v>
      </c>
      <c r="C37" s="26"/>
      <c r="D37" s="42">
        <v>0.16666666666666666</v>
      </c>
      <c r="E37" s="33"/>
      <c r="F37" s="121"/>
      <c r="G37" s="121"/>
    </row>
    <row r="38" spans="2:7" s="16" customFormat="1" x14ac:dyDescent="0.3">
      <c r="B38" s="40" t="s">
        <v>54</v>
      </c>
      <c r="C38" s="41"/>
      <c r="D38" s="40"/>
      <c r="E38" s="43"/>
      <c r="F38" s="123">
        <f>F17+F36+F37</f>
        <v>16505.913420500001</v>
      </c>
      <c r="G38" s="123">
        <f>G17+G36+G37</f>
        <v>23293.021950000002</v>
      </c>
    </row>
    <row r="39" spans="2:7" ht="14.4" x14ac:dyDescent="0.3">
      <c r="F39" s="124"/>
      <c r="G39" s="124"/>
    </row>
  </sheetData>
  <mergeCells count="2">
    <mergeCell ref="B2:G2"/>
    <mergeCell ref="C3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5"/>
  <sheetViews>
    <sheetView workbookViewId="0">
      <selection activeCell="F20" sqref="F20"/>
    </sheetView>
  </sheetViews>
  <sheetFormatPr defaultRowHeight="14.4" x14ac:dyDescent="0.3"/>
  <cols>
    <col min="3" max="3" width="53" customWidth="1"/>
    <col min="4" max="4" width="16.77734375" bestFit="1" customWidth="1"/>
    <col min="6" max="6" width="23.77734375" customWidth="1"/>
  </cols>
  <sheetData>
    <row r="4" spans="2:4" ht="16.2" thickBot="1" x14ac:dyDescent="0.35">
      <c r="B4" s="180" t="s">
        <v>0</v>
      </c>
      <c r="C4" s="181"/>
      <c r="D4" s="181"/>
    </row>
    <row r="5" spans="2:4" ht="15.6" x14ac:dyDescent="0.3">
      <c r="B5" s="1" t="s">
        <v>1</v>
      </c>
      <c r="C5" s="2" t="s">
        <v>2</v>
      </c>
      <c r="D5" s="3" t="s">
        <v>3</v>
      </c>
    </row>
    <row r="6" spans="2:4" x14ac:dyDescent="0.3">
      <c r="B6" s="4">
        <v>1</v>
      </c>
      <c r="C6" s="5" t="s">
        <v>4</v>
      </c>
      <c r="D6" s="6">
        <v>2</v>
      </c>
    </row>
    <row r="7" spans="2:4" x14ac:dyDescent="0.3">
      <c r="B7" s="4">
        <v>2</v>
      </c>
      <c r="C7" s="5" t="s">
        <v>5</v>
      </c>
      <c r="D7" s="6">
        <v>2</v>
      </c>
    </row>
    <row r="8" spans="2:4" x14ac:dyDescent="0.3">
      <c r="B8" s="4">
        <v>3</v>
      </c>
      <c r="C8" s="5" t="s">
        <v>6</v>
      </c>
      <c r="D8" s="6">
        <v>2</v>
      </c>
    </row>
    <row r="9" spans="2:4" x14ac:dyDescent="0.3">
      <c r="B9" s="4">
        <v>4</v>
      </c>
      <c r="C9" s="5" t="s">
        <v>7</v>
      </c>
      <c r="D9" s="6">
        <v>1</v>
      </c>
    </row>
    <row r="10" spans="2:4" x14ac:dyDescent="0.3">
      <c r="B10" s="4">
        <v>5</v>
      </c>
      <c r="C10" s="5" t="s">
        <v>8</v>
      </c>
      <c r="D10" s="6">
        <v>1</v>
      </c>
    </row>
    <row r="11" spans="2:4" x14ac:dyDescent="0.3">
      <c r="B11" s="4">
        <v>6</v>
      </c>
      <c r="C11" s="5"/>
      <c r="D11" s="6"/>
    </row>
    <row r="12" spans="2:4" x14ac:dyDescent="0.3">
      <c r="B12" s="4">
        <v>7</v>
      </c>
      <c r="C12" s="182" t="s">
        <v>9</v>
      </c>
      <c r="D12" s="183"/>
    </row>
    <row r="13" spans="2:4" x14ac:dyDescent="0.3">
      <c r="B13" s="4">
        <v>8</v>
      </c>
      <c r="C13" s="5" t="s">
        <v>10</v>
      </c>
      <c r="D13" s="6">
        <v>3</v>
      </c>
    </row>
    <row r="14" spans="2:4" x14ac:dyDescent="0.3">
      <c r="B14" s="4">
        <v>9</v>
      </c>
      <c r="C14" s="5" t="s">
        <v>11</v>
      </c>
      <c r="D14" s="6">
        <v>1</v>
      </c>
    </row>
    <row r="15" spans="2:4" x14ac:dyDescent="0.3">
      <c r="B15" s="7"/>
      <c r="C15" s="8"/>
      <c r="D15" s="8">
        <f>SUM(D6:D14)</f>
        <v>12</v>
      </c>
    </row>
    <row r="16" spans="2:4" ht="15" thickBot="1" x14ac:dyDescent="0.35">
      <c r="B16" s="184" t="s">
        <v>12</v>
      </c>
      <c r="C16" s="185"/>
      <c r="D16" s="9">
        <v>12</v>
      </c>
    </row>
    <row r="18" spans="3:4" ht="15" thickBot="1" x14ac:dyDescent="0.35"/>
    <row r="19" spans="3:4" x14ac:dyDescent="0.3">
      <c r="C19" s="10" t="s">
        <v>13</v>
      </c>
      <c r="D19" s="11">
        <v>7000</v>
      </c>
    </row>
    <row r="20" spans="3:4" x14ac:dyDescent="0.3">
      <c r="C20" s="12" t="s">
        <v>14</v>
      </c>
      <c r="D20" s="13">
        <v>2</v>
      </c>
    </row>
    <row r="21" spans="3:4" x14ac:dyDescent="0.3">
      <c r="C21" s="12" t="s">
        <v>15</v>
      </c>
      <c r="D21" s="13" t="s">
        <v>16</v>
      </c>
    </row>
    <row r="22" spans="3:4" x14ac:dyDescent="0.3">
      <c r="C22" s="12" t="s">
        <v>17</v>
      </c>
      <c r="D22" s="13">
        <v>1</v>
      </c>
    </row>
    <row r="23" spans="3:4" x14ac:dyDescent="0.3">
      <c r="C23" s="186" t="s">
        <v>18</v>
      </c>
      <c r="D23" s="187"/>
    </row>
    <row r="24" spans="3:4" x14ac:dyDescent="0.3">
      <c r="C24" s="12" t="s">
        <v>7</v>
      </c>
      <c r="D24" s="13" t="s">
        <v>19</v>
      </c>
    </row>
    <row r="25" spans="3:4" ht="15" thickBot="1" x14ac:dyDescent="0.35">
      <c r="C25" s="14" t="s">
        <v>20</v>
      </c>
      <c r="D25" s="15" t="s">
        <v>21</v>
      </c>
    </row>
  </sheetData>
  <mergeCells count="4">
    <mergeCell ref="B4:D4"/>
    <mergeCell ref="C12:D12"/>
    <mergeCell ref="B16:C16"/>
    <mergeCell ref="C23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Schedule</vt:lpstr>
      <vt:lpstr>Wage breakup</vt:lpstr>
      <vt:lpstr>Survey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</dc:creator>
  <cp:lastModifiedBy>SILA</cp:lastModifiedBy>
  <dcterms:created xsi:type="dcterms:W3CDTF">2021-05-15T08:14:38Z</dcterms:created>
  <dcterms:modified xsi:type="dcterms:W3CDTF">2021-10-11T06:05:05Z</dcterms:modified>
</cp:coreProperties>
</file>