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BEF802B-60A6-43EB-9890-290DA213DCC8}" xr6:coauthVersionLast="36" xr6:coauthVersionMax="46" xr10:uidLastSave="{00000000-0000-0000-0000-000000000000}"/>
  <bookViews>
    <workbookView xWindow="0" yWindow="0" windowWidth="20400" windowHeight="7545" activeTab="1" xr2:uid="{00000000-000D-0000-FFFF-FFFF00000000}"/>
  </bookViews>
  <sheets>
    <sheet name="Cost Schedule" sheetId="2" r:id="rId1"/>
    <sheet name="Cost Schedule 2" sheetId="10" r:id="rId2"/>
    <sheet name="Wage Structure" sheetId="9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5" i="10" l="1"/>
  <c r="E13" i="10"/>
  <c r="E12" i="10"/>
  <c r="J11" i="9"/>
  <c r="J27" i="9" s="1"/>
  <c r="I11" i="9"/>
  <c r="I27" i="9" s="1"/>
  <c r="J28" i="9" l="1"/>
  <c r="J30" i="9"/>
  <c r="J13" i="9"/>
  <c r="J17" i="9" s="1"/>
  <c r="I28" i="9"/>
  <c r="I30" i="9"/>
  <c r="I13" i="9"/>
  <c r="I17" i="9" s="1"/>
  <c r="L21" i="10"/>
  <c r="L20" i="10"/>
  <c r="K20" i="10"/>
  <c r="I14" i="10"/>
  <c r="I19" i="10" s="1"/>
  <c r="H14" i="10"/>
  <c r="G14" i="10"/>
  <c r="F14" i="10"/>
  <c r="K13" i="10"/>
  <c r="C13" i="10"/>
  <c r="K12" i="10"/>
  <c r="I10" i="10"/>
  <c r="H10" i="10"/>
  <c r="H19" i="10" s="1"/>
  <c r="G10" i="10"/>
  <c r="F10" i="10"/>
  <c r="K9" i="10"/>
  <c r="L9" i="10" s="1"/>
  <c r="K8" i="10"/>
  <c r="L8" i="10" s="1"/>
  <c r="J21" i="9" l="1"/>
  <c r="J26" i="9"/>
  <c r="J20" i="9"/>
  <c r="J23" i="9" s="1"/>
  <c r="J25" i="9"/>
  <c r="J19" i="9"/>
  <c r="I21" i="9"/>
  <c r="I26" i="9"/>
  <c r="I20" i="9"/>
  <c r="I25" i="9"/>
  <c r="I19" i="9"/>
  <c r="G19" i="10"/>
  <c r="L10" i="10"/>
  <c r="L13" i="10"/>
  <c r="K10" i="10"/>
  <c r="L12" i="10"/>
  <c r="F19" i="10"/>
  <c r="K14" i="10"/>
  <c r="K19" i="10"/>
  <c r="G30" i="9"/>
  <c r="H30" i="9"/>
  <c r="F30" i="9"/>
  <c r="G28" i="9"/>
  <c r="H28" i="9"/>
  <c r="F28" i="9"/>
  <c r="G27" i="9"/>
  <c r="I33" i="9" l="1"/>
  <c r="I35" i="9" s="1"/>
  <c r="I23" i="9"/>
  <c r="J33" i="9"/>
  <c r="J35" i="9" s="1"/>
  <c r="L14" i="10"/>
  <c r="L16" i="10" s="1"/>
  <c r="L17" i="10" s="1"/>
  <c r="L11" i="2"/>
  <c r="H11" i="2"/>
  <c r="L19" i="10" l="1"/>
  <c r="L22" i="10" s="1"/>
  <c r="G11" i="2"/>
  <c r="L24" i="2" l="1"/>
  <c r="K10" i="2"/>
  <c r="L10" i="2" s="1"/>
  <c r="K9" i="2"/>
  <c r="K11" i="2" l="1"/>
  <c r="L23" i="2"/>
  <c r="L22" i="2"/>
  <c r="L25" i="2" l="1"/>
  <c r="K14" i="2"/>
  <c r="G11" i="9" l="1"/>
  <c r="G13" i="9" l="1"/>
  <c r="G17" i="9" s="1"/>
  <c r="G21" i="9" l="1"/>
  <c r="G25" i="9"/>
  <c r="G19" i="9"/>
  <c r="G26" i="9"/>
  <c r="G20" i="9"/>
  <c r="F11" i="9"/>
  <c r="F13" i="9" s="1"/>
  <c r="H11" i="9"/>
  <c r="G23" i="9" l="1"/>
  <c r="F17" i="9"/>
  <c r="F21" i="9" s="1"/>
  <c r="G33" i="9"/>
  <c r="H27" i="9"/>
  <c r="H13" i="9"/>
  <c r="H17" i="9" s="1"/>
  <c r="F27" i="9"/>
  <c r="F25" i="9" l="1"/>
  <c r="F20" i="9"/>
  <c r="F19" i="9"/>
  <c r="F26" i="9"/>
  <c r="G35" i="9"/>
  <c r="E14" i="2" s="1"/>
  <c r="H19" i="9"/>
  <c r="H20" i="9"/>
  <c r="H25" i="9"/>
  <c r="H21" i="9"/>
  <c r="H26" i="9"/>
  <c r="H33" i="9" l="1"/>
  <c r="F23" i="9"/>
  <c r="H35" i="9" l="1"/>
  <c r="L9" i="2" s="1"/>
  <c r="H23" i="9"/>
  <c r="C21" i="2" l="1"/>
  <c r="C22" i="2" s="1"/>
  <c r="C23" i="2" s="1"/>
  <c r="C24" i="2" s="1"/>
  <c r="C14" i="2"/>
  <c r="G15" i="2" l="1"/>
  <c r="H15" i="2"/>
  <c r="I15" i="2"/>
  <c r="F15" i="2" l="1"/>
  <c r="L14" i="2" l="1"/>
  <c r="K13" i="2"/>
  <c r="K15" i="2" l="1"/>
  <c r="I11" i="2" l="1"/>
  <c r="F11" i="2"/>
  <c r="L32" i="2"/>
  <c r="L18" i="2" l="1"/>
  <c r="H30" i="2"/>
  <c r="F30" i="2"/>
  <c r="I30" i="2"/>
  <c r="G30" i="2"/>
  <c r="K31" i="2"/>
  <c r="L31" i="2" l="1"/>
  <c r="K30" i="2"/>
  <c r="F33" i="9" l="1"/>
  <c r="F35" i="9" l="1"/>
  <c r="E13" i="2" s="1"/>
  <c r="L13" i="2" l="1"/>
  <c r="L15" i="2" s="1"/>
  <c r="L26" i="2" s="1"/>
  <c r="L27" i="2" s="1"/>
  <c r="L28" i="2" l="1"/>
  <c r="L30" i="2"/>
  <c r="L33" i="2" s="1"/>
</calcChain>
</file>

<file path=xl/sharedStrings.xml><?xml version="1.0" encoding="utf-8"?>
<sst xmlns="http://schemas.openxmlformats.org/spreadsheetml/2006/main" count="196" uniqueCount="100">
  <si>
    <t>G</t>
  </si>
  <si>
    <t>I</t>
  </si>
  <si>
    <t>II</t>
  </si>
  <si>
    <t>III</t>
  </si>
  <si>
    <t>Cost</t>
  </si>
  <si>
    <t>Supervisor</t>
  </si>
  <si>
    <t>at Actuals</t>
  </si>
  <si>
    <t>MANAGEMENT &amp; OVER HEAD CHARGES ASSESSMENT</t>
  </si>
  <si>
    <t>(MANPOWER TOTAL COST IS INCLUSIVE OF VENDOR M-FEE)</t>
  </si>
  <si>
    <t>JLL DIRECT MANPOWER COST</t>
  </si>
  <si>
    <t>% of M-FEE</t>
  </si>
  <si>
    <t>Billing At Actuals</t>
  </si>
  <si>
    <t>Single Disc Machine</t>
  </si>
  <si>
    <t>Wet &amp; Dry Vacuum Cleaner - 24 Ltr</t>
  </si>
  <si>
    <t>HK Supervisor</t>
  </si>
  <si>
    <t>Unit Rate (Rs.)</t>
  </si>
  <si>
    <t xml:space="preserve">Site Name - </t>
  </si>
  <si>
    <t xml:space="preserve">Proposal Date - </t>
  </si>
  <si>
    <t>City</t>
  </si>
  <si>
    <t>Sub - Total</t>
  </si>
  <si>
    <t>Shifts</t>
  </si>
  <si>
    <t>Remarks &amp; Shift Timings</t>
  </si>
  <si>
    <t>Sr.No.</t>
  </si>
  <si>
    <t>Soft Services</t>
  </si>
  <si>
    <t>Disposable Toiletries &amp; Garbage Bags</t>
  </si>
  <si>
    <t>Total No.</t>
  </si>
  <si>
    <t>Consubables &amp; Machinery</t>
  </si>
  <si>
    <t>TOTAL CHARGES</t>
  </si>
  <si>
    <t>Management Fee</t>
  </si>
  <si>
    <t>Grand Total - Monthly</t>
  </si>
  <si>
    <t>9 hours x 6 Days a Week</t>
  </si>
  <si>
    <t>Break ups</t>
  </si>
  <si>
    <t>Janitor</t>
  </si>
  <si>
    <t>Basic</t>
  </si>
  <si>
    <t>S</t>
  </si>
  <si>
    <t>DA</t>
  </si>
  <si>
    <t>V</t>
  </si>
  <si>
    <t>HRA</t>
  </si>
  <si>
    <t>Gross</t>
  </si>
  <si>
    <t>Basic+DA</t>
  </si>
  <si>
    <t>Leave Wages  (CL, PL, SL)</t>
  </si>
  <si>
    <t>Washing Allowance</t>
  </si>
  <si>
    <t xml:space="preserve">Other Allowances </t>
  </si>
  <si>
    <t>Gross Salary</t>
  </si>
  <si>
    <t>S/V</t>
  </si>
  <si>
    <t>Taken On</t>
  </si>
  <si>
    <t>%</t>
  </si>
  <si>
    <t>Total In Hand Salary</t>
  </si>
  <si>
    <t>Professional Tax Deduction</t>
  </si>
  <si>
    <t>ESI Employee Deduction</t>
  </si>
  <si>
    <t>P.F Employee Deduction</t>
  </si>
  <si>
    <t>Ex-Gratia - Bonus</t>
  </si>
  <si>
    <t>National Holidays Days Holidays</t>
  </si>
  <si>
    <t xml:space="preserve">Uniform, Shoes, PPE </t>
  </si>
  <si>
    <t>Documentation &amp; BGV</t>
  </si>
  <si>
    <t>1/6 Reliever Charge (if applicable)</t>
  </si>
  <si>
    <t>TOTAL CTC</t>
  </si>
  <si>
    <t>Sub Total CTC</t>
  </si>
  <si>
    <t>State - Maharashtra</t>
  </si>
  <si>
    <t>Wage - State Wage, Zone - 1</t>
  </si>
  <si>
    <t>Wage Schedule</t>
  </si>
  <si>
    <t>Basic + DA</t>
  </si>
  <si>
    <t>HRA%</t>
  </si>
  <si>
    <t>Min. Wage Year Notification - Jan'21 to Jun'21</t>
  </si>
  <si>
    <t xml:space="preserve">Mumbai </t>
  </si>
  <si>
    <t xml:space="preserve">MST </t>
  </si>
  <si>
    <t>Terms</t>
  </si>
  <si>
    <t>Taxes as applicable</t>
  </si>
  <si>
    <t>Revision in rates will be approved as per Minimum Wage Notification</t>
  </si>
  <si>
    <t>SILA will provide on statutory documentation each month</t>
  </si>
  <si>
    <t>Cleaning supplies, consumables etc will be supported by delivery challans, usage patterns/documents</t>
  </si>
  <si>
    <t>Office Supplies will be billed on Actual and treated as Petty Cash Expenses, a Petty Cash bill will be submitted with billing</t>
  </si>
  <si>
    <t xml:space="preserve">Payments to be made 15 days from Bill Submission </t>
  </si>
  <si>
    <t>Uniforms costs are included, however, for customized uniforms - we will bill on actual</t>
  </si>
  <si>
    <t xml:space="preserve">Housekeepnig Consumables &amp; Technical Tools </t>
  </si>
  <si>
    <t>HK Staff (Incl Relievers)</t>
  </si>
  <si>
    <t>Rel</t>
  </si>
  <si>
    <t>Façade Cleaning with take approx 25 days from commencement of work</t>
  </si>
  <si>
    <t xml:space="preserve">Any Covid Protocols (such as regular testing) &amp; PPE will be billed on actuals as per clients requirments </t>
  </si>
  <si>
    <t xml:space="preserve">Security Team </t>
  </si>
  <si>
    <t xml:space="preserve">Faciltiy Attenadant Sup </t>
  </si>
  <si>
    <t xml:space="preserve">Faciliy Attendant Guard </t>
  </si>
  <si>
    <t>12 hours x 7 Days a Week</t>
  </si>
  <si>
    <t xml:space="preserve">Pest Control Services </t>
  </si>
  <si>
    <t xml:space="preserve">Jet Spray Machine </t>
  </si>
  <si>
    <t>Need to Inspect (GPMS/Rodent/Mosquito)</t>
  </si>
  <si>
    <t>Additional Services</t>
  </si>
  <si>
    <t>BAYVUE (MARINE LINES)</t>
  </si>
  <si>
    <t xml:space="preserve">Gratuity </t>
  </si>
  <si>
    <t xml:space="preserve">Gross </t>
  </si>
  <si>
    <t xml:space="preserve">Actuals </t>
  </si>
  <si>
    <t>24th July 2021</t>
  </si>
  <si>
    <t xml:space="preserve">TBD </t>
  </si>
  <si>
    <t>29th July 2021</t>
  </si>
  <si>
    <t xml:space="preserve">Management Team </t>
  </si>
  <si>
    <t xml:space="preserve">Property Manager </t>
  </si>
  <si>
    <t xml:space="preserve">Fire Officer </t>
  </si>
  <si>
    <t>Technical Services</t>
  </si>
  <si>
    <t xml:space="preserve">Plumber </t>
  </si>
  <si>
    <t xml:space="preserve">Electrician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</si>
</sst>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  <numFmt numFmtId="167" formatCode="_ * #,##0_ ;_ * \-#,##0_ ;_ * &quot;-&quot;??_ ;_ @_ 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C0000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11"/>
      <name val="Calibri"/>
      <family val="2"/>
    </font>
    <font>
      <b/>
      <sz val="10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b/>
      <i/>
      <u/>
      <sz val="10"/>
      <name val="Calibri"/>
      <family val="2"/>
      <scheme val="minor"/>
    </font>
    <font>
      <i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6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>
      <protection locked="0"/>
    </xf>
    <xf numFmtId="0" fontId="15" fillId="0" borderId="0">
      <alignment vertical="center"/>
    </xf>
    <xf numFmtId="165" fontId="2" fillId="0" borderId="0">
      <alignment vertical="top"/>
      <protection locked="0"/>
    </xf>
    <xf numFmtId="9" fontId="2" fillId="0" borderId="0">
      <alignment vertical="top"/>
      <protection locked="0"/>
    </xf>
    <xf numFmtId="0" fontId="18" fillId="0" borderId="0"/>
  </cellStyleXfs>
  <cellXfs count="190">
    <xf numFmtId="0" fontId="0" fillId="0" borderId="0" xfId="0"/>
    <xf numFmtId="0" fontId="4" fillId="0" borderId="0" xfId="0" applyFont="1" applyAlignment="1">
      <alignment horizontal="center"/>
    </xf>
    <xf numFmtId="166" fontId="4" fillId="0" borderId="0" xfId="1" applyNumberFormat="1" applyFont="1" applyAlignment="1">
      <alignment horizontal="center"/>
    </xf>
    <xf numFmtId="0" fontId="4" fillId="0" borderId="0" xfId="1" applyNumberFormat="1" applyFont="1" applyAlignment="1">
      <alignment horizontal="center"/>
    </xf>
    <xf numFmtId="0" fontId="5" fillId="0" borderId="0" xfId="0" applyFont="1"/>
    <xf numFmtId="0" fontId="6" fillId="0" borderId="8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left" vertical="center"/>
    </xf>
    <xf numFmtId="164" fontId="6" fillId="0" borderId="9" xfId="2" applyFont="1" applyFill="1" applyBorder="1" applyAlignment="1">
      <alignment vertical="center"/>
    </xf>
    <xf numFmtId="166" fontId="6" fillId="0" borderId="9" xfId="1" applyNumberFormat="1" applyFont="1" applyFill="1" applyBorder="1" applyAlignment="1">
      <alignment vertical="center"/>
    </xf>
    <xf numFmtId="166" fontId="6" fillId="0" borderId="10" xfId="1" applyNumberFormat="1" applyFont="1" applyFill="1" applyBorder="1" applyAlignment="1">
      <alignment vertical="center"/>
    </xf>
    <xf numFmtId="0" fontId="6" fillId="0" borderId="11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164" fontId="6" fillId="0" borderId="0" xfId="2" applyFont="1" applyFill="1" applyBorder="1" applyAlignment="1">
      <alignment vertical="center"/>
    </xf>
    <xf numFmtId="166" fontId="6" fillId="0" borderId="0" xfId="1" applyNumberFormat="1" applyFont="1" applyFill="1" applyBorder="1" applyAlignment="1">
      <alignment horizontal="center" vertical="center"/>
    </xf>
    <xf numFmtId="166" fontId="6" fillId="0" borderId="12" xfId="1" applyNumberFormat="1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164" fontId="6" fillId="0" borderId="1" xfId="2" applyFont="1" applyFill="1" applyBorder="1" applyAlignment="1">
      <alignment vertical="center"/>
    </xf>
    <xf numFmtId="166" fontId="6" fillId="0" borderId="1" xfId="1" applyNumberFormat="1" applyFont="1" applyFill="1" applyBorder="1" applyAlignment="1">
      <alignment horizontal="center" vertical="center"/>
    </xf>
    <xf numFmtId="166" fontId="6" fillId="0" borderId="7" xfId="1" applyNumberFormat="1" applyFont="1" applyFill="1" applyBorder="1" applyAlignment="1">
      <alignment horizontal="center" vertical="center"/>
    </xf>
    <xf numFmtId="0" fontId="6" fillId="3" borderId="6" xfId="4" applyFont="1" applyFill="1" applyBorder="1" applyAlignment="1">
      <alignment horizontal="center" vertical="center"/>
    </xf>
    <xf numFmtId="0" fontId="6" fillId="3" borderId="6" xfId="4" applyFont="1" applyFill="1" applyBorder="1" applyAlignment="1">
      <alignment horizontal="left" vertical="center"/>
    </xf>
    <xf numFmtId="164" fontId="6" fillId="3" borderId="6" xfId="2" applyFont="1" applyFill="1" applyBorder="1" applyAlignment="1">
      <alignment horizontal="center" vertical="center"/>
    </xf>
    <xf numFmtId="166" fontId="7" fillId="3" borderId="6" xfId="3" applyNumberFormat="1" applyFont="1" applyFill="1" applyBorder="1" applyAlignment="1">
      <alignment vertical="center"/>
    </xf>
    <xf numFmtId="0" fontId="6" fillId="6" borderId="5" xfId="4" applyFont="1" applyFill="1" applyBorder="1" applyAlignment="1">
      <alignment horizontal="center" vertical="center"/>
    </xf>
    <xf numFmtId="164" fontId="6" fillId="6" borderId="5" xfId="2" applyFont="1" applyFill="1" applyBorder="1" applyAlignment="1">
      <alignment horizontal="center" vertical="center"/>
    </xf>
    <xf numFmtId="166" fontId="6" fillId="6" borderId="5" xfId="1" applyNumberFormat="1" applyFont="1" applyFill="1" applyBorder="1" applyAlignment="1">
      <alignment horizontal="center" vertical="center"/>
    </xf>
    <xf numFmtId="0" fontId="6" fillId="6" borderId="5" xfId="1" applyNumberFormat="1" applyFont="1" applyFill="1" applyBorder="1" applyAlignment="1">
      <alignment horizontal="center" vertical="center"/>
    </xf>
    <xf numFmtId="0" fontId="4" fillId="2" borderId="5" xfId="4" applyFont="1" applyFill="1" applyBorder="1" applyAlignment="1">
      <alignment horizontal="center" vertical="center"/>
    </xf>
    <xf numFmtId="164" fontId="4" fillId="2" borderId="5" xfId="2" applyFont="1" applyFill="1" applyBorder="1" applyAlignment="1">
      <alignment horizontal="center" vertical="center"/>
    </xf>
    <xf numFmtId="166" fontId="4" fillId="2" borderId="5" xfId="1" applyNumberFormat="1" applyFont="1" applyFill="1" applyBorder="1" applyAlignment="1">
      <alignment horizontal="center" vertical="center"/>
    </xf>
    <xf numFmtId="2" fontId="4" fillId="2" borderId="5" xfId="1" applyNumberFormat="1" applyFont="1" applyFill="1" applyBorder="1" applyAlignment="1">
      <alignment horizontal="center" vertical="center"/>
    </xf>
    <xf numFmtId="0" fontId="5" fillId="2" borderId="0" xfId="0" applyFont="1" applyFill="1"/>
    <xf numFmtId="0" fontId="4" fillId="2" borderId="5" xfId="4" applyFont="1" applyFill="1" applyBorder="1" applyAlignment="1">
      <alignment horizontal="left" vertical="center" wrapText="1"/>
    </xf>
    <xf numFmtId="164" fontId="6" fillId="3" borderId="5" xfId="2" applyFont="1" applyFill="1" applyBorder="1" applyAlignment="1">
      <alignment horizontal="center"/>
    </xf>
    <xf numFmtId="166" fontId="6" fillId="3" borderId="5" xfId="1" applyNumberFormat="1" applyFont="1" applyFill="1" applyBorder="1" applyAlignment="1">
      <alignment horizontal="center"/>
    </xf>
    <xf numFmtId="0" fontId="6" fillId="3" borderId="5" xfId="1" applyNumberFormat="1" applyFont="1" applyFill="1" applyBorder="1" applyAlignment="1">
      <alignment horizontal="center"/>
    </xf>
    <xf numFmtId="166" fontId="6" fillId="6" borderId="5" xfId="5" applyNumberFormat="1" applyFont="1" applyFill="1" applyBorder="1" applyAlignment="1">
      <alignment horizontal="center" vertical="top"/>
    </xf>
    <xf numFmtId="166" fontId="6" fillId="6" borderId="5" xfId="5" applyNumberFormat="1" applyFont="1" applyFill="1" applyBorder="1" applyAlignment="1">
      <alignment horizontal="left" vertical="top" wrapText="1"/>
    </xf>
    <xf numFmtId="164" fontId="6" fillId="6" borderId="5" xfId="2" applyFont="1" applyFill="1" applyBorder="1" applyAlignment="1">
      <alignment horizontal="center" vertical="top"/>
    </xf>
    <xf numFmtId="166" fontId="6" fillId="6" borderId="5" xfId="1" applyNumberFormat="1" applyFont="1" applyFill="1" applyBorder="1" applyAlignment="1">
      <alignment horizontal="center" vertical="top"/>
    </xf>
    <xf numFmtId="166" fontId="4" fillId="2" borderId="5" xfId="6" applyNumberFormat="1" applyFont="1" applyFill="1" applyBorder="1" applyAlignment="1">
      <alignment horizontal="left" vertical="center"/>
    </xf>
    <xf numFmtId="0" fontId="4" fillId="0" borderId="5" xfId="4" applyFont="1" applyBorder="1" applyAlignment="1">
      <alignment horizontal="center" vertical="center"/>
    </xf>
    <xf numFmtId="2" fontId="4" fillId="2" borderId="5" xfId="4" applyNumberFormat="1" applyFont="1" applyFill="1" applyBorder="1" applyAlignment="1">
      <alignment horizontal="left" vertical="center"/>
    </xf>
    <xf numFmtId="164" fontId="4" fillId="0" borderId="5" xfId="2" applyFont="1" applyFill="1" applyBorder="1" applyAlignment="1">
      <alignment horizontal="center" vertical="center"/>
    </xf>
    <xf numFmtId="166" fontId="4" fillId="2" borderId="5" xfId="1" applyNumberFormat="1" applyFont="1" applyFill="1" applyBorder="1" applyAlignment="1">
      <alignment horizontal="center"/>
    </xf>
    <xf numFmtId="166" fontId="8" fillId="2" borderId="5" xfId="1" applyNumberFormat="1" applyFont="1" applyFill="1" applyBorder="1" applyAlignment="1">
      <alignment horizontal="center"/>
    </xf>
    <xf numFmtId="0" fontId="9" fillId="0" borderId="0" xfId="0" applyFont="1"/>
    <xf numFmtId="0" fontId="10" fillId="0" borderId="0" xfId="0" applyFont="1" applyAlignment="1">
      <alignment vertical="center"/>
    </xf>
    <xf numFmtId="166" fontId="6" fillId="0" borderId="13" xfId="1" applyNumberFormat="1" applyFont="1" applyBorder="1" applyAlignment="1">
      <alignment horizontal="center"/>
    </xf>
    <xf numFmtId="166" fontId="6" fillId="0" borderId="13" xfId="1" applyNumberFormat="1" applyFont="1" applyBorder="1" applyAlignment="1">
      <alignment horizontal="left"/>
    </xf>
    <xf numFmtId="164" fontId="6" fillId="0" borderId="1" xfId="2" applyFont="1" applyBorder="1" applyAlignment="1">
      <alignment horizontal="center"/>
    </xf>
    <xf numFmtId="166" fontId="6" fillId="0" borderId="1" xfId="1" applyNumberFormat="1" applyFont="1" applyBorder="1" applyAlignment="1"/>
    <xf numFmtId="0" fontId="6" fillId="0" borderId="1" xfId="1" applyNumberFormat="1" applyFont="1" applyBorder="1" applyAlignment="1"/>
    <xf numFmtId="0" fontId="4" fillId="5" borderId="5" xfId="4" applyFont="1" applyFill="1" applyBorder="1" applyAlignment="1">
      <alignment horizontal="center" vertical="center"/>
    </xf>
    <xf numFmtId="0" fontId="4" fillId="5" borderId="5" xfId="4" applyFont="1" applyFill="1" applyBorder="1" applyAlignment="1">
      <alignment horizontal="left" vertical="center"/>
    </xf>
    <xf numFmtId="164" fontId="4" fillId="5" borderId="5" xfId="2" applyFont="1" applyFill="1" applyBorder="1" applyAlignment="1">
      <alignment horizontal="center" vertical="center"/>
    </xf>
    <xf numFmtId="166" fontId="3" fillId="5" borderId="5" xfId="1" applyNumberFormat="1" applyFont="1" applyFill="1" applyBorder="1" applyAlignment="1">
      <alignment horizontal="center" vertical="center"/>
    </xf>
    <xf numFmtId="0" fontId="3" fillId="5" borderId="5" xfId="1" applyNumberFormat="1" applyFont="1" applyFill="1" applyBorder="1" applyAlignment="1">
      <alignment horizontal="center" vertical="center"/>
    </xf>
    <xf numFmtId="0" fontId="11" fillId="0" borderId="0" xfId="0" applyFont="1"/>
    <xf numFmtId="0" fontId="12" fillId="2" borderId="5" xfId="4" applyFont="1" applyFill="1" applyBorder="1" applyAlignment="1">
      <alignment horizontal="center" vertical="center"/>
    </xf>
    <xf numFmtId="0" fontId="12" fillId="2" borderId="5" xfId="4" applyFont="1" applyFill="1" applyBorder="1" applyAlignment="1">
      <alignment horizontal="left" vertical="center"/>
    </xf>
    <xf numFmtId="164" fontId="12" fillId="2" borderId="5" xfId="2" applyFont="1" applyFill="1" applyBorder="1" applyAlignment="1">
      <alignment horizontal="center" vertical="center"/>
    </xf>
    <xf numFmtId="166" fontId="12" fillId="2" borderId="5" xfId="1" applyNumberFormat="1" applyFont="1" applyFill="1" applyBorder="1" applyAlignment="1">
      <alignment horizontal="center" vertical="center"/>
    </xf>
    <xf numFmtId="0" fontId="12" fillId="2" borderId="5" xfId="1" applyNumberFormat="1" applyFont="1" applyFill="1" applyBorder="1" applyAlignment="1">
      <alignment horizontal="center" vertical="center"/>
    </xf>
    <xf numFmtId="0" fontId="6" fillId="4" borderId="5" xfId="4" applyFont="1" applyFill="1" applyBorder="1" applyAlignment="1">
      <alignment horizontal="center"/>
    </xf>
    <xf numFmtId="0" fontId="6" fillId="4" borderId="5" xfId="4" applyFont="1" applyFill="1" applyBorder="1" applyAlignment="1">
      <alignment horizontal="left"/>
    </xf>
    <xf numFmtId="164" fontId="6" fillId="4" borderId="5" xfId="2" applyFont="1" applyFill="1" applyBorder="1" applyAlignment="1">
      <alignment horizontal="center"/>
    </xf>
    <xf numFmtId="166" fontId="4" fillId="4" borderId="5" xfId="1" applyNumberFormat="1" applyFont="1" applyFill="1" applyBorder="1" applyAlignment="1">
      <alignment horizontal="center" vertical="center"/>
    </xf>
    <xf numFmtId="0" fontId="4" fillId="4" borderId="5" xfId="1" applyNumberFormat="1" applyFont="1" applyFill="1" applyBorder="1" applyAlignment="1">
      <alignment horizontal="center" vertical="center"/>
    </xf>
    <xf numFmtId="0" fontId="4" fillId="0" borderId="5" xfId="4" applyFont="1" applyBorder="1" applyAlignment="1">
      <alignment horizontal="center"/>
    </xf>
    <xf numFmtId="0" fontId="4" fillId="0" borderId="5" xfId="4" applyFont="1" applyBorder="1" applyAlignment="1">
      <alignment horizontal="left"/>
    </xf>
    <xf numFmtId="164" fontId="4" fillId="0" borderId="5" xfId="2" applyFont="1" applyBorder="1" applyAlignment="1">
      <alignment horizontal="center"/>
    </xf>
    <xf numFmtId="166" fontId="4" fillId="0" borderId="5" xfId="1" applyNumberFormat="1" applyFont="1" applyBorder="1" applyAlignment="1">
      <alignment horizontal="center" vertical="center"/>
    </xf>
    <xf numFmtId="0" fontId="4" fillId="0" borderId="5" xfId="1" applyNumberFormat="1" applyFont="1" applyBorder="1" applyAlignment="1">
      <alignment horizontal="center" vertical="center"/>
    </xf>
    <xf numFmtId="9" fontId="7" fillId="0" borderId="5" xfId="3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164" fontId="4" fillId="0" borderId="0" xfId="2" applyFont="1" applyAlignment="1">
      <alignment horizontal="center"/>
    </xf>
    <xf numFmtId="9" fontId="4" fillId="0" borderId="0" xfId="3" applyFont="1" applyAlignment="1">
      <alignment horizontal="center"/>
    </xf>
    <xf numFmtId="0" fontId="5" fillId="0" borderId="0" xfId="0" applyFont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0" borderId="5" xfId="9" applyFont="1" applyBorder="1" applyAlignment="1">
      <alignment horizontal="left" vertical="center"/>
    </xf>
    <xf numFmtId="166" fontId="6" fillId="0" borderId="5" xfId="1" applyNumberFormat="1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 vertical="center"/>
    </xf>
    <xf numFmtId="0" fontId="13" fillId="0" borderId="0" xfId="11" applyFont="1" applyProtection="1"/>
    <xf numFmtId="0" fontId="14" fillId="0" borderId="0" xfId="11" applyFont="1" applyAlignment="1" applyProtection="1">
      <alignment horizontal="center" vertical="center"/>
    </xf>
    <xf numFmtId="3" fontId="13" fillId="0" borderId="0" xfId="11" applyNumberFormat="1" applyFont="1" applyProtection="1"/>
    <xf numFmtId="0" fontId="13" fillId="0" borderId="5" xfId="11" applyFont="1" applyBorder="1" applyProtection="1"/>
    <xf numFmtId="0" fontId="15" fillId="0" borderId="0" xfId="12">
      <alignment vertical="center"/>
    </xf>
    <xf numFmtId="0" fontId="6" fillId="0" borderId="5" xfId="11" applyFont="1" applyFill="1" applyBorder="1" applyProtection="1"/>
    <xf numFmtId="0" fontId="6" fillId="0" borderId="5" xfId="11" applyFont="1" applyFill="1" applyBorder="1" applyAlignment="1" applyProtection="1">
      <alignment horizontal="center" vertical="center"/>
    </xf>
    <xf numFmtId="0" fontId="6" fillId="0" borderId="5" xfId="11" applyFont="1" applyFill="1" applyBorder="1" applyAlignment="1" applyProtection="1">
      <alignment horizontal="center" vertical="center" wrapText="1"/>
    </xf>
    <xf numFmtId="0" fontId="4" fillId="0" borderId="5" xfId="11" applyFont="1" applyFill="1" applyBorder="1" applyProtection="1"/>
    <xf numFmtId="0" fontId="4" fillId="0" borderId="5" xfId="11" applyFont="1" applyFill="1" applyBorder="1" applyAlignment="1" applyProtection="1">
      <alignment wrapText="1"/>
    </xf>
    <xf numFmtId="3" fontId="4" fillId="0" borderId="5" xfId="13" applyNumberFormat="1" applyFont="1" applyFill="1" applyBorder="1" applyAlignment="1" applyProtection="1">
      <alignment horizontal="center" vertical="center"/>
    </xf>
    <xf numFmtId="0" fontId="6" fillId="0" borderId="5" xfId="11" applyFont="1" applyFill="1" applyBorder="1" applyAlignment="1" applyProtection="1">
      <alignment wrapText="1"/>
    </xf>
    <xf numFmtId="3" fontId="6" fillId="0" borderId="5" xfId="13" applyNumberFormat="1" applyFont="1" applyFill="1" applyBorder="1" applyAlignment="1" applyProtection="1">
      <alignment horizontal="center" vertical="center"/>
    </xf>
    <xf numFmtId="0" fontId="4" fillId="0" borderId="5" xfId="11" applyFont="1" applyFill="1" applyBorder="1" applyAlignment="1" applyProtection="1">
      <alignment horizontal="left" vertical="center" wrapText="1"/>
    </xf>
    <xf numFmtId="10" fontId="4" fillId="0" borderId="5" xfId="14" applyNumberFormat="1" applyFont="1" applyFill="1" applyBorder="1" applyAlignment="1" applyProtection="1">
      <alignment horizontal="center" vertical="center"/>
    </xf>
    <xf numFmtId="10" fontId="4" fillId="0" borderId="5" xfId="14" applyNumberFormat="1" applyFont="1" applyFill="1" applyBorder="1" applyAlignment="1" applyProtection="1">
      <alignment horizontal="center" vertical="center" wrapText="1"/>
    </xf>
    <xf numFmtId="0" fontId="4" fillId="0" borderId="5" xfId="11" applyFont="1" applyFill="1" applyBorder="1" applyAlignment="1" applyProtection="1">
      <alignment horizontal="center"/>
    </xf>
    <xf numFmtId="0" fontId="6" fillId="0" borderId="5" xfId="11" applyFont="1" applyFill="1" applyBorder="1" applyAlignment="1" applyProtection="1">
      <alignment horizontal="center"/>
    </xf>
    <xf numFmtId="0" fontId="13" fillId="0" borderId="0" xfId="11" applyFont="1" applyAlignment="1" applyProtection="1">
      <alignment horizontal="center"/>
    </xf>
    <xf numFmtId="10" fontId="4" fillId="0" borderId="5" xfId="3" applyNumberFormat="1" applyFont="1" applyFill="1" applyBorder="1" applyAlignment="1" applyProtection="1">
      <alignment horizontal="center" vertical="center" wrapText="1"/>
    </xf>
    <xf numFmtId="0" fontId="6" fillId="0" borderId="3" xfId="11" applyFont="1" applyFill="1" applyBorder="1" applyAlignment="1" applyProtection="1"/>
    <xf numFmtId="0" fontId="6" fillId="0" borderId="3" xfId="11" applyFont="1" applyFill="1" applyBorder="1" applyProtection="1"/>
    <xf numFmtId="0" fontId="6" fillId="0" borderId="6" xfId="11" applyFont="1" applyFill="1" applyBorder="1" applyAlignment="1" applyProtection="1">
      <alignment horizontal="center" vertical="center"/>
    </xf>
    <xf numFmtId="0" fontId="6" fillId="0" borderId="6" xfId="11" applyFont="1" applyFill="1" applyBorder="1" applyAlignment="1" applyProtection="1">
      <alignment horizontal="center" vertical="center" wrapText="1"/>
    </xf>
    <xf numFmtId="0" fontId="16" fillId="0" borderId="6" xfId="11" applyFont="1" applyFill="1" applyBorder="1" applyAlignment="1" applyProtection="1">
      <alignment horizontal="center" vertical="center" wrapText="1"/>
    </xf>
    <xf numFmtId="0" fontId="6" fillId="3" borderId="5" xfId="11" applyFont="1" applyFill="1" applyBorder="1" applyAlignment="1" applyProtection="1">
      <alignment horizontal="center" vertical="center"/>
    </xf>
    <xf numFmtId="0" fontId="6" fillId="3" borderId="6" xfId="11" applyFont="1" applyFill="1" applyBorder="1" applyAlignment="1" applyProtection="1">
      <alignment horizontal="center" vertical="center"/>
    </xf>
    <xf numFmtId="0" fontId="6" fillId="3" borderId="6" xfId="11" applyFont="1" applyFill="1" applyBorder="1" applyAlignment="1" applyProtection="1">
      <alignment horizontal="center" vertical="center" wrapText="1"/>
    </xf>
    <xf numFmtId="0" fontId="16" fillId="3" borderId="6" xfId="11" applyFont="1" applyFill="1" applyBorder="1" applyAlignment="1" applyProtection="1">
      <alignment horizontal="center" vertical="center" wrapText="1"/>
    </xf>
    <xf numFmtId="0" fontId="6" fillId="3" borderId="5" xfId="11" applyFont="1" applyFill="1" applyBorder="1" applyProtection="1"/>
    <xf numFmtId="0" fontId="6" fillId="3" borderId="5" xfId="11" applyFont="1" applyFill="1" applyBorder="1" applyAlignment="1" applyProtection="1">
      <alignment horizontal="center"/>
    </xf>
    <xf numFmtId="0" fontId="6" fillId="3" borderId="5" xfId="11" applyFont="1" applyFill="1" applyBorder="1" applyAlignment="1" applyProtection="1">
      <alignment wrapText="1"/>
    </xf>
    <xf numFmtId="0" fontId="6" fillId="3" borderId="5" xfId="11" applyFont="1" applyFill="1" applyBorder="1" applyAlignment="1" applyProtection="1">
      <alignment horizontal="center" vertical="center" wrapText="1"/>
    </xf>
    <xf numFmtId="3" fontId="6" fillId="3" borderId="5" xfId="13" applyNumberFormat="1" applyFont="1" applyFill="1" applyBorder="1" applyAlignment="1" applyProtection="1">
      <alignment horizontal="center" vertical="center"/>
    </xf>
    <xf numFmtId="9" fontId="16" fillId="0" borderId="6" xfId="11" applyNumberFormat="1" applyFont="1" applyFill="1" applyBorder="1" applyAlignment="1" applyProtection="1">
      <alignment horizontal="center" vertical="center" wrapText="1"/>
    </xf>
    <xf numFmtId="12" fontId="4" fillId="0" borderId="5" xfId="14" applyNumberFormat="1" applyFont="1" applyFill="1" applyBorder="1" applyAlignment="1" applyProtection="1">
      <alignment horizontal="center" vertical="center"/>
    </xf>
    <xf numFmtId="9" fontId="6" fillId="3" borderId="5" xfId="3" applyFont="1" applyFill="1" applyBorder="1" applyAlignment="1" applyProtection="1">
      <alignment horizontal="center" vertical="center"/>
    </xf>
    <xf numFmtId="166" fontId="4" fillId="2" borderId="5" xfId="1" applyNumberFormat="1" applyFont="1" applyFill="1" applyBorder="1" applyAlignment="1">
      <alignment horizontal="center" vertical="center"/>
    </xf>
    <xf numFmtId="166" fontId="5" fillId="2" borderId="5" xfId="1" applyNumberFormat="1" applyFont="1" applyFill="1" applyBorder="1" applyAlignment="1">
      <alignment horizontal="center"/>
    </xf>
    <xf numFmtId="3" fontId="19" fillId="0" borderId="0" xfId="15" applyNumberFormat="1" applyFont="1" applyFill="1" applyBorder="1" applyAlignment="1">
      <alignment vertical="center"/>
    </xf>
    <xf numFmtId="3" fontId="20" fillId="0" borderId="0" xfId="15" applyNumberFormat="1" applyFont="1" applyFill="1" applyBorder="1" applyAlignment="1">
      <alignment vertical="center"/>
    </xf>
    <xf numFmtId="3" fontId="4" fillId="0" borderId="0" xfId="4" applyNumberFormat="1" applyFont="1" applyFill="1" applyBorder="1" applyAlignment="1">
      <alignment horizontal="left" vertical="center" wrapText="1"/>
    </xf>
    <xf numFmtId="3" fontId="20" fillId="0" borderId="0" xfId="15" applyNumberFormat="1" applyFont="1" applyFill="1" applyBorder="1" applyAlignment="1">
      <alignment horizontal="left" vertical="center"/>
    </xf>
    <xf numFmtId="3" fontId="20" fillId="0" borderId="0" xfId="4" applyNumberFormat="1" applyFont="1" applyFill="1" applyBorder="1" applyAlignment="1">
      <alignment vertical="center"/>
    </xf>
    <xf numFmtId="3" fontId="20" fillId="0" borderId="0" xfId="4" applyNumberFormat="1" applyFont="1" applyFill="1" applyAlignment="1">
      <alignment horizontal="left" vertical="center"/>
    </xf>
    <xf numFmtId="164" fontId="6" fillId="6" borderId="3" xfId="2" applyFont="1" applyFill="1" applyBorder="1" applyAlignment="1">
      <alignment horizontal="center"/>
    </xf>
    <xf numFmtId="9" fontId="6" fillId="0" borderId="3" xfId="2" applyNumberFormat="1" applyFont="1" applyFill="1" applyBorder="1" applyAlignment="1">
      <alignment horizontal="center" vertical="center"/>
    </xf>
    <xf numFmtId="164" fontId="6" fillId="6" borderId="3" xfId="2" applyFont="1" applyFill="1" applyBorder="1" applyAlignment="1">
      <alignment horizontal="center" vertical="center"/>
    </xf>
    <xf numFmtId="166" fontId="6" fillId="6" borderId="4" xfId="1" applyNumberFormat="1" applyFont="1" applyFill="1" applyBorder="1" applyAlignment="1">
      <alignment horizontal="center"/>
    </xf>
    <xf numFmtId="166" fontId="6" fillId="6" borderId="4" xfId="1" applyNumberFormat="1" applyFont="1" applyFill="1" applyBorder="1" applyAlignment="1">
      <alignment vertical="center"/>
    </xf>
    <xf numFmtId="9" fontId="6" fillId="2" borderId="0" xfId="3" applyFont="1" applyFill="1" applyBorder="1" applyAlignment="1">
      <alignment vertical="center"/>
    </xf>
    <xf numFmtId="9" fontId="6" fillId="2" borderId="11" xfId="3" applyFont="1" applyFill="1" applyBorder="1" applyAlignment="1">
      <alignment vertical="center"/>
    </xf>
    <xf numFmtId="9" fontId="6" fillId="2" borderId="12" xfId="3" applyFont="1" applyFill="1" applyBorder="1" applyAlignment="1">
      <alignment vertical="center"/>
    </xf>
    <xf numFmtId="165" fontId="6" fillId="2" borderId="13" xfId="1" applyFont="1" applyFill="1" applyBorder="1" applyAlignment="1">
      <alignment vertical="center"/>
    </xf>
    <xf numFmtId="165" fontId="6" fillId="2" borderId="1" xfId="1" applyFont="1" applyFill="1" applyBorder="1" applyAlignment="1">
      <alignment vertical="center"/>
    </xf>
    <xf numFmtId="165" fontId="6" fillId="2" borderId="7" xfId="1" applyFont="1" applyFill="1" applyBorder="1" applyAlignment="1">
      <alignment vertical="center"/>
    </xf>
    <xf numFmtId="166" fontId="4" fillId="2" borderId="5" xfId="1" applyNumberFormat="1" applyFont="1" applyFill="1" applyBorder="1" applyAlignment="1">
      <alignment horizontal="center" vertical="center"/>
    </xf>
    <xf numFmtId="166" fontId="4" fillId="2" borderId="5" xfId="1" applyNumberFormat="1" applyFont="1" applyFill="1" applyBorder="1" applyAlignment="1">
      <alignment horizontal="center" vertical="center"/>
    </xf>
    <xf numFmtId="167" fontId="17" fillId="0" borderId="4" xfId="1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wrapText="1"/>
    </xf>
    <xf numFmtId="166" fontId="4" fillId="2" borderId="5" xfId="1" applyNumberFormat="1" applyFont="1" applyFill="1" applyBorder="1" applyAlignment="1">
      <alignment horizontal="center" vertical="center"/>
    </xf>
    <xf numFmtId="1" fontId="4" fillId="2" borderId="5" xfId="1" applyNumberFormat="1" applyFont="1" applyFill="1" applyBorder="1" applyAlignment="1">
      <alignment horizontal="center" vertical="center"/>
    </xf>
    <xf numFmtId="1" fontId="6" fillId="3" borderId="5" xfId="1" applyNumberFormat="1" applyFont="1" applyFill="1" applyBorder="1" applyAlignment="1">
      <alignment horizontal="center"/>
    </xf>
    <xf numFmtId="166" fontId="8" fillId="2" borderId="2" xfId="1" applyNumberFormat="1" applyFont="1" applyFill="1" applyBorder="1" applyAlignment="1">
      <alignment horizontal="center"/>
    </xf>
    <xf numFmtId="166" fontId="5" fillId="2" borderId="2" xfId="1" applyNumberFormat="1" applyFont="1" applyFill="1" applyBorder="1" applyAlignment="1">
      <alignment horizontal="center"/>
    </xf>
    <xf numFmtId="0" fontId="6" fillId="6" borderId="5" xfId="4" applyFont="1" applyFill="1" applyBorder="1" applyAlignment="1">
      <alignment horizontal="center" vertical="center" wrapText="1"/>
    </xf>
    <xf numFmtId="166" fontId="6" fillId="6" borderId="5" xfId="5" applyNumberFormat="1" applyFont="1" applyFill="1" applyBorder="1" applyAlignment="1">
      <alignment horizontal="center" vertical="top" wrapText="1"/>
    </xf>
    <xf numFmtId="3" fontId="20" fillId="0" borderId="0" xfId="15" applyNumberFormat="1" applyFont="1" applyFill="1" applyBorder="1" applyAlignment="1">
      <alignment horizontal="left" vertical="center"/>
    </xf>
    <xf numFmtId="0" fontId="6" fillId="6" borderId="5" xfId="4" applyFont="1" applyFill="1" applyBorder="1" applyAlignment="1">
      <alignment horizontal="center" vertical="center"/>
    </xf>
    <xf numFmtId="166" fontId="4" fillId="2" borderId="5" xfId="1" applyNumberFormat="1" applyFont="1" applyFill="1" applyBorder="1" applyAlignment="1">
      <alignment horizontal="center" vertical="center"/>
    </xf>
    <xf numFmtId="3" fontId="20" fillId="0" borderId="0" xfId="15" applyNumberFormat="1" applyFont="1" applyFill="1" applyBorder="1" applyAlignment="1">
      <alignment horizontal="left" vertical="center"/>
    </xf>
    <xf numFmtId="3" fontId="20" fillId="0" borderId="0" xfId="4" applyNumberFormat="1" applyFont="1" applyFill="1" applyBorder="1" applyAlignment="1">
      <alignment horizontal="left" vertical="center"/>
    </xf>
    <xf numFmtId="166" fontId="6" fillId="3" borderId="2" xfId="1" applyNumberFormat="1" applyFont="1" applyFill="1" applyBorder="1" applyAlignment="1">
      <alignment horizontal="center"/>
    </xf>
    <xf numFmtId="0" fontId="6" fillId="6" borderId="5" xfId="4" applyFont="1" applyFill="1" applyBorder="1" applyAlignment="1">
      <alignment horizontal="center" vertical="center"/>
    </xf>
    <xf numFmtId="166" fontId="6" fillId="6" borderId="5" xfId="5" applyNumberFormat="1" applyFont="1" applyFill="1" applyBorder="1" applyAlignment="1">
      <alignment horizontal="center"/>
    </xf>
    <xf numFmtId="166" fontId="6" fillId="3" borderId="5" xfId="5" applyNumberFormat="1" applyFont="1" applyFill="1" applyBorder="1" applyAlignment="1">
      <alignment horizontal="center"/>
    </xf>
    <xf numFmtId="166" fontId="6" fillId="0" borderId="5" xfId="5" applyNumberFormat="1" applyFont="1" applyFill="1" applyBorder="1" applyAlignment="1">
      <alignment horizontal="center" vertical="center"/>
    </xf>
    <xf numFmtId="166" fontId="4" fillId="2" borderId="5" xfId="1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166" fontId="6" fillId="2" borderId="8" xfId="1" applyNumberFormat="1" applyFont="1" applyFill="1" applyBorder="1" applyAlignment="1">
      <alignment horizontal="center"/>
    </xf>
    <xf numFmtId="166" fontId="6" fillId="2" borderId="9" xfId="1" applyNumberFormat="1" applyFont="1" applyFill="1" applyBorder="1" applyAlignment="1">
      <alignment horizontal="center"/>
    </xf>
    <xf numFmtId="166" fontId="6" fillId="2" borderId="10" xfId="1" applyNumberFormat="1" applyFont="1" applyFill="1" applyBorder="1" applyAlignment="1">
      <alignment horizontal="center"/>
    </xf>
    <xf numFmtId="0" fontId="6" fillId="3" borderId="5" xfId="4" applyFont="1" applyFill="1" applyBorder="1" applyAlignment="1">
      <alignment horizontal="center" vertical="center"/>
    </xf>
    <xf numFmtId="0" fontId="4" fillId="0" borderId="0" xfId="0" applyFont="1" applyAlignment="1"/>
    <xf numFmtId="0" fontId="4" fillId="0" borderId="0" xfId="0" applyFont="1" applyBorder="1" applyAlignment="1"/>
    <xf numFmtId="166" fontId="6" fillId="0" borderId="4" xfId="3" applyNumberFormat="1" applyFont="1" applyFill="1" applyBorder="1" applyAlignment="1">
      <alignment horizontal="center" vertical="center"/>
    </xf>
    <xf numFmtId="166" fontId="6" fillId="0" borderId="5" xfId="3" applyNumberFormat="1" applyFont="1" applyFill="1" applyBorder="1" applyAlignment="1">
      <alignment horizontal="center" vertical="center"/>
    </xf>
    <xf numFmtId="166" fontId="6" fillId="3" borderId="6" xfId="1" applyNumberFormat="1" applyFont="1" applyFill="1" applyBorder="1" applyAlignment="1">
      <alignment horizontal="center" vertical="center"/>
    </xf>
    <xf numFmtId="0" fontId="6" fillId="6" borderId="5" xfId="11" applyFont="1" applyFill="1" applyBorder="1" applyAlignment="1" applyProtection="1">
      <alignment horizontal="center"/>
    </xf>
    <xf numFmtId="0" fontId="6" fillId="6" borderId="2" xfId="11" applyFont="1" applyFill="1" applyBorder="1" applyAlignment="1" applyProtection="1">
      <alignment horizontal="center"/>
    </xf>
    <xf numFmtId="0" fontId="6" fillId="0" borderId="8" xfId="11" applyFont="1" applyFill="1" applyBorder="1" applyAlignment="1" applyProtection="1">
      <alignment horizontal="center"/>
    </xf>
    <xf numFmtId="0" fontId="6" fillId="0" borderId="9" xfId="11" applyFont="1" applyFill="1" applyBorder="1" applyAlignment="1" applyProtection="1">
      <alignment horizontal="center"/>
    </xf>
    <xf numFmtId="0" fontId="6" fillId="0" borderId="10" xfId="11" applyFont="1" applyFill="1" applyBorder="1" applyAlignment="1" applyProtection="1">
      <alignment horizontal="center"/>
    </xf>
    <xf numFmtId="0" fontId="6" fillId="0" borderId="11" xfId="11" applyFont="1" applyFill="1" applyBorder="1" applyAlignment="1" applyProtection="1">
      <alignment horizontal="center"/>
    </xf>
    <xf numFmtId="0" fontId="6" fillId="0" borderId="0" xfId="11" applyFont="1" applyFill="1" applyBorder="1" applyAlignment="1" applyProtection="1">
      <alignment horizontal="center"/>
    </xf>
    <xf numFmtId="0" fontId="6" fillId="0" borderId="12" xfId="11" applyFont="1" applyFill="1" applyBorder="1" applyAlignment="1" applyProtection="1">
      <alignment horizontal="center"/>
    </xf>
    <xf numFmtId="0" fontId="6" fillId="0" borderId="13" xfId="11" applyFont="1" applyFill="1" applyBorder="1" applyAlignment="1" applyProtection="1">
      <alignment horizontal="center"/>
    </xf>
    <xf numFmtId="0" fontId="6" fillId="0" borderId="1" xfId="11" applyFont="1" applyFill="1" applyBorder="1" applyAlignment="1" applyProtection="1">
      <alignment horizontal="center"/>
    </xf>
    <xf numFmtId="0" fontId="6" fillId="0" borderId="7" xfId="11" applyFont="1" applyFill="1" applyBorder="1" applyAlignment="1" applyProtection="1">
      <alignment horizontal="center"/>
    </xf>
  </cellXfs>
  <cellStyles count="16">
    <cellStyle name="Comma" xfId="1" builtinId="3"/>
    <cellStyle name="Comma [0]" xfId="2" builtinId="6"/>
    <cellStyle name="Comma 11 2" xfId="13" xr:uid="{00000000-0005-0000-0000-000002000000}"/>
    <cellStyle name="Comma 2" xfId="5" xr:uid="{00000000-0005-0000-0000-000003000000}"/>
    <cellStyle name="Comma 2 3" xfId="10" xr:uid="{00000000-0005-0000-0000-000004000000}"/>
    <cellStyle name="Comma 5" xfId="6" xr:uid="{00000000-0005-0000-0000-000005000000}"/>
    <cellStyle name="Normal" xfId="0" builtinId="0"/>
    <cellStyle name="Normal 2" xfId="7" xr:uid="{00000000-0005-0000-0000-000007000000}"/>
    <cellStyle name="Normal 2 2" xfId="8" xr:uid="{00000000-0005-0000-0000-000008000000}"/>
    <cellStyle name="Normal 2 2 2" xfId="11" xr:uid="{00000000-0005-0000-0000-000009000000}"/>
    <cellStyle name="Normal 2 4" xfId="9" xr:uid="{00000000-0005-0000-0000-00000A000000}"/>
    <cellStyle name="Normal 2 5" xfId="15" xr:uid="{22A7B454-7DCF-472C-A529-792E7905D5FF}"/>
    <cellStyle name="Normal 3" xfId="12" xr:uid="{00000000-0005-0000-0000-00000B000000}"/>
    <cellStyle name="Normal 5" xfId="4" xr:uid="{00000000-0005-0000-0000-00000C000000}"/>
    <cellStyle name="Percent" xfId="3" builtinId="5"/>
    <cellStyle name="Percent 2" xfId="14" xr:uid="{00000000-0005-0000-0000-00000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173750</xdr:colOff>
      <xdr:row>0</xdr:row>
      <xdr:rowOff>181009</xdr:rowOff>
    </xdr:from>
    <xdr:to>
      <xdr:col>3</xdr:col>
      <xdr:colOff>138546</xdr:colOff>
      <xdr:row>2</xdr:row>
      <xdr:rowOff>103910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2D7160D-7981-4C52-ADAB-6038EE4C5C5C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20295" y="181009"/>
          <a:ext cx="1200160" cy="4424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1:M46"/>
  <sheetViews>
    <sheetView showGridLines="0" zoomScale="80" zoomScaleNormal="80" workbookViewId="0">
      <pane ySplit="7" topLeftCell="A8" activePane="bottomLeft" state="frozen"/>
      <selection pane="bottomLeft" sqref="A1:XFD1048576"/>
    </sheetView>
  </sheetViews>
  <sheetFormatPr defaultColWidth="9.140625" defaultRowHeight="12.75" outlineLevelCol="1" x14ac:dyDescent="0.2"/>
  <cols>
    <col min="1" max="1" width="9.140625" style="4"/>
    <col min="2" max="2" width="3.140625" style="4" customWidth="1"/>
    <col min="3" max="3" width="14.5703125" style="1" bestFit="1" customWidth="1"/>
    <col min="4" max="4" width="48.85546875" style="76" bestFit="1" customWidth="1"/>
    <col min="5" max="5" width="13.7109375" style="77" bestFit="1" customWidth="1"/>
    <col min="6" max="6" width="6.5703125" style="2" customWidth="1" outlineLevel="1"/>
    <col min="7" max="7" width="8" style="2" customWidth="1" outlineLevel="1"/>
    <col min="8" max="8" width="6.5703125" style="2" customWidth="1" outlineLevel="1"/>
    <col min="9" max="9" width="9.42578125" style="2" customWidth="1" outlineLevel="1"/>
    <col min="10" max="10" width="5" style="2" bestFit="1" customWidth="1" outlineLevel="1"/>
    <col min="11" max="11" width="8.28515625" style="3" bestFit="1" customWidth="1"/>
    <col min="12" max="12" width="11.7109375" style="2" bestFit="1" customWidth="1"/>
    <col min="13" max="13" width="37.28515625" style="79" bestFit="1" customWidth="1"/>
    <col min="14" max="14" width="9.140625" style="4"/>
    <col min="15" max="15" width="9.140625" style="4" customWidth="1"/>
    <col min="16" max="16384" width="9.140625" style="4"/>
  </cols>
  <sheetData>
    <row r="1" spans="3:13" ht="18" customHeight="1" x14ac:dyDescent="0.2">
      <c r="D1" s="174"/>
      <c r="E1" s="174"/>
    </row>
    <row r="2" spans="3:13" ht="23.25" customHeight="1" x14ac:dyDescent="0.2">
      <c r="D2" s="174"/>
      <c r="E2" s="174"/>
    </row>
    <row r="3" spans="3:13" ht="19.5" customHeight="1" x14ac:dyDescent="0.2">
      <c r="D3" s="175"/>
      <c r="E3" s="175"/>
    </row>
    <row r="4" spans="3:13" ht="21.75" customHeight="1" x14ac:dyDescent="0.2">
      <c r="C4" s="5" t="s">
        <v>16</v>
      </c>
      <c r="D4" s="6" t="s">
        <v>87</v>
      </c>
      <c r="E4" s="7"/>
      <c r="F4" s="8"/>
      <c r="G4" s="8"/>
      <c r="H4" s="8"/>
      <c r="I4" s="8"/>
      <c r="J4" s="8"/>
      <c r="K4" s="8"/>
      <c r="L4" s="9"/>
      <c r="M4" s="176" t="s">
        <v>21</v>
      </c>
    </row>
    <row r="5" spans="3:13" ht="19.5" customHeight="1" x14ac:dyDescent="0.2">
      <c r="C5" s="10" t="s">
        <v>17</v>
      </c>
      <c r="D5" s="11" t="s">
        <v>91</v>
      </c>
      <c r="E5" s="12"/>
      <c r="F5" s="13"/>
      <c r="G5" s="13"/>
      <c r="H5" s="13"/>
      <c r="I5" s="13"/>
      <c r="J5" s="13"/>
      <c r="K5" s="13"/>
      <c r="L5" s="14"/>
      <c r="M5" s="176"/>
    </row>
    <row r="6" spans="3:13" x14ac:dyDescent="0.2">
      <c r="C6" s="15" t="s">
        <v>18</v>
      </c>
      <c r="D6" s="16" t="s">
        <v>64</v>
      </c>
      <c r="E6" s="17"/>
      <c r="F6" s="18"/>
      <c r="G6" s="18"/>
      <c r="H6" s="18"/>
      <c r="I6" s="18"/>
      <c r="J6" s="18"/>
      <c r="K6" s="18"/>
      <c r="L6" s="19"/>
      <c r="M6" s="176"/>
    </row>
    <row r="7" spans="3:13" ht="15" customHeight="1" x14ac:dyDescent="0.2">
      <c r="C7" s="20" t="s">
        <v>22</v>
      </c>
      <c r="D7" s="21"/>
      <c r="E7" s="22" t="s">
        <v>15</v>
      </c>
      <c r="F7" s="178" t="s">
        <v>20</v>
      </c>
      <c r="G7" s="178"/>
      <c r="H7" s="178"/>
      <c r="I7" s="178"/>
      <c r="J7" s="178"/>
      <c r="K7" s="178"/>
      <c r="L7" s="23"/>
      <c r="M7" s="177"/>
    </row>
    <row r="8" spans="3:13" ht="15" customHeight="1" x14ac:dyDescent="0.2">
      <c r="C8" s="24"/>
      <c r="D8" s="155" t="s">
        <v>79</v>
      </c>
      <c r="E8" s="25"/>
      <c r="F8" s="26" t="s">
        <v>0</v>
      </c>
      <c r="G8" s="26" t="s">
        <v>1</v>
      </c>
      <c r="H8" s="26" t="s">
        <v>2</v>
      </c>
      <c r="I8" s="26" t="s">
        <v>3</v>
      </c>
      <c r="J8" s="26" t="s">
        <v>76</v>
      </c>
      <c r="K8" s="27" t="s">
        <v>25</v>
      </c>
      <c r="L8" s="26" t="s">
        <v>4</v>
      </c>
      <c r="M8" s="82"/>
    </row>
    <row r="9" spans="3:13" ht="15" customHeight="1" x14ac:dyDescent="0.2">
      <c r="C9" s="28">
        <v>1</v>
      </c>
      <c r="D9" s="33" t="s">
        <v>81</v>
      </c>
      <c r="E9" s="29">
        <v>22000</v>
      </c>
      <c r="F9" s="30"/>
      <c r="G9" s="30">
        <v>3</v>
      </c>
      <c r="H9" s="30">
        <v>3</v>
      </c>
      <c r="I9" s="30"/>
      <c r="J9" s="146"/>
      <c r="K9" s="151">
        <f>SUM(F9:I9)</f>
        <v>6</v>
      </c>
      <c r="L9" s="127">
        <f>K9*E9</f>
        <v>132000</v>
      </c>
      <c r="M9" s="80" t="s">
        <v>82</v>
      </c>
    </row>
    <row r="10" spans="3:13" ht="15" customHeight="1" x14ac:dyDescent="0.2">
      <c r="C10" s="28">
        <v>2</v>
      </c>
      <c r="D10" s="33" t="s">
        <v>80</v>
      </c>
      <c r="E10" s="29">
        <v>24000</v>
      </c>
      <c r="F10" s="150"/>
      <c r="G10" s="150">
        <v>1</v>
      </c>
      <c r="H10" s="150">
        <v>1</v>
      </c>
      <c r="I10" s="150"/>
      <c r="J10" s="150"/>
      <c r="K10" s="151">
        <f>SUM(F10:I10)</f>
        <v>2</v>
      </c>
      <c r="L10" s="150">
        <f>K10*E10</f>
        <v>48000</v>
      </c>
      <c r="M10" s="80" t="s">
        <v>82</v>
      </c>
    </row>
    <row r="11" spans="3:13" ht="15" customHeight="1" x14ac:dyDescent="0.2">
      <c r="C11" s="173" t="s">
        <v>19</v>
      </c>
      <c r="D11" s="173"/>
      <c r="E11" s="34"/>
      <c r="F11" s="35">
        <f>SUM(F9:F9)</f>
        <v>0</v>
      </c>
      <c r="G11" s="35">
        <f>SUM(G9:G10)</f>
        <v>4</v>
      </c>
      <c r="H11" s="35">
        <f>SUM(H9:H10)</f>
        <v>4</v>
      </c>
      <c r="I11" s="35">
        <f>SUM(I9:I9)</f>
        <v>0</v>
      </c>
      <c r="J11" s="35"/>
      <c r="K11" s="152">
        <f>SUM(K9:K10)</f>
        <v>8</v>
      </c>
      <c r="L11" s="34">
        <f t="shared" ref="L11" si="0">SUM(L9:L10)</f>
        <v>180000</v>
      </c>
      <c r="M11" s="81"/>
    </row>
    <row r="12" spans="3:13" ht="15" customHeight="1" x14ac:dyDescent="0.2">
      <c r="C12" s="37"/>
      <c r="D12" s="156" t="s">
        <v>23</v>
      </c>
      <c r="E12" s="39"/>
      <c r="F12" s="40" t="s">
        <v>0</v>
      </c>
      <c r="G12" s="40" t="s">
        <v>1</v>
      </c>
      <c r="H12" s="40" t="s">
        <v>2</v>
      </c>
      <c r="I12" s="40" t="s">
        <v>3</v>
      </c>
      <c r="J12" s="26" t="s">
        <v>76</v>
      </c>
      <c r="K12" s="27" t="s">
        <v>25</v>
      </c>
      <c r="L12" s="26" t="s">
        <v>4</v>
      </c>
      <c r="M12" s="82"/>
    </row>
    <row r="13" spans="3:13" ht="15" customHeight="1" x14ac:dyDescent="0.2">
      <c r="C13" s="28">
        <v>1</v>
      </c>
      <c r="D13" s="33" t="s">
        <v>14</v>
      </c>
      <c r="E13" s="29">
        <f>'Wage Structure'!F35</f>
        <v>20423.064300000002</v>
      </c>
      <c r="F13" s="30">
        <v>1</v>
      </c>
      <c r="G13" s="30"/>
      <c r="H13" s="30"/>
      <c r="I13" s="30"/>
      <c r="J13" s="146"/>
      <c r="K13" s="151">
        <f>SUM(F13:I13)</f>
        <v>1</v>
      </c>
      <c r="L13" s="127">
        <f>K13*E13</f>
        <v>20423.064300000002</v>
      </c>
      <c r="M13" s="80" t="s">
        <v>30</v>
      </c>
    </row>
    <row r="14" spans="3:13" ht="15" customHeight="1" x14ac:dyDescent="0.2">
      <c r="C14" s="28">
        <f>C13+1</f>
        <v>2</v>
      </c>
      <c r="D14" s="33" t="s">
        <v>75</v>
      </c>
      <c r="E14" s="29">
        <f>'Wage Structure'!G35</f>
        <v>16152.130350000001</v>
      </c>
      <c r="F14" s="30"/>
      <c r="G14" s="30">
        <v>4</v>
      </c>
      <c r="H14" s="30">
        <v>2</v>
      </c>
      <c r="I14" s="30"/>
      <c r="J14" s="146"/>
      <c r="K14" s="151">
        <f>SUM(F14:J14)</f>
        <v>6</v>
      </c>
      <c r="L14" s="127">
        <f>K14*E14</f>
        <v>96912.782100000011</v>
      </c>
      <c r="M14" s="80" t="s">
        <v>30</v>
      </c>
    </row>
    <row r="15" spans="3:13" ht="15" customHeight="1" x14ac:dyDescent="0.2">
      <c r="C15" s="173" t="s">
        <v>19</v>
      </c>
      <c r="D15" s="173"/>
      <c r="E15" s="34"/>
      <c r="F15" s="35">
        <f t="shared" ref="F15:L15" si="1">SUM(F13:F14)</f>
        <v>1</v>
      </c>
      <c r="G15" s="35">
        <f t="shared" si="1"/>
        <v>4</v>
      </c>
      <c r="H15" s="35">
        <f t="shared" si="1"/>
        <v>2</v>
      </c>
      <c r="I15" s="35">
        <f t="shared" si="1"/>
        <v>0</v>
      </c>
      <c r="J15" s="35"/>
      <c r="K15" s="152">
        <f t="shared" si="1"/>
        <v>7</v>
      </c>
      <c r="L15" s="34">
        <f t="shared" si="1"/>
        <v>117335.84640000001</v>
      </c>
      <c r="M15" s="81"/>
    </row>
    <row r="16" spans="3:13" ht="15" customHeight="1" x14ac:dyDescent="0.2">
      <c r="C16" s="37"/>
      <c r="D16" s="37" t="s">
        <v>86</v>
      </c>
      <c r="E16" s="39"/>
      <c r="F16" s="40" t="s">
        <v>0</v>
      </c>
      <c r="G16" s="40" t="s">
        <v>1</v>
      </c>
      <c r="H16" s="40" t="s">
        <v>2</v>
      </c>
      <c r="I16" s="40" t="s">
        <v>3</v>
      </c>
      <c r="J16" s="40"/>
      <c r="K16" s="27" t="s">
        <v>25</v>
      </c>
      <c r="L16" s="26" t="s">
        <v>4</v>
      </c>
      <c r="M16" s="82"/>
    </row>
    <row r="17" spans="3:13" x14ac:dyDescent="0.2">
      <c r="C17" s="28">
        <v>1</v>
      </c>
      <c r="D17" s="41" t="s">
        <v>83</v>
      </c>
      <c r="E17" s="29" t="s">
        <v>92</v>
      </c>
      <c r="F17" s="30"/>
      <c r="G17" s="30"/>
      <c r="H17" s="30"/>
      <c r="I17" s="30"/>
      <c r="J17" s="146"/>
      <c r="K17" s="31"/>
      <c r="L17" s="127"/>
      <c r="M17" s="149" t="s">
        <v>85</v>
      </c>
    </row>
    <row r="18" spans="3:13" ht="15" customHeight="1" x14ac:dyDescent="0.2">
      <c r="C18" s="165" t="s">
        <v>19</v>
      </c>
      <c r="D18" s="165"/>
      <c r="E18" s="34"/>
      <c r="F18" s="35"/>
      <c r="G18" s="35"/>
      <c r="H18" s="35"/>
      <c r="I18" s="35"/>
      <c r="J18" s="35"/>
      <c r="K18" s="36"/>
      <c r="L18" s="35">
        <f>SUM(L17:L17)</f>
        <v>0</v>
      </c>
      <c r="M18" s="81"/>
    </row>
    <row r="19" spans="3:13" ht="15" customHeight="1" x14ac:dyDescent="0.2">
      <c r="C19" s="37"/>
      <c r="D19" s="38" t="s">
        <v>26</v>
      </c>
      <c r="E19" s="39"/>
      <c r="F19" s="40"/>
      <c r="G19" s="40"/>
      <c r="H19" s="40"/>
      <c r="I19" s="40"/>
      <c r="J19" s="40"/>
      <c r="K19" s="27" t="s">
        <v>25</v>
      </c>
      <c r="L19" s="26" t="s">
        <v>4</v>
      </c>
      <c r="M19" s="82"/>
    </row>
    <row r="20" spans="3:13" x14ac:dyDescent="0.2">
      <c r="C20" s="42">
        <v>1</v>
      </c>
      <c r="D20" s="43" t="s">
        <v>74</v>
      </c>
      <c r="E20" s="44" t="s">
        <v>6</v>
      </c>
      <c r="F20" s="167" t="s">
        <v>11</v>
      </c>
      <c r="G20" s="167"/>
      <c r="H20" s="167"/>
      <c r="I20" s="167"/>
      <c r="J20" s="167"/>
      <c r="K20" s="167"/>
      <c r="L20" s="45"/>
      <c r="M20" s="168"/>
    </row>
    <row r="21" spans="3:13" ht="15" customHeight="1" x14ac:dyDescent="0.2">
      <c r="C21" s="42">
        <f t="shared" ref="C21:C24" si="2">C20+1</f>
        <v>2</v>
      </c>
      <c r="D21" s="43" t="s">
        <v>24</v>
      </c>
      <c r="E21" s="44" t="s">
        <v>6</v>
      </c>
      <c r="F21" s="167" t="s">
        <v>11</v>
      </c>
      <c r="G21" s="167"/>
      <c r="H21" s="167"/>
      <c r="I21" s="167"/>
      <c r="J21" s="167"/>
      <c r="K21" s="167"/>
      <c r="L21" s="45"/>
      <c r="M21" s="169"/>
    </row>
    <row r="22" spans="3:13" ht="15" customHeight="1" x14ac:dyDescent="0.2">
      <c r="C22" s="42">
        <f t="shared" si="2"/>
        <v>3</v>
      </c>
      <c r="D22" s="87" t="s">
        <v>13</v>
      </c>
      <c r="E22" s="44">
        <v>1750</v>
      </c>
      <c r="F22" s="46"/>
      <c r="G22" s="46"/>
      <c r="H22" s="46"/>
      <c r="I22" s="46"/>
      <c r="J22" s="46"/>
      <c r="K22" s="128">
        <v>1</v>
      </c>
      <c r="L22" s="147">
        <f>K22*E22</f>
        <v>1750</v>
      </c>
      <c r="M22" s="83"/>
    </row>
    <row r="23" spans="3:13" ht="15" customHeight="1" x14ac:dyDescent="0.2">
      <c r="C23" s="42">
        <f t="shared" si="2"/>
        <v>4</v>
      </c>
      <c r="D23" s="87" t="s">
        <v>12</v>
      </c>
      <c r="E23" s="44">
        <v>4500</v>
      </c>
      <c r="F23" s="46"/>
      <c r="G23" s="46"/>
      <c r="H23" s="46"/>
      <c r="I23" s="46"/>
      <c r="J23" s="46"/>
      <c r="K23" s="128">
        <v>1</v>
      </c>
      <c r="L23" s="147">
        <f>K23*E23</f>
        <v>4500</v>
      </c>
      <c r="M23" s="83"/>
    </row>
    <row r="24" spans="3:13" ht="15" customHeight="1" x14ac:dyDescent="0.2">
      <c r="C24" s="42">
        <f t="shared" si="2"/>
        <v>5</v>
      </c>
      <c r="D24" s="87" t="s">
        <v>84</v>
      </c>
      <c r="E24" s="44">
        <v>5500</v>
      </c>
      <c r="F24" s="153"/>
      <c r="G24" s="153"/>
      <c r="H24" s="153"/>
      <c r="I24" s="153"/>
      <c r="J24" s="153"/>
      <c r="K24" s="154">
        <v>1</v>
      </c>
      <c r="L24" s="150">
        <f>K24*E24</f>
        <v>5500</v>
      </c>
      <c r="M24" s="83"/>
    </row>
    <row r="25" spans="3:13" ht="15" customHeight="1" x14ac:dyDescent="0.2">
      <c r="C25" s="165" t="s">
        <v>19</v>
      </c>
      <c r="D25" s="165"/>
      <c r="E25" s="34"/>
      <c r="F25" s="162"/>
      <c r="G25" s="162"/>
      <c r="H25" s="162"/>
      <c r="I25" s="162"/>
      <c r="J25" s="162"/>
      <c r="K25" s="162"/>
      <c r="L25" s="35">
        <f>SUM(L20:L24)</f>
        <v>11750</v>
      </c>
      <c r="M25" s="81"/>
    </row>
    <row r="26" spans="3:13" s="47" customFormat="1" ht="15.75" x14ac:dyDescent="0.25">
      <c r="C26" s="164" t="s">
        <v>27</v>
      </c>
      <c r="D26" s="164"/>
      <c r="E26" s="135"/>
      <c r="F26" s="170"/>
      <c r="G26" s="171"/>
      <c r="H26" s="171"/>
      <c r="I26" s="171"/>
      <c r="J26" s="171"/>
      <c r="K26" s="172"/>
      <c r="L26" s="138">
        <f>L25+L18+L15+L11</f>
        <v>309085.84640000004</v>
      </c>
      <c r="M26" s="88"/>
    </row>
    <row r="27" spans="3:13" s="48" customFormat="1" ht="18.75" x14ac:dyDescent="0.25">
      <c r="C27" s="166" t="s">
        <v>28</v>
      </c>
      <c r="D27" s="166"/>
      <c r="E27" s="136">
        <v>0.09</v>
      </c>
      <c r="F27" s="141"/>
      <c r="G27" s="140"/>
      <c r="H27" s="140"/>
      <c r="I27" s="140"/>
      <c r="J27" s="140"/>
      <c r="K27" s="142"/>
      <c r="L27" s="148">
        <f>L26*E27</f>
        <v>27817.726176000004</v>
      </c>
      <c r="M27" s="89"/>
    </row>
    <row r="28" spans="3:13" s="32" customFormat="1" ht="15" customHeight="1" x14ac:dyDescent="0.2">
      <c r="C28" s="163" t="s">
        <v>29</v>
      </c>
      <c r="D28" s="163"/>
      <c r="E28" s="137"/>
      <c r="F28" s="143"/>
      <c r="G28" s="144"/>
      <c r="H28" s="144"/>
      <c r="I28" s="144"/>
      <c r="J28" s="144"/>
      <c r="K28" s="145"/>
      <c r="L28" s="139">
        <f>+L27+L26</f>
        <v>336903.57257600006</v>
      </c>
      <c r="M28" s="83"/>
    </row>
    <row r="29" spans="3:13" ht="15.75" hidden="1" customHeight="1" thickBot="1" x14ac:dyDescent="0.25">
      <c r="C29" s="49"/>
      <c r="D29" s="50" t="s">
        <v>7</v>
      </c>
      <c r="E29" s="51"/>
      <c r="F29" s="52"/>
      <c r="G29" s="52"/>
      <c r="H29" s="52"/>
      <c r="I29" s="52"/>
      <c r="J29" s="52"/>
      <c r="K29" s="53"/>
      <c r="L29" s="52"/>
      <c r="M29" s="84"/>
    </row>
    <row r="30" spans="3:13" s="59" customFormat="1" ht="15" hidden="1" customHeight="1" x14ac:dyDescent="0.2">
      <c r="C30" s="54"/>
      <c r="D30" s="55" t="s">
        <v>8</v>
      </c>
      <c r="E30" s="56"/>
      <c r="F30" s="57" t="e">
        <f>SUM(F18+#REF!+F15+F11+#REF!)</f>
        <v>#REF!</v>
      </c>
      <c r="G30" s="57" t="e">
        <f>SUM(G18+#REF!+G15+G11+#REF!)</f>
        <v>#REF!</v>
      </c>
      <c r="H30" s="57" t="e">
        <f>SUM(H18+#REF!+H15+H11+#REF!)</f>
        <v>#REF!</v>
      </c>
      <c r="I30" s="57" t="e">
        <f>SUM(I18+#REF!+I15+I11+#REF!)</f>
        <v>#REF!</v>
      </c>
      <c r="J30" s="57"/>
      <c r="K30" s="58" t="e">
        <f>SUM(K18+#REF!+K15+K11+#REF!)</f>
        <v>#REF!</v>
      </c>
      <c r="L30" s="57" t="e">
        <f>SUM(L18+#REF!+L15+L11+#REF!)</f>
        <v>#REF!</v>
      </c>
      <c r="M30" s="85"/>
    </row>
    <row r="31" spans="3:13" s="59" customFormat="1" ht="15" hidden="1" customHeight="1" x14ac:dyDescent="0.2">
      <c r="C31" s="60"/>
      <c r="D31" s="61" t="s">
        <v>9</v>
      </c>
      <c r="E31" s="62"/>
      <c r="F31" s="63"/>
      <c r="G31" s="63"/>
      <c r="H31" s="63"/>
      <c r="I31" s="63"/>
      <c r="J31" s="63"/>
      <c r="K31" s="64" t="e">
        <f>#REF!</f>
        <v>#REF!</v>
      </c>
      <c r="L31" s="63" t="e">
        <f>#REF!</f>
        <v>#REF!</v>
      </c>
      <c r="M31" s="85"/>
    </row>
    <row r="32" spans="3:13" ht="15" hidden="1" customHeight="1" x14ac:dyDescent="0.2">
      <c r="C32" s="65"/>
      <c r="D32" s="66" t="s">
        <v>7</v>
      </c>
      <c r="E32" s="67"/>
      <c r="F32" s="68"/>
      <c r="G32" s="68"/>
      <c r="H32" s="68"/>
      <c r="I32" s="68"/>
      <c r="J32" s="68"/>
      <c r="K32" s="69"/>
      <c r="L32" s="68" t="e">
        <f>#REF!</f>
        <v>#REF!</v>
      </c>
      <c r="M32" s="86"/>
    </row>
    <row r="33" spans="3:13" ht="15" hidden="1" customHeight="1" x14ac:dyDescent="0.2">
      <c r="C33" s="70"/>
      <c r="D33" s="71" t="s">
        <v>10</v>
      </c>
      <c r="E33" s="72"/>
      <c r="F33" s="73"/>
      <c r="G33" s="73"/>
      <c r="H33" s="73"/>
      <c r="I33" s="73"/>
      <c r="J33" s="73"/>
      <c r="K33" s="74"/>
      <c r="L33" s="75" t="e">
        <f>L32/L30</f>
        <v>#REF!</v>
      </c>
      <c r="M33" s="86"/>
    </row>
    <row r="36" spans="3:13" x14ac:dyDescent="0.2">
      <c r="L36" s="78"/>
    </row>
    <row r="37" spans="3:13" x14ac:dyDescent="0.2">
      <c r="C37" s="129" t="s">
        <v>66</v>
      </c>
      <c r="D37" s="130"/>
      <c r="E37" s="131"/>
      <c r="F37" s="131"/>
      <c r="G37" s="131"/>
    </row>
    <row r="38" spans="3:13" x14ac:dyDescent="0.2">
      <c r="C38" s="160" t="s">
        <v>67</v>
      </c>
      <c r="D38" s="160"/>
      <c r="E38" s="160"/>
      <c r="F38" s="160"/>
      <c r="G38" s="160"/>
    </row>
    <row r="39" spans="3:13" x14ac:dyDescent="0.2">
      <c r="C39" s="132" t="s">
        <v>68</v>
      </c>
      <c r="D39" s="132"/>
      <c r="E39" s="132"/>
      <c r="F39" s="132"/>
      <c r="G39" s="132"/>
    </row>
    <row r="40" spans="3:13" x14ac:dyDescent="0.2">
      <c r="C40" s="160" t="s">
        <v>69</v>
      </c>
      <c r="D40" s="160"/>
      <c r="E40" s="160"/>
      <c r="F40" s="160"/>
      <c r="G40" s="160"/>
    </row>
    <row r="41" spans="3:13" x14ac:dyDescent="0.2">
      <c r="C41" s="161" t="s">
        <v>70</v>
      </c>
      <c r="D41" s="161"/>
      <c r="E41" s="161"/>
      <c r="F41" s="161"/>
      <c r="G41" s="161"/>
    </row>
    <row r="42" spans="3:13" x14ac:dyDescent="0.2">
      <c r="C42" s="133" t="s">
        <v>73</v>
      </c>
      <c r="D42" s="133"/>
      <c r="E42" s="133"/>
      <c r="F42" s="133"/>
      <c r="G42" s="133"/>
    </row>
    <row r="43" spans="3:13" x14ac:dyDescent="0.2">
      <c r="C43" s="133" t="s">
        <v>71</v>
      </c>
      <c r="D43" s="133"/>
      <c r="E43" s="133"/>
      <c r="F43" s="133"/>
      <c r="G43" s="133"/>
    </row>
    <row r="44" spans="3:13" x14ac:dyDescent="0.2">
      <c r="C44" s="134" t="s">
        <v>72</v>
      </c>
      <c r="D44" s="134"/>
      <c r="E44" s="134"/>
      <c r="F44" s="134"/>
      <c r="G44" s="134"/>
    </row>
    <row r="45" spans="3:13" x14ac:dyDescent="0.2">
      <c r="C45" s="134" t="s">
        <v>77</v>
      </c>
      <c r="D45" s="134"/>
      <c r="E45" s="134"/>
      <c r="F45" s="134"/>
      <c r="G45" s="134"/>
    </row>
    <row r="46" spans="3:13" x14ac:dyDescent="0.2">
      <c r="C46" s="134" t="s">
        <v>78</v>
      </c>
      <c r="D46" s="134"/>
      <c r="E46" s="134"/>
      <c r="F46" s="134"/>
      <c r="G46" s="134"/>
    </row>
  </sheetData>
  <mergeCells count="20">
    <mergeCell ref="D1:E1"/>
    <mergeCell ref="D3:E3"/>
    <mergeCell ref="D2:E2"/>
    <mergeCell ref="M4:M7"/>
    <mergeCell ref="F7:K7"/>
    <mergeCell ref="F20:K20"/>
    <mergeCell ref="F21:K21"/>
    <mergeCell ref="M20:M21"/>
    <mergeCell ref="F26:K26"/>
    <mergeCell ref="C11:D11"/>
    <mergeCell ref="C15:D15"/>
    <mergeCell ref="C18:D18"/>
    <mergeCell ref="C38:G38"/>
    <mergeCell ref="C40:G40"/>
    <mergeCell ref="C41:G41"/>
    <mergeCell ref="F25:K25"/>
    <mergeCell ref="C28:D28"/>
    <mergeCell ref="C26:D26"/>
    <mergeCell ref="C25:D25"/>
    <mergeCell ref="C27:D27"/>
  </mergeCells>
  <pageMargins left="0.7" right="0.7" top="0.75" bottom="0.75" header="0.3" footer="0.3"/>
  <pageSetup scale="49" orientation="portrait" r:id="rId1"/>
  <ignoredErrors>
    <ignoredError sqref="K9:K10" formulaRange="1"/>
    <ignoredError sqref="G11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69000-011C-4352-95BF-90F91CBE7780}">
  <sheetPr>
    <pageSetUpPr fitToPage="1"/>
  </sheetPr>
  <dimension ref="C1:M35"/>
  <sheetViews>
    <sheetView tabSelected="1" zoomScale="80" zoomScaleNormal="80" workbookViewId="0">
      <selection activeCell="Q17" sqref="Q17"/>
    </sheetView>
  </sheetViews>
  <sheetFormatPr defaultColWidth="9.140625" defaultRowHeight="12.75" outlineLevelCol="1" x14ac:dyDescent="0.2"/>
  <cols>
    <col min="1" max="1" width="9.140625" style="4"/>
    <col min="2" max="2" width="3.140625" style="4" customWidth="1"/>
    <col min="3" max="3" width="14.5703125" style="1" bestFit="1" customWidth="1"/>
    <col min="4" max="4" width="48.85546875" style="76" bestFit="1" customWidth="1"/>
    <col min="5" max="5" width="13.7109375" style="77" bestFit="1" customWidth="1"/>
    <col min="6" max="6" width="6.5703125" style="2" customWidth="1" outlineLevel="1"/>
    <col min="7" max="7" width="8" style="2" customWidth="1" outlineLevel="1"/>
    <col min="8" max="8" width="6.5703125" style="2" customWidth="1" outlineLevel="1"/>
    <col min="9" max="9" width="9.42578125" style="2" customWidth="1" outlineLevel="1"/>
    <col min="10" max="10" width="5" style="2" bestFit="1" customWidth="1" outlineLevel="1"/>
    <col min="11" max="11" width="8.28515625" style="3" bestFit="1" customWidth="1"/>
    <col min="12" max="12" width="11.7109375" style="2" bestFit="1" customWidth="1"/>
    <col min="13" max="13" width="37.28515625" style="79" bestFit="1" customWidth="1"/>
    <col min="14" max="16384" width="9.140625" style="4"/>
  </cols>
  <sheetData>
    <row r="1" spans="3:13" ht="18" customHeight="1" x14ac:dyDescent="0.2">
      <c r="D1" s="174"/>
      <c r="E1" s="174"/>
    </row>
    <row r="2" spans="3:13" ht="19.5" customHeight="1" x14ac:dyDescent="0.2">
      <c r="D2" s="175"/>
      <c r="E2" s="175"/>
    </row>
    <row r="3" spans="3:13" ht="21.75" customHeight="1" x14ac:dyDescent="0.2">
      <c r="C3" s="5" t="s">
        <v>16</v>
      </c>
      <c r="D3" s="6" t="s">
        <v>87</v>
      </c>
      <c r="E3" s="7"/>
      <c r="F3" s="8"/>
      <c r="G3" s="8"/>
      <c r="H3" s="8"/>
      <c r="I3" s="8"/>
      <c r="J3" s="8"/>
      <c r="K3" s="8"/>
      <c r="L3" s="9"/>
      <c r="M3" s="176" t="s">
        <v>21</v>
      </c>
    </row>
    <row r="4" spans="3:13" ht="19.5" customHeight="1" x14ac:dyDescent="0.2">
      <c r="C4" s="10" t="s">
        <v>17</v>
      </c>
      <c r="D4" s="11" t="s">
        <v>93</v>
      </c>
      <c r="E4" s="12"/>
      <c r="F4" s="13"/>
      <c r="G4" s="13"/>
      <c r="H4" s="13"/>
      <c r="I4" s="13"/>
      <c r="J4" s="13"/>
      <c r="K4" s="13"/>
      <c r="L4" s="14"/>
      <c r="M4" s="176"/>
    </row>
    <row r="5" spans="3:13" x14ac:dyDescent="0.2">
      <c r="C5" s="15" t="s">
        <v>18</v>
      </c>
      <c r="D5" s="16" t="s">
        <v>64</v>
      </c>
      <c r="E5" s="17"/>
      <c r="F5" s="18"/>
      <c r="G5" s="18"/>
      <c r="H5" s="18"/>
      <c r="I5" s="18"/>
      <c r="J5" s="18"/>
      <c r="K5" s="18"/>
      <c r="L5" s="19"/>
      <c r="M5" s="176"/>
    </row>
    <row r="6" spans="3:13" ht="15" customHeight="1" x14ac:dyDescent="0.2">
      <c r="C6" s="20" t="s">
        <v>22</v>
      </c>
      <c r="D6" s="21"/>
      <c r="E6" s="22" t="s">
        <v>15</v>
      </c>
      <c r="F6" s="178" t="s">
        <v>20</v>
      </c>
      <c r="G6" s="178"/>
      <c r="H6" s="178"/>
      <c r="I6" s="178"/>
      <c r="J6" s="178"/>
      <c r="K6" s="178"/>
      <c r="L6" s="23"/>
      <c r="M6" s="177"/>
    </row>
    <row r="7" spans="3:13" ht="15" customHeight="1" x14ac:dyDescent="0.2">
      <c r="C7" s="158"/>
      <c r="D7" s="155" t="s">
        <v>94</v>
      </c>
      <c r="E7" s="25"/>
      <c r="F7" s="26" t="s">
        <v>0</v>
      </c>
      <c r="G7" s="26" t="s">
        <v>1</v>
      </c>
      <c r="H7" s="26" t="s">
        <v>2</v>
      </c>
      <c r="I7" s="26" t="s">
        <v>3</v>
      </c>
      <c r="J7" s="26" t="s">
        <v>76</v>
      </c>
      <c r="K7" s="27" t="s">
        <v>25</v>
      </c>
      <c r="L7" s="26" t="s">
        <v>4</v>
      </c>
      <c r="M7" s="82"/>
    </row>
    <row r="8" spans="3:13" ht="15" customHeight="1" x14ac:dyDescent="0.2">
      <c r="C8" s="28">
        <v>1</v>
      </c>
      <c r="D8" s="33" t="s">
        <v>95</v>
      </c>
      <c r="E8" s="29">
        <v>65000</v>
      </c>
      <c r="F8" s="159">
        <v>1</v>
      </c>
      <c r="G8" s="159"/>
      <c r="H8" s="159"/>
      <c r="I8" s="159"/>
      <c r="J8" s="159"/>
      <c r="K8" s="151">
        <f>SUM(F8:I8)</f>
        <v>1</v>
      </c>
      <c r="L8" s="159">
        <f>K8*E8</f>
        <v>65000</v>
      </c>
      <c r="M8" s="80" t="s">
        <v>30</v>
      </c>
    </row>
    <row r="9" spans="3:13" ht="15" customHeight="1" x14ac:dyDescent="0.2">
      <c r="C9" s="28">
        <v>2</v>
      </c>
      <c r="D9" s="33" t="s">
        <v>96</v>
      </c>
      <c r="E9" s="29">
        <v>37500</v>
      </c>
      <c r="F9" s="159">
        <v>1</v>
      </c>
      <c r="G9" s="159"/>
      <c r="H9" s="159"/>
      <c r="I9" s="159"/>
      <c r="J9" s="159"/>
      <c r="K9" s="151">
        <f>SUM(F9:I9)</f>
        <v>1</v>
      </c>
      <c r="L9" s="159">
        <f>K9*E9</f>
        <v>37500</v>
      </c>
      <c r="M9" s="80" t="s">
        <v>30</v>
      </c>
    </row>
    <row r="10" spans="3:13" ht="15" customHeight="1" x14ac:dyDescent="0.2">
      <c r="C10" s="173" t="s">
        <v>19</v>
      </c>
      <c r="D10" s="173"/>
      <c r="E10" s="34"/>
      <c r="F10" s="35">
        <f>SUM(F8:F8)</f>
        <v>1</v>
      </c>
      <c r="G10" s="35">
        <f>SUM(G8:G9)</f>
        <v>0</v>
      </c>
      <c r="H10" s="35">
        <f>SUM(H8:H9)</f>
        <v>0</v>
      </c>
      <c r="I10" s="35">
        <f>SUM(I8:I8)</f>
        <v>0</v>
      </c>
      <c r="J10" s="35"/>
      <c r="K10" s="152">
        <f>SUM(K8:K9)</f>
        <v>2</v>
      </c>
      <c r="L10" s="34">
        <f t="shared" ref="L10" si="0">SUM(L8:L9)</f>
        <v>102500</v>
      </c>
      <c r="M10" s="81"/>
    </row>
    <row r="11" spans="3:13" ht="15" customHeight="1" x14ac:dyDescent="0.2">
      <c r="C11" s="37"/>
      <c r="D11" s="156" t="s">
        <v>97</v>
      </c>
      <c r="E11" s="39"/>
      <c r="F11" s="40" t="s">
        <v>0</v>
      </c>
      <c r="G11" s="40" t="s">
        <v>1</v>
      </c>
      <c r="H11" s="40" t="s">
        <v>2</v>
      </c>
      <c r="I11" s="40" t="s">
        <v>3</v>
      </c>
      <c r="J11" s="26" t="s">
        <v>76</v>
      </c>
      <c r="K11" s="27" t="s">
        <v>25</v>
      </c>
      <c r="L11" s="26" t="s">
        <v>4</v>
      </c>
      <c r="M11" s="82"/>
    </row>
    <row r="12" spans="3:13" ht="15" customHeight="1" x14ac:dyDescent="0.2">
      <c r="C12" s="28">
        <v>1</v>
      </c>
      <c r="D12" s="33" t="s">
        <v>98</v>
      </c>
      <c r="E12" s="29">
        <f>'Wage Structure'!I35</f>
        <v>22867.2598</v>
      </c>
      <c r="F12" s="159">
        <v>1</v>
      </c>
      <c r="G12" s="159"/>
      <c r="H12" s="159"/>
      <c r="I12" s="159"/>
      <c r="J12" s="159"/>
      <c r="K12" s="151">
        <f>SUM(F12:I12)</f>
        <v>1</v>
      </c>
      <c r="L12" s="159">
        <f>K12*E12</f>
        <v>22867.2598</v>
      </c>
      <c r="M12" s="80" t="s">
        <v>30</v>
      </c>
    </row>
    <row r="13" spans="3:13" ht="15" customHeight="1" x14ac:dyDescent="0.2">
      <c r="C13" s="28">
        <f>C12+1</f>
        <v>2</v>
      </c>
      <c r="D13" s="33" t="s">
        <v>99</v>
      </c>
      <c r="E13" s="29">
        <f>'Wage Structure'!J35</f>
        <v>22867.2598</v>
      </c>
      <c r="F13" s="159">
        <v>1</v>
      </c>
      <c r="G13" s="159"/>
      <c r="H13" s="159"/>
      <c r="I13" s="159"/>
      <c r="J13" s="159"/>
      <c r="K13" s="151">
        <f>SUM(F13:J13)</f>
        <v>1</v>
      </c>
      <c r="L13" s="159">
        <f>K13*E13</f>
        <v>22867.2598</v>
      </c>
      <c r="M13" s="80" t="s">
        <v>30</v>
      </c>
    </row>
    <row r="14" spans="3:13" ht="15" customHeight="1" x14ac:dyDescent="0.2">
      <c r="C14" s="173" t="s">
        <v>19</v>
      </c>
      <c r="D14" s="173"/>
      <c r="E14" s="34"/>
      <c r="F14" s="35">
        <f t="shared" ref="F14:L14" si="1">SUM(F12:F13)</f>
        <v>2</v>
      </c>
      <c r="G14" s="35">
        <f t="shared" si="1"/>
        <v>0</v>
      </c>
      <c r="H14" s="35">
        <f t="shared" si="1"/>
        <v>0</v>
      </c>
      <c r="I14" s="35">
        <f t="shared" si="1"/>
        <v>0</v>
      </c>
      <c r="J14" s="35"/>
      <c r="K14" s="152">
        <f t="shared" si="1"/>
        <v>2</v>
      </c>
      <c r="L14" s="34">
        <f t="shared" si="1"/>
        <v>45734.5196</v>
      </c>
      <c r="M14" s="81"/>
    </row>
    <row r="15" spans="3:13" s="47" customFormat="1" ht="15.75" x14ac:dyDescent="0.25">
      <c r="C15" s="164" t="s">
        <v>27</v>
      </c>
      <c r="D15" s="164"/>
      <c r="E15" s="135"/>
      <c r="F15" s="170"/>
      <c r="G15" s="171"/>
      <c r="H15" s="171"/>
      <c r="I15" s="171"/>
      <c r="J15" s="171"/>
      <c r="K15" s="172"/>
      <c r="L15" s="138">
        <f>L14+L10</f>
        <v>148234.5196</v>
      </c>
      <c r="M15" s="88"/>
    </row>
    <row r="16" spans="3:13" s="48" customFormat="1" ht="18.75" x14ac:dyDescent="0.25">
      <c r="C16" s="166" t="s">
        <v>28</v>
      </c>
      <c r="D16" s="166"/>
      <c r="E16" s="136">
        <v>0.09</v>
      </c>
      <c r="F16" s="141"/>
      <c r="G16" s="140"/>
      <c r="H16" s="140"/>
      <c r="I16" s="140"/>
      <c r="J16" s="140"/>
      <c r="K16" s="142"/>
      <c r="L16" s="148">
        <f>L15*E16</f>
        <v>13341.106764</v>
      </c>
      <c r="M16" s="89"/>
    </row>
    <row r="17" spans="3:13" s="32" customFormat="1" ht="15" customHeight="1" x14ac:dyDescent="0.2">
      <c r="C17" s="163" t="s">
        <v>29</v>
      </c>
      <c r="D17" s="163"/>
      <c r="E17" s="137"/>
      <c r="F17" s="143"/>
      <c r="G17" s="144"/>
      <c r="H17" s="144"/>
      <c r="I17" s="144"/>
      <c r="J17" s="144"/>
      <c r="K17" s="145"/>
      <c r="L17" s="139">
        <f>+L16+L15</f>
        <v>161575.626364</v>
      </c>
      <c r="M17" s="83"/>
    </row>
    <row r="18" spans="3:13" ht="15.75" hidden="1" customHeight="1" x14ac:dyDescent="0.2">
      <c r="C18" s="49"/>
      <c r="D18" s="50" t="s">
        <v>7</v>
      </c>
      <c r="E18" s="51"/>
      <c r="F18" s="52"/>
      <c r="G18" s="52"/>
      <c r="H18" s="52"/>
      <c r="I18" s="52"/>
      <c r="J18" s="52"/>
      <c r="K18" s="53"/>
      <c r="L18" s="52"/>
      <c r="M18" s="84"/>
    </row>
    <row r="19" spans="3:13" s="59" customFormat="1" ht="15" hidden="1" customHeight="1" x14ac:dyDescent="0.2">
      <c r="C19" s="54"/>
      <c r="D19" s="55" t="s">
        <v>8</v>
      </c>
      <c r="E19" s="56"/>
      <c r="F19" s="57" t="e">
        <f>SUM(#REF!+#REF!+F14+F10+#REF!)</f>
        <v>#REF!</v>
      </c>
      <c r="G19" s="57" t="e">
        <f>SUM(#REF!+#REF!+G14+G10+#REF!)</f>
        <v>#REF!</v>
      </c>
      <c r="H19" s="57" t="e">
        <f>SUM(#REF!+#REF!+H14+H10+#REF!)</f>
        <v>#REF!</v>
      </c>
      <c r="I19" s="57" t="e">
        <f>SUM(#REF!+#REF!+I14+I10+#REF!)</f>
        <v>#REF!</v>
      </c>
      <c r="J19" s="57"/>
      <c r="K19" s="58" t="e">
        <f>SUM(#REF!+#REF!+K14+K10+#REF!)</f>
        <v>#REF!</v>
      </c>
      <c r="L19" s="57" t="e">
        <f>SUM(#REF!+#REF!+L14+L10+#REF!)</f>
        <v>#REF!</v>
      </c>
      <c r="M19" s="85"/>
    </row>
    <row r="20" spans="3:13" s="59" customFormat="1" ht="15" hidden="1" customHeight="1" x14ac:dyDescent="0.2">
      <c r="C20" s="60"/>
      <c r="D20" s="61" t="s">
        <v>9</v>
      </c>
      <c r="E20" s="62"/>
      <c r="F20" s="63"/>
      <c r="G20" s="63"/>
      <c r="H20" s="63"/>
      <c r="I20" s="63"/>
      <c r="J20" s="63"/>
      <c r="K20" s="64" t="e">
        <f>#REF!</f>
        <v>#REF!</v>
      </c>
      <c r="L20" s="63" t="e">
        <f>#REF!</f>
        <v>#REF!</v>
      </c>
      <c r="M20" s="85"/>
    </row>
    <row r="21" spans="3:13" ht="15" hidden="1" customHeight="1" x14ac:dyDescent="0.2">
      <c r="C21" s="65"/>
      <c r="D21" s="66" t="s">
        <v>7</v>
      </c>
      <c r="E21" s="67"/>
      <c r="F21" s="68"/>
      <c r="G21" s="68"/>
      <c r="H21" s="68"/>
      <c r="I21" s="68"/>
      <c r="J21" s="68"/>
      <c r="K21" s="69"/>
      <c r="L21" s="68" t="e">
        <f>#REF!</f>
        <v>#REF!</v>
      </c>
      <c r="M21" s="86"/>
    </row>
    <row r="22" spans="3:13" ht="15" hidden="1" customHeight="1" x14ac:dyDescent="0.2">
      <c r="C22" s="70"/>
      <c r="D22" s="71" t="s">
        <v>10</v>
      </c>
      <c r="E22" s="72"/>
      <c r="F22" s="73"/>
      <c r="G22" s="73"/>
      <c r="H22" s="73"/>
      <c r="I22" s="73"/>
      <c r="J22" s="73"/>
      <c r="K22" s="74"/>
      <c r="L22" s="75" t="e">
        <f>L21/L19</f>
        <v>#REF!</v>
      </c>
      <c r="M22" s="86"/>
    </row>
    <row r="25" spans="3:13" x14ac:dyDescent="0.2">
      <c r="L25" s="78"/>
    </row>
    <row r="26" spans="3:13" x14ac:dyDescent="0.2">
      <c r="C26" s="129" t="s">
        <v>66</v>
      </c>
      <c r="D26" s="130"/>
      <c r="E26" s="131"/>
      <c r="F26" s="131"/>
      <c r="G26" s="131"/>
    </row>
    <row r="27" spans="3:13" x14ac:dyDescent="0.2">
      <c r="C27" s="160" t="s">
        <v>67</v>
      </c>
      <c r="D27" s="160"/>
      <c r="E27" s="160"/>
      <c r="F27" s="160"/>
      <c r="G27" s="160"/>
    </row>
    <row r="28" spans="3:13" x14ac:dyDescent="0.2">
      <c r="C28" s="157" t="s">
        <v>68</v>
      </c>
      <c r="D28" s="157"/>
      <c r="E28" s="157"/>
      <c r="F28" s="157"/>
      <c r="G28" s="157"/>
    </row>
    <row r="29" spans="3:13" x14ac:dyDescent="0.2">
      <c r="C29" s="160" t="s">
        <v>69</v>
      </c>
      <c r="D29" s="160"/>
      <c r="E29" s="160"/>
      <c r="F29" s="160"/>
      <c r="G29" s="160"/>
    </row>
    <row r="30" spans="3:13" x14ac:dyDescent="0.2">
      <c r="C30" s="161" t="s">
        <v>70</v>
      </c>
      <c r="D30" s="161"/>
      <c r="E30" s="161"/>
      <c r="F30" s="161"/>
      <c r="G30" s="161"/>
    </row>
    <row r="31" spans="3:13" x14ac:dyDescent="0.2">
      <c r="C31" s="133" t="s">
        <v>73</v>
      </c>
      <c r="D31" s="133"/>
      <c r="E31" s="133"/>
      <c r="F31" s="133"/>
      <c r="G31" s="133"/>
    </row>
    <row r="32" spans="3:13" x14ac:dyDescent="0.2">
      <c r="C32" s="133" t="s">
        <v>71</v>
      </c>
      <c r="D32" s="133"/>
      <c r="E32" s="133"/>
      <c r="F32" s="133"/>
      <c r="G32" s="133"/>
    </row>
    <row r="33" spans="3:7" x14ac:dyDescent="0.2">
      <c r="C33" s="134" t="s">
        <v>72</v>
      </c>
      <c r="D33" s="134"/>
      <c r="E33" s="134"/>
      <c r="F33" s="134"/>
      <c r="G33" s="134"/>
    </row>
    <row r="34" spans="3:7" x14ac:dyDescent="0.2">
      <c r="C34" s="134" t="s">
        <v>77</v>
      </c>
      <c r="D34" s="134"/>
      <c r="E34" s="134"/>
      <c r="F34" s="134"/>
      <c r="G34" s="134"/>
    </row>
    <row r="35" spans="3:7" x14ac:dyDescent="0.2">
      <c r="C35" s="134" t="s">
        <v>78</v>
      </c>
      <c r="D35" s="134"/>
      <c r="E35" s="134"/>
      <c r="F35" s="134"/>
      <c r="G35" s="134"/>
    </row>
  </sheetData>
  <mergeCells count="13">
    <mergeCell ref="M3:M6"/>
    <mergeCell ref="F6:K6"/>
    <mergeCell ref="C10:D10"/>
    <mergeCell ref="D1:E1"/>
    <mergeCell ref="D2:E2"/>
    <mergeCell ref="C14:D14"/>
    <mergeCell ref="C30:G30"/>
    <mergeCell ref="C15:D15"/>
    <mergeCell ref="F15:K15"/>
    <mergeCell ref="C16:D16"/>
    <mergeCell ref="C17:D17"/>
    <mergeCell ref="C27:G27"/>
    <mergeCell ref="C29:G29"/>
  </mergeCells>
  <pageMargins left="0.7" right="0.7" top="0.75" bottom="0.75" header="0.3" footer="0.3"/>
  <pageSetup scale="4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P35"/>
  <sheetViews>
    <sheetView showGridLines="0" topLeftCell="A7" zoomScale="90" zoomScaleNormal="90" workbookViewId="0">
      <selection activeCell="M8" sqref="M8"/>
    </sheetView>
  </sheetViews>
  <sheetFormatPr defaultColWidth="9" defaultRowHeight="15" x14ac:dyDescent="0.2"/>
  <cols>
    <col min="1" max="1" width="4.85546875" style="90" customWidth="1"/>
    <col min="2" max="2" width="39.140625" style="90" customWidth="1"/>
    <col min="3" max="3" width="3.42578125" style="108" customWidth="1"/>
    <col min="4" max="4" width="6.7109375" style="90" bestFit="1" customWidth="1"/>
    <col min="5" max="5" width="9.85546875" style="90" customWidth="1"/>
    <col min="6" max="6" width="11.85546875" style="90" customWidth="1"/>
    <col min="7" max="10" width="13" style="90" customWidth="1"/>
    <col min="11" max="239" width="9.140625" style="90" customWidth="1"/>
    <col min="240" max="240" width="1.5703125" style="90" customWidth="1"/>
    <col min="241" max="241" width="4.85546875" style="90" customWidth="1"/>
    <col min="242" max="242" width="35" style="90" customWidth="1"/>
    <col min="243" max="243" width="2.140625" style="90" customWidth="1"/>
    <col min="244" max="244" width="6.5703125" style="90" customWidth="1"/>
    <col min="245" max="245" width="7.85546875" style="90" customWidth="1"/>
    <col min="246" max="249" width="7.42578125" style="90" customWidth="1"/>
    <col min="250" max="250" width="7.5703125" style="90" customWidth="1"/>
    <col min="251" max="16384" width="9" style="94"/>
  </cols>
  <sheetData>
    <row r="1" spans="1:10" x14ac:dyDescent="0.2">
      <c r="B1" s="91"/>
      <c r="C1" s="91"/>
      <c r="D1" s="91"/>
      <c r="E1" s="91"/>
      <c r="F1" s="91"/>
      <c r="G1" s="91"/>
      <c r="H1" s="91"/>
      <c r="I1" s="91"/>
      <c r="J1" s="91"/>
    </row>
    <row r="2" spans="1:10" x14ac:dyDescent="0.2">
      <c r="B2" s="179" t="s">
        <v>60</v>
      </c>
      <c r="C2" s="180"/>
      <c r="D2" s="180"/>
      <c r="E2" s="180"/>
      <c r="F2" s="180"/>
      <c r="G2" s="180"/>
      <c r="H2" s="180"/>
    </row>
    <row r="3" spans="1:10" x14ac:dyDescent="0.2">
      <c r="B3" s="110" t="s">
        <v>58</v>
      </c>
      <c r="C3" s="181"/>
      <c r="D3" s="182"/>
      <c r="E3" s="182"/>
      <c r="F3" s="182"/>
      <c r="G3" s="182"/>
      <c r="H3" s="183"/>
    </row>
    <row r="4" spans="1:10" s="90" customFormat="1" ht="12.75" x14ac:dyDescent="0.2">
      <c r="B4" s="111" t="s">
        <v>59</v>
      </c>
      <c r="C4" s="184"/>
      <c r="D4" s="185"/>
      <c r="E4" s="185"/>
      <c r="F4" s="185"/>
      <c r="G4" s="185"/>
      <c r="H4" s="186"/>
    </row>
    <row r="5" spans="1:10" s="90" customFormat="1" ht="12.75" x14ac:dyDescent="0.2">
      <c r="B5" s="111" t="s">
        <v>63</v>
      </c>
      <c r="C5" s="187"/>
      <c r="D5" s="188"/>
      <c r="E5" s="188"/>
      <c r="F5" s="188"/>
      <c r="G5" s="188"/>
      <c r="H5" s="189"/>
    </row>
    <row r="6" spans="1:10" s="90" customFormat="1" ht="12.75" x14ac:dyDescent="0.2">
      <c r="B6" s="115" t="s">
        <v>62</v>
      </c>
      <c r="C6" s="115"/>
      <c r="D6" s="115"/>
      <c r="E6" s="115"/>
      <c r="F6" s="126">
        <v>0.21</v>
      </c>
      <c r="G6" s="126">
        <v>0.06</v>
      </c>
      <c r="H6" s="126">
        <v>0.5</v>
      </c>
      <c r="I6" s="126">
        <v>0.38</v>
      </c>
      <c r="J6" s="126">
        <v>0.38</v>
      </c>
    </row>
    <row r="7" spans="1:10" s="90" customFormat="1" ht="12.75" x14ac:dyDescent="0.2">
      <c r="B7" s="115" t="s">
        <v>31</v>
      </c>
      <c r="C7" s="116" t="s">
        <v>44</v>
      </c>
      <c r="D7" s="116" t="s">
        <v>46</v>
      </c>
      <c r="E7" s="117" t="s">
        <v>45</v>
      </c>
      <c r="F7" s="118" t="s">
        <v>5</v>
      </c>
      <c r="G7" s="118" t="s">
        <v>32</v>
      </c>
      <c r="H7" s="118" t="s">
        <v>65</v>
      </c>
      <c r="I7" s="118" t="s">
        <v>98</v>
      </c>
      <c r="J7" s="118" t="s">
        <v>99</v>
      </c>
    </row>
    <row r="8" spans="1:10" s="90" customFormat="1" ht="12.75" x14ac:dyDescent="0.2">
      <c r="B8" s="96"/>
      <c r="C8" s="112"/>
      <c r="D8" s="112"/>
      <c r="E8" s="113"/>
      <c r="F8" s="124"/>
      <c r="G8" s="114"/>
      <c r="H8" s="114"/>
      <c r="I8" s="114"/>
      <c r="J8" s="114"/>
    </row>
    <row r="9" spans="1:10" s="90" customFormat="1" ht="12.75" x14ac:dyDescent="0.2">
      <c r="B9" s="98" t="s">
        <v>33</v>
      </c>
      <c r="C9" s="106" t="s">
        <v>34</v>
      </c>
      <c r="D9" s="98"/>
      <c r="E9" s="99"/>
      <c r="F9" s="100">
        <v>11632</v>
      </c>
      <c r="G9" s="100">
        <v>10021</v>
      </c>
      <c r="H9" s="100">
        <v>11632</v>
      </c>
      <c r="I9" s="100">
        <v>11632</v>
      </c>
      <c r="J9" s="100">
        <v>11632</v>
      </c>
    </row>
    <row r="10" spans="1:10" s="90" customFormat="1" ht="12.75" x14ac:dyDescent="0.2">
      <c r="B10" s="98" t="s">
        <v>35</v>
      </c>
      <c r="C10" s="106" t="s">
        <v>34</v>
      </c>
      <c r="D10" s="98"/>
      <c r="E10" s="99"/>
      <c r="F10" s="100">
        <v>1092</v>
      </c>
      <c r="G10" s="100">
        <v>1092</v>
      </c>
      <c r="H10" s="100">
        <v>1092</v>
      </c>
      <c r="I10" s="100">
        <v>1092</v>
      </c>
      <c r="J10" s="100">
        <v>1092</v>
      </c>
    </row>
    <row r="11" spans="1:10" s="90" customFormat="1" ht="12.75" x14ac:dyDescent="0.2">
      <c r="A11" s="92"/>
      <c r="B11" s="95" t="s">
        <v>61</v>
      </c>
      <c r="C11" s="107"/>
      <c r="D11" s="95"/>
      <c r="E11" s="101"/>
      <c r="F11" s="102">
        <f t="shared" ref="F11" si="0">SUM(F9:F10)</f>
        <v>12724</v>
      </c>
      <c r="G11" s="102">
        <f>SUM(G9:G10)</f>
        <v>11113</v>
      </c>
      <c r="H11" s="102">
        <f>SUM(H9:H10)</f>
        <v>12724</v>
      </c>
      <c r="I11" s="102">
        <f>SUM(I9:I10)</f>
        <v>12724</v>
      </c>
      <c r="J11" s="102">
        <f>SUM(J9:J10)</f>
        <v>12724</v>
      </c>
    </row>
    <row r="12" spans="1:10" s="90" customFormat="1" ht="12.75" x14ac:dyDescent="0.2">
      <c r="A12" s="92"/>
      <c r="B12" s="95"/>
      <c r="C12" s="107"/>
      <c r="D12" s="95"/>
      <c r="E12" s="101"/>
      <c r="F12" s="102"/>
      <c r="G12" s="102"/>
      <c r="H12" s="102"/>
      <c r="I12" s="102"/>
      <c r="J12" s="102"/>
    </row>
    <row r="13" spans="1:10" s="90" customFormat="1" ht="12.75" x14ac:dyDescent="0.2">
      <c r="B13" s="103" t="s">
        <v>37</v>
      </c>
      <c r="C13" s="106" t="s">
        <v>34</v>
      </c>
      <c r="D13" s="98"/>
      <c r="E13" s="99"/>
      <c r="F13" s="100">
        <f>F11*F6</f>
        <v>2672.04</v>
      </c>
      <c r="G13" s="100">
        <f t="shared" ref="G13" si="1">G11*G6</f>
        <v>666.78</v>
      </c>
      <c r="H13" s="100">
        <f t="shared" ref="H13:I13" si="2">H11*H6</f>
        <v>6362</v>
      </c>
      <c r="I13" s="100">
        <f t="shared" si="2"/>
        <v>4835.12</v>
      </c>
      <c r="J13" s="100">
        <f t="shared" ref="J13" si="3">J11*J6</f>
        <v>4835.12</v>
      </c>
    </row>
    <row r="14" spans="1:10" s="90" customFormat="1" ht="12.75" x14ac:dyDescent="0.2">
      <c r="B14" s="103" t="s">
        <v>41</v>
      </c>
      <c r="C14" s="106" t="s">
        <v>36</v>
      </c>
      <c r="D14" s="98"/>
      <c r="E14" s="99"/>
      <c r="F14" s="100"/>
      <c r="G14" s="100"/>
      <c r="H14" s="100">
        <v>500</v>
      </c>
      <c r="I14" s="100"/>
      <c r="J14" s="100"/>
    </row>
    <row r="15" spans="1:10" s="90" customFormat="1" ht="12.75" x14ac:dyDescent="0.2">
      <c r="B15" s="103" t="s">
        <v>42</v>
      </c>
      <c r="C15" s="106" t="s">
        <v>36</v>
      </c>
      <c r="D15" s="98"/>
      <c r="E15" s="99"/>
      <c r="F15" s="100"/>
      <c r="G15" s="100"/>
      <c r="H15" s="100">
        <v>2000</v>
      </c>
      <c r="I15" s="100"/>
      <c r="J15" s="100"/>
    </row>
    <row r="16" spans="1:10" s="90" customFormat="1" ht="12.75" x14ac:dyDescent="0.2">
      <c r="B16" s="103"/>
      <c r="C16" s="106"/>
      <c r="D16" s="98"/>
      <c r="E16" s="99"/>
      <c r="F16" s="100"/>
      <c r="G16" s="100"/>
      <c r="H16" s="100"/>
      <c r="I16" s="100"/>
      <c r="J16" s="100"/>
    </row>
    <row r="17" spans="2:10" s="90" customFormat="1" ht="12.75" x14ac:dyDescent="0.2">
      <c r="B17" s="95" t="s">
        <v>43</v>
      </c>
      <c r="C17" s="107"/>
      <c r="D17" s="95"/>
      <c r="E17" s="101"/>
      <c r="F17" s="102">
        <f t="shared" ref="F17:G17" si="4">SUM(F11:F16)</f>
        <v>15396.04</v>
      </c>
      <c r="G17" s="102">
        <f t="shared" si="4"/>
        <v>11779.78</v>
      </c>
      <c r="H17" s="102">
        <f t="shared" ref="H17:I17" si="5">SUM(H11:H16)</f>
        <v>21586</v>
      </c>
      <c r="I17" s="102">
        <f t="shared" si="5"/>
        <v>17559.12</v>
      </c>
      <c r="J17" s="102">
        <f t="shared" ref="J17" si="6">SUM(J11:J16)</f>
        <v>17559.12</v>
      </c>
    </row>
    <row r="18" spans="2:10" s="90" customFormat="1" ht="12.75" x14ac:dyDescent="0.2">
      <c r="B18" s="95"/>
      <c r="C18" s="107"/>
      <c r="D18" s="95"/>
      <c r="E18" s="101"/>
      <c r="F18" s="102"/>
      <c r="G18" s="102"/>
      <c r="H18" s="102"/>
      <c r="I18" s="102"/>
      <c r="J18" s="102"/>
    </row>
    <row r="19" spans="2:10" s="90" customFormat="1" ht="12.75" x14ac:dyDescent="0.2">
      <c r="B19" s="98" t="s">
        <v>48</v>
      </c>
      <c r="C19" s="107"/>
      <c r="D19" s="95"/>
      <c r="E19" s="101"/>
      <c r="F19" s="100">
        <f>IF(F17&gt;10000,200,IF(F17&gt;7500,175,0))</f>
        <v>200</v>
      </c>
      <c r="G19" s="100">
        <f t="shared" ref="G19" si="7">IF(G17&gt;10000,200,IF(G17&gt;7500,175,0))</f>
        <v>200</v>
      </c>
      <c r="H19" s="100">
        <f t="shared" ref="H19:I19" si="8">IF(H17&gt;10000,200,IF(H17&gt;7500,175,0))</f>
        <v>200</v>
      </c>
      <c r="I19" s="100">
        <f t="shared" si="8"/>
        <v>200</v>
      </c>
      <c r="J19" s="100">
        <f t="shared" ref="J19" si="9">IF(J17&gt;10000,200,IF(J17&gt;7500,175,0))</f>
        <v>200</v>
      </c>
    </row>
    <row r="20" spans="2:10" s="90" customFormat="1" ht="12.75" x14ac:dyDescent="0.2">
      <c r="B20" s="98" t="s">
        <v>49</v>
      </c>
      <c r="C20" s="106" t="s">
        <v>34</v>
      </c>
      <c r="D20" s="104">
        <v>7.4999999999999997E-3</v>
      </c>
      <c r="E20" s="105" t="s">
        <v>38</v>
      </c>
      <c r="F20" s="100">
        <f t="shared" ref="F20:H20" si="10">IF(F17&gt;21000,0,IF(F17&lt;21000,F17*$D$20,0))</f>
        <v>115.47030000000001</v>
      </c>
      <c r="G20" s="100">
        <f t="shared" ref="G20" si="11">IF(G17&gt;21000,0,IF(G17&lt;21000,G17*$D$20,0))</f>
        <v>88.348349999999996</v>
      </c>
      <c r="H20" s="100">
        <f t="shared" si="10"/>
        <v>0</v>
      </c>
      <c r="I20" s="100">
        <f t="shared" ref="I20:J20" si="12">IF(I17&gt;21000,0,IF(I17&lt;21000,I17*$D$20,0))</f>
        <v>131.6934</v>
      </c>
      <c r="J20" s="100">
        <f t="shared" si="12"/>
        <v>131.6934</v>
      </c>
    </row>
    <row r="21" spans="2:10" s="90" customFormat="1" ht="12.75" x14ac:dyDescent="0.2">
      <c r="B21" s="98" t="s">
        <v>50</v>
      </c>
      <c r="C21" s="106" t="s">
        <v>34</v>
      </c>
      <c r="D21" s="104">
        <v>0.12</v>
      </c>
      <c r="E21" s="105" t="s">
        <v>39</v>
      </c>
      <c r="F21" s="100">
        <f t="shared" ref="F21:H21" si="13">IF(F17-F13&gt;=15000,15000*$D$21,IF(F17-F13&lt;15000,(F17-F13)*$D$21,0))</f>
        <v>1526.8799999999999</v>
      </c>
      <c r="G21" s="100">
        <f t="shared" ref="G21" si="14">IF(G17-G13&gt;=15000,15000*$D$21,IF(G17-G13&lt;15000,(G17-G13)*$D$21,0))</f>
        <v>1333.56</v>
      </c>
      <c r="H21" s="100">
        <f t="shared" si="13"/>
        <v>1800</v>
      </c>
      <c r="I21" s="100">
        <f t="shared" ref="I21:J21" si="15">IF(I17-I13&gt;=15000,15000*$D$21,IF(I17-I13&lt;15000,(I17-I13)*$D$21,0))</f>
        <v>1526.8799999999999</v>
      </c>
      <c r="J21" s="100">
        <f t="shared" si="15"/>
        <v>1526.8799999999999</v>
      </c>
    </row>
    <row r="22" spans="2:10" s="90" customFormat="1" ht="11.25" x14ac:dyDescent="0.2">
      <c r="B22" s="93"/>
      <c r="C22" s="93"/>
      <c r="D22" s="93"/>
      <c r="E22" s="93"/>
      <c r="F22" s="93"/>
      <c r="G22" s="93"/>
      <c r="H22" s="93"/>
      <c r="I22" s="93"/>
      <c r="J22" s="93"/>
    </row>
    <row r="23" spans="2:10" s="90" customFormat="1" ht="12.75" x14ac:dyDescent="0.2">
      <c r="B23" s="95" t="s">
        <v>47</v>
      </c>
      <c r="C23" s="107"/>
      <c r="D23" s="96"/>
      <c r="E23" s="97"/>
      <c r="F23" s="102">
        <f>+F17-SUM(F19:F22)</f>
        <v>13553.689700000001</v>
      </c>
      <c r="G23" s="102">
        <f t="shared" ref="G23" si="16">+G17-SUM(G19:G22)</f>
        <v>10157.871650000001</v>
      </c>
      <c r="H23" s="102">
        <f t="shared" ref="H23:I23" si="17">+H17-SUM(H19:H22)</f>
        <v>19586</v>
      </c>
      <c r="I23" s="102">
        <f t="shared" si="17"/>
        <v>15700.5466</v>
      </c>
      <c r="J23" s="102">
        <f t="shared" ref="J23" si="18">+J17-SUM(J19:J22)</f>
        <v>15700.5466</v>
      </c>
    </row>
    <row r="24" spans="2:10" s="90" customFormat="1" ht="12.75" x14ac:dyDescent="0.2">
      <c r="B24" s="95"/>
      <c r="C24" s="107"/>
      <c r="D24" s="96"/>
      <c r="E24" s="97"/>
      <c r="F24" s="102"/>
      <c r="G24" s="102"/>
      <c r="H24" s="102"/>
      <c r="I24" s="102"/>
      <c r="J24" s="102"/>
    </row>
    <row r="25" spans="2:10" s="90" customFormat="1" ht="12.75" x14ac:dyDescent="0.2">
      <c r="B25" s="98" t="s">
        <v>49</v>
      </c>
      <c r="C25" s="106" t="s">
        <v>34</v>
      </c>
      <c r="D25" s="104">
        <v>3.7499999999999999E-2</v>
      </c>
      <c r="E25" s="105" t="s">
        <v>38</v>
      </c>
      <c r="F25" s="100">
        <f t="shared" ref="F25:H25" si="19">IF(F17&gt;21000,0,IF(F17&lt;21000,F17*$D$25,0))</f>
        <v>577.35149999999999</v>
      </c>
      <c r="G25" s="100">
        <f t="shared" ref="G25" si="20">IF(G17&gt;21000,0,IF(G17&lt;21000,G17*$D$25,0))</f>
        <v>441.74175000000002</v>
      </c>
      <c r="H25" s="100">
        <f t="shared" si="19"/>
        <v>0</v>
      </c>
      <c r="I25" s="100">
        <f t="shared" ref="I25:J25" si="21">IF(I17&gt;21000,0,IF(I17&lt;21000,I17*$D$25,0))</f>
        <v>658.46699999999998</v>
      </c>
      <c r="J25" s="100">
        <f t="shared" si="21"/>
        <v>658.46699999999998</v>
      </c>
    </row>
    <row r="26" spans="2:10" s="90" customFormat="1" ht="12.75" x14ac:dyDescent="0.2">
      <c r="B26" s="98" t="s">
        <v>50</v>
      </c>
      <c r="C26" s="106" t="s">
        <v>34</v>
      </c>
      <c r="D26" s="104">
        <v>0.13</v>
      </c>
      <c r="E26" s="105" t="s">
        <v>39</v>
      </c>
      <c r="F26" s="100">
        <f>IF(F17-F13&gt;=15000,15000*$D$26,IF(F17-F13&lt;15000,(F17-F13)*$D$26,0))</f>
        <v>1654.1200000000001</v>
      </c>
      <c r="G26" s="100">
        <f>IF(G17-G13&gt;=15000,15000*$D$26,IF(G17-G13&lt;15000,(G17-G13)*$D$26,0))</f>
        <v>1444.69</v>
      </c>
      <c r="H26" s="100">
        <f>IF(H17-H13&gt;=15000,15000*$D$26,IF(H17-H13&lt;15000,(H17-H13)*$D$26,0))</f>
        <v>1950</v>
      </c>
      <c r="I26" s="100">
        <f>IF(I17-I13&gt;=15000,15000*$D$26,IF(I17-I13&lt;15000,(I17-I13)*$D$26,0))</f>
        <v>1654.1200000000001</v>
      </c>
      <c r="J26" s="100">
        <f>IF(J17-J13&gt;=15000,15000*$D$26,IF(J17-J13&lt;15000,(J17-J13)*$D$26,0))</f>
        <v>1654.1200000000001</v>
      </c>
    </row>
    <row r="27" spans="2:10" s="90" customFormat="1" ht="12.75" x14ac:dyDescent="0.2">
      <c r="B27" s="98" t="s">
        <v>51</v>
      </c>
      <c r="C27" s="106" t="s">
        <v>34</v>
      </c>
      <c r="D27" s="104">
        <v>8.3299999999999999E-2</v>
      </c>
      <c r="E27" s="105" t="s">
        <v>39</v>
      </c>
      <c r="F27" s="100">
        <f>F11*$D$27</f>
        <v>1059.9092000000001</v>
      </c>
      <c r="G27" s="100">
        <f>G11*$D$27</f>
        <v>925.71289999999999</v>
      </c>
      <c r="H27" s="100">
        <f>H11*$D$27</f>
        <v>1059.9092000000001</v>
      </c>
      <c r="I27" s="100">
        <f>I11*$D$27</f>
        <v>1059.9092000000001</v>
      </c>
      <c r="J27" s="100">
        <f>J11*$D$27</f>
        <v>1059.9092000000001</v>
      </c>
    </row>
    <row r="28" spans="2:10" s="90" customFormat="1" ht="12.75" x14ac:dyDescent="0.2">
      <c r="B28" s="103" t="s">
        <v>40</v>
      </c>
      <c r="C28" s="106" t="s">
        <v>34</v>
      </c>
      <c r="D28" s="104">
        <v>8.3299999999999999E-2</v>
      </c>
      <c r="E28" s="105" t="s">
        <v>39</v>
      </c>
      <c r="F28" s="100">
        <f>F11*$D$28</f>
        <v>1059.9092000000001</v>
      </c>
      <c r="G28" s="100">
        <f t="shared" ref="G28:H28" si="22">G11*$D$28</f>
        <v>925.71289999999999</v>
      </c>
      <c r="H28" s="100">
        <f t="shared" si="22"/>
        <v>1059.9092000000001</v>
      </c>
      <c r="I28" s="100">
        <f t="shared" ref="I28:J28" si="23">I11*$D$28</f>
        <v>1059.9092000000001</v>
      </c>
      <c r="J28" s="100">
        <f t="shared" si="23"/>
        <v>1059.9092000000001</v>
      </c>
    </row>
    <row r="29" spans="2:10" s="90" customFormat="1" ht="12.75" x14ac:dyDescent="0.2">
      <c r="B29" s="103" t="s">
        <v>88</v>
      </c>
      <c r="C29" s="106" t="s">
        <v>34</v>
      </c>
      <c r="D29" s="104">
        <v>4.8099999999999997E-2</v>
      </c>
      <c r="E29" s="105" t="s">
        <v>89</v>
      </c>
      <c r="F29" s="100" t="s">
        <v>90</v>
      </c>
      <c r="G29" s="100" t="s">
        <v>90</v>
      </c>
      <c r="H29" s="100" t="s">
        <v>90</v>
      </c>
      <c r="I29" s="100" t="s">
        <v>90</v>
      </c>
      <c r="J29" s="100" t="s">
        <v>90</v>
      </c>
    </row>
    <row r="30" spans="2:10" s="90" customFormat="1" ht="12.75" x14ac:dyDescent="0.2">
      <c r="B30" s="103" t="s">
        <v>52</v>
      </c>
      <c r="C30" s="106" t="s">
        <v>34</v>
      </c>
      <c r="D30" s="109">
        <v>2.5600000000000001E-2</v>
      </c>
      <c r="E30" s="105" t="s">
        <v>39</v>
      </c>
      <c r="F30" s="100">
        <f>F11*$D$30</f>
        <v>325.73439999999999</v>
      </c>
      <c r="G30" s="100">
        <f t="shared" ref="G30:H30" si="24">G11*$D$30</f>
        <v>284.49279999999999</v>
      </c>
      <c r="H30" s="100">
        <f t="shared" si="24"/>
        <v>325.73439999999999</v>
      </c>
      <c r="I30" s="100">
        <f t="shared" ref="I30:J30" si="25">I11*$D$30</f>
        <v>325.73439999999999</v>
      </c>
      <c r="J30" s="100">
        <f t="shared" si="25"/>
        <v>325.73439999999999</v>
      </c>
    </row>
    <row r="31" spans="2:10" s="90" customFormat="1" ht="12.75" x14ac:dyDescent="0.2">
      <c r="B31" s="99" t="s">
        <v>53</v>
      </c>
      <c r="C31" s="106" t="s">
        <v>36</v>
      </c>
      <c r="D31" s="104"/>
      <c r="E31" s="105"/>
      <c r="F31" s="100">
        <v>250</v>
      </c>
      <c r="G31" s="100">
        <v>250</v>
      </c>
      <c r="H31" s="100">
        <v>450</v>
      </c>
      <c r="I31" s="100">
        <v>450</v>
      </c>
      <c r="J31" s="100">
        <v>450</v>
      </c>
    </row>
    <row r="32" spans="2:10" s="90" customFormat="1" ht="12.75" x14ac:dyDescent="0.2">
      <c r="B32" s="99" t="s">
        <v>54</v>
      </c>
      <c r="C32" s="106" t="s">
        <v>36</v>
      </c>
      <c r="D32" s="104"/>
      <c r="E32" s="105"/>
      <c r="F32" s="100">
        <v>100</v>
      </c>
      <c r="G32" s="100">
        <v>100</v>
      </c>
      <c r="H32" s="100">
        <v>100</v>
      </c>
      <c r="I32" s="100">
        <v>100</v>
      </c>
      <c r="J32" s="100">
        <v>100</v>
      </c>
    </row>
    <row r="33" spans="2:10" s="90" customFormat="1" ht="12.75" x14ac:dyDescent="0.2">
      <c r="B33" s="119" t="s">
        <v>57</v>
      </c>
      <c r="C33" s="120"/>
      <c r="D33" s="115"/>
      <c r="E33" s="122"/>
      <c r="F33" s="123">
        <f>SUM(F25:F32)</f>
        <v>5027.0243</v>
      </c>
      <c r="G33" s="123">
        <f>SUM(G25:G32)</f>
        <v>4372.3503500000006</v>
      </c>
      <c r="H33" s="123">
        <f>SUM(H25:H32)</f>
        <v>4945.5528000000004</v>
      </c>
      <c r="I33" s="123">
        <f>SUM(I25:I32)</f>
        <v>5308.1397999999999</v>
      </c>
      <c r="J33" s="123">
        <f>SUM(J25:J32)</f>
        <v>5308.1397999999999</v>
      </c>
    </row>
    <row r="34" spans="2:10" s="90" customFormat="1" ht="12.75" x14ac:dyDescent="0.2">
      <c r="B34" s="98" t="s">
        <v>55</v>
      </c>
      <c r="C34" s="106"/>
      <c r="D34" s="125">
        <v>0.16666666666666666</v>
      </c>
      <c r="E34" s="105"/>
      <c r="F34" s="100"/>
      <c r="G34" s="100"/>
      <c r="H34" s="100"/>
      <c r="I34" s="100"/>
      <c r="J34" s="100"/>
    </row>
    <row r="35" spans="2:10" s="90" customFormat="1" ht="12.75" x14ac:dyDescent="0.2">
      <c r="B35" s="119" t="s">
        <v>56</v>
      </c>
      <c r="C35" s="120"/>
      <c r="D35" s="119"/>
      <c r="E35" s="121"/>
      <c r="F35" s="123">
        <f>F17+F33+F34</f>
        <v>20423.064300000002</v>
      </c>
      <c r="G35" s="123">
        <f>G17+G33+G34</f>
        <v>16152.130350000001</v>
      </c>
      <c r="H35" s="123">
        <f>H17+H33+H34</f>
        <v>26531.552800000001</v>
      </c>
      <c r="I35" s="123">
        <f>I17+I33+I34</f>
        <v>22867.2598</v>
      </c>
      <c r="J35" s="123">
        <f>J17+J33+J34</f>
        <v>22867.2598</v>
      </c>
    </row>
  </sheetData>
  <mergeCells count="2">
    <mergeCell ref="B2:H2"/>
    <mergeCell ref="C3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 Schedule</vt:lpstr>
      <vt:lpstr>Cost Schedule 2</vt:lpstr>
      <vt:lpstr>Wage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Kumar T N - KRC</dc:creator>
  <cp:lastModifiedBy>User</cp:lastModifiedBy>
  <cp:lastPrinted>2021-07-29T10:07:34Z</cp:lastPrinted>
  <dcterms:created xsi:type="dcterms:W3CDTF">2020-01-31T10:05:12Z</dcterms:created>
  <dcterms:modified xsi:type="dcterms:W3CDTF">2021-07-29T10:07:40Z</dcterms:modified>
</cp:coreProperties>
</file>