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ILA\Desktop\Otters Club\"/>
    </mc:Choice>
  </mc:AlternateContent>
  <bookViews>
    <workbookView xWindow="0" yWindow="0" windowWidth="20490" windowHeight="7620"/>
  </bookViews>
  <sheets>
    <sheet name="Cost Schedule" sheetId="2" r:id="rId1"/>
    <sheet name="Wage Structure" sheetId="9"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0" i="9" l="1"/>
  <c r="U11" i="9" s="1"/>
  <c r="T10" i="9"/>
  <c r="T11" i="9" s="1"/>
  <c r="S10" i="9"/>
  <c r="S11" i="9" s="1"/>
  <c r="R10" i="9"/>
  <c r="R11" i="9" s="1"/>
  <c r="Q10" i="9"/>
  <c r="Q11" i="9" s="1"/>
  <c r="P10" i="9"/>
  <c r="P11" i="9" s="1"/>
  <c r="O10" i="9"/>
  <c r="O11" i="9" s="1"/>
  <c r="N10" i="9"/>
  <c r="N11" i="9" s="1"/>
  <c r="M10" i="9"/>
  <c r="M11" i="9" s="1"/>
  <c r="L10" i="9"/>
  <c r="L11" i="9" s="1"/>
  <c r="K10" i="9"/>
  <c r="K11" i="9" s="1"/>
  <c r="J11" i="9"/>
  <c r="J27" i="9" s="1"/>
  <c r="J10" i="9"/>
  <c r="I10" i="9"/>
  <c r="I11" i="9" s="1"/>
  <c r="U27" i="9" l="1"/>
  <c r="U13" i="9"/>
  <c r="U28" i="9"/>
  <c r="U17" i="9"/>
  <c r="T28" i="9"/>
  <c r="T27" i="9"/>
  <c r="T13" i="9"/>
  <c r="T17" i="9" s="1"/>
  <c r="S28" i="9"/>
  <c r="S27" i="9"/>
  <c r="S13" i="9"/>
  <c r="S17" i="9" s="1"/>
  <c r="R27" i="9"/>
  <c r="R13" i="9"/>
  <c r="R28" i="9"/>
  <c r="R17" i="9"/>
  <c r="Q27" i="9"/>
  <c r="Q13" i="9"/>
  <c r="Q28" i="9"/>
  <c r="Q17" i="9"/>
  <c r="P27" i="9"/>
  <c r="P13" i="9"/>
  <c r="P28" i="9"/>
  <c r="P17" i="9"/>
  <c r="O27" i="9"/>
  <c r="O13" i="9"/>
  <c r="O28" i="9"/>
  <c r="O17" i="9"/>
  <c r="N27" i="9"/>
  <c r="N13" i="9"/>
  <c r="N17" i="9" s="1"/>
  <c r="N28" i="9"/>
  <c r="M27" i="9"/>
  <c r="M13" i="9"/>
  <c r="M28" i="9"/>
  <c r="M17" i="9"/>
  <c r="L27" i="9"/>
  <c r="L13" i="9"/>
  <c r="L17" i="9"/>
  <c r="L28" i="9"/>
  <c r="K27" i="9"/>
  <c r="K13" i="9"/>
  <c r="K28" i="9"/>
  <c r="K17" i="9"/>
  <c r="J28" i="9"/>
  <c r="J13" i="9"/>
  <c r="J17" i="9" s="1"/>
  <c r="I28" i="9"/>
  <c r="I17" i="9"/>
  <c r="I27" i="9"/>
  <c r="I13" i="9"/>
  <c r="H10" i="9"/>
  <c r="G10" i="9"/>
  <c r="F10" i="9"/>
  <c r="U21" i="9" l="1"/>
  <c r="U25" i="9"/>
  <c r="U26" i="9"/>
  <c r="U20" i="9"/>
  <c r="U19" i="9"/>
  <c r="U23" i="9" s="1"/>
  <c r="T26" i="9"/>
  <c r="T20" i="9"/>
  <c r="T21" i="9"/>
  <c r="T23" i="9" s="1"/>
  <c r="T25" i="9"/>
  <c r="T34" i="9" s="1"/>
  <c r="T35" i="9" s="1"/>
  <c r="T19" i="9"/>
  <c r="S26" i="9"/>
  <c r="S20" i="9"/>
  <c r="S25" i="9"/>
  <c r="S34" i="9" s="1"/>
  <c r="S35" i="9" s="1"/>
  <c r="S19" i="9"/>
  <c r="S23" i="9" s="1"/>
  <c r="S21" i="9"/>
  <c r="R21" i="9"/>
  <c r="R26" i="9"/>
  <c r="R20" i="9"/>
  <c r="R23" i="9" s="1"/>
  <c r="R25" i="9"/>
  <c r="R19" i="9"/>
  <c r="Q21" i="9"/>
  <c r="Q26" i="9"/>
  <c r="Q20" i="9"/>
  <c r="Q23" i="9" s="1"/>
  <c r="Q25" i="9"/>
  <c r="Q19" i="9"/>
  <c r="P21" i="9"/>
  <c r="P26" i="9"/>
  <c r="P20" i="9"/>
  <c r="P23" i="9" s="1"/>
  <c r="P25" i="9"/>
  <c r="P19" i="9"/>
  <c r="O21" i="9"/>
  <c r="O25" i="9"/>
  <c r="O34" i="9" s="1"/>
  <c r="O35" i="9" s="1"/>
  <c r="O19" i="9"/>
  <c r="O23" i="9" s="1"/>
  <c r="O26" i="9"/>
  <c r="O20" i="9"/>
  <c r="N21" i="9"/>
  <c r="N26" i="9"/>
  <c r="N20" i="9"/>
  <c r="N25" i="9"/>
  <c r="N19" i="9"/>
  <c r="N23" i="9" s="1"/>
  <c r="M21" i="9"/>
  <c r="M23" i="9"/>
  <c r="M26" i="9"/>
  <c r="M20" i="9"/>
  <c r="M19" i="9"/>
  <c r="M25" i="9"/>
  <c r="L21" i="9"/>
  <c r="L23" i="9"/>
  <c r="L26" i="9"/>
  <c r="L20" i="9"/>
  <c r="L19" i="9"/>
  <c r="L25" i="9"/>
  <c r="K21" i="9"/>
  <c r="K26" i="9"/>
  <c r="K20" i="9"/>
  <c r="K23" i="9" s="1"/>
  <c r="K25" i="9"/>
  <c r="K19" i="9"/>
  <c r="J21" i="9"/>
  <c r="J26" i="9"/>
  <c r="J20" i="9"/>
  <c r="J25" i="9"/>
  <c r="J19" i="9"/>
  <c r="J23" i="9" s="1"/>
  <c r="I21" i="9"/>
  <c r="I26" i="9"/>
  <c r="I20" i="9"/>
  <c r="I25" i="9"/>
  <c r="I19" i="9"/>
  <c r="I23" i="9" s="1"/>
  <c r="L20" i="2"/>
  <c r="L19" i="2"/>
  <c r="L21" i="2"/>
  <c r="L22" i="2"/>
  <c r="J15" i="2"/>
  <c r="I15" i="2"/>
  <c r="H15" i="2"/>
  <c r="G15" i="2"/>
  <c r="F15" i="2"/>
  <c r="K13" i="2"/>
  <c r="G11" i="9"/>
  <c r="U34" i="9" l="1"/>
  <c r="T36" i="9"/>
  <c r="S36" i="9"/>
  <c r="R34" i="9"/>
  <c r="Q34" i="9"/>
  <c r="P34" i="9"/>
  <c r="O36" i="9"/>
  <c r="N34" i="9"/>
  <c r="M34" i="9"/>
  <c r="L34" i="9"/>
  <c r="K34" i="9"/>
  <c r="J34" i="9"/>
  <c r="I34" i="9"/>
  <c r="G27" i="9"/>
  <c r="G13" i="9"/>
  <c r="G17" i="9" s="1"/>
  <c r="G28" i="9"/>
  <c r="U35" i="9" l="1"/>
  <c r="U36" i="9" s="1"/>
  <c r="R35" i="9"/>
  <c r="R36" i="9"/>
  <c r="Q35" i="9"/>
  <c r="Q36" i="9"/>
  <c r="P35" i="9"/>
  <c r="P36" i="9"/>
  <c r="N35" i="9"/>
  <c r="N36" i="9"/>
  <c r="M35" i="9"/>
  <c r="M36" i="9"/>
  <c r="L35" i="9"/>
  <c r="L36" i="9"/>
  <c r="K35" i="9"/>
  <c r="K36" i="9"/>
  <c r="J35" i="9"/>
  <c r="J36" i="9"/>
  <c r="I35" i="9"/>
  <c r="I36" i="9"/>
  <c r="G21" i="9"/>
  <c r="G26" i="9"/>
  <c r="G20" i="9"/>
  <c r="G25" i="9"/>
  <c r="G19" i="9"/>
  <c r="G23" i="9" l="1"/>
  <c r="G34" i="9"/>
  <c r="G35" i="9" l="1"/>
  <c r="G36" i="9" s="1"/>
  <c r="E13" i="2" s="1"/>
  <c r="L13" i="2" s="1"/>
  <c r="F11" i="9" l="1"/>
  <c r="F28" i="9" s="1"/>
  <c r="H11" i="9"/>
  <c r="H28" i="9" s="1"/>
  <c r="F13" i="9" l="1"/>
  <c r="F17" i="9" s="1"/>
  <c r="F26" i="9" s="1"/>
  <c r="F27" i="9"/>
  <c r="H27" i="9"/>
  <c r="H13" i="9"/>
  <c r="H17" i="9" s="1"/>
  <c r="F20" i="9" l="1"/>
  <c r="F19" i="9"/>
  <c r="F21" i="9"/>
  <c r="F25" i="9"/>
  <c r="F34" i="9" s="1"/>
  <c r="F35" i="9" s="1"/>
  <c r="H19" i="9"/>
  <c r="H20" i="9"/>
  <c r="H25" i="9"/>
  <c r="H21" i="9"/>
  <c r="H26" i="9"/>
  <c r="F23" i="9" l="1"/>
  <c r="F36" i="9"/>
  <c r="E12" i="2" s="1"/>
  <c r="H34" i="9"/>
  <c r="H35" i="9" s="1"/>
  <c r="H36" i="9" l="1"/>
  <c r="E14" i="2" s="1"/>
  <c r="H23" i="9"/>
  <c r="C18" i="2" l="1"/>
  <c r="C20" i="2" s="1"/>
  <c r="C21" i="2" s="1"/>
  <c r="C23" i="2" s="1"/>
  <c r="L24" i="2" l="1"/>
  <c r="L14" i="2" l="1"/>
  <c r="U25" i="2"/>
  <c r="K12" i="2"/>
  <c r="K15" i="2" s="1"/>
  <c r="T12" i="2"/>
  <c r="U12" i="2" s="1"/>
  <c r="K9" i="2"/>
  <c r="L9" i="2" s="1"/>
  <c r="L12" i="2" l="1"/>
  <c r="L15" i="2" s="1"/>
  <c r="U24" i="2" l="1"/>
  <c r="U31" i="2"/>
  <c r="S10" i="2"/>
  <c r="R10" i="2"/>
  <c r="Q10" i="2"/>
  <c r="P10" i="2"/>
  <c r="T9" i="2"/>
  <c r="U9" i="2" s="1"/>
  <c r="L31" i="2"/>
  <c r="J10" i="2"/>
  <c r="H10" i="2"/>
  <c r="G10" i="2"/>
  <c r="F10" i="2"/>
  <c r="K10" i="2"/>
  <c r="U7" i="2" l="1"/>
  <c r="L10" i="2"/>
  <c r="L25" i="2" s="1"/>
  <c r="S29" i="2"/>
  <c r="P29" i="2"/>
  <c r="R29" i="2"/>
  <c r="H29" i="2"/>
  <c r="Q29" i="2"/>
  <c r="T10" i="2"/>
  <c r="F29" i="2"/>
  <c r="J29" i="2"/>
  <c r="G29" i="2"/>
  <c r="K30" i="2"/>
  <c r="L30" i="2" l="1"/>
  <c r="U8" i="2"/>
  <c r="U10" i="2"/>
  <c r="T30" i="2"/>
  <c r="K29" i="2"/>
  <c r="T29" i="2"/>
  <c r="U30" i="2" l="1"/>
  <c r="U26" i="2" l="1"/>
  <c r="U29" i="2"/>
  <c r="U32" i="2" s="1"/>
  <c r="L26" i="2"/>
  <c r="L27" i="2" s="1"/>
  <c r="L29" i="2"/>
  <c r="L32" i="2" s="1"/>
</calcChain>
</file>

<file path=xl/sharedStrings.xml><?xml version="1.0" encoding="utf-8"?>
<sst xmlns="http://schemas.openxmlformats.org/spreadsheetml/2006/main" count="189" uniqueCount="110">
  <si>
    <t>G</t>
  </si>
  <si>
    <t>Cost/Head</t>
  </si>
  <si>
    <t>I</t>
  </si>
  <si>
    <t>II</t>
  </si>
  <si>
    <t>III</t>
  </si>
  <si>
    <t>Heads</t>
  </si>
  <si>
    <t>Cost/Month</t>
  </si>
  <si>
    <t>Cost</t>
  </si>
  <si>
    <t>at Actuals</t>
  </si>
  <si>
    <t>MANAGEMENT &amp; OVER HEAD CHARGES ASSESSMENT</t>
  </si>
  <si>
    <t>(MANPOWER TOTAL COST IS INCLUSIVE OF VENDOR M-FEE)</t>
  </si>
  <si>
    <t>JLL DIRECT MANPOWER COST</t>
  </si>
  <si>
    <t>% of M-FEE</t>
  </si>
  <si>
    <t>Management Team</t>
  </si>
  <si>
    <t>Billing At Actuals</t>
  </si>
  <si>
    <t>FACTOR OF CONSIDERATION</t>
  </si>
  <si>
    <t>COST</t>
  </si>
  <si>
    <t>AREA</t>
  </si>
  <si>
    <t>PHASE-4</t>
  </si>
  <si>
    <t>High Pressure Jet Spray</t>
  </si>
  <si>
    <t>Single Disc Machine</t>
  </si>
  <si>
    <t>HK Staff (incl. Relievers)</t>
  </si>
  <si>
    <t>Unit Rate (Rs.)</t>
  </si>
  <si>
    <t xml:space="preserve">Site Name - </t>
  </si>
  <si>
    <t>Sub - Total</t>
  </si>
  <si>
    <t>Shifts</t>
  </si>
  <si>
    <t>Remarks &amp; Shift Timings</t>
  </si>
  <si>
    <t>Sr.No.</t>
  </si>
  <si>
    <t>Soft Services</t>
  </si>
  <si>
    <t>Disposable Toiletries &amp; Garbage Bags</t>
  </si>
  <si>
    <t>Total No.</t>
  </si>
  <si>
    <t>Consubables &amp; Machinery</t>
  </si>
  <si>
    <t>TOTAL CHARGES</t>
  </si>
  <si>
    <t>Management Fee</t>
  </si>
  <si>
    <t>Grand Total - Monthly</t>
  </si>
  <si>
    <t>Break ups</t>
  </si>
  <si>
    <t>Basic</t>
  </si>
  <si>
    <t>S</t>
  </si>
  <si>
    <t>DA</t>
  </si>
  <si>
    <t>V</t>
  </si>
  <si>
    <t>HRA</t>
  </si>
  <si>
    <t>Gross</t>
  </si>
  <si>
    <t>Basic+DA</t>
  </si>
  <si>
    <t>Leave Wages  (CL, PL, SL)</t>
  </si>
  <si>
    <t>Washing Allowance</t>
  </si>
  <si>
    <t xml:space="preserve">Other Allowances </t>
  </si>
  <si>
    <t>Gross Salary</t>
  </si>
  <si>
    <t>S/V</t>
  </si>
  <si>
    <t>Taken On</t>
  </si>
  <si>
    <t>%</t>
  </si>
  <si>
    <t>Total In Hand Salary</t>
  </si>
  <si>
    <t>Professional Tax Deduction</t>
  </si>
  <si>
    <t>ESI Employee Deduction</t>
  </si>
  <si>
    <t>P.F Employee Deduction</t>
  </si>
  <si>
    <t>Ex-Gratia - Bonus</t>
  </si>
  <si>
    <t>National Holidays Days Holidays</t>
  </si>
  <si>
    <t xml:space="preserve">Uniform, Shoes, PPE </t>
  </si>
  <si>
    <t>Documentation &amp; BGV</t>
  </si>
  <si>
    <t>1/6 Reliever Charge (if applicable)</t>
  </si>
  <si>
    <t>TOTAL CTC</t>
  </si>
  <si>
    <t>Sub Total CTC</t>
  </si>
  <si>
    <t>State - Maharashtra</t>
  </si>
  <si>
    <t>Wage - State Wage, Zone - 1</t>
  </si>
  <si>
    <t>Wage Schedule</t>
  </si>
  <si>
    <t>Basic + DA</t>
  </si>
  <si>
    <t>HRA%</t>
  </si>
  <si>
    <t>Min. Wage Year Notification - Jan'21 to Jun'21</t>
  </si>
  <si>
    <t>City: Mumbai</t>
  </si>
  <si>
    <t>Asst. Property Manager</t>
  </si>
  <si>
    <t>Wet &amp; Dry Vacuum Cleaner</t>
  </si>
  <si>
    <t>At Actual</t>
  </si>
  <si>
    <t>Gratuity</t>
  </si>
  <si>
    <t>At Acual</t>
  </si>
  <si>
    <t>Sila to provide at actual; No charge if provided by client</t>
  </si>
  <si>
    <t>Communication &amp; Laptop Charges</t>
  </si>
  <si>
    <t>Terms</t>
  </si>
  <si>
    <t>Taxes as applicable</t>
  </si>
  <si>
    <t>Uniforms costs are included, however, for customized uniforms - we will bill on actuals</t>
  </si>
  <si>
    <t>SILA will deploy a transition team on site upto a week before the start date to take a handover, and same will be billed to client</t>
  </si>
  <si>
    <t>Work on Statutory Holidays will be billed at 3X - 26th January, 1st May, 15th August, 2nd October and 4 other national holidays which will be chosen by the client</t>
  </si>
  <si>
    <t>Rel</t>
  </si>
  <si>
    <t>Transition and deployment to start post agreement sign off.</t>
  </si>
  <si>
    <t>9 hours x 6 Days a Week</t>
  </si>
  <si>
    <t>Housekeepnig Consumables and Tools &amp; Tackles</t>
  </si>
  <si>
    <t>HK Supervisor- Surya</t>
  </si>
  <si>
    <t>HK Supervisor- Anil</t>
  </si>
  <si>
    <t>Budget Cap of 20k. First Month budget to be 3x of Monthly budget</t>
  </si>
  <si>
    <t>Client Scope</t>
  </si>
  <si>
    <t>Auto Scrubber- Electric</t>
  </si>
  <si>
    <t>Revision in rates will be deemed approved as per Minimum Wage Notification from the date thereof. Further 2 DA revisons factored in the above cost.</t>
  </si>
  <si>
    <t>SILA will provide on statutory documentation each month. Gratuity to be calculated &amp; billed at actuals.</t>
  </si>
  <si>
    <t>Payments Terms - 30 Days from Invoice Submission.</t>
  </si>
  <si>
    <t>Rental charges include wear &amp; tear cost, parts replacement and amc of each equipment.</t>
  </si>
  <si>
    <t>Otters Club, Bandra</t>
  </si>
  <si>
    <t xml:space="preserve">9 hours x 6 Days a Week:
SILA to recruit candidates at optimum rates within the budget. Rates are indicative as per standard market rates. Asst. PM will have soft services background. Billing will be at actual CTC.
</t>
  </si>
  <si>
    <t>Rijvana -HK</t>
  </si>
  <si>
    <t>Neetu Sharma- hk</t>
  </si>
  <si>
    <t>Chandraprakash- HK</t>
  </si>
  <si>
    <t>Sandeep Kumar-HK</t>
  </si>
  <si>
    <t>Laxmi-HK</t>
  </si>
  <si>
    <t>Kajol Jadhav-HK</t>
  </si>
  <si>
    <t>Ajeet- HK</t>
  </si>
  <si>
    <t>Vinod Kumar-HK</t>
  </si>
  <si>
    <t>Sandip Chavan-HK</t>
  </si>
  <si>
    <t>Niteesh-HK</t>
  </si>
  <si>
    <t>Jatin Dudhane-HK</t>
  </si>
  <si>
    <t>Rajan Dake-HK</t>
  </si>
  <si>
    <t>Mitali-HK</t>
  </si>
  <si>
    <t>Siddhesh Sawant-HK</t>
  </si>
  <si>
    <t xml:space="preserve">Proposal Date - 13 10 2021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</si>
</sst>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1" formatCode="_(* #,##0_);_(* \(#,##0\);_(* &quot;-&quot;_);_(@_)"/>
    <numFmt numFmtId="43" formatCode="_(* #,##0.00_);_(* \(#,##0.00\);_(* &quot;-&quot;??_);_(@_)"/>
    <numFmt numFmtId="164" formatCode="_ * #,##0.00_ ;_ * \-#,##0.00_ ;_ * &quot;-&quot;??_ ;_ @_ "/>
    <numFmt numFmtId="165" formatCode="_(* #,##0_);_(* \(#,##0\);_(* &quot;-&quot;??_);_(@_)"/>
  </numFmts>
  <fonts count="23" x14ac:knownFonts="1">
    <font>
      <sz val="11"/>
      <color theme="1"/>
      <name val="Calibri"/>
      <family val="2"/>
      <scheme val="minor"/>
    </font>
    <font>
      <sz val="11"/>
      <color theme="1"/>
      <name val="Calibri"/>
      <family val="2"/>
      <scheme val="minor"/>
    </font>
    <font>
      <sz val="10"/>
      <name val="Arial"/>
      <family val="2"/>
    </font>
    <font>
      <sz val="11"/>
      <name val="Calibri"/>
      <family val="2"/>
      <scheme val="minor"/>
    </font>
    <font>
      <sz val="10"/>
      <name val="Calibri"/>
      <family val="2"/>
      <scheme val="minor"/>
    </font>
    <font>
      <sz val="10"/>
      <color theme="1"/>
      <name val="Calibri"/>
      <family val="2"/>
      <scheme val="minor"/>
    </font>
    <font>
      <b/>
      <sz val="10"/>
      <name val="Calibri"/>
      <family val="2"/>
      <scheme val="minor"/>
    </font>
    <font>
      <b/>
      <sz val="10"/>
      <color rgb="FFFF0000"/>
      <name val="Calibri"/>
      <family val="2"/>
      <scheme val="minor"/>
    </font>
    <font>
      <sz val="10"/>
      <color rgb="FFFF0000"/>
      <name val="Calibri"/>
      <family val="2"/>
      <scheme val="minor"/>
    </font>
    <font>
      <b/>
      <sz val="12"/>
      <name val="Calibri"/>
      <family val="2"/>
      <scheme val="minor"/>
    </font>
    <font>
      <sz val="12"/>
      <color theme="1"/>
      <name val="Calibri"/>
      <family val="2"/>
      <scheme val="minor"/>
    </font>
    <font>
      <b/>
      <sz val="14"/>
      <color rgb="FFC00000"/>
      <name val="Calibri"/>
      <family val="2"/>
      <scheme val="minor"/>
    </font>
    <font>
      <b/>
      <sz val="14"/>
      <name val="Calibri"/>
      <family val="2"/>
      <scheme val="minor"/>
    </font>
    <font>
      <sz val="14"/>
      <color rgb="FFC00000"/>
      <name val="Calibri"/>
      <family val="2"/>
      <scheme val="minor"/>
    </font>
    <font>
      <sz val="10"/>
      <color theme="0"/>
      <name val="Calibri"/>
      <family val="2"/>
      <scheme val="minor"/>
    </font>
    <font>
      <b/>
      <sz val="11"/>
      <name val="Calibri"/>
      <family val="2"/>
      <scheme val="minor"/>
    </font>
    <font>
      <sz val="8"/>
      <name val="Arial"/>
      <family val="2"/>
    </font>
    <font>
      <b/>
      <sz val="8"/>
      <name val="Arial"/>
      <family val="2"/>
    </font>
    <font>
      <sz val="11"/>
      <name val="Calibri"/>
      <family val="2"/>
    </font>
    <font>
      <b/>
      <sz val="10"/>
      <color indexed="8"/>
      <name val="Calibri"/>
      <family val="2"/>
      <scheme val="minor"/>
    </font>
    <font>
      <b/>
      <sz val="11"/>
      <color rgb="FFFF0000"/>
      <name val="Calibri"/>
      <family val="2"/>
      <scheme val="minor"/>
    </font>
    <font>
      <sz val="11"/>
      <color indexed="8"/>
      <name val="Calibri"/>
      <family val="2"/>
    </font>
    <font>
      <sz val="11"/>
      <color rgb="FFFF000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CC"/>
        <bgColor indexed="64"/>
      </patternFill>
    </fill>
    <fill>
      <patternFill patternType="solid">
        <fgColor rgb="FFFFFF00"/>
        <bgColor indexed="64"/>
      </patternFill>
    </fill>
    <fill>
      <patternFill patternType="solid">
        <fgColor theme="0" tint="-0.249977111117893"/>
        <bgColor indexed="64"/>
      </patternFill>
    </fill>
    <fill>
      <patternFill patternType="solid">
        <fgColor rgb="FFFFC000"/>
        <bgColor indexed="64"/>
      </patternFill>
    </fill>
  </fills>
  <borders count="43">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8">
    <xf numFmtId="0" fontId="0" fillId="0" borderId="0"/>
    <xf numFmtId="43" fontId="1" fillId="0" borderId="0" applyFont="0" applyFill="0" applyBorder="0" applyAlignment="0" applyProtection="0"/>
    <xf numFmtId="41" fontId="1" fillId="0" borderId="0" applyFont="0" applyFill="0" applyBorder="0" applyAlignment="0" applyProtection="0"/>
    <xf numFmtId="9" fontId="1"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1" fillId="0" borderId="0"/>
    <xf numFmtId="164" fontId="1" fillId="0" borderId="0" applyFont="0" applyFill="0" applyBorder="0" applyAlignment="0" applyProtection="0"/>
    <xf numFmtId="0" fontId="2" fillId="0" borderId="0">
      <protection locked="0"/>
    </xf>
    <xf numFmtId="0" fontId="18" fillId="0" borderId="0">
      <alignment vertical="center"/>
    </xf>
    <xf numFmtId="43" fontId="2" fillId="0" borderId="0">
      <alignment vertical="top"/>
      <protection locked="0"/>
    </xf>
    <xf numFmtId="9" fontId="2" fillId="0" borderId="0">
      <alignment vertical="top"/>
      <protection locked="0"/>
    </xf>
    <xf numFmtId="0" fontId="1" fillId="0" borderId="0"/>
    <xf numFmtId="164" fontId="1" fillId="0" borderId="0" applyFont="0" applyFill="0" applyBorder="0" applyAlignment="0" applyProtection="0"/>
    <xf numFmtId="0" fontId="21" fillId="0" borderId="0"/>
  </cellStyleXfs>
  <cellXfs count="262">
    <xf numFmtId="0" fontId="0" fillId="0" borderId="0" xfId="0"/>
    <xf numFmtId="0" fontId="4" fillId="0" borderId="0" xfId="0" applyFont="1" applyAlignment="1">
      <alignment horizontal="center"/>
    </xf>
    <xf numFmtId="165" fontId="4" fillId="0" borderId="0" xfId="1" applyNumberFormat="1" applyFont="1" applyAlignment="1">
      <alignment horizontal="center"/>
    </xf>
    <xf numFmtId="0" fontId="4" fillId="0" borderId="0" xfId="1" applyNumberFormat="1" applyFont="1" applyAlignment="1">
      <alignment horizontal="center"/>
    </xf>
    <xf numFmtId="0" fontId="5" fillId="0" borderId="0" xfId="0" applyFont="1"/>
    <xf numFmtId="0" fontId="6" fillId="0" borderId="0" xfId="0" applyFont="1" applyFill="1" applyBorder="1" applyAlignment="1">
      <alignment horizontal="left" vertical="center"/>
    </xf>
    <xf numFmtId="41" fontId="6" fillId="0" borderId="0" xfId="2" applyFont="1" applyFill="1" applyBorder="1" applyAlignment="1">
      <alignment vertical="center"/>
    </xf>
    <xf numFmtId="165" fontId="6" fillId="0" borderId="0" xfId="1" applyNumberFormat="1" applyFont="1" applyFill="1" applyBorder="1" applyAlignment="1">
      <alignment horizontal="center" vertical="center"/>
    </xf>
    <xf numFmtId="165" fontId="6" fillId="0" borderId="32" xfId="1" applyNumberFormat="1" applyFont="1" applyFill="1" applyBorder="1" applyAlignment="1">
      <alignment horizontal="center" vertical="center"/>
    </xf>
    <xf numFmtId="165" fontId="6" fillId="2" borderId="25" xfId="1" applyNumberFormat="1" applyFont="1" applyFill="1" applyBorder="1" applyAlignment="1">
      <alignment horizontal="center" vertical="center"/>
    </xf>
    <xf numFmtId="165" fontId="6" fillId="2" borderId="26" xfId="1" applyNumberFormat="1" applyFont="1" applyFill="1" applyBorder="1" applyAlignment="1">
      <alignment horizontal="center" vertical="center"/>
    </xf>
    <xf numFmtId="165" fontId="6" fillId="2" borderId="27" xfId="1" applyNumberFormat="1" applyFont="1" applyFill="1" applyBorder="1" applyAlignment="1">
      <alignment horizontal="center" vertical="center"/>
    </xf>
    <xf numFmtId="0" fontId="6" fillId="0" borderId="1" xfId="0" applyFont="1" applyFill="1" applyBorder="1" applyAlignment="1">
      <alignment horizontal="left" vertical="center"/>
    </xf>
    <xf numFmtId="41" fontId="6" fillId="0" borderId="1" xfId="2" applyFont="1" applyFill="1" applyBorder="1" applyAlignment="1">
      <alignment vertical="center"/>
    </xf>
    <xf numFmtId="165" fontId="6" fillId="0" borderId="1" xfId="1" applyNumberFormat="1" applyFont="1" applyFill="1" applyBorder="1" applyAlignment="1">
      <alignment horizontal="center" vertical="center"/>
    </xf>
    <xf numFmtId="165" fontId="6" fillId="0" borderId="23" xfId="1" applyNumberFormat="1" applyFont="1" applyFill="1" applyBorder="1" applyAlignment="1">
      <alignment horizontal="center" vertical="center"/>
    </xf>
    <xf numFmtId="165" fontId="7" fillId="3" borderId="13" xfId="3" applyNumberFormat="1" applyFont="1" applyFill="1" applyBorder="1" applyAlignment="1">
      <alignment vertical="center"/>
    </xf>
    <xf numFmtId="165" fontId="6" fillId="3" borderId="14" xfId="1" applyNumberFormat="1" applyFont="1" applyFill="1" applyBorder="1" applyAlignment="1">
      <alignment horizontal="center" vertical="center"/>
    </xf>
    <xf numFmtId="165" fontId="6" fillId="3" borderId="5" xfId="1" applyNumberFormat="1" applyFont="1" applyFill="1" applyBorder="1" applyAlignment="1">
      <alignment horizontal="center" vertical="center"/>
    </xf>
    <xf numFmtId="0" fontId="6" fillId="3" borderId="5" xfId="1" applyNumberFormat="1" applyFont="1" applyFill="1" applyBorder="1" applyAlignment="1">
      <alignment horizontal="center" vertical="center"/>
    </xf>
    <xf numFmtId="9" fontId="6" fillId="3" borderId="15" xfId="3" applyFont="1" applyFill="1" applyBorder="1" applyAlignment="1">
      <alignment horizontal="right" vertical="center"/>
    </xf>
    <xf numFmtId="165" fontId="4" fillId="2" borderId="5" xfId="1" applyNumberFormat="1" applyFont="1" applyFill="1" applyBorder="1" applyAlignment="1">
      <alignment horizontal="center" vertical="center"/>
    </xf>
    <xf numFmtId="2" fontId="4" fillId="2" borderId="5" xfId="1" applyNumberFormat="1" applyFont="1" applyFill="1" applyBorder="1" applyAlignment="1">
      <alignment horizontal="center" vertical="center"/>
    </xf>
    <xf numFmtId="0" fontId="4" fillId="2" borderId="0" xfId="0" applyFont="1" applyFill="1"/>
    <xf numFmtId="43" fontId="4" fillId="2" borderId="14" xfId="1" applyFont="1" applyFill="1" applyBorder="1" applyAlignment="1">
      <alignment horizontal="center" vertical="center"/>
    </xf>
    <xf numFmtId="165" fontId="4" fillId="2" borderId="15" xfId="1" applyNumberFormat="1" applyFont="1" applyFill="1" applyBorder="1" applyAlignment="1">
      <alignment horizontal="center" vertical="center"/>
    </xf>
    <xf numFmtId="0" fontId="5" fillId="2" borderId="0" xfId="0" applyFont="1" applyFill="1"/>
    <xf numFmtId="165" fontId="6" fillId="3" borderId="4" xfId="1" applyNumberFormat="1" applyFont="1" applyFill="1" applyBorder="1" applyAlignment="1">
      <alignment horizontal="center" vertical="center"/>
    </xf>
    <xf numFmtId="0" fontId="6" fillId="3" borderId="4" xfId="1" applyNumberFormat="1" applyFont="1" applyFill="1" applyBorder="1" applyAlignment="1">
      <alignment horizontal="center" vertical="center"/>
    </xf>
    <xf numFmtId="165" fontId="6" fillId="3" borderId="17" xfId="1" applyNumberFormat="1" applyFont="1" applyFill="1" applyBorder="1" applyAlignment="1">
      <alignment horizontal="center" vertical="center"/>
    </xf>
    <xf numFmtId="0" fontId="6" fillId="4" borderId="5" xfId="1" applyNumberFormat="1" applyFont="1" applyFill="1" applyBorder="1" applyAlignment="1">
      <alignment horizontal="center" vertical="center"/>
    </xf>
    <xf numFmtId="165" fontId="6" fillId="4" borderId="15" xfId="1" applyNumberFormat="1" applyFont="1" applyFill="1" applyBorder="1" applyAlignment="1">
      <alignment horizontal="center" vertical="center"/>
    </xf>
    <xf numFmtId="165" fontId="6" fillId="3" borderId="15" xfId="1" applyNumberFormat="1" applyFont="1" applyFill="1" applyBorder="1" applyAlignment="1">
      <alignment horizontal="center"/>
    </xf>
    <xf numFmtId="165" fontId="6" fillId="4" borderId="14" xfId="1" applyNumberFormat="1" applyFont="1" applyFill="1" applyBorder="1" applyAlignment="1">
      <alignment horizontal="center" vertical="top"/>
    </xf>
    <xf numFmtId="165" fontId="6" fillId="4" borderId="5" xfId="1" applyNumberFormat="1" applyFont="1" applyFill="1" applyBorder="1" applyAlignment="1">
      <alignment horizontal="center" vertical="top"/>
    </xf>
    <xf numFmtId="165" fontId="6" fillId="4" borderId="15" xfId="1" applyNumberFormat="1" applyFont="1" applyFill="1" applyBorder="1" applyAlignment="1">
      <alignment horizontal="center" vertical="top"/>
    </xf>
    <xf numFmtId="165" fontId="4" fillId="2" borderId="15" xfId="1" applyNumberFormat="1" applyFont="1" applyFill="1" applyBorder="1" applyAlignment="1">
      <alignment horizontal="center"/>
    </xf>
    <xf numFmtId="165" fontId="8" fillId="2" borderId="16" xfId="1" applyNumberFormat="1" applyFont="1" applyFill="1" applyBorder="1" applyAlignment="1">
      <alignment horizontal="center"/>
    </xf>
    <xf numFmtId="165" fontId="8" fillId="2" borderId="6" xfId="1" applyNumberFormat="1" applyFont="1" applyFill="1" applyBorder="1" applyAlignment="1">
      <alignment horizontal="center"/>
    </xf>
    <xf numFmtId="165" fontId="8" fillId="2" borderId="4" xfId="1" applyNumberFormat="1" applyFont="1" applyFill="1" applyBorder="1" applyAlignment="1">
      <alignment horizontal="center"/>
    </xf>
    <xf numFmtId="0" fontId="10" fillId="0" borderId="0" xfId="0" applyFont="1"/>
    <xf numFmtId="165" fontId="9" fillId="5" borderId="15" xfId="1" applyNumberFormat="1" applyFont="1" applyFill="1" applyBorder="1" applyAlignment="1">
      <alignment horizontal="center"/>
    </xf>
    <xf numFmtId="0" fontId="13" fillId="0" borderId="0" xfId="0" applyFont="1" applyAlignment="1">
      <alignment vertical="center"/>
    </xf>
    <xf numFmtId="165" fontId="11" fillId="4" borderId="24" xfId="1" applyNumberFormat="1" applyFont="1" applyFill="1" applyBorder="1" applyAlignment="1">
      <alignment horizontal="center" vertical="center"/>
    </xf>
    <xf numFmtId="165" fontId="6" fillId="0" borderId="33" xfId="1" applyNumberFormat="1" applyFont="1" applyBorder="1" applyAlignment="1">
      <alignment horizontal="center"/>
    </xf>
    <xf numFmtId="165" fontId="6" fillId="0" borderId="33" xfId="1" applyNumberFormat="1" applyFont="1" applyBorder="1" applyAlignment="1">
      <alignment horizontal="left"/>
    </xf>
    <xf numFmtId="41" fontId="6" fillId="0" borderId="1" xfId="2" applyFont="1" applyBorder="1" applyAlignment="1">
      <alignment horizontal="center"/>
    </xf>
    <xf numFmtId="165" fontId="6" fillId="0" borderId="1" xfId="1" applyNumberFormat="1" applyFont="1" applyBorder="1" applyAlignment="1"/>
    <xf numFmtId="0" fontId="6" fillId="0" borderId="1" xfId="1" applyNumberFormat="1" applyFont="1" applyBorder="1" applyAlignment="1"/>
    <xf numFmtId="165" fontId="6" fillId="0" borderId="6" xfId="1" applyNumberFormat="1" applyFont="1" applyBorder="1" applyAlignment="1"/>
    <xf numFmtId="0" fontId="6" fillId="0" borderId="6" xfId="1" applyNumberFormat="1" applyFont="1" applyBorder="1" applyAlignment="1"/>
    <xf numFmtId="0" fontId="4" fillId="6" borderId="5" xfId="4" applyFont="1" applyFill="1" applyBorder="1" applyAlignment="1">
      <alignment horizontal="center" vertical="center"/>
    </xf>
    <xf numFmtId="0" fontId="4" fillId="6" borderId="5" xfId="4" applyFont="1" applyFill="1" applyBorder="1" applyAlignment="1">
      <alignment horizontal="left" vertical="center"/>
    </xf>
    <xf numFmtId="41" fontId="4" fillId="6" borderId="5" xfId="2" applyFont="1" applyFill="1" applyBorder="1" applyAlignment="1">
      <alignment horizontal="center" vertical="center"/>
    </xf>
    <xf numFmtId="165" fontId="3" fillId="6" borderId="5" xfId="1" applyNumberFormat="1" applyFont="1" applyFill="1" applyBorder="1" applyAlignment="1">
      <alignment horizontal="center" vertical="center"/>
    </xf>
    <xf numFmtId="0" fontId="3" fillId="6" borderId="5" xfId="1" applyNumberFormat="1" applyFont="1" applyFill="1" applyBorder="1" applyAlignment="1">
      <alignment horizontal="center" vertical="center"/>
    </xf>
    <xf numFmtId="0" fontId="14" fillId="0" borderId="0" xfId="0" applyFont="1"/>
    <xf numFmtId="0" fontId="15" fillId="2" borderId="5" xfId="4" applyFont="1" applyFill="1" applyBorder="1" applyAlignment="1">
      <alignment horizontal="center" vertical="center"/>
    </xf>
    <xf numFmtId="0" fontId="15" fillId="2" borderId="5" xfId="4" applyFont="1" applyFill="1" applyBorder="1" applyAlignment="1">
      <alignment horizontal="left" vertical="center"/>
    </xf>
    <xf numFmtId="41" fontId="15" fillId="2" borderId="5" xfId="2" applyFont="1" applyFill="1" applyBorder="1" applyAlignment="1">
      <alignment horizontal="center" vertical="center"/>
    </xf>
    <xf numFmtId="165" fontId="15" fillId="2" borderId="5" xfId="1" applyNumberFormat="1" applyFont="1" applyFill="1" applyBorder="1" applyAlignment="1">
      <alignment horizontal="center" vertical="center"/>
    </xf>
    <xf numFmtId="0" fontId="15" fillId="2" borderId="5" xfId="1" applyNumberFormat="1" applyFont="1" applyFill="1" applyBorder="1" applyAlignment="1">
      <alignment horizontal="center" vertical="center"/>
    </xf>
    <xf numFmtId="0" fontId="6" fillId="4" borderId="5" xfId="4" applyFont="1" applyFill="1" applyBorder="1" applyAlignment="1">
      <alignment horizontal="center"/>
    </xf>
    <xf numFmtId="0" fontId="6" fillId="4" borderId="5" xfId="4" applyFont="1" applyFill="1" applyBorder="1" applyAlignment="1">
      <alignment horizontal="left"/>
    </xf>
    <xf numFmtId="41" fontId="6" fillId="4" borderId="5" xfId="2" applyFont="1" applyFill="1" applyBorder="1" applyAlignment="1">
      <alignment horizontal="center"/>
    </xf>
    <xf numFmtId="165" fontId="4" fillId="4" borderId="5" xfId="1" applyNumberFormat="1" applyFont="1" applyFill="1" applyBorder="1" applyAlignment="1">
      <alignment horizontal="center" vertical="center"/>
    </xf>
    <xf numFmtId="0" fontId="4" fillId="4" borderId="5" xfId="1" applyNumberFormat="1" applyFont="1" applyFill="1" applyBorder="1" applyAlignment="1">
      <alignment horizontal="center" vertical="center"/>
    </xf>
    <xf numFmtId="0" fontId="4" fillId="0" borderId="5" xfId="4" applyFont="1" applyBorder="1" applyAlignment="1">
      <alignment horizontal="center"/>
    </xf>
    <xf numFmtId="0" fontId="4" fillId="0" borderId="5" xfId="4" applyFont="1" applyBorder="1" applyAlignment="1">
      <alignment horizontal="left"/>
    </xf>
    <xf numFmtId="41" fontId="4" fillId="0" borderId="5" xfId="2" applyFont="1" applyBorder="1" applyAlignment="1">
      <alignment horizontal="center"/>
    </xf>
    <xf numFmtId="165" fontId="4" fillId="0" borderId="5" xfId="1" applyNumberFormat="1" applyFont="1" applyBorder="1" applyAlignment="1">
      <alignment horizontal="center" vertical="center"/>
    </xf>
    <xf numFmtId="0" fontId="4" fillId="0" borderId="5" xfId="1" applyNumberFormat="1" applyFont="1" applyBorder="1" applyAlignment="1">
      <alignment horizontal="center" vertical="center"/>
    </xf>
    <xf numFmtId="9" fontId="7" fillId="0" borderId="5" xfId="3" applyFont="1" applyBorder="1" applyAlignment="1">
      <alignment horizontal="center" vertical="center"/>
    </xf>
    <xf numFmtId="0" fontId="4" fillId="0" borderId="0" xfId="0" applyFont="1" applyAlignment="1">
      <alignment horizontal="left"/>
    </xf>
    <xf numFmtId="41" fontId="4" fillId="0" borderId="0" xfId="2" applyFont="1" applyAlignment="1">
      <alignment horizontal="center"/>
    </xf>
    <xf numFmtId="9" fontId="4" fillId="0" borderId="0" xfId="3" applyFont="1" applyAlignment="1">
      <alignment horizontal="center"/>
    </xf>
    <xf numFmtId="0" fontId="5" fillId="0" borderId="0" xfId="0" applyFont="1" applyAlignment="1">
      <alignment horizontal="center"/>
    </xf>
    <xf numFmtId="0" fontId="5" fillId="0" borderId="21" xfId="0" applyFont="1" applyBorder="1" applyAlignment="1">
      <alignment horizontal="center"/>
    </xf>
    <xf numFmtId="0" fontId="14" fillId="0" borderId="5" xfId="0" applyFont="1" applyBorder="1" applyAlignment="1">
      <alignment horizontal="center"/>
    </xf>
    <xf numFmtId="0" fontId="5" fillId="0" borderId="5" xfId="0" applyFont="1" applyBorder="1" applyAlignment="1">
      <alignment horizontal="center"/>
    </xf>
    <xf numFmtId="0" fontId="16" fillId="0" borderId="0" xfId="11" applyFont="1" applyProtection="1"/>
    <xf numFmtId="0" fontId="17" fillId="0" borderId="0" xfId="11" applyFont="1" applyAlignment="1" applyProtection="1">
      <alignment horizontal="center" vertical="center"/>
    </xf>
    <xf numFmtId="3" fontId="16" fillId="0" borderId="0" xfId="11" applyNumberFormat="1" applyFont="1" applyProtection="1"/>
    <xf numFmtId="0" fontId="16" fillId="0" borderId="5" xfId="11" applyFont="1" applyBorder="1" applyProtection="1"/>
    <xf numFmtId="0" fontId="18" fillId="0" borderId="0" xfId="12">
      <alignment vertical="center"/>
    </xf>
    <xf numFmtId="0" fontId="6" fillId="0" borderId="5" xfId="11" applyFont="1" applyFill="1" applyBorder="1" applyProtection="1"/>
    <xf numFmtId="0" fontId="6" fillId="0" borderId="5" xfId="11" applyFont="1" applyFill="1" applyBorder="1" applyAlignment="1" applyProtection="1">
      <alignment horizontal="center" vertical="center"/>
    </xf>
    <xf numFmtId="0" fontId="6" fillId="0" borderId="5" xfId="11" applyFont="1" applyFill="1" applyBorder="1" applyAlignment="1" applyProtection="1">
      <alignment horizontal="center" vertical="center" wrapText="1"/>
    </xf>
    <xf numFmtId="0" fontId="4" fillId="0" borderId="5" xfId="11" applyFont="1" applyFill="1" applyBorder="1" applyProtection="1"/>
    <xf numFmtId="0" fontId="4" fillId="0" borderId="5" xfId="11" applyFont="1" applyFill="1" applyBorder="1" applyAlignment="1" applyProtection="1">
      <alignment wrapText="1"/>
    </xf>
    <xf numFmtId="3" fontId="4" fillId="0" borderId="5" xfId="13" applyNumberFormat="1" applyFont="1" applyFill="1" applyBorder="1" applyAlignment="1" applyProtection="1">
      <alignment horizontal="center" vertical="center"/>
    </xf>
    <xf numFmtId="0" fontId="6" fillId="0" borderId="5" xfId="11" applyFont="1" applyFill="1" applyBorder="1" applyAlignment="1" applyProtection="1">
      <alignment wrapText="1"/>
    </xf>
    <xf numFmtId="3" fontId="6" fillId="0" borderId="5" xfId="13" applyNumberFormat="1" applyFont="1" applyFill="1" applyBorder="1" applyAlignment="1" applyProtection="1">
      <alignment horizontal="center" vertical="center"/>
    </xf>
    <xf numFmtId="0" fontId="4" fillId="0" borderId="5" xfId="11" applyFont="1" applyFill="1" applyBorder="1" applyAlignment="1" applyProtection="1">
      <alignment horizontal="left" vertical="center" wrapText="1"/>
    </xf>
    <xf numFmtId="10" fontId="4" fillId="0" borderId="5" xfId="14" applyNumberFormat="1" applyFont="1" applyFill="1" applyBorder="1" applyAlignment="1" applyProtection="1">
      <alignment horizontal="center" vertical="center"/>
    </xf>
    <xf numFmtId="10" fontId="4" fillId="0" borderId="5" xfId="14" applyNumberFormat="1" applyFont="1" applyFill="1" applyBorder="1" applyAlignment="1" applyProtection="1">
      <alignment horizontal="center" vertical="center" wrapText="1"/>
    </xf>
    <xf numFmtId="0" fontId="4" fillId="0" borderId="5" xfId="11" applyFont="1" applyFill="1" applyBorder="1" applyAlignment="1" applyProtection="1">
      <alignment horizontal="center"/>
    </xf>
    <xf numFmtId="0" fontId="6" fillId="0" borderId="5" xfId="11" applyFont="1" applyFill="1" applyBorder="1" applyAlignment="1" applyProtection="1">
      <alignment horizontal="center"/>
    </xf>
    <xf numFmtId="0" fontId="16" fillId="0" borderId="0" xfId="11" applyFont="1" applyAlignment="1" applyProtection="1">
      <alignment horizontal="center"/>
    </xf>
    <xf numFmtId="10" fontId="4" fillId="0" borderId="5" xfId="3" applyNumberFormat="1" applyFont="1" applyFill="1" applyBorder="1" applyAlignment="1" applyProtection="1">
      <alignment horizontal="center" vertical="center" wrapText="1"/>
    </xf>
    <xf numFmtId="0" fontId="6" fillId="0" borderId="3" xfId="11" applyFont="1" applyFill="1" applyBorder="1" applyAlignment="1" applyProtection="1"/>
    <xf numFmtId="0" fontId="6" fillId="0" borderId="3" xfId="11" applyFont="1" applyFill="1" applyBorder="1" applyProtection="1"/>
    <xf numFmtId="0" fontId="6" fillId="0" borderId="21" xfId="11" applyFont="1" applyFill="1" applyBorder="1" applyAlignment="1" applyProtection="1">
      <alignment horizontal="center" vertical="center"/>
    </xf>
    <xf numFmtId="0" fontId="6" fillId="0" borderId="21" xfId="11" applyFont="1" applyFill="1" applyBorder="1" applyAlignment="1" applyProtection="1">
      <alignment horizontal="center" vertical="center" wrapText="1"/>
    </xf>
    <xf numFmtId="0" fontId="19" fillId="0" borderId="21" xfId="11" applyFont="1" applyFill="1" applyBorder="1" applyAlignment="1" applyProtection="1">
      <alignment horizontal="center" vertical="center" wrapText="1"/>
    </xf>
    <xf numFmtId="0" fontId="6" fillId="3" borderId="5" xfId="11" applyFont="1" applyFill="1" applyBorder="1" applyAlignment="1" applyProtection="1">
      <alignment horizontal="center" vertical="center"/>
    </xf>
    <xf numFmtId="0" fontId="6" fillId="3" borderId="21" xfId="11" applyFont="1" applyFill="1" applyBorder="1" applyAlignment="1" applyProtection="1">
      <alignment horizontal="center" vertical="center"/>
    </xf>
    <xf numFmtId="0" fontId="6" fillId="3" borderId="21" xfId="11" applyFont="1" applyFill="1" applyBorder="1" applyAlignment="1" applyProtection="1">
      <alignment horizontal="center" vertical="center" wrapText="1"/>
    </xf>
    <xf numFmtId="0" fontId="19" fillId="3" borderId="21" xfId="11" applyFont="1" applyFill="1" applyBorder="1" applyAlignment="1" applyProtection="1">
      <alignment horizontal="center" vertical="center" wrapText="1"/>
    </xf>
    <xf numFmtId="0" fontId="6" fillId="3" borderId="5" xfId="11" applyFont="1" applyFill="1" applyBorder="1" applyProtection="1"/>
    <xf numFmtId="0" fontId="6" fillId="3" borderId="5" xfId="11" applyFont="1" applyFill="1" applyBorder="1" applyAlignment="1" applyProtection="1">
      <alignment horizontal="center"/>
    </xf>
    <xf numFmtId="0" fontId="6" fillId="3" borderId="5" xfId="11" applyFont="1" applyFill="1" applyBorder="1" applyAlignment="1" applyProtection="1">
      <alignment wrapText="1"/>
    </xf>
    <xf numFmtId="0" fontId="6" fillId="3" borderId="5" xfId="11" applyFont="1" applyFill="1" applyBorder="1" applyAlignment="1" applyProtection="1">
      <alignment horizontal="center" vertical="center" wrapText="1"/>
    </xf>
    <xf numFmtId="3" fontId="6" fillId="3" borderId="5" xfId="13" applyNumberFormat="1" applyFont="1" applyFill="1" applyBorder="1" applyAlignment="1" applyProtection="1">
      <alignment horizontal="center" vertical="center"/>
    </xf>
    <xf numFmtId="12" fontId="4" fillId="0" borderId="5" xfId="14" applyNumberFormat="1" applyFont="1" applyFill="1" applyBorder="1" applyAlignment="1" applyProtection="1">
      <alignment horizontal="center" vertical="center"/>
    </xf>
    <xf numFmtId="9" fontId="6" fillId="3" borderId="5" xfId="3" applyFont="1" applyFill="1" applyBorder="1" applyAlignment="1" applyProtection="1">
      <alignment horizontal="center" vertical="center"/>
    </xf>
    <xf numFmtId="0" fontId="3" fillId="2" borderId="5" xfId="4" applyFont="1" applyFill="1" applyBorder="1" applyAlignment="1">
      <alignment horizontal="left" vertical="center"/>
    </xf>
    <xf numFmtId="41" fontId="3" fillId="2" borderId="5" xfId="2" applyFont="1" applyFill="1" applyBorder="1" applyAlignment="1">
      <alignment horizontal="center" vertical="center"/>
    </xf>
    <xf numFmtId="165" fontId="3" fillId="2" borderId="5" xfId="1" applyNumberFormat="1" applyFont="1" applyFill="1" applyBorder="1" applyAlignment="1">
      <alignment horizontal="center" vertical="center"/>
    </xf>
    <xf numFmtId="41" fontId="15" fillId="3" borderId="5" xfId="2" applyFont="1" applyFill="1" applyBorder="1" applyAlignment="1">
      <alignment horizontal="center" vertical="center"/>
    </xf>
    <xf numFmtId="1" fontId="15" fillId="3" borderId="5" xfId="1" applyNumberFormat="1" applyFont="1" applyFill="1" applyBorder="1" applyAlignment="1">
      <alignment horizontal="center" vertical="center"/>
    </xf>
    <xf numFmtId="165" fontId="15" fillId="3" borderId="5" xfId="1" applyNumberFormat="1" applyFont="1" applyFill="1" applyBorder="1" applyAlignment="1">
      <alignment horizontal="center" vertical="center"/>
    </xf>
    <xf numFmtId="41" fontId="15" fillId="7" borderId="5" xfId="2" applyFont="1" applyFill="1" applyBorder="1" applyAlignment="1">
      <alignment horizontal="center" vertical="center"/>
    </xf>
    <xf numFmtId="1" fontId="15" fillId="7" borderId="5" xfId="1" applyNumberFormat="1" applyFont="1" applyFill="1" applyBorder="1" applyAlignment="1">
      <alignment horizontal="center" vertical="center"/>
    </xf>
    <xf numFmtId="165" fontId="15" fillId="7" borderId="5" xfId="1" applyNumberFormat="1" applyFont="1" applyFill="1" applyBorder="1" applyAlignment="1">
      <alignment horizontal="center" vertical="center"/>
    </xf>
    <xf numFmtId="0" fontId="3" fillId="2" borderId="5" xfId="4" applyFont="1" applyFill="1" applyBorder="1" applyAlignment="1">
      <alignment horizontal="left" vertical="center" wrapText="1"/>
    </xf>
    <xf numFmtId="41" fontId="15" fillId="3" borderId="5" xfId="2" applyFont="1" applyFill="1" applyBorder="1" applyAlignment="1">
      <alignment horizontal="center"/>
    </xf>
    <xf numFmtId="165" fontId="15" fillId="7" borderId="5" xfId="5" applyNumberFormat="1" applyFont="1" applyFill="1" applyBorder="1" applyAlignment="1">
      <alignment horizontal="left" vertical="top" wrapText="1"/>
    </xf>
    <xf numFmtId="41" fontId="15" fillId="7" borderId="5" xfId="2" applyFont="1" applyFill="1" applyBorder="1" applyAlignment="1">
      <alignment horizontal="center" vertical="top"/>
    </xf>
    <xf numFmtId="1" fontId="15" fillId="7" borderId="5" xfId="1" applyNumberFormat="1" applyFont="1" applyFill="1" applyBorder="1" applyAlignment="1">
      <alignment horizontal="center" vertical="top"/>
    </xf>
    <xf numFmtId="2" fontId="3" fillId="2" borderId="5" xfId="4" applyNumberFormat="1" applyFont="1" applyFill="1" applyBorder="1" applyAlignment="1">
      <alignment horizontal="left" vertical="center"/>
    </xf>
    <xf numFmtId="41" fontId="3" fillId="0" borderId="5" xfId="2" applyFont="1" applyFill="1" applyBorder="1" applyAlignment="1">
      <alignment horizontal="center" vertical="center"/>
    </xf>
    <xf numFmtId="165" fontId="3" fillId="2" borderId="5" xfId="1" applyNumberFormat="1" applyFont="1" applyFill="1" applyBorder="1" applyAlignment="1">
      <alignment horizontal="center"/>
    </xf>
    <xf numFmtId="0" fontId="3" fillId="0" borderId="5" xfId="9" applyFont="1" applyBorder="1" applyAlignment="1">
      <alignment horizontal="left" vertical="center"/>
    </xf>
    <xf numFmtId="1" fontId="22" fillId="2" borderId="5" xfId="1" applyNumberFormat="1" applyFont="1" applyFill="1" applyBorder="1" applyAlignment="1">
      <alignment horizontal="center"/>
    </xf>
    <xf numFmtId="165" fontId="22" fillId="2" borderId="5" xfId="1" applyNumberFormat="1" applyFont="1" applyFill="1" applyBorder="1" applyAlignment="1">
      <alignment horizontal="center"/>
    </xf>
    <xf numFmtId="41" fontId="15" fillId="7" borderId="5" xfId="2" applyFont="1" applyFill="1" applyBorder="1" applyAlignment="1">
      <alignment horizontal="center"/>
    </xf>
    <xf numFmtId="165" fontId="15" fillId="0" borderId="5" xfId="1" applyNumberFormat="1" applyFont="1" applyFill="1" applyBorder="1" applyAlignment="1"/>
    <xf numFmtId="165" fontId="15" fillId="7" borderId="5" xfId="1" applyNumberFormat="1" applyFont="1" applyFill="1" applyBorder="1" applyAlignment="1">
      <alignment horizontal="center"/>
    </xf>
    <xf numFmtId="9" fontId="15" fillId="0" borderId="5" xfId="3" applyFont="1" applyFill="1" applyBorder="1" applyAlignment="1">
      <alignment vertical="center"/>
    </xf>
    <xf numFmtId="165" fontId="3" fillId="2" borderId="5" xfId="1" applyNumberFormat="1" applyFont="1" applyFill="1" applyBorder="1" applyAlignment="1">
      <alignment horizontal="right"/>
    </xf>
    <xf numFmtId="1" fontId="3" fillId="2" borderId="5" xfId="1" applyNumberFormat="1" applyFont="1" applyFill="1" applyBorder="1" applyAlignment="1">
      <alignment horizontal="center"/>
    </xf>
    <xf numFmtId="165" fontId="15" fillId="0" borderId="5" xfId="1" applyNumberFormat="1" applyFont="1" applyFill="1" applyBorder="1" applyAlignment="1">
      <alignment horizontal="center" vertical="center"/>
    </xf>
    <xf numFmtId="0" fontId="15" fillId="3" borderId="21" xfId="4" applyFont="1" applyFill="1" applyBorder="1" applyAlignment="1">
      <alignment horizontal="left" vertical="center"/>
    </xf>
    <xf numFmtId="41" fontId="15" fillId="3" borderId="21" xfId="2" applyFont="1" applyFill="1" applyBorder="1" applyAlignment="1">
      <alignment horizontal="center" vertical="center"/>
    </xf>
    <xf numFmtId="165" fontId="20" fillId="3" borderId="21" xfId="3" applyNumberFormat="1" applyFont="1" applyFill="1" applyBorder="1" applyAlignment="1">
      <alignment vertical="center"/>
    </xf>
    <xf numFmtId="0" fontId="15" fillId="7" borderId="5" xfId="4" applyFont="1" applyFill="1" applyBorder="1" applyAlignment="1">
      <alignment horizontal="left" vertical="center"/>
    </xf>
    <xf numFmtId="0" fontId="15" fillId="7" borderId="5" xfId="1" applyNumberFormat="1" applyFont="1" applyFill="1" applyBorder="1" applyAlignment="1">
      <alignment horizontal="center" vertical="center"/>
    </xf>
    <xf numFmtId="3" fontId="6" fillId="0" borderId="0" xfId="7" applyNumberFormat="1" applyFont="1" applyFill="1" applyBorder="1" applyAlignment="1">
      <alignment vertical="center"/>
    </xf>
    <xf numFmtId="3" fontId="4" fillId="0" borderId="0" xfId="7" applyNumberFormat="1" applyFont="1" applyFill="1" applyBorder="1" applyAlignment="1">
      <alignment vertical="center"/>
    </xf>
    <xf numFmtId="3" fontId="4" fillId="0" borderId="0" xfId="0" applyNumberFormat="1" applyFont="1" applyFill="1" applyBorder="1" applyAlignment="1">
      <alignment horizontal="left" vertical="center" wrapText="1"/>
    </xf>
    <xf numFmtId="3" fontId="4" fillId="0" borderId="0" xfId="0" applyNumberFormat="1" applyFont="1" applyFill="1" applyAlignment="1">
      <alignment horizontal="left" vertical="center" wrapText="1"/>
    </xf>
    <xf numFmtId="3" fontId="3" fillId="0" borderId="0" xfId="0" applyNumberFormat="1" applyFont="1" applyFill="1" applyAlignment="1">
      <alignment horizontal="left" vertical="center" wrapText="1"/>
    </xf>
    <xf numFmtId="3" fontId="3" fillId="0" borderId="0" xfId="7" applyNumberFormat="1" applyFont="1" applyFill="1" applyBorder="1" applyAlignment="1">
      <alignment horizontal="left" vertical="center"/>
    </xf>
    <xf numFmtId="3" fontId="3" fillId="0" borderId="0" xfId="0" applyNumberFormat="1" applyFont="1" applyFill="1" applyAlignment="1">
      <alignment horizontal="left" vertical="center" wrapText="1"/>
    </xf>
    <xf numFmtId="0" fontId="3" fillId="0" borderId="5" xfId="9" applyFont="1" applyBorder="1" applyAlignment="1">
      <alignment horizontal="left" vertical="center" wrapText="1"/>
    </xf>
    <xf numFmtId="9" fontId="15" fillId="0" borderId="5" xfId="2" applyNumberFormat="1" applyFont="1" applyFill="1" applyBorder="1" applyAlignment="1">
      <alignment horizontal="center" vertical="center"/>
    </xf>
    <xf numFmtId="165" fontId="15" fillId="3" borderId="5" xfId="1" applyNumberFormat="1" applyFont="1" applyFill="1" applyBorder="1" applyAlignment="1">
      <alignment horizontal="center"/>
    </xf>
    <xf numFmtId="1" fontId="3" fillId="2" borderId="5" xfId="1" applyNumberFormat="1" applyFont="1" applyFill="1" applyBorder="1" applyAlignment="1">
      <alignment horizontal="center" vertical="center"/>
    </xf>
    <xf numFmtId="43" fontId="4" fillId="2" borderId="4" xfId="1" applyFont="1" applyFill="1" applyBorder="1" applyAlignment="1">
      <alignment horizontal="center" vertical="center"/>
    </xf>
    <xf numFmtId="0" fontId="3" fillId="2" borderId="0" xfId="0" applyFont="1" applyFill="1" applyBorder="1" applyAlignment="1">
      <alignment horizontal="center" vertical="center" wrapText="1"/>
    </xf>
    <xf numFmtId="1" fontId="3" fillId="2" borderId="0" xfId="1" applyNumberFormat="1" applyFont="1" applyFill="1" applyBorder="1" applyAlignment="1">
      <alignment horizontal="center" vertical="center"/>
    </xf>
    <xf numFmtId="43" fontId="4" fillId="2" borderId="16" xfId="1" applyFont="1" applyFill="1" applyBorder="1" applyAlignment="1">
      <alignment horizontal="center" vertical="center"/>
    </xf>
    <xf numFmtId="165" fontId="4" fillId="2" borderId="6" xfId="1" applyNumberFormat="1" applyFont="1" applyFill="1" applyBorder="1" applyAlignment="1">
      <alignment horizontal="center" vertical="center"/>
    </xf>
    <xf numFmtId="2" fontId="4" fillId="2" borderId="4" xfId="1" applyNumberFormat="1" applyFont="1" applyFill="1" applyBorder="1" applyAlignment="1">
      <alignment horizontal="center" vertical="center"/>
    </xf>
    <xf numFmtId="0" fontId="6" fillId="0" borderId="25" xfId="0" applyFont="1" applyFill="1" applyBorder="1" applyAlignment="1">
      <alignment horizontal="left" vertical="center"/>
    </xf>
    <xf numFmtId="0" fontId="6" fillId="0" borderId="26" xfId="0" applyFont="1" applyFill="1" applyBorder="1" applyAlignment="1">
      <alignment horizontal="left" vertical="center"/>
    </xf>
    <xf numFmtId="41" fontId="6" fillId="0" borderId="26" xfId="2" applyFont="1" applyFill="1" applyBorder="1" applyAlignment="1">
      <alignment vertical="center"/>
    </xf>
    <xf numFmtId="165" fontId="6" fillId="0" borderId="26" xfId="1" applyNumberFormat="1" applyFont="1" applyFill="1" applyBorder="1" applyAlignment="1">
      <alignment vertical="center"/>
    </xf>
    <xf numFmtId="165" fontId="6" fillId="0" borderId="35" xfId="1" applyNumberFormat="1" applyFont="1" applyFill="1" applyBorder="1" applyAlignment="1">
      <alignment vertical="center"/>
    </xf>
    <xf numFmtId="0" fontId="6" fillId="0" borderId="37" xfId="0" applyFont="1" applyFill="1" applyBorder="1" applyAlignment="1">
      <alignment horizontal="left" vertical="center"/>
    </xf>
    <xf numFmtId="0" fontId="6" fillId="0" borderId="22" xfId="0" applyFont="1" applyFill="1" applyBorder="1" applyAlignment="1">
      <alignment horizontal="left" vertical="center"/>
    </xf>
    <xf numFmtId="0" fontId="15" fillId="3" borderId="34" xfId="4" applyFont="1" applyFill="1" applyBorder="1" applyAlignment="1">
      <alignment horizontal="center" vertical="center"/>
    </xf>
    <xf numFmtId="0" fontId="15" fillId="7" borderId="14" xfId="4" applyFont="1" applyFill="1" applyBorder="1" applyAlignment="1">
      <alignment horizontal="center" vertical="center"/>
    </xf>
    <xf numFmtId="0" fontId="3" fillId="2" borderId="14" xfId="4" applyFont="1" applyFill="1" applyBorder="1" applyAlignment="1">
      <alignment horizontal="center" vertical="center"/>
    </xf>
    <xf numFmtId="0" fontId="3" fillId="2" borderId="38" xfId="0" applyFont="1" applyFill="1" applyBorder="1" applyAlignment="1">
      <alignment horizontal="center" vertical="center" wrapText="1"/>
    </xf>
    <xf numFmtId="0" fontId="1" fillId="3" borderId="15" xfId="0" applyFont="1" applyFill="1" applyBorder="1" applyAlignment="1">
      <alignment horizontal="center"/>
    </xf>
    <xf numFmtId="165" fontId="15" fillId="7" borderId="14" xfId="5" applyNumberFormat="1" applyFont="1" applyFill="1" applyBorder="1" applyAlignment="1">
      <alignment horizontal="center" vertical="top"/>
    </xf>
    <xf numFmtId="0" fontId="1" fillId="0" borderId="15" xfId="0" applyFont="1" applyFill="1" applyBorder="1" applyAlignment="1">
      <alignment horizontal="center"/>
    </xf>
    <xf numFmtId="0" fontId="3" fillId="2" borderId="24" xfId="0" applyFont="1" applyFill="1" applyBorder="1" applyAlignment="1">
      <alignment horizontal="center" vertical="center"/>
    </xf>
    <xf numFmtId="0" fontId="3" fillId="0" borderId="14" xfId="4" applyFont="1" applyBorder="1" applyAlignment="1">
      <alignment horizontal="center" vertical="center"/>
    </xf>
    <xf numFmtId="0" fontId="0" fillId="2" borderId="38" xfId="0" applyFont="1" applyFill="1" applyBorder="1" applyAlignment="1">
      <alignment horizontal="center" vertical="center" wrapText="1"/>
    </xf>
    <xf numFmtId="0" fontId="0" fillId="2" borderId="15" xfId="0" applyFont="1" applyFill="1" applyBorder="1" applyAlignment="1">
      <alignment horizontal="center" vertical="center" wrapText="1"/>
    </xf>
    <xf numFmtId="0" fontId="0" fillId="2" borderId="15" xfId="0" applyFont="1" applyFill="1" applyBorder="1" applyAlignment="1">
      <alignment horizontal="center" wrapText="1"/>
    </xf>
    <xf numFmtId="165" fontId="15" fillId="0" borderId="15" xfId="1" applyNumberFormat="1" applyFont="1" applyFill="1" applyBorder="1" applyAlignment="1">
      <alignment horizontal="center"/>
    </xf>
    <xf numFmtId="0" fontId="1" fillId="0" borderId="15" xfId="0" applyFont="1" applyFill="1" applyBorder="1" applyAlignment="1">
      <alignment horizontal="center" vertical="center"/>
    </xf>
    <xf numFmtId="41" fontId="15" fillId="7" borderId="41" xfId="2" applyFont="1" applyFill="1" applyBorder="1" applyAlignment="1">
      <alignment horizontal="center" vertical="center"/>
    </xf>
    <xf numFmtId="43" fontId="15" fillId="0" borderId="41" xfId="1" applyFont="1" applyFill="1" applyBorder="1" applyAlignment="1">
      <alignment vertical="center"/>
    </xf>
    <xf numFmtId="165" fontId="15" fillId="7" borderId="41" xfId="1" applyNumberFormat="1" applyFont="1" applyFill="1" applyBorder="1" applyAlignment="1">
      <alignment vertical="center"/>
    </xf>
    <xf numFmtId="0" fontId="1" fillId="2" borderId="42" xfId="0" applyFont="1" applyFill="1" applyBorder="1" applyAlignment="1">
      <alignment horizontal="center"/>
    </xf>
    <xf numFmtId="0" fontId="6" fillId="5" borderId="5" xfId="11" applyFont="1" applyFill="1" applyBorder="1" applyProtection="1"/>
    <xf numFmtId="0" fontId="6" fillId="5" borderId="5" xfId="11" applyFont="1" applyFill="1" applyBorder="1" applyAlignment="1" applyProtection="1">
      <alignment horizontal="center"/>
    </xf>
    <xf numFmtId="0" fontId="6" fillId="5" borderId="5" xfId="11" applyFont="1" applyFill="1" applyBorder="1" applyAlignment="1" applyProtection="1">
      <alignment wrapText="1"/>
    </xf>
    <xf numFmtId="3" fontId="6" fillId="5" borderId="5" xfId="13" applyNumberFormat="1" applyFont="1" applyFill="1" applyBorder="1" applyAlignment="1" applyProtection="1">
      <alignment horizontal="center" vertical="center"/>
    </xf>
    <xf numFmtId="0" fontId="6" fillId="5" borderId="5" xfId="11" applyFont="1" applyFill="1" applyBorder="1" applyAlignment="1" applyProtection="1">
      <alignment horizontal="center" vertical="center"/>
    </xf>
    <xf numFmtId="0" fontId="6" fillId="5" borderId="5" xfId="11" applyFont="1" applyFill="1" applyBorder="1" applyAlignment="1" applyProtection="1">
      <alignment horizontal="center" vertical="center" wrapText="1"/>
    </xf>
    <xf numFmtId="0" fontId="3" fillId="0" borderId="0" xfId="0" applyFont="1" applyAlignment="1">
      <alignment horizontal="left" wrapText="1"/>
    </xf>
    <xf numFmtId="0" fontId="4" fillId="0" borderId="0" xfId="0" applyFont="1" applyAlignment="1"/>
    <xf numFmtId="0" fontId="15" fillId="3" borderId="14" xfId="4" applyFont="1" applyFill="1" applyBorder="1" applyAlignment="1">
      <alignment horizontal="left" vertical="center"/>
    </xf>
    <xf numFmtId="0" fontId="15" fillId="3" borderId="5" xfId="4" applyFont="1" applyFill="1" applyBorder="1" applyAlignment="1">
      <alignment horizontal="left" vertical="center"/>
    </xf>
    <xf numFmtId="0" fontId="4" fillId="0" borderId="0" xfId="0" applyFont="1" applyBorder="1" applyAlignment="1"/>
    <xf numFmtId="3" fontId="3" fillId="0" borderId="0" xfId="7" applyNumberFormat="1" applyFont="1" applyFill="1" applyBorder="1" applyAlignment="1">
      <alignment horizontal="left" vertical="center"/>
    </xf>
    <xf numFmtId="3" fontId="3" fillId="0" borderId="0" xfId="0" applyNumberFormat="1" applyFont="1" applyFill="1" applyBorder="1" applyAlignment="1">
      <alignment horizontal="left" vertical="center" wrapText="1"/>
    </xf>
    <xf numFmtId="0" fontId="3" fillId="0" borderId="0" xfId="0" applyFont="1" applyAlignment="1">
      <alignment horizontal="left"/>
    </xf>
    <xf numFmtId="3" fontId="3" fillId="0" borderId="0" xfId="7" applyNumberFormat="1" applyFont="1" applyFill="1" applyBorder="1" applyAlignment="1">
      <alignment horizontal="left" vertical="center" wrapText="1"/>
    </xf>
    <xf numFmtId="1" fontId="3" fillId="2" borderId="5" xfId="1" applyNumberFormat="1" applyFont="1" applyFill="1" applyBorder="1" applyAlignment="1">
      <alignment horizontal="center" vertical="center"/>
    </xf>
    <xf numFmtId="3" fontId="3" fillId="0" borderId="0" xfId="0" applyNumberFormat="1" applyFont="1" applyFill="1" applyBorder="1" applyAlignment="1">
      <alignment horizontal="left" vertical="center"/>
    </xf>
    <xf numFmtId="3" fontId="3" fillId="0" borderId="0" xfId="0" applyNumberFormat="1" applyFont="1" applyFill="1" applyAlignment="1">
      <alignment horizontal="left" vertical="center" wrapText="1"/>
    </xf>
    <xf numFmtId="165" fontId="6" fillId="2" borderId="7" xfId="1" applyNumberFormat="1" applyFont="1" applyFill="1" applyBorder="1" applyAlignment="1">
      <alignment horizontal="center" vertical="center"/>
    </xf>
    <xf numFmtId="165" fontId="6" fillId="2" borderId="8" xfId="1" applyNumberFormat="1" applyFont="1" applyFill="1" applyBorder="1" applyAlignment="1">
      <alignment horizontal="center" vertical="center"/>
    </xf>
    <xf numFmtId="165" fontId="6" fillId="2" borderId="9" xfId="1" applyNumberFormat="1" applyFont="1" applyFill="1" applyBorder="1" applyAlignment="1">
      <alignment horizontal="center" vertical="center"/>
    </xf>
    <xf numFmtId="165" fontId="6" fillId="3" borderId="10" xfId="1" applyNumberFormat="1" applyFont="1" applyFill="1" applyBorder="1" applyAlignment="1">
      <alignment horizontal="center" vertical="center"/>
    </xf>
    <xf numFmtId="165" fontId="6" fillId="3" borderId="11" xfId="1" applyNumberFormat="1" applyFont="1" applyFill="1" applyBorder="1" applyAlignment="1">
      <alignment horizontal="center" vertical="center"/>
    </xf>
    <xf numFmtId="165" fontId="6" fillId="3" borderId="12" xfId="1" applyNumberFormat="1" applyFont="1" applyFill="1" applyBorder="1" applyAlignment="1">
      <alignment horizontal="center" vertical="center"/>
    </xf>
    <xf numFmtId="165" fontId="6" fillId="0" borderId="36" xfId="3" applyNumberFormat="1" applyFont="1" applyFill="1" applyBorder="1" applyAlignment="1">
      <alignment horizontal="center" vertical="center"/>
    </xf>
    <xf numFmtId="165" fontId="6" fillId="0" borderId="17" xfId="3" applyNumberFormat="1" applyFont="1" applyFill="1" applyBorder="1" applyAlignment="1">
      <alignment horizontal="center" vertical="center"/>
    </xf>
    <xf numFmtId="165" fontId="6" fillId="0" borderId="15" xfId="3" applyNumberFormat="1" applyFont="1" applyFill="1" applyBorder="1" applyAlignment="1">
      <alignment horizontal="center" vertical="center"/>
    </xf>
    <xf numFmtId="165" fontId="15" fillId="3" borderId="21" xfId="1" applyNumberFormat="1" applyFont="1" applyFill="1" applyBorder="1" applyAlignment="1">
      <alignment horizontal="center" vertical="center"/>
    </xf>
    <xf numFmtId="0" fontId="3" fillId="2" borderId="38" xfId="0" applyFont="1" applyFill="1" applyBorder="1" applyAlignment="1">
      <alignment horizontal="center" vertical="center"/>
    </xf>
    <xf numFmtId="0" fontId="3" fillId="2" borderId="39" xfId="0" applyFont="1" applyFill="1" applyBorder="1" applyAlignment="1">
      <alignment horizontal="center" vertical="center"/>
    </xf>
    <xf numFmtId="0" fontId="3" fillId="2" borderId="24" xfId="0" applyFont="1" applyFill="1" applyBorder="1" applyAlignment="1">
      <alignment horizontal="center" vertical="center"/>
    </xf>
    <xf numFmtId="0" fontId="0" fillId="2" borderId="38" xfId="0" applyFont="1" applyFill="1" applyBorder="1" applyAlignment="1">
      <alignment horizontal="center" vertical="center" wrapText="1"/>
    </xf>
    <xf numFmtId="0" fontId="1" fillId="2" borderId="39" xfId="0" applyFont="1" applyFill="1" applyBorder="1" applyAlignment="1">
      <alignment horizontal="center" vertical="center" wrapText="1"/>
    </xf>
    <xf numFmtId="0" fontId="1" fillId="2" borderId="24" xfId="0" applyFont="1" applyFill="1" applyBorder="1" applyAlignment="1">
      <alignment horizontal="center" vertical="center" wrapText="1"/>
    </xf>
    <xf numFmtId="165" fontId="6" fillId="4" borderId="16" xfId="1" applyNumberFormat="1" applyFont="1" applyFill="1" applyBorder="1" applyAlignment="1">
      <alignment horizontal="center" vertical="top"/>
    </xf>
    <xf numFmtId="165" fontId="6" fillId="4" borderId="6" xfId="1" applyNumberFormat="1" applyFont="1" applyFill="1" applyBorder="1" applyAlignment="1">
      <alignment horizontal="center" vertical="top"/>
    </xf>
    <xf numFmtId="165" fontId="6" fillId="4" borderId="4" xfId="1" applyNumberFormat="1" applyFont="1" applyFill="1" applyBorder="1" applyAlignment="1">
      <alignment horizontal="center" vertical="top"/>
    </xf>
    <xf numFmtId="43" fontId="6" fillId="2" borderId="20" xfId="1" applyFont="1" applyFill="1" applyBorder="1" applyAlignment="1">
      <alignment horizontal="center" vertical="center"/>
    </xf>
    <xf numFmtId="43" fontId="6" fillId="2" borderId="18" xfId="1" applyFont="1" applyFill="1" applyBorder="1" applyAlignment="1">
      <alignment horizontal="center" vertical="center"/>
    </xf>
    <xf numFmtId="43" fontId="6" fillId="2" borderId="19" xfId="1" applyFont="1" applyFill="1" applyBorder="1" applyAlignment="1">
      <alignment horizontal="center" vertical="center"/>
    </xf>
    <xf numFmtId="165" fontId="9" fillId="5" borderId="16" xfId="1" applyNumberFormat="1" applyFont="1" applyFill="1" applyBorder="1" applyAlignment="1">
      <alignment horizontal="center"/>
    </xf>
    <xf numFmtId="165" fontId="9" fillId="5" borderId="6" xfId="1" applyNumberFormat="1" applyFont="1" applyFill="1" applyBorder="1" applyAlignment="1">
      <alignment horizontal="center"/>
    </xf>
    <xf numFmtId="165" fontId="9" fillId="5" borderId="4" xfId="1" applyNumberFormat="1" applyFont="1" applyFill="1" applyBorder="1" applyAlignment="1">
      <alignment horizontal="center"/>
    </xf>
    <xf numFmtId="0" fontId="15" fillId="7" borderId="40" xfId="4" applyFont="1" applyFill="1" applyBorder="1" applyAlignment="1">
      <alignment horizontal="center" vertical="center"/>
    </xf>
    <xf numFmtId="0" fontId="15" fillId="7" borderId="41" xfId="4" applyFont="1" applyFill="1" applyBorder="1" applyAlignment="1">
      <alignment horizontal="center" vertical="center"/>
    </xf>
    <xf numFmtId="165" fontId="15" fillId="7" borderId="14" xfId="5" applyNumberFormat="1" applyFont="1" applyFill="1" applyBorder="1" applyAlignment="1">
      <alignment horizontal="center"/>
    </xf>
    <xf numFmtId="165" fontId="15" fillId="7" borderId="5" xfId="5" applyNumberFormat="1" applyFont="1" applyFill="1" applyBorder="1" applyAlignment="1">
      <alignment horizontal="center"/>
    </xf>
    <xf numFmtId="165" fontId="15" fillId="3" borderId="14" xfId="5" applyNumberFormat="1" applyFont="1" applyFill="1" applyBorder="1" applyAlignment="1">
      <alignment horizontal="left"/>
    </xf>
    <xf numFmtId="165" fontId="15" fillId="3" borderId="5" xfId="5" applyNumberFormat="1" applyFont="1" applyFill="1" applyBorder="1" applyAlignment="1">
      <alignment horizontal="left"/>
    </xf>
    <xf numFmtId="165" fontId="15" fillId="0" borderId="14" xfId="5" applyNumberFormat="1" applyFont="1" applyFill="1" applyBorder="1" applyAlignment="1">
      <alignment horizontal="center" vertical="center"/>
    </xf>
    <xf numFmtId="165" fontId="15" fillId="0" borderId="5" xfId="5" applyNumberFormat="1" applyFont="1" applyFill="1" applyBorder="1" applyAlignment="1">
      <alignment horizontal="center" vertical="center"/>
    </xf>
    <xf numFmtId="165" fontId="8" fillId="2" borderId="16" xfId="1" applyNumberFormat="1" applyFont="1" applyFill="1" applyBorder="1" applyAlignment="1">
      <alignment horizontal="center"/>
    </xf>
    <xf numFmtId="165" fontId="8" fillId="2" borderId="6" xfId="1" applyNumberFormat="1" applyFont="1" applyFill="1" applyBorder="1" applyAlignment="1">
      <alignment horizontal="center"/>
    </xf>
    <xf numFmtId="165" fontId="8" fillId="2" borderId="4" xfId="1" applyNumberFormat="1" applyFont="1" applyFill="1" applyBorder="1" applyAlignment="1">
      <alignment horizontal="center"/>
    </xf>
    <xf numFmtId="165" fontId="6" fillId="3" borderId="16" xfId="1" applyNumberFormat="1" applyFont="1" applyFill="1" applyBorder="1" applyAlignment="1">
      <alignment horizontal="center"/>
    </xf>
    <xf numFmtId="165" fontId="6" fillId="3" borderId="6" xfId="1" applyNumberFormat="1" applyFont="1" applyFill="1" applyBorder="1" applyAlignment="1">
      <alignment horizontal="center"/>
    </xf>
    <xf numFmtId="165" fontId="6" fillId="3" borderId="4" xfId="1" applyNumberFormat="1" applyFont="1" applyFill="1" applyBorder="1" applyAlignment="1">
      <alignment horizontal="center"/>
    </xf>
    <xf numFmtId="165" fontId="15" fillId="3" borderId="5" xfId="1" applyNumberFormat="1" applyFont="1" applyFill="1" applyBorder="1" applyAlignment="1">
      <alignment horizontal="center"/>
    </xf>
    <xf numFmtId="1" fontId="12" fillId="4" borderId="22" xfId="1" applyNumberFormat="1" applyFont="1" applyFill="1" applyBorder="1" applyAlignment="1">
      <alignment horizontal="center" vertical="center"/>
    </xf>
    <xf numFmtId="1" fontId="12" fillId="4" borderId="1" xfId="1" applyNumberFormat="1" applyFont="1" applyFill="1" applyBorder="1" applyAlignment="1">
      <alignment horizontal="center" vertical="center"/>
    </xf>
    <xf numFmtId="1" fontId="12" fillId="4" borderId="23" xfId="1" applyNumberFormat="1" applyFont="1" applyFill="1" applyBorder="1" applyAlignment="1">
      <alignment horizontal="center" vertical="center"/>
    </xf>
    <xf numFmtId="0" fontId="6" fillId="7" borderId="5" xfId="11" applyFont="1" applyFill="1" applyBorder="1" applyAlignment="1" applyProtection="1">
      <alignment horizontal="center"/>
    </xf>
    <xf numFmtId="0" fontId="6" fillId="7" borderId="2" xfId="11" applyFont="1" applyFill="1" applyBorder="1" applyAlignment="1" applyProtection="1">
      <alignment horizontal="center"/>
    </xf>
    <xf numFmtId="0" fontId="6" fillId="0" borderId="28" xfId="11" applyFont="1" applyFill="1" applyBorder="1" applyAlignment="1" applyProtection="1">
      <alignment horizontal="center"/>
    </xf>
    <xf numFmtId="0" fontId="6" fillId="0" borderId="29" xfId="11" applyFont="1" applyFill="1" applyBorder="1" applyAlignment="1" applyProtection="1">
      <alignment horizontal="center"/>
    </xf>
    <xf numFmtId="0" fontId="6" fillId="0" borderId="30" xfId="11" applyFont="1" applyFill="1" applyBorder="1" applyAlignment="1" applyProtection="1">
      <alignment horizontal="center"/>
    </xf>
    <xf numFmtId="0" fontId="6" fillId="0" borderId="31" xfId="11" applyFont="1" applyFill="1" applyBorder="1" applyAlignment="1" applyProtection="1">
      <alignment horizontal="center"/>
    </xf>
    <xf numFmtId="0" fontId="6" fillId="0" borderId="0" xfId="11" applyFont="1" applyFill="1" applyBorder="1" applyAlignment="1" applyProtection="1">
      <alignment horizontal="center"/>
    </xf>
    <xf numFmtId="0" fontId="6" fillId="0" borderId="32" xfId="11" applyFont="1" applyFill="1" applyBorder="1" applyAlignment="1" applyProtection="1">
      <alignment horizontal="center"/>
    </xf>
    <xf numFmtId="0" fontId="6" fillId="0" borderId="33" xfId="11" applyFont="1" applyFill="1" applyBorder="1" applyAlignment="1" applyProtection="1">
      <alignment horizontal="center"/>
    </xf>
    <xf numFmtId="0" fontId="6" fillId="0" borderId="1" xfId="11" applyFont="1" applyFill="1" applyBorder="1" applyAlignment="1" applyProtection="1">
      <alignment horizontal="center"/>
    </xf>
    <xf numFmtId="0" fontId="6" fillId="0" borderId="23" xfId="11" applyFont="1" applyFill="1" applyBorder="1" applyAlignment="1" applyProtection="1">
      <alignment horizontal="center"/>
    </xf>
  </cellXfs>
  <cellStyles count="18">
    <cellStyle name="Comma" xfId="1" builtinId="3"/>
    <cellStyle name="Comma [0]" xfId="2" builtinId="6"/>
    <cellStyle name="Comma 11 2" xfId="13"/>
    <cellStyle name="Comma 2" xfId="5"/>
    <cellStyle name="Comma 2 3" xfId="10"/>
    <cellStyle name="Comma 2 3 2" xfId="16"/>
    <cellStyle name="Comma 5" xfId="6"/>
    <cellStyle name="Excel Built-in Normal" xfId="17"/>
    <cellStyle name="Normal" xfId="0" builtinId="0"/>
    <cellStyle name="Normal 2" xfId="7"/>
    <cellStyle name="Normal 2 2" xfId="8"/>
    <cellStyle name="Normal 2 2 2" xfId="11"/>
    <cellStyle name="Normal 2 4" xfId="9"/>
    <cellStyle name="Normal 3" xfId="12"/>
    <cellStyle name="Normal 5" xfId="4"/>
    <cellStyle name="Normal 5 2" xfId="15"/>
    <cellStyle name="Percent" xfId="3" builtinId="5"/>
    <cellStyle name="Percent 2"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173750</xdr:colOff>
      <xdr:row>0</xdr:row>
      <xdr:rowOff>181009</xdr:rowOff>
    </xdr:from>
    <xdr:to>
      <xdr:col>3</xdr:col>
      <xdr:colOff>138546</xdr:colOff>
      <xdr:row>2</xdr:row>
      <xdr:rowOff>103910</xdr:rowOff>
    </xdr:to>
    <xdr:pic>
      <xdr:nvPicPr>
        <xdr:cNvPr id="2" name="Picture 1">
          <a:extLst>
            <a:ext uri="{FF2B5EF4-FFF2-40B4-BE49-F238E27FC236}">
              <a16:creationId xmlns:a16="http://schemas.microsoft.com/office/drawing/2014/main" id="{C2D7160D-7981-4C52-ADAB-6038EE4C5C5C}"/>
            </a:ext>
          </a:extLst>
        </xdr:cNvPr>
        <xdr:cNvPicPr/>
      </xdr:nvPicPr>
      <xdr:blipFill>
        <a:blip xmlns:r="http://schemas.openxmlformats.org/officeDocument/2006/relationships" r:embed="rId1" cstate="print"/>
        <a:srcRect/>
        <a:stretch>
          <a:fillRect/>
        </a:stretch>
      </xdr:blipFill>
      <xdr:spPr bwMode="auto">
        <a:xfrm>
          <a:off x="820295" y="181009"/>
          <a:ext cx="1200160" cy="442446"/>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U44"/>
  <sheetViews>
    <sheetView showGridLines="0" tabSelected="1" zoomScale="71" zoomScaleNormal="71" workbookViewId="0">
      <pane ySplit="8" topLeftCell="A11" activePane="bottomLeft" state="frozen"/>
      <selection pane="bottomLeft" activeCell="L27" sqref="L27"/>
    </sheetView>
  </sheetViews>
  <sheetFormatPr defaultColWidth="9.140625" defaultRowHeight="12.75" outlineLevelCol="1" x14ac:dyDescent="0.2"/>
  <cols>
    <col min="1" max="1" width="9.140625" style="4"/>
    <col min="2" max="2" width="3.140625" style="4" customWidth="1"/>
    <col min="3" max="3" width="14.5703125" style="1" bestFit="1" customWidth="1"/>
    <col min="4" max="4" width="46.28515625" style="73" customWidth="1"/>
    <col min="5" max="5" width="18.7109375" style="74" bestFit="1" customWidth="1"/>
    <col min="6" max="6" width="6.5703125" style="2" customWidth="1" outlineLevel="1"/>
    <col min="7" max="7" width="8" style="2" customWidth="1" outlineLevel="1"/>
    <col min="8" max="9" width="6.5703125" style="2" customWidth="1" outlineLevel="1"/>
    <col min="10" max="10" width="9.42578125" style="2" customWidth="1" outlineLevel="1"/>
    <col min="11" max="11" width="11.42578125" style="3" bestFit="1" customWidth="1"/>
    <col min="12" max="12" width="15.85546875" style="2" bestFit="1" customWidth="1"/>
    <col min="13" max="13" width="43" style="76" customWidth="1"/>
    <col min="14" max="14" width="9.140625" style="4"/>
    <col min="15" max="15" width="9.140625" style="4" customWidth="1"/>
    <col min="16" max="16" width="6.5703125" style="2" hidden="1" customWidth="1"/>
    <col min="17" max="17" width="8" style="2" hidden="1" customWidth="1"/>
    <col min="18" max="18" width="6.5703125" style="2" hidden="1" customWidth="1"/>
    <col min="19" max="19" width="6.140625" style="2" hidden="1" customWidth="1"/>
    <col min="20" max="20" width="9.5703125" style="3" hidden="1" customWidth="1"/>
    <col min="21" max="21" width="14.5703125" style="2" hidden="1" customWidth="1"/>
    <col min="22" max="16384" width="9.140625" style="4"/>
  </cols>
  <sheetData>
    <row r="1" spans="3:21" ht="18" customHeight="1" x14ac:dyDescent="0.2">
      <c r="D1" s="197"/>
      <c r="E1" s="197"/>
    </row>
    <row r="2" spans="3:21" ht="23.25" customHeight="1" x14ac:dyDescent="0.2">
      <c r="D2" s="197"/>
      <c r="E2" s="197"/>
    </row>
    <row r="3" spans="3:21" ht="19.5" customHeight="1" thickBot="1" x14ac:dyDescent="0.25">
      <c r="D3" s="200"/>
      <c r="E3" s="200"/>
    </row>
    <row r="4" spans="3:21" ht="24" customHeight="1" thickBot="1" x14ac:dyDescent="0.25">
      <c r="C4" s="165" t="s">
        <v>23</v>
      </c>
      <c r="D4" s="166" t="s">
        <v>93</v>
      </c>
      <c r="E4" s="167"/>
      <c r="F4" s="168"/>
      <c r="G4" s="168"/>
      <c r="H4" s="168"/>
      <c r="I4" s="168"/>
      <c r="J4" s="168"/>
      <c r="K4" s="168"/>
      <c r="L4" s="169"/>
      <c r="M4" s="214" t="s">
        <v>26</v>
      </c>
      <c r="P4" s="208" t="s">
        <v>18</v>
      </c>
      <c r="Q4" s="209"/>
      <c r="R4" s="209"/>
      <c r="S4" s="209"/>
      <c r="T4" s="209"/>
      <c r="U4" s="210"/>
    </row>
    <row r="5" spans="3:21" ht="24" customHeight="1" thickBot="1" x14ac:dyDescent="0.25">
      <c r="C5" s="170" t="s">
        <v>109</v>
      </c>
      <c r="D5" s="5"/>
      <c r="E5" s="6"/>
      <c r="F5" s="7"/>
      <c r="G5" s="7"/>
      <c r="H5" s="7"/>
      <c r="I5" s="7"/>
      <c r="J5" s="7"/>
      <c r="K5" s="7"/>
      <c r="L5" s="8"/>
      <c r="M5" s="215"/>
      <c r="P5" s="9"/>
      <c r="Q5" s="10"/>
      <c r="R5" s="10"/>
      <c r="S5" s="10"/>
      <c r="T5" s="10"/>
      <c r="U5" s="11"/>
    </row>
    <row r="6" spans="3:21" ht="24" customHeight="1" thickBot="1" x14ac:dyDescent="0.25">
      <c r="C6" s="171" t="s">
        <v>67</v>
      </c>
      <c r="D6" s="12"/>
      <c r="E6" s="13"/>
      <c r="F6" s="14"/>
      <c r="G6" s="14"/>
      <c r="H6" s="14"/>
      <c r="I6" s="14"/>
      <c r="J6" s="14"/>
      <c r="K6" s="14"/>
      <c r="L6" s="15"/>
      <c r="M6" s="215"/>
      <c r="P6" s="9"/>
      <c r="Q6" s="10"/>
      <c r="R6" s="10"/>
      <c r="S6" s="10"/>
      <c r="T6" s="10"/>
      <c r="U6" s="11"/>
    </row>
    <row r="7" spans="3:21" ht="15" customHeight="1" x14ac:dyDescent="0.2">
      <c r="C7" s="172" t="s">
        <v>27</v>
      </c>
      <c r="D7" s="143"/>
      <c r="E7" s="144" t="s">
        <v>22</v>
      </c>
      <c r="F7" s="217" t="s">
        <v>25</v>
      </c>
      <c r="G7" s="217"/>
      <c r="H7" s="217"/>
      <c r="I7" s="217"/>
      <c r="J7" s="217"/>
      <c r="K7" s="217"/>
      <c r="L7" s="145"/>
      <c r="M7" s="216"/>
      <c r="P7" s="211" t="s">
        <v>17</v>
      </c>
      <c r="Q7" s="212"/>
      <c r="R7" s="212"/>
      <c r="S7" s="212"/>
      <c r="T7" s="213"/>
      <c r="U7" s="16" t="e">
        <f>#REF!</f>
        <v>#REF!</v>
      </c>
    </row>
    <row r="8" spans="3:21" ht="15" customHeight="1" x14ac:dyDescent="0.2">
      <c r="C8" s="173"/>
      <c r="D8" s="146" t="s">
        <v>13</v>
      </c>
      <c r="E8" s="122" t="s">
        <v>1</v>
      </c>
      <c r="F8" s="124" t="s">
        <v>0</v>
      </c>
      <c r="G8" s="124" t="s">
        <v>2</v>
      </c>
      <c r="H8" s="124" t="s">
        <v>3</v>
      </c>
      <c r="I8" s="124" t="s">
        <v>4</v>
      </c>
      <c r="J8" s="124" t="s">
        <v>80</v>
      </c>
      <c r="K8" s="147" t="s">
        <v>30</v>
      </c>
      <c r="L8" s="124" t="s">
        <v>6</v>
      </c>
      <c r="M8" s="216"/>
      <c r="P8" s="17" t="s">
        <v>0</v>
      </c>
      <c r="Q8" s="18" t="s">
        <v>2</v>
      </c>
      <c r="R8" s="18" t="s">
        <v>3</v>
      </c>
      <c r="S8" s="18" t="s">
        <v>4</v>
      </c>
      <c r="T8" s="19" t="s">
        <v>5</v>
      </c>
      <c r="U8" s="20" t="e">
        <f>U7/#REF!</f>
        <v>#REF!</v>
      </c>
    </row>
    <row r="9" spans="3:21" s="23" customFormat="1" ht="115.5" customHeight="1" x14ac:dyDescent="0.2">
      <c r="C9" s="174">
        <v>1</v>
      </c>
      <c r="D9" s="116" t="s">
        <v>68</v>
      </c>
      <c r="E9" s="117">
        <v>34000</v>
      </c>
      <c r="F9" s="158">
        <v>1</v>
      </c>
      <c r="G9" s="158"/>
      <c r="H9" s="158"/>
      <c r="I9" s="158"/>
      <c r="J9" s="158"/>
      <c r="K9" s="158">
        <f>SUM(F9:J9)</f>
        <v>1</v>
      </c>
      <c r="L9" s="118">
        <f>K9*E9</f>
        <v>34000</v>
      </c>
      <c r="M9" s="175" t="s">
        <v>94</v>
      </c>
      <c r="N9" s="161"/>
      <c r="O9" s="160"/>
      <c r="P9" s="159">
        <v>0</v>
      </c>
      <c r="Q9" s="21">
        <v>0</v>
      </c>
      <c r="R9" s="21">
        <v>0</v>
      </c>
      <c r="S9" s="21">
        <v>0</v>
      </c>
      <c r="T9" s="22">
        <f>SUM(P9:S9)</f>
        <v>0</v>
      </c>
      <c r="U9" s="25">
        <f>T9*E9</f>
        <v>0</v>
      </c>
    </row>
    <row r="10" spans="3:21" ht="15" customHeight="1" x14ac:dyDescent="0.25">
      <c r="C10" s="198" t="s">
        <v>24</v>
      </c>
      <c r="D10" s="199"/>
      <c r="E10" s="119"/>
      <c r="F10" s="120">
        <f>SUM(F9:F9)</f>
        <v>1</v>
      </c>
      <c r="G10" s="120">
        <f>SUM(G9:G9)</f>
        <v>0</v>
      </c>
      <c r="H10" s="120">
        <f>SUM(H9:H9)</f>
        <v>0</v>
      </c>
      <c r="I10" s="120"/>
      <c r="J10" s="120">
        <f>SUM(J9:J9)</f>
        <v>0</v>
      </c>
      <c r="K10" s="120">
        <f>SUM(K9:K9)</f>
        <v>1</v>
      </c>
      <c r="L10" s="121">
        <f>SUM(L9:L9)</f>
        <v>34000</v>
      </c>
      <c r="M10" s="176"/>
      <c r="P10" s="17">
        <f t="shared" ref="P10:U10" si="0">SUM(P9:P9)</f>
        <v>0</v>
      </c>
      <c r="Q10" s="27">
        <f t="shared" si="0"/>
        <v>0</v>
      </c>
      <c r="R10" s="27">
        <f t="shared" si="0"/>
        <v>0</v>
      </c>
      <c r="S10" s="27">
        <f t="shared" si="0"/>
        <v>0</v>
      </c>
      <c r="T10" s="28">
        <f t="shared" si="0"/>
        <v>0</v>
      </c>
      <c r="U10" s="29">
        <f t="shared" si="0"/>
        <v>0</v>
      </c>
    </row>
    <row r="11" spans="3:21" ht="15" customHeight="1" x14ac:dyDescent="0.25">
      <c r="C11" s="177"/>
      <c r="D11" s="127" t="s">
        <v>28</v>
      </c>
      <c r="E11" s="128"/>
      <c r="F11" s="129" t="s">
        <v>0</v>
      </c>
      <c r="G11" s="129" t="s">
        <v>2</v>
      </c>
      <c r="H11" s="129" t="s">
        <v>3</v>
      </c>
      <c r="I11" s="124" t="s">
        <v>4</v>
      </c>
      <c r="J11" s="129" t="s">
        <v>80</v>
      </c>
      <c r="K11" s="123" t="s">
        <v>30</v>
      </c>
      <c r="L11" s="124" t="s">
        <v>7</v>
      </c>
      <c r="M11" s="178"/>
      <c r="P11" s="33" t="s">
        <v>0</v>
      </c>
      <c r="Q11" s="34" t="s">
        <v>2</v>
      </c>
      <c r="R11" s="34" t="s">
        <v>3</v>
      </c>
      <c r="S11" s="34" t="s">
        <v>4</v>
      </c>
      <c r="T11" s="30" t="s">
        <v>5</v>
      </c>
      <c r="U11" s="31" t="s">
        <v>7</v>
      </c>
    </row>
    <row r="12" spans="3:21" ht="15" customHeight="1" x14ac:dyDescent="0.2">
      <c r="C12" s="174">
        <v>1</v>
      </c>
      <c r="D12" s="125" t="s">
        <v>84</v>
      </c>
      <c r="E12" s="117">
        <f>'Wage Structure'!F36</f>
        <v>21304.825349999999</v>
      </c>
      <c r="F12" s="158"/>
      <c r="G12" s="158">
        <v>1</v>
      </c>
      <c r="H12" s="158"/>
      <c r="I12" s="158"/>
      <c r="J12" s="158"/>
      <c r="K12" s="158">
        <f t="shared" ref="K12:K13" si="1">SUM(F12:J12)</f>
        <v>1</v>
      </c>
      <c r="L12" s="118">
        <f t="shared" ref="L12:L14" si="2">K12*E12</f>
        <v>21304.825349999999</v>
      </c>
      <c r="M12" s="218" t="s">
        <v>82</v>
      </c>
      <c r="P12" s="24">
        <v>0</v>
      </c>
      <c r="Q12" s="21">
        <v>0</v>
      </c>
      <c r="R12" s="21">
        <v>0</v>
      </c>
      <c r="S12" s="21">
        <v>0</v>
      </c>
      <c r="T12" s="22">
        <f t="shared" ref="T12" si="3">SUM(P12:S12)</f>
        <v>0</v>
      </c>
      <c r="U12" s="25">
        <f>T12*E12</f>
        <v>0</v>
      </c>
    </row>
    <row r="13" spans="3:21" ht="15" customHeight="1" x14ac:dyDescent="0.2">
      <c r="C13" s="174">
        <v>2</v>
      </c>
      <c r="D13" s="125" t="s">
        <v>85</v>
      </c>
      <c r="E13" s="117">
        <f>'Wage Structure'!G36</f>
        <v>20195.860274999999</v>
      </c>
      <c r="F13" s="158"/>
      <c r="G13" s="158"/>
      <c r="H13" s="158">
        <v>1</v>
      </c>
      <c r="I13" s="158"/>
      <c r="J13" s="158"/>
      <c r="K13" s="158">
        <f t="shared" si="1"/>
        <v>1</v>
      </c>
      <c r="L13" s="118">
        <f t="shared" si="2"/>
        <v>20195.860274999999</v>
      </c>
      <c r="M13" s="219"/>
      <c r="P13" s="24"/>
      <c r="Q13" s="21"/>
      <c r="R13" s="21"/>
      <c r="S13" s="21"/>
      <c r="T13" s="22"/>
      <c r="U13" s="25"/>
    </row>
    <row r="14" spans="3:21" ht="15" customHeight="1" x14ac:dyDescent="0.2">
      <c r="C14" s="174">
        <v>4</v>
      </c>
      <c r="D14" s="125" t="s">
        <v>21</v>
      </c>
      <c r="E14" s="117">
        <f>'Wage Structure'!H36</f>
        <v>15834.524724999999</v>
      </c>
      <c r="F14" s="158"/>
      <c r="G14" s="158">
        <v>7</v>
      </c>
      <c r="H14" s="158">
        <v>4</v>
      </c>
      <c r="I14" s="158">
        <v>2</v>
      </c>
      <c r="J14" s="158">
        <v>2</v>
      </c>
      <c r="K14" s="158">
        <v>14</v>
      </c>
      <c r="L14" s="118">
        <f t="shared" si="2"/>
        <v>221683.34615</v>
      </c>
      <c r="M14" s="220"/>
      <c r="P14" s="24"/>
      <c r="Q14" s="21"/>
      <c r="R14" s="21"/>
      <c r="S14" s="21"/>
      <c r="T14" s="22"/>
      <c r="U14" s="25"/>
    </row>
    <row r="15" spans="3:21" ht="15" customHeight="1" x14ac:dyDescent="0.2">
      <c r="C15" s="198" t="s">
        <v>24</v>
      </c>
      <c r="D15" s="199"/>
      <c r="E15" s="119"/>
      <c r="F15" s="120">
        <f t="shared" ref="F15:L15" si="4">SUM(F12:F14)</f>
        <v>0</v>
      </c>
      <c r="G15" s="120">
        <f t="shared" si="4"/>
        <v>8</v>
      </c>
      <c r="H15" s="120">
        <f t="shared" si="4"/>
        <v>5</v>
      </c>
      <c r="I15" s="120">
        <f t="shared" si="4"/>
        <v>2</v>
      </c>
      <c r="J15" s="120">
        <f t="shared" si="4"/>
        <v>2</v>
      </c>
      <c r="K15" s="120">
        <f t="shared" si="4"/>
        <v>16</v>
      </c>
      <c r="L15" s="121">
        <f t="shared" si="4"/>
        <v>263184.03177499998</v>
      </c>
      <c r="M15" s="179"/>
      <c r="P15" s="162"/>
      <c r="Q15" s="163"/>
      <c r="R15" s="163"/>
      <c r="S15" s="163"/>
      <c r="T15" s="164"/>
      <c r="U15" s="25"/>
    </row>
    <row r="16" spans="3:21" ht="15" customHeight="1" x14ac:dyDescent="0.25">
      <c r="C16" s="177"/>
      <c r="D16" s="127" t="s">
        <v>31</v>
      </c>
      <c r="E16" s="128"/>
      <c r="F16" s="129"/>
      <c r="G16" s="129"/>
      <c r="H16" s="129"/>
      <c r="I16" s="129"/>
      <c r="J16" s="129"/>
      <c r="K16" s="123" t="s">
        <v>30</v>
      </c>
      <c r="L16" s="124" t="s">
        <v>7</v>
      </c>
      <c r="M16" s="178"/>
      <c r="P16" s="224" t="s">
        <v>15</v>
      </c>
      <c r="Q16" s="225"/>
      <c r="R16" s="225"/>
      <c r="S16" s="225"/>
      <c r="T16" s="226"/>
      <c r="U16" s="35" t="s">
        <v>16</v>
      </c>
    </row>
    <row r="17" spans="3:21" ht="33" customHeight="1" x14ac:dyDescent="0.25">
      <c r="C17" s="180">
        <v>1</v>
      </c>
      <c r="D17" s="130" t="s">
        <v>83</v>
      </c>
      <c r="E17" s="131" t="s">
        <v>8</v>
      </c>
      <c r="F17" s="205" t="s">
        <v>14</v>
      </c>
      <c r="G17" s="205"/>
      <c r="H17" s="205"/>
      <c r="I17" s="205"/>
      <c r="J17" s="205"/>
      <c r="K17" s="205"/>
      <c r="L17" s="132"/>
      <c r="M17" s="181" t="s">
        <v>86</v>
      </c>
      <c r="P17" s="241" t="s">
        <v>14</v>
      </c>
      <c r="Q17" s="242"/>
      <c r="R17" s="242"/>
      <c r="S17" s="242"/>
      <c r="T17" s="243"/>
      <c r="U17" s="36">
        <v>0</v>
      </c>
    </row>
    <row r="18" spans="3:21" ht="15" customHeight="1" x14ac:dyDescent="0.25">
      <c r="C18" s="180">
        <f t="shared" ref="C18" si="5">C17+1</f>
        <v>2</v>
      </c>
      <c r="D18" s="130" t="s">
        <v>29</v>
      </c>
      <c r="E18" s="131" t="s">
        <v>8</v>
      </c>
      <c r="F18" s="205" t="s">
        <v>14</v>
      </c>
      <c r="G18" s="205"/>
      <c r="H18" s="205"/>
      <c r="I18" s="205"/>
      <c r="J18" s="205"/>
      <c r="K18" s="205"/>
      <c r="L18" s="132"/>
      <c r="M18" s="182" t="s">
        <v>87</v>
      </c>
      <c r="P18" s="241" t="s">
        <v>14</v>
      </c>
      <c r="Q18" s="242"/>
      <c r="R18" s="242"/>
      <c r="S18" s="242"/>
      <c r="T18" s="243"/>
      <c r="U18" s="36">
        <v>0</v>
      </c>
    </row>
    <row r="19" spans="3:21" ht="15" customHeight="1" x14ac:dyDescent="0.25">
      <c r="C19" s="180">
        <v>3</v>
      </c>
      <c r="D19" s="133" t="s">
        <v>19</v>
      </c>
      <c r="E19" s="131">
        <v>2500</v>
      </c>
      <c r="F19" s="134"/>
      <c r="G19" s="134"/>
      <c r="H19" s="134"/>
      <c r="I19" s="134"/>
      <c r="J19" s="134"/>
      <c r="K19" s="141">
        <v>1</v>
      </c>
      <c r="L19" s="140">
        <f>K19*E19</f>
        <v>2500</v>
      </c>
      <c r="M19" s="221" t="s">
        <v>92</v>
      </c>
      <c r="P19" s="37"/>
      <c r="Q19" s="38"/>
      <c r="R19" s="38"/>
      <c r="S19" s="38"/>
      <c r="T19" s="39"/>
      <c r="U19" s="36"/>
    </row>
    <row r="20" spans="3:21" ht="15" customHeight="1" x14ac:dyDescent="0.25">
      <c r="C20" s="180">
        <f t="shared" ref="C20:C23" si="6">+C19+1</f>
        <v>4</v>
      </c>
      <c r="D20" s="133" t="s">
        <v>69</v>
      </c>
      <c r="E20" s="131">
        <v>1000</v>
      </c>
      <c r="F20" s="134"/>
      <c r="G20" s="134"/>
      <c r="H20" s="134"/>
      <c r="I20" s="134"/>
      <c r="J20" s="134"/>
      <c r="K20" s="141">
        <v>3</v>
      </c>
      <c r="L20" s="140">
        <f>K20*E20</f>
        <v>3000</v>
      </c>
      <c r="M20" s="222"/>
      <c r="P20" s="37"/>
      <c r="Q20" s="38"/>
      <c r="R20" s="38"/>
      <c r="S20" s="38"/>
      <c r="T20" s="39"/>
      <c r="U20" s="36"/>
    </row>
    <row r="21" spans="3:21" ht="15" customHeight="1" x14ac:dyDescent="0.25">
      <c r="C21" s="180">
        <f t="shared" si="6"/>
        <v>5</v>
      </c>
      <c r="D21" s="133" t="s">
        <v>20</v>
      </c>
      <c r="E21" s="131">
        <v>2500</v>
      </c>
      <c r="F21" s="134"/>
      <c r="G21" s="134"/>
      <c r="H21" s="134"/>
      <c r="I21" s="134"/>
      <c r="J21" s="134"/>
      <c r="K21" s="141">
        <v>1</v>
      </c>
      <c r="L21" s="140">
        <f>K21*E21</f>
        <v>2500</v>
      </c>
      <c r="M21" s="222"/>
      <c r="P21" s="37"/>
      <c r="Q21" s="38"/>
      <c r="R21" s="38"/>
      <c r="S21" s="38"/>
      <c r="T21" s="39"/>
      <c r="U21" s="36"/>
    </row>
    <row r="22" spans="3:21" ht="15" x14ac:dyDescent="0.25">
      <c r="C22" s="180">
        <v>6</v>
      </c>
      <c r="D22" s="155" t="s">
        <v>88</v>
      </c>
      <c r="E22" s="131">
        <v>6500</v>
      </c>
      <c r="F22" s="135"/>
      <c r="G22" s="135"/>
      <c r="H22" s="135"/>
      <c r="I22" s="135"/>
      <c r="J22" s="135"/>
      <c r="K22" s="141">
        <v>1</v>
      </c>
      <c r="L22" s="140">
        <f>K22*E22</f>
        <v>6500</v>
      </c>
      <c r="M22" s="223"/>
      <c r="P22" s="37"/>
      <c r="Q22" s="38"/>
      <c r="R22" s="38"/>
      <c r="S22" s="38"/>
      <c r="T22" s="39"/>
      <c r="U22" s="36"/>
    </row>
    <row r="23" spans="3:21" ht="30" x14ac:dyDescent="0.25">
      <c r="C23" s="180">
        <f t="shared" si="6"/>
        <v>7</v>
      </c>
      <c r="D23" s="133" t="s">
        <v>74</v>
      </c>
      <c r="E23" s="131"/>
      <c r="F23" s="135"/>
      <c r="G23" s="135"/>
      <c r="H23" s="135"/>
      <c r="I23" s="135"/>
      <c r="J23" s="135"/>
      <c r="K23" s="135"/>
      <c r="L23" s="140" t="s">
        <v>72</v>
      </c>
      <c r="M23" s="183" t="s">
        <v>73</v>
      </c>
      <c r="P23" s="37"/>
      <c r="Q23" s="38"/>
      <c r="R23" s="38"/>
      <c r="S23" s="38"/>
      <c r="T23" s="39"/>
      <c r="U23" s="36"/>
    </row>
    <row r="24" spans="3:21" ht="15" customHeight="1" x14ac:dyDescent="0.25">
      <c r="C24" s="237" t="s">
        <v>24</v>
      </c>
      <c r="D24" s="238"/>
      <c r="E24" s="126"/>
      <c r="F24" s="247"/>
      <c r="G24" s="247"/>
      <c r="H24" s="247"/>
      <c r="I24" s="247"/>
      <c r="J24" s="247"/>
      <c r="K24" s="247"/>
      <c r="L24" s="157">
        <f>SUM(L17:L23)</f>
        <v>14500</v>
      </c>
      <c r="M24" s="176"/>
      <c r="P24" s="244"/>
      <c r="Q24" s="245"/>
      <c r="R24" s="245"/>
      <c r="S24" s="245"/>
      <c r="T24" s="246"/>
      <c r="U24" s="32">
        <f>SUM(U17:U23)</f>
        <v>0</v>
      </c>
    </row>
    <row r="25" spans="3:21" s="40" customFormat="1" ht="15.75" x14ac:dyDescent="0.25">
      <c r="C25" s="235" t="s">
        <v>32</v>
      </c>
      <c r="D25" s="236"/>
      <c r="E25" s="136"/>
      <c r="F25" s="137"/>
      <c r="G25" s="137"/>
      <c r="H25" s="137"/>
      <c r="I25" s="137"/>
      <c r="J25" s="137"/>
      <c r="K25" s="137"/>
      <c r="L25" s="138">
        <f>+L24+L10+L15</f>
        <v>311684.03177499998</v>
      </c>
      <c r="M25" s="184"/>
      <c r="P25" s="230"/>
      <c r="Q25" s="231"/>
      <c r="R25" s="231"/>
      <c r="S25" s="231"/>
      <c r="T25" s="232"/>
      <c r="U25" s="41" t="e">
        <f>SUM(#REF!)</f>
        <v>#REF!</v>
      </c>
    </row>
    <row r="26" spans="3:21" s="42" customFormat="1" ht="24.75" customHeight="1" x14ac:dyDescent="0.25">
      <c r="C26" s="239" t="s">
        <v>33</v>
      </c>
      <c r="D26" s="240"/>
      <c r="E26" s="156">
        <v>0.05</v>
      </c>
      <c r="F26" s="139"/>
      <c r="G26" s="139"/>
      <c r="H26" s="139"/>
      <c r="I26" s="139"/>
      <c r="J26" s="139"/>
      <c r="K26" s="139"/>
      <c r="L26" s="142">
        <f>+E26*L25</f>
        <v>15584.20158875</v>
      </c>
      <c r="M26" s="185"/>
      <c r="P26" s="248"/>
      <c r="Q26" s="249"/>
      <c r="R26" s="249"/>
      <c r="S26" s="249"/>
      <c r="T26" s="250"/>
      <c r="U26" s="43" t="e">
        <f>U10+#REF!+#REF!+#REF!+#REF!+#REF!+#REF!+U24+#REF!+U25</f>
        <v>#REF!</v>
      </c>
    </row>
    <row r="27" spans="3:21" s="26" customFormat="1" ht="15" customHeight="1" thickBot="1" x14ac:dyDescent="0.3">
      <c r="C27" s="233" t="s">
        <v>34</v>
      </c>
      <c r="D27" s="234"/>
      <c r="E27" s="186"/>
      <c r="F27" s="187"/>
      <c r="G27" s="187"/>
      <c r="H27" s="187"/>
      <c r="I27" s="187"/>
      <c r="J27" s="187"/>
      <c r="K27" s="187"/>
      <c r="L27" s="188">
        <f>+L26+L25</f>
        <v>327268.23336374998</v>
      </c>
      <c r="M27" s="189"/>
      <c r="P27" s="227"/>
      <c r="Q27" s="228"/>
      <c r="R27" s="228"/>
      <c r="S27" s="228"/>
      <c r="T27" s="228"/>
      <c r="U27" s="229"/>
    </row>
    <row r="28" spans="3:21" ht="15.75" hidden="1" customHeight="1" thickBot="1" x14ac:dyDescent="0.25">
      <c r="C28" s="44"/>
      <c r="D28" s="45" t="s">
        <v>9</v>
      </c>
      <c r="E28" s="46"/>
      <c r="F28" s="47"/>
      <c r="G28" s="47"/>
      <c r="H28" s="47"/>
      <c r="I28" s="47"/>
      <c r="J28" s="47"/>
      <c r="K28" s="48"/>
      <c r="L28" s="47"/>
      <c r="M28" s="77"/>
      <c r="P28" s="49"/>
      <c r="Q28" s="49"/>
      <c r="R28" s="49"/>
      <c r="S28" s="49"/>
      <c r="T28" s="50"/>
      <c r="U28" s="49"/>
    </row>
    <row r="29" spans="3:21" s="56" customFormat="1" ht="15" hidden="1" customHeight="1" x14ac:dyDescent="0.2">
      <c r="C29" s="51"/>
      <c r="D29" s="52" t="s">
        <v>10</v>
      </c>
      <c r="E29" s="53"/>
      <c r="F29" s="54" t="e">
        <f>SUM(#REF!+#REF!+#REF!+#REF!+F10)</f>
        <v>#REF!</v>
      </c>
      <c r="G29" s="54" t="e">
        <f>SUM(#REF!+#REF!+#REF!+#REF!+G10)</f>
        <v>#REF!</v>
      </c>
      <c r="H29" s="54" t="e">
        <f>SUM(#REF!+#REF!+#REF!+#REF!+H10)</f>
        <v>#REF!</v>
      </c>
      <c r="I29" s="54"/>
      <c r="J29" s="54" t="e">
        <f>SUM(#REF!+#REF!+#REF!+#REF!+J10)</f>
        <v>#REF!</v>
      </c>
      <c r="K29" s="55" t="e">
        <f>SUM(#REF!+#REF!+#REF!+#REF!+K10)</f>
        <v>#REF!</v>
      </c>
      <c r="L29" s="54" t="e">
        <f>SUM(#REF!+#REF!+#REF!+#REF!+L10)</f>
        <v>#REF!</v>
      </c>
      <c r="M29" s="78"/>
      <c r="P29" s="54" t="e">
        <f>SUM(#REF!+#REF!+#REF!+#REF!+P10)</f>
        <v>#REF!</v>
      </c>
      <c r="Q29" s="54" t="e">
        <f>SUM(#REF!+#REF!+#REF!+#REF!+Q10)</f>
        <v>#REF!</v>
      </c>
      <c r="R29" s="54" t="e">
        <f>SUM(#REF!+#REF!+#REF!+#REF!+R10)</f>
        <v>#REF!</v>
      </c>
      <c r="S29" s="54" t="e">
        <f>SUM(#REF!+#REF!+#REF!+#REF!+S10)</f>
        <v>#REF!</v>
      </c>
      <c r="T29" s="55" t="e">
        <f>SUM(#REF!+#REF!+#REF!+#REF!+T10)</f>
        <v>#REF!</v>
      </c>
      <c r="U29" s="54" t="e">
        <f>SUM(#REF!+#REF!+#REF!+#REF!+U10)</f>
        <v>#REF!</v>
      </c>
    </row>
    <row r="30" spans="3:21" s="56" customFormat="1" ht="15" hidden="1" customHeight="1" x14ac:dyDescent="0.2">
      <c r="C30" s="57"/>
      <c r="D30" s="58" t="s">
        <v>11</v>
      </c>
      <c r="E30" s="59"/>
      <c r="F30" s="60"/>
      <c r="G30" s="60"/>
      <c r="H30" s="60"/>
      <c r="I30" s="60"/>
      <c r="J30" s="60"/>
      <c r="K30" s="61">
        <f>K10</f>
        <v>1</v>
      </c>
      <c r="L30" s="60">
        <f>L10</f>
        <v>34000</v>
      </c>
      <c r="M30" s="78"/>
      <c r="P30" s="60"/>
      <c r="Q30" s="60"/>
      <c r="R30" s="60"/>
      <c r="S30" s="60"/>
      <c r="T30" s="61">
        <f>T10</f>
        <v>0</v>
      </c>
      <c r="U30" s="60">
        <f>U10</f>
        <v>0</v>
      </c>
    </row>
    <row r="31" spans="3:21" ht="15" hidden="1" customHeight="1" x14ac:dyDescent="0.2">
      <c r="C31" s="62"/>
      <c r="D31" s="63" t="s">
        <v>9</v>
      </c>
      <c r="E31" s="64"/>
      <c r="F31" s="65"/>
      <c r="G31" s="65"/>
      <c r="H31" s="65"/>
      <c r="I31" s="65"/>
      <c r="J31" s="65"/>
      <c r="K31" s="66"/>
      <c r="L31" s="65" t="e">
        <f>#REF!</f>
        <v>#REF!</v>
      </c>
      <c r="M31" s="79"/>
      <c r="P31" s="65"/>
      <c r="Q31" s="65"/>
      <c r="R31" s="65"/>
      <c r="S31" s="65"/>
      <c r="T31" s="66"/>
      <c r="U31" s="65" t="e">
        <f>#REF!</f>
        <v>#REF!</v>
      </c>
    </row>
    <row r="32" spans="3:21" ht="15" hidden="1" customHeight="1" x14ac:dyDescent="0.2">
      <c r="C32" s="67"/>
      <c r="D32" s="68" t="s">
        <v>12</v>
      </c>
      <c r="E32" s="69"/>
      <c r="F32" s="70"/>
      <c r="G32" s="70"/>
      <c r="H32" s="70"/>
      <c r="I32" s="70"/>
      <c r="J32" s="70"/>
      <c r="K32" s="71"/>
      <c r="L32" s="72" t="e">
        <f>L31/L29</f>
        <v>#REF!</v>
      </c>
      <c r="M32" s="79"/>
      <c r="P32" s="70"/>
      <c r="Q32" s="70"/>
      <c r="R32" s="70"/>
      <c r="S32" s="70"/>
      <c r="T32" s="71"/>
      <c r="U32" s="72" t="e">
        <f>U31/U29</f>
        <v>#REF!</v>
      </c>
    </row>
    <row r="35" spans="3:12" x14ac:dyDescent="0.2">
      <c r="C35" s="148" t="s">
        <v>75</v>
      </c>
      <c r="D35" s="149"/>
      <c r="E35" s="150"/>
      <c r="F35" s="150"/>
      <c r="G35" s="150"/>
      <c r="H35" s="151"/>
      <c r="I35" s="151"/>
      <c r="L35" s="75"/>
    </row>
    <row r="36" spans="3:12" ht="15" x14ac:dyDescent="0.2">
      <c r="C36" s="201" t="s">
        <v>76</v>
      </c>
      <c r="D36" s="201"/>
      <c r="E36" s="201"/>
      <c r="F36" s="201"/>
      <c r="G36" s="201"/>
      <c r="H36" s="152"/>
      <c r="I36" s="154"/>
    </row>
    <row r="37" spans="3:12" ht="28.5" customHeight="1" x14ac:dyDescent="0.2">
      <c r="C37" s="204" t="s">
        <v>89</v>
      </c>
      <c r="D37" s="204"/>
      <c r="E37" s="204"/>
      <c r="F37" s="204"/>
      <c r="G37" s="204"/>
      <c r="H37" s="204"/>
      <c r="I37" s="153"/>
    </row>
    <row r="38" spans="3:12" ht="15" x14ac:dyDescent="0.2">
      <c r="C38" s="204" t="s">
        <v>90</v>
      </c>
      <c r="D38" s="204"/>
      <c r="E38" s="204"/>
      <c r="F38" s="204"/>
      <c r="G38" s="204"/>
      <c r="H38" s="152"/>
      <c r="I38" s="154"/>
    </row>
    <row r="39" spans="3:12" ht="15" x14ac:dyDescent="0.2">
      <c r="C39" s="206" t="s">
        <v>77</v>
      </c>
      <c r="D39" s="206"/>
      <c r="E39" s="206"/>
      <c r="F39" s="206"/>
      <c r="G39" s="206"/>
      <c r="H39" s="152"/>
      <c r="I39" s="154"/>
    </row>
    <row r="40" spans="3:12" ht="15" x14ac:dyDescent="0.2">
      <c r="C40" s="206" t="s">
        <v>91</v>
      </c>
      <c r="D40" s="206"/>
      <c r="E40" s="206"/>
      <c r="F40" s="206"/>
      <c r="G40" s="206"/>
      <c r="H40" s="152"/>
      <c r="I40" s="154"/>
    </row>
    <row r="41" spans="3:12" ht="29.25" customHeight="1" x14ac:dyDescent="0.2">
      <c r="C41" s="207" t="s">
        <v>78</v>
      </c>
      <c r="D41" s="207"/>
      <c r="E41" s="207"/>
      <c r="F41" s="207"/>
      <c r="G41" s="207"/>
      <c r="H41" s="152"/>
      <c r="I41" s="154"/>
    </row>
    <row r="42" spans="3:12" ht="30.75" customHeight="1" x14ac:dyDescent="0.2">
      <c r="C42" s="202" t="s">
        <v>79</v>
      </c>
      <c r="D42" s="202"/>
      <c r="E42" s="202"/>
      <c r="F42" s="202"/>
      <c r="G42" s="202"/>
    </row>
    <row r="43" spans="3:12" ht="15" x14ac:dyDescent="0.25">
      <c r="C43" s="203" t="s">
        <v>81</v>
      </c>
      <c r="D43" s="203"/>
      <c r="E43" s="203"/>
      <c r="F43" s="203"/>
      <c r="G43" s="203"/>
    </row>
    <row r="44" spans="3:12" ht="27.75" customHeight="1" x14ac:dyDescent="0.25">
      <c r="C44" s="196"/>
      <c r="D44" s="196"/>
      <c r="E44" s="196"/>
      <c r="F44" s="196"/>
      <c r="G44" s="196"/>
    </row>
  </sheetData>
  <mergeCells count="34">
    <mergeCell ref="M19:M22"/>
    <mergeCell ref="P16:T16"/>
    <mergeCell ref="P27:U27"/>
    <mergeCell ref="P25:T25"/>
    <mergeCell ref="C27:D27"/>
    <mergeCell ref="C25:D25"/>
    <mergeCell ref="C24:D24"/>
    <mergeCell ref="C26:D26"/>
    <mergeCell ref="P18:T18"/>
    <mergeCell ref="P24:T24"/>
    <mergeCell ref="F24:K24"/>
    <mergeCell ref="P17:T17"/>
    <mergeCell ref="P26:T26"/>
    <mergeCell ref="P4:U4"/>
    <mergeCell ref="P7:T7"/>
    <mergeCell ref="M4:M8"/>
    <mergeCell ref="F7:K7"/>
    <mergeCell ref="M12:M14"/>
    <mergeCell ref="C44:G44"/>
    <mergeCell ref="D1:E1"/>
    <mergeCell ref="C10:D10"/>
    <mergeCell ref="D3:E3"/>
    <mergeCell ref="D2:E2"/>
    <mergeCell ref="C15:D15"/>
    <mergeCell ref="C36:G36"/>
    <mergeCell ref="C42:G42"/>
    <mergeCell ref="C43:G43"/>
    <mergeCell ref="C37:H37"/>
    <mergeCell ref="C38:G38"/>
    <mergeCell ref="F17:K17"/>
    <mergeCell ref="F18:K18"/>
    <mergeCell ref="C39:G39"/>
    <mergeCell ref="C40:G40"/>
    <mergeCell ref="C41:G4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36"/>
  <sheetViews>
    <sheetView showGridLines="0" workbookViewId="0">
      <selection activeCell="F20" sqref="F20"/>
    </sheetView>
  </sheetViews>
  <sheetFormatPr defaultColWidth="9" defaultRowHeight="15" x14ac:dyDescent="0.2"/>
  <cols>
    <col min="1" max="1" width="4.85546875" style="80" customWidth="1"/>
    <col min="2" max="2" width="39.140625" style="80" customWidth="1"/>
    <col min="3" max="3" width="3.42578125" style="98" customWidth="1"/>
    <col min="4" max="4" width="6.7109375" style="80" bestFit="1" customWidth="1"/>
    <col min="5" max="5" width="9.85546875" style="80" customWidth="1"/>
    <col min="6" max="7" width="12.28515625" style="80" customWidth="1"/>
    <col min="8" max="8" width="8" style="80" bestFit="1" customWidth="1"/>
    <col min="9" max="239" width="9.140625" style="80" customWidth="1"/>
    <col min="240" max="240" width="1.5703125" style="80" customWidth="1"/>
    <col min="241" max="241" width="4.85546875" style="80" customWidth="1"/>
    <col min="242" max="242" width="35" style="80" customWidth="1"/>
    <col min="243" max="243" width="2.140625" style="80" customWidth="1"/>
    <col min="244" max="244" width="6.5703125" style="80" customWidth="1"/>
    <col min="245" max="245" width="7.85546875" style="80" customWidth="1"/>
    <col min="246" max="249" width="7.42578125" style="80" customWidth="1"/>
    <col min="250" max="250" width="7.5703125" style="80" customWidth="1"/>
    <col min="251" max="16384" width="9" style="84"/>
  </cols>
  <sheetData>
    <row r="1" spans="1:21" x14ac:dyDescent="0.2">
      <c r="B1" s="81"/>
      <c r="C1" s="81"/>
      <c r="D1" s="81"/>
      <c r="E1" s="81"/>
      <c r="F1" s="81"/>
      <c r="G1" s="81"/>
      <c r="H1" s="81"/>
    </row>
    <row r="2" spans="1:21" x14ac:dyDescent="0.2">
      <c r="B2" s="251" t="s">
        <v>63</v>
      </c>
      <c r="C2" s="252"/>
      <c r="D2" s="252"/>
      <c r="E2" s="252"/>
      <c r="F2" s="252"/>
      <c r="G2" s="252"/>
      <c r="H2" s="252"/>
    </row>
    <row r="3" spans="1:21" x14ac:dyDescent="0.2">
      <c r="B3" s="100" t="s">
        <v>61</v>
      </c>
      <c r="C3" s="253"/>
      <c r="D3" s="254"/>
      <c r="E3" s="254"/>
      <c r="F3" s="254"/>
      <c r="G3" s="254"/>
      <c r="H3" s="255"/>
    </row>
    <row r="4" spans="1:21" s="80" customFormat="1" ht="12.75" x14ac:dyDescent="0.2">
      <c r="B4" s="101" t="s">
        <v>62</v>
      </c>
      <c r="C4" s="256"/>
      <c r="D4" s="257"/>
      <c r="E4" s="257"/>
      <c r="F4" s="257"/>
      <c r="G4" s="257"/>
      <c r="H4" s="258"/>
    </row>
    <row r="5" spans="1:21" s="80" customFormat="1" ht="12.75" x14ac:dyDescent="0.2">
      <c r="B5" s="101" t="s">
        <v>66</v>
      </c>
      <c r="C5" s="259"/>
      <c r="D5" s="260"/>
      <c r="E5" s="260"/>
      <c r="F5" s="260"/>
      <c r="G5" s="260"/>
      <c r="H5" s="261"/>
    </row>
    <row r="6" spans="1:21" s="80" customFormat="1" ht="12.75" x14ac:dyDescent="0.2">
      <c r="B6" s="105" t="s">
        <v>65</v>
      </c>
      <c r="C6" s="105"/>
      <c r="D6" s="105"/>
      <c r="E6" s="105"/>
      <c r="F6" s="115">
        <v>0.39</v>
      </c>
      <c r="G6" s="115">
        <v>0.30299999999999999</v>
      </c>
      <c r="H6" s="115">
        <v>0.05</v>
      </c>
      <c r="I6" s="115">
        <v>0.05</v>
      </c>
      <c r="J6" s="115">
        <v>0.05</v>
      </c>
      <c r="K6" s="115">
        <v>0.05</v>
      </c>
      <c r="L6" s="115">
        <v>0.05</v>
      </c>
      <c r="M6" s="115">
        <v>0.05</v>
      </c>
      <c r="N6" s="115">
        <v>0.05</v>
      </c>
      <c r="O6" s="115">
        <v>0.05</v>
      </c>
      <c r="P6" s="115">
        <v>0.05</v>
      </c>
      <c r="Q6" s="115">
        <v>0.05</v>
      </c>
      <c r="R6" s="115">
        <v>0.05</v>
      </c>
      <c r="S6" s="115">
        <v>0.05</v>
      </c>
      <c r="T6" s="115">
        <v>0.05</v>
      </c>
      <c r="U6" s="115">
        <v>0.05</v>
      </c>
    </row>
    <row r="7" spans="1:21" s="80" customFormat="1" ht="22.5" customHeight="1" x14ac:dyDescent="0.2">
      <c r="B7" s="105" t="s">
        <v>35</v>
      </c>
      <c r="C7" s="106" t="s">
        <v>47</v>
      </c>
      <c r="D7" s="106" t="s">
        <v>49</v>
      </c>
      <c r="E7" s="107" t="s">
        <v>48</v>
      </c>
      <c r="F7" s="108" t="s">
        <v>84</v>
      </c>
      <c r="G7" s="108" t="s">
        <v>85</v>
      </c>
      <c r="H7" s="108" t="s">
        <v>95</v>
      </c>
      <c r="I7" s="108" t="s">
        <v>96</v>
      </c>
      <c r="J7" s="108" t="s">
        <v>97</v>
      </c>
      <c r="K7" s="108" t="s">
        <v>98</v>
      </c>
      <c r="L7" s="108" t="s">
        <v>99</v>
      </c>
      <c r="M7" s="108" t="s">
        <v>100</v>
      </c>
      <c r="N7" s="108" t="s">
        <v>101</v>
      </c>
      <c r="O7" s="108" t="s">
        <v>102</v>
      </c>
      <c r="P7" s="108" t="s">
        <v>103</v>
      </c>
      <c r="Q7" s="108" t="s">
        <v>104</v>
      </c>
      <c r="R7" s="108" t="s">
        <v>105</v>
      </c>
      <c r="S7" s="108" t="s">
        <v>106</v>
      </c>
      <c r="T7" s="108" t="s">
        <v>107</v>
      </c>
      <c r="U7" s="108" t="s">
        <v>108</v>
      </c>
    </row>
    <row r="8" spans="1:21" s="80" customFormat="1" ht="12.75" x14ac:dyDescent="0.2">
      <c r="B8" s="86"/>
      <c r="C8" s="102"/>
      <c r="D8" s="102"/>
      <c r="E8" s="103"/>
      <c r="F8" s="104"/>
      <c r="G8" s="104"/>
      <c r="H8" s="104"/>
      <c r="I8" s="104"/>
      <c r="J8" s="104"/>
      <c r="K8" s="104"/>
      <c r="L8" s="104"/>
      <c r="M8" s="104"/>
      <c r="N8" s="104"/>
      <c r="O8" s="104"/>
      <c r="P8" s="104"/>
      <c r="Q8" s="104"/>
      <c r="R8" s="104"/>
      <c r="S8" s="104"/>
      <c r="T8" s="104"/>
      <c r="U8" s="104"/>
    </row>
    <row r="9" spans="1:21" s="80" customFormat="1" ht="12.75" x14ac:dyDescent="0.2">
      <c r="B9" s="88" t="s">
        <v>36</v>
      </c>
      <c r="C9" s="96" t="s">
        <v>37</v>
      </c>
      <c r="D9" s="88"/>
      <c r="E9" s="89"/>
      <c r="F9" s="90">
        <v>10856</v>
      </c>
      <c r="G9" s="90">
        <v>10856</v>
      </c>
      <c r="H9" s="90">
        <v>10021</v>
      </c>
      <c r="I9" s="90">
        <v>10021</v>
      </c>
      <c r="J9" s="90">
        <v>10021</v>
      </c>
      <c r="K9" s="90">
        <v>10021</v>
      </c>
      <c r="L9" s="90">
        <v>10021</v>
      </c>
      <c r="M9" s="90">
        <v>10021</v>
      </c>
      <c r="N9" s="90">
        <v>10021</v>
      </c>
      <c r="O9" s="90">
        <v>10021</v>
      </c>
      <c r="P9" s="90">
        <v>10021</v>
      </c>
      <c r="Q9" s="90">
        <v>10021</v>
      </c>
      <c r="R9" s="90">
        <v>10021</v>
      </c>
      <c r="S9" s="90">
        <v>10021</v>
      </c>
      <c r="T9" s="90">
        <v>10021</v>
      </c>
      <c r="U9" s="90">
        <v>10021</v>
      </c>
    </row>
    <row r="10" spans="1:21" s="80" customFormat="1" ht="12.75" x14ac:dyDescent="0.2">
      <c r="B10" s="88" t="s">
        <v>38</v>
      </c>
      <c r="C10" s="96" t="s">
        <v>37</v>
      </c>
      <c r="D10" s="88"/>
      <c r="E10" s="89"/>
      <c r="F10" s="90">
        <f t="shared" ref="F10:U10" si="0">1092+338</f>
        <v>1430</v>
      </c>
      <c r="G10" s="90">
        <f t="shared" si="0"/>
        <v>1430</v>
      </c>
      <c r="H10" s="90">
        <f t="shared" si="0"/>
        <v>1430</v>
      </c>
      <c r="I10" s="90">
        <f t="shared" si="0"/>
        <v>1430</v>
      </c>
      <c r="J10" s="90">
        <f t="shared" si="0"/>
        <v>1430</v>
      </c>
      <c r="K10" s="90">
        <f t="shared" si="0"/>
        <v>1430</v>
      </c>
      <c r="L10" s="90">
        <f t="shared" si="0"/>
        <v>1430</v>
      </c>
      <c r="M10" s="90">
        <f t="shared" si="0"/>
        <v>1430</v>
      </c>
      <c r="N10" s="90">
        <f t="shared" si="0"/>
        <v>1430</v>
      </c>
      <c r="O10" s="90">
        <f t="shared" si="0"/>
        <v>1430</v>
      </c>
      <c r="P10" s="90">
        <f t="shared" si="0"/>
        <v>1430</v>
      </c>
      <c r="Q10" s="90">
        <f t="shared" si="0"/>
        <v>1430</v>
      </c>
      <c r="R10" s="90">
        <f t="shared" si="0"/>
        <v>1430</v>
      </c>
      <c r="S10" s="90">
        <f t="shared" si="0"/>
        <v>1430</v>
      </c>
      <c r="T10" s="90">
        <f t="shared" si="0"/>
        <v>1430</v>
      </c>
      <c r="U10" s="90">
        <f t="shared" si="0"/>
        <v>1430</v>
      </c>
    </row>
    <row r="11" spans="1:21" s="80" customFormat="1" ht="12.75" x14ac:dyDescent="0.2">
      <c r="A11" s="82"/>
      <c r="B11" s="85" t="s">
        <v>64</v>
      </c>
      <c r="C11" s="97"/>
      <c r="D11" s="85"/>
      <c r="E11" s="91"/>
      <c r="F11" s="92">
        <f t="shared" ref="F11" si="1">SUM(F9:F10)</f>
        <v>12286</v>
      </c>
      <c r="G11" s="92">
        <f t="shared" ref="G11" si="2">SUM(G9:G10)</f>
        <v>12286</v>
      </c>
      <c r="H11" s="92">
        <f t="shared" ref="H11:U11" si="3">SUM(H9:H10)</f>
        <v>11451</v>
      </c>
      <c r="I11" s="92">
        <f t="shared" si="3"/>
        <v>11451</v>
      </c>
      <c r="J11" s="92">
        <f t="shared" si="3"/>
        <v>11451</v>
      </c>
      <c r="K11" s="92">
        <f t="shared" si="3"/>
        <v>11451</v>
      </c>
      <c r="L11" s="92">
        <f t="shared" si="3"/>
        <v>11451</v>
      </c>
      <c r="M11" s="92">
        <f t="shared" si="3"/>
        <v>11451</v>
      </c>
      <c r="N11" s="92">
        <f t="shared" si="3"/>
        <v>11451</v>
      </c>
      <c r="O11" s="92">
        <f t="shared" si="3"/>
        <v>11451</v>
      </c>
      <c r="P11" s="92">
        <f t="shared" si="3"/>
        <v>11451</v>
      </c>
      <c r="Q11" s="92">
        <f t="shared" si="3"/>
        <v>11451</v>
      </c>
      <c r="R11" s="92">
        <f t="shared" si="3"/>
        <v>11451</v>
      </c>
      <c r="S11" s="92">
        <f t="shared" si="3"/>
        <v>11451</v>
      </c>
      <c r="T11" s="92">
        <f t="shared" si="3"/>
        <v>11451</v>
      </c>
      <c r="U11" s="92">
        <f t="shared" si="3"/>
        <v>11451</v>
      </c>
    </row>
    <row r="12" spans="1:21" s="80" customFormat="1" ht="12.75" x14ac:dyDescent="0.2">
      <c r="A12" s="82"/>
      <c r="B12" s="85"/>
      <c r="C12" s="97"/>
      <c r="D12" s="85"/>
      <c r="E12" s="91"/>
      <c r="F12" s="92"/>
      <c r="G12" s="92"/>
      <c r="H12" s="92"/>
      <c r="I12" s="92"/>
      <c r="J12" s="92"/>
      <c r="K12" s="92"/>
      <c r="L12" s="92"/>
      <c r="M12" s="92"/>
      <c r="N12" s="92"/>
      <c r="O12" s="92"/>
      <c r="P12" s="92"/>
      <c r="Q12" s="92"/>
      <c r="R12" s="92"/>
      <c r="S12" s="92"/>
      <c r="T12" s="92"/>
      <c r="U12" s="92"/>
    </row>
    <row r="13" spans="1:21" s="80" customFormat="1" ht="12.75" x14ac:dyDescent="0.2">
      <c r="B13" s="93" t="s">
        <v>40</v>
      </c>
      <c r="C13" s="96" t="s">
        <v>37</v>
      </c>
      <c r="D13" s="88"/>
      <c r="E13" s="89"/>
      <c r="F13" s="90">
        <f t="shared" ref="F13:H13" si="4">F11*F6</f>
        <v>4791.54</v>
      </c>
      <c r="G13" s="90">
        <f t="shared" ref="G13" si="5">G11*G6</f>
        <v>3722.6579999999999</v>
      </c>
      <c r="H13" s="90">
        <f t="shared" si="4"/>
        <v>572.55000000000007</v>
      </c>
      <c r="I13" s="90">
        <f t="shared" ref="I13:R13" si="6">I11*I6</f>
        <v>572.55000000000007</v>
      </c>
      <c r="J13" s="90">
        <f t="shared" si="6"/>
        <v>572.55000000000007</v>
      </c>
      <c r="K13" s="90">
        <f t="shared" si="6"/>
        <v>572.55000000000007</v>
      </c>
      <c r="L13" s="90">
        <f t="shared" si="6"/>
        <v>572.55000000000007</v>
      </c>
      <c r="M13" s="90">
        <f t="shared" si="6"/>
        <v>572.55000000000007</v>
      </c>
      <c r="N13" s="90">
        <f t="shared" si="6"/>
        <v>572.55000000000007</v>
      </c>
      <c r="O13" s="90">
        <f t="shared" si="6"/>
        <v>572.55000000000007</v>
      </c>
      <c r="P13" s="90">
        <f t="shared" si="6"/>
        <v>572.55000000000007</v>
      </c>
      <c r="Q13" s="90">
        <f t="shared" si="6"/>
        <v>572.55000000000007</v>
      </c>
      <c r="R13" s="90">
        <f t="shared" si="6"/>
        <v>572.55000000000007</v>
      </c>
      <c r="S13" s="90">
        <f t="shared" ref="S13:U13" si="7">S11*S6</f>
        <v>572.55000000000007</v>
      </c>
      <c r="T13" s="90">
        <f t="shared" si="7"/>
        <v>572.55000000000007</v>
      </c>
      <c r="U13" s="90">
        <f t="shared" si="7"/>
        <v>572.55000000000007</v>
      </c>
    </row>
    <row r="14" spans="1:21" s="80" customFormat="1" ht="12.75" x14ac:dyDescent="0.2">
      <c r="B14" s="93" t="s">
        <v>44</v>
      </c>
      <c r="C14" s="96" t="s">
        <v>39</v>
      </c>
      <c r="D14" s="88"/>
      <c r="E14" s="89"/>
      <c r="F14" s="90"/>
      <c r="G14" s="90"/>
      <c r="H14" s="90"/>
      <c r="I14" s="90"/>
      <c r="J14" s="90"/>
      <c r="K14" s="90"/>
      <c r="L14" s="90"/>
      <c r="M14" s="90"/>
      <c r="N14" s="90"/>
      <c r="O14" s="90"/>
      <c r="P14" s="90"/>
      <c r="Q14" s="90"/>
      <c r="R14" s="90"/>
      <c r="S14" s="90"/>
      <c r="T14" s="90"/>
      <c r="U14" s="90"/>
    </row>
    <row r="15" spans="1:21" s="80" customFormat="1" ht="12.75" x14ac:dyDescent="0.2">
      <c r="B15" s="93" t="s">
        <v>45</v>
      </c>
      <c r="C15" s="96" t="s">
        <v>39</v>
      </c>
      <c r="D15" s="88"/>
      <c r="E15" s="89"/>
      <c r="F15" s="90"/>
      <c r="G15" s="90"/>
      <c r="H15" s="90"/>
      <c r="I15" s="90"/>
      <c r="J15" s="90"/>
      <c r="K15" s="90"/>
      <c r="L15" s="90"/>
      <c r="M15" s="90"/>
      <c r="N15" s="90"/>
      <c r="O15" s="90"/>
      <c r="P15" s="90"/>
      <c r="Q15" s="90"/>
      <c r="R15" s="90"/>
      <c r="S15" s="90"/>
      <c r="T15" s="90"/>
      <c r="U15" s="90"/>
    </row>
    <row r="16" spans="1:21" s="80" customFormat="1" ht="12.75" x14ac:dyDescent="0.2">
      <c r="B16" s="93"/>
      <c r="C16" s="96"/>
      <c r="D16" s="88"/>
      <c r="E16" s="89"/>
      <c r="F16" s="90"/>
      <c r="G16" s="90"/>
      <c r="H16" s="90"/>
      <c r="I16" s="90"/>
      <c r="J16" s="90"/>
      <c r="K16" s="90"/>
      <c r="L16" s="90"/>
      <c r="M16" s="90"/>
      <c r="N16" s="90"/>
      <c r="O16" s="90"/>
      <c r="P16" s="90"/>
      <c r="Q16" s="90"/>
      <c r="R16" s="90"/>
      <c r="S16" s="90"/>
      <c r="T16" s="90"/>
      <c r="U16" s="90"/>
    </row>
    <row r="17" spans="2:21" s="80" customFormat="1" ht="12.75" x14ac:dyDescent="0.2">
      <c r="B17" s="190" t="s">
        <v>46</v>
      </c>
      <c r="C17" s="191"/>
      <c r="D17" s="190"/>
      <c r="E17" s="192"/>
      <c r="F17" s="193">
        <f t="shared" ref="F17:H17" si="8">SUM(F11:F16)</f>
        <v>17077.54</v>
      </c>
      <c r="G17" s="193">
        <f t="shared" ref="G17" si="9">SUM(G11:G16)</f>
        <v>16008.657999999999</v>
      </c>
      <c r="H17" s="193">
        <f t="shared" si="8"/>
        <v>12023.55</v>
      </c>
      <c r="I17" s="193">
        <f t="shared" ref="I17:R17" si="10">SUM(I11:I16)</f>
        <v>12023.55</v>
      </c>
      <c r="J17" s="193">
        <f t="shared" si="10"/>
        <v>12023.55</v>
      </c>
      <c r="K17" s="193">
        <f t="shared" si="10"/>
        <v>12023.55</v>
      </c>
      <c r="L17" s="193">
        <f t="shared" si="10"/>
        <v>12023.55</v>
      </c>
      <c r="M17" s="193">
        <f t="shared" si="10"/>
        <v>12023.55</v>
      </c>
      <c r="N17" s="193">
        <f t="shared" si="10"/>
        <v>12023.55</v>
      </c>
      <c r="O17" s="193">
        <f t="shared" si="10"/>
        <v>12023.55</v>
      </c>
      <c r="P17" s="193">
        <f t="shared" si="10"/>
        <v>12023.55</v>
      </c>
      <c r="Q17" s="193">
        <f t="shared" si="10"/>
        <v>12023.55</v>
      </c>
      <c r="R17" s="193">
        <f t="shared" si="10"/>
        <v>12023.55</v>
      </c>
      <c r="S17" s="193">
        <f t="shared" ref="S17:U17" si="11">SUM(S11:S16)</f>
        <v>12023.55</v>
      </c>
      <c r="T17" s="193">
        <f t="shared" si="11"/>
        <v>12023.55</v>
      </c>
      <c r="U17" s="193">
        <f t="shared" si="11"/>
        <v>12023.55</v>
      </c>
    </row>
    <row r="18" spans="2:21" s="80" customFormat="1" ht="12.75" x14ac:dyDescent="0.2">
      <c r="B18" s="85"/>
      <c r="C18" s="97"/>
      <c r="D18" s="85"/>
      <c r="E18" s="91"/>
      <c r="F18" s="92"/>
      <c r="G18" s="92"/>
      <c r="H18" s="92"/>
      <c r="I18" s="92"/>
      <c r="J18" s="92"/>
      <c r="K18" s="92"/>
      <c r="L18" s="92"/>
      <c r="M18" s="92"/>
      <c r="N18" s="92"/>
      <c r="O18" s="92"/>
      <c r="P18" s="92"/>
      <c r="Q18" s="92"/>
      <c r="R18" s="92"/>
      <c r="S18" s="92"/>
      <c r="T18" s="92"/>
      <c r="U18" s="92"/>
    </row>
    <row r="19" spans="2:21" s="80" customFormat="1" ht="12.75" x14ac:dyDescent="0.2">
      <c r="B19" s="88" t="s">
        <v>51</v>
      </c>
      <c r="C19" s="97"/>
      <c r="D19" s="85"/>
      <c r="E19" s="91"/>
      <c r="F19" s="90">
        <f t="shared" ref="F19:H19" si="12">IF(F17&gt;10000,200,IF(F17&gt;7500,175,0))</f>
        <v>200</v>
      </c>
      <c r="G19" s="90">
        <f t="shared" ref="G19" si="13">IF(G17&gt;10000,200,IF(G17&gt;7500,175,0))</f>
        <v>200</v>
      </c>
      <c r="H19" s="90">
        <f t="shared" si="12"/>
        <v>200</v>
      </c>
      <c r="I19" s="90">
        <f t="shared" ref="I19:R19" si="14">IF(I17&gt;10000,200,IF(I17&gt;7500,175,0))</f>
        <v>200</v>
      </c>
      <c r="J19" s="90">
        <f t="shared" si="14"/>
        <v>200</v>
      </c>
      <c r="K19" s="90">
        <f t="shared" si="14"/>
        <v>200</v>
      </c>
      <c r="L19" s="90">
        <f t="shared" si="14"/>
        <v>200</v>
      </c>
      <c r="M19" s="90">
        <f t="shared" si="14"/>
        <v>200</v>
      </c>
      <c r="N19" s="90">
        <f t="shared" si="14"/>
        <v>200</v>
      </c>
      <c r="O19" s="90">
        <f t="shared" si="14"/>
        <v>200</v>
      </c>
      <c r="P19" s="90">
        <f t="shared" si="14"/>
        <v>200</v>
      </c>
      <c r="Q19" s="90">
        <f t="shared" si="14"/>
        <v>200</v>
      </c>
      <c r="R19" s="90">
        <f t="shared" si="14"/>
        <v>200</v>
      </c>
      <c r="S19" s="90">
        <f t="shared" ref="S19:U19" si="15">IF(S17&gt;10000,200,IF(S17&gt;7500,175,0))</f>
        <v>200</v>
      </c>
      <c r="T19" s="90">
        <f t="shared" si="15"/>
        <v>200</v>
      </c>
      <c r="U19" s="90">
        <f t="shared" si="15"/>
        <v>200</v>
      </c>
    </row>
    <row r="20" spans="2:21" s="80" customFormat="1" ht="12.75" x14ac:dyDescent="0.2">
      <c r="B20" s="88" t="s">
        <v>52</v>
      </c>
      <c r="C20" s="96" t="s">
        <v>37</v>
      </c>
      <c r="D20" s="94">
        <v>7.4999999999999997E-3</v>
      </c>
      <c r="E20" s="95" t="s">
        <v>41</v>
      </c>
      <c r="F20" s="90">
        <f t="shared" ref="F20:H20" si="16">IF(F17&gt;21000,0,IF(F17&lt;21000,F17*$D$20,0))</f>
        <v>128.08154999999999</v>
      </c>
      <c r="G20" s="90">
        <f t="shared" ref="G20" si="17">IF(G17&gt;21000,0,IF(G17&lt;21000,G17*$D$20,0))</f>
        <v>120.06493499999999</v>
      </c>
      <c r="H20" s="90">
        <f t="shared" si="16"/>
        <v>90.176624999999987</v>
      </c>
      <c r="I20" s="90">
        <f t="shared" ref="I20:R20" si="18">IF(I17&gt;21000,0,IF(I17&lt;21000,I17*$D$20,0))</f>
        <v>90.176624999999987</v>
      </c>
      <c r="J20" s="90">
        <f t="shared" si="18"/>
        <v>90.176624999999987</v>
      </c>
      <c r="K20" s="90">
        <f t="shared" si="18"/>
        <v>90.176624999999987</v>
      </c>
      <c r="L20" s="90">
        <f t="shared" si="18"/>
        <v>90.176624999999987</v>
      </c>
      <c r="M20" s="90">
        <f t="shared" si="18"/>
        <v>90.176624999999987</v>
      </c>
      <c r="N20" s="90">
        <f t="shared" si="18"/>
        <v>90.176624999999987</v>
      </c>
      <c r="O20" s="90">
        <f t="shared" si="18"/>
        <v>90.176624999999987</v>
      </c>
      <c r="P20" s="90">
        <f t="shared" si="18"/>
        <v>90.176624999999987</v>
      </c>
      <c r="Q20" s="90">
        <f t="shared" si="18"/>
        <v>90.176624999999987</v>
      </c>
      <c r="R20" s="90">
        <f t="shared" si="18"/>
        <v>90.176624999999987</v>
      </c>
      <c r="S20" s="90">
        <f t="shared" ref="S20:U20" si="19">IF(S17&gt;21000,0,IF(S17&lt;21000,S17*$D$20,0))</f>
        <v>90.176624999999987</v>
      </c>
      <c r="T20" s="90">
        <f t="shared" si="19"/>
        <v>90.176624999999987</v>
      </c>
      <c r="U20" s="90">
        <f t="shared" si="19"/>
        <v>90.176624999999987</v>
      </c>
    </row>
    <row r="21" spans="2:21" s="80" customFormat="1" ht="12.75" x14ac:dyDescent="0.2">
      <c r="B21" s="88" t="s">
        <v>53</v>
      </c>
      <c r="C21" s="96" t="s">
        <v>37</v>
      </c>
      <c r="D21" s="94">
        <v>0.12</v>
      </c>
      <c r="E21" s="95" t="s">
        <v>42</v>
      </c>
      <c r="F21" s="90">
        <f t="shared" ref="F21:H21" si="20">IF(F17-F13&gt;=15000,15000*$D$21,IF(F17-F13&lt;15000,(F17-F13)*$D$21,0))</f>
        <v>1474.32</v>
      </c>
      <c r="G21" s="90">
        <f t="shared" ref="G21" si="21">IF(G17-G13&gt;=15000,15000*$D$21,IF(G17-G13&lt;15000,(G17-G13)*$D$21,0))</f>
        <v>1474.32</v>
      </c>
      <c r="H21" s="90">
        <f t="shared" si="20"/>
        <v>1374.12</v>
      </c>
      <c r="I21" s="90">
        <f t="shared" ref="I21:R21" si="22">IF(I17-I13&gt;=15000,15000*$D$21,IF(I17-I13&lt;15000,(I17-I13)*$D$21,0))</f>
        <v>1374.12</v>
      </c>
      <c r="J21" s="90">
        <f t="shared" si="22"/>
        <v>1374.12</v>
      </c>
      <c r="K21" s="90">
        <f t="shared" si="22"/>
        <v>1374.12</v>
      </c>
      <c r="L21" s="90">
        <f t="shared" si="22"/>
        <v>1374.12</v>
      </c>
      <c r="M21" s="90">
        <f t="shared" si="22"/>
        <v>1374.12</v>
      </c>
      <c r="N21" s="90">
        <f t="shared" si="22"/>
        <v>1374.12</v>
      </c>
      <c r="O21" s="90">
        <f t="shared" si="22"/>
        <v>1374.12</v>
      </c>
      <c r="P21" s="90">
        <f t="shared" si="22"/>
        <v>1374.12</v>
      </c>
      <c r="Q21" s="90">
        <f t="shared" si="22"/>
        <v>1374.12</v>
      </c>
      <c r="R21" s="90">
        <f t="shared" si="22"/>
        <v>1374.12</v>
      </c>
      <c r="S21" s="90">
        <f t="shared" ref="S21:U21" si="23">IF(S17-S13&gt;=15000,15000*$D$21,IF(S17-S13&lt;15000,(S17-S13)*$D$21,0))</f>
        <v>1374.12</v>
      </c>
      <c r="T21" s="90">
        <f t="shared" si="23"/>
        <v>1374.12</v>
      </c>
      <c r="U21" s="90">
        <f t="shared" si="23"/>
        <v>1374.12</v>
      </c>
    </row>
    <row r="22" spans="2:21" s="80" customFormat="1" ht="11.25" x14ac:dyDescent="0.2">
      <c r="B22" s="83"/>
      <c r="C22" s="83"/>
      <c r="D22" s="83"/>
      <c r="E22" s="83"/>
      <c r="F22" s="83"/>
      <c r="G22" s="83"/>
      <c r="H22" s="83"/>
      <c r="I22" s="83"/>
      <c r="J22" s="83"/>
      <c r="K22" s="83"/>
      <c r="L22" s="83"/>
      <c r="M22" s="83"/>
      <c r="N22" s="83"/>
      <c r="O22" s="83"/>
      <c r="P22" s="83"/>
      <c r="Q22" s="83"/>
      <c r="R22" s="83"/>
      <c r="S22" s="83"/>
      <c r="T22" s="83"/>
      <c r="U22" s="83"/>
    </row>
    <row r="23" spans="2:21" s="80" customFormat="1" ht="12.75" x14ac:dyDescent="0.2">
      <c r="B23" s="190" t="s">
        <v>50</v>
      </c>
      <c r="C23" s="191"/>
      <c r="D23" s="194"/>
      <c r="E23" s="195"/>
      <c r="F23" s="193">
        <f t="shared" ref="F23:H23" si="24">+F17-SUM(F19:F22)</f>
        <v>15275.13845</v>
      </c>
      <c r="G23" s="193">
        <f t="shared" ref="G23" si="25">+G17-SUM(G19:G22)</f>
        <v>14214.273064999999</v>
      </c>
      <c r="H23" s="193">
        <f t="shared" si="24"/>
        <v>10359.253375</v>
      </c>
      <c r="I23" s="193">
        <f t="shared" ref="I23:R23" si="26">+I17-SUM(I19:I22)</f>
        <v>10359.253375</v>
      </c>
      <c r="J23" s="193">
        <f t="shared" si="26"/>
        <v>10359.253375</v>
      </c>
      <c r="K23" s="193">
        <f t="shared" si="26"/>
        <v>10359.253375</v>
      </c>
      <c r="L23" s="193">
        <f t="shared" si="26"/>
        <v>10359.253375</v>
      </c>
      <c r="M23" s="193">
        <f t="shared" si="26"/>
        <v>10359.253375</v>
      </c>
      <c r="N23" s="193">
        <f t="shared" si="26"/>
        <v>10359.253375</v>
      </c>
      <c r="O23" s="193">
        <f t="shared" si="26"/>
        <v>10359.253375</v>
      </c>
      <c r="P23" s="193">
        <f t="shared" si="26"/>
        <v>10359.253375</v>
      </c>
      <c r="Q23" s="193">
        <f t="shared" si="26"/>
        <v>10359.253375</v>
      </c>
      <c r="R23" s="193">
        <f t="shared" si="26"/>
        <v>10359.253375</v>
      </c>
      <c r="S23" s="193">
        <f t="shared" ref="S23:U23" si="27">+S17-SUM(S19:S22)</f>
        <v>10359.253375</v>
      </c>
      <c r="T23" s="193">
        <f t="shared" si="27"/>
        <v>10359.253375</v>
      </c>
      <c r="U23" s="193">
        <f t="shared" si="27"/>
        <v>10359.253375</v>
      </c>
    </row>
    <row r="24" spans="2:21" s="80" customFormat="1" ht="12.75" x14ac:dyDescent="0.2">
      <c r="B24" s="85"/>
      <c r="C24" s="97"/>
      <c r="D24" s="86"/>
      <c r="E24" s="87"/>
      <c r="F24" s="92"/>
      <c r="G24" s="92"/>
      <c r="H24" s="92"/>
      <c r="I24" s="92"/>
      <c r="J24" s="92"/>
      <c r="K24" s="92"/>
      <c r="L24" s="92"/>
      <c r="M24" s="92"/>
      <c r="N24" s="92"/>
      <c r="O24" s="92"/>
      <c r="P24" s="92"/>
      <c r="Q24" s="92"/>
      <c r="R24" s="92"/>
      <c r="S24" s="92"/>
      <c r="T24" s="92"/>
      <c r="U24" s="92"/>
    </row>
    <row r="25" spans="2:21" s="80" customFormat="1" ht="12.75" x14ac:dyDescent="0.2">
      <c r="B25" s="88" t="s">
        <v>52</v>
      </c>
      <c r="C25" s="96" t="s">
        <v>37</v>
      </c>
      <c r="D25" s="94">
        <v>3.7499999999999999E-2</v>
      </c>
      <c r="E25" s="95" t="s">
        <v>41</v>
      </c>
      <c r="F25" s="90">
        <f t="shared" ref="F25:H25" si="28">IF(F17&gt;21000,0,IF(F17&lt;21000,F17*$D$25,0))</f>
        <v>640.40774999999996</v>
      </c>
      <c r="G25" s="90">
        <f t="shared" ref="G25" si="29">IF(G17&gt;21000,0,IF(G17&lt;21000,G17*$D$25,0))</f>
        <v>600.32467499999996</v>
      </c>
      <c r="H25" s="90">
        <f t="shared" si="28"/>
        <v>450.88312499999995</v>
      </c>
      <c r="I25" s="90">
        <f t="shared" ref="I25:R25" si="30">IF(I17&gt;21000,0,IF(I17&lt;21000,I17*$D$25,0))</f>
        <v>450.88312499999995</v>
      </c>
      <c r="J25" s="90">
        <f t="shared" si="30"/>
        <v>450.88312499999995</v>
      </c>
      <c r="K25" s="90">
        <f t="shared" si="30"/>
        <v>450.88312499999995</v>
      </c>
      <c r="L25" s="90">
        <f t="shared" si="30"/>
        <v>450.88312499999995</v>
      </c>
      <c r="M25" s="90">
        <f t="shared" si="30"/>
        <v>450.88312499999995</v>
      </c>
      <c r="N25" s="90">
        <f t="shared" si="30"/>
        <v>450.88312499999995</v>
      </c>
      <c r="O25" s="90">
        <f t="shared" si="30"/>
        <v>450.88312499999995</v>
      </c>
      <c r="P25" s="90">
        <f t="shared" si="30"/>
        <v>450.88312499999995</v>
      </c>
      <c r="Q25" s="90">
        <f t="shared" si="30"/>
        <v>450.88312499999995</v>
      </c>
      <c r="R25" s="90">
        <f t="shared" si="30"/>
        <v>450.88312499999995</v>
      </c>
      <c r="S25" s="90">
        <f t="shared" ref="S25:U25" si="31">IF(S17&gt;21000,0,IF(S17&lt;21000,S17*$D$25,0))</f>
        <v>450.88312499999995</v>
      </c>
      <c r="T25" s="90">
        <f t="shared" si="31"/>
        <v>450.88312499999995</v>
      </c>
      <c r="U25" s="90">
        <f t="shared" si="31"/>
        <v>450.88312499999995</v>
      </c>
    </row>
    <row r="26" spans="2:21" s="80" customFormat="1" ht="12.75" x14ac:dyDescent="0.2">
      <c r="B26" s="88" t="s">
        <v>53</v>
      </c>
      <c r="C26" s="96" t="s">
        <v>37</v>
      </c>
      <c r="D26" s="94">
        <v>0.13</v>
      </c>
      <c r="E26" s="95" t="s">
        <v>42</v>
      </c>
      <c r="F26" s="90">
        <f t="shared" ref="F26:H26" si="32">IF(F17-F13&gt;=15000,15000*$D$26,IF(F17-F13&lt;15000,(F17-F13)*$D$26,0))</f>
        <v>1597.18</v>
      </c>
      <c r="G26" s="90">
        <f t="shared" ref="G26" si="33">IF(G17-G13&gt;=15000,15000*$D$26,IF(G17-G13&lt;15000,(G17-G13)*$D$26,0))</f>
        <v>1597.18</v>
      </c>
      <c r="H26" s="90">
        <f t="shared" si="32"/>
        <v>1488.63</v>
      </c>
      <c r="I26" s="90">
        <f t="shared" ref="I26:R26" si="34">IF(I17-I13&gt;=15000,15000*$D$26,IF(I17-I13&lt;15000,(I17-I13)*$D$26,0))</f>
        <v>1488.63</v>
      </c>
      <c r="J26" s="90">
        <f t="shared" si="34"/>
        <v>1488.63</v>
      </c>
      <c r="K26" s="90">
        <f t="shared" si="34"/>
        <v>1488.63</v>
      </c>
      <c r="L26" s="90">
        <f t="shared" si="34"/>
        <v>1488.63</v>
      </c>
      <c r="M26" s="90">
        <f t="shared" si="34"/>
        <v>1488.63</v>
      </c>
      <c r="N26" s="90">
        <f t="shared" si="34"/>
        <v>1488.63</v>
      </c>
      <c r="O26" s="90">
        <f t="shared" si="34"/>
        <v>1488.63</v>
      </c>
      <c r="P26" s="90">
        <f t="shared" si="34"/>
        <v>1488.63</v>
      </c>
      <c r="Q26" s="90">
        <f t="shared" si="34"/>
        <v>1488.63</v>
      </c>
      <c r="R26" s="90">
        <f t="shared" si="34"/>
        <v>1488.63</v>
      </c>
      <c r="S26" s="90">
        <f t="shared" ref="S26:U26" si="35">IF(S17-S13&gt;=15000,15000*$D$26,IF(S17-S13&lt;15000,(S17-S13)*$D$26,0))</f>
        <v>1488.63</v>
      </c>
      <c r="T26" s="90">
        <f t="shared" si="35"/>
        <v>1488.63</v>
      </c>
      <c r="U26" s="90">
        <f t="shared" si="35"/>
        <v>1488.63</v>
      </c>
    </row>
    <row r="27" spans="2:21" s="80" customFormat="1" ht="12.75" x14ac:dyDescent="0.2">
      <c r="B27" s="88" t="s">
        <v>54</v>
      </c>
      <c r="C27" s="96" t="s">
        <v>37</v>
      </c>
      <c r="D27" s="94">
        <v>8.3299999999999999E-2</v>
      </c>
      <c r="E27" s="95" t="s">
        <v>42</v>
      </c>
      <c r="F27" s="90">
        <f t="shared" ref="F27:H27" si="36">F11*$D$27</f>
        <v>1023.4238</v>
      </c>
      <c r="G27" s="90">
        <f t="shared" ref="G27" si="37">G11*$D$27</f>
        <v>1023.4238</v>
      </c>
      <c r="H27" s="90">
        <f t="shared" si="36"/>
        <v>953.86829999999998</v>
      </c>
      <c r="I27" s="90">
        <f t="shared" ref="I27:R27" si="38">I11*$D$27</f>
        <v>953.86829999999998</v>
      </c>
      <c r="J27" s="90">
        <f t="shared" si="38"/>
        <v>953.86829999999998</v>
      </c>
      <c r="K27" s="90">
        <f t="shared" si="38"/>
        <v>953.86829999999998</v>
      </c>
      <c r="L27" s="90">
        <f t="shared" si="38"/>
        <v>953.86829999999998</v>
      </c>
      <c r="M27" s="90">
        <f t="shared" si="38"/>
        <v>953.86829999999998</v>
      </c>
      <c r="N27" s="90">
        <f t="shared" si="38"/>
        <v>953.86829999999998</v>
      </c>
      <c r="O27" s="90">
        <f t="shared" si="38"/>
        <v>953.86829999999998</v>
      </c>
      <c r="P27" s="90">
        <f t="shared" si="38"/>
        <v>953.86829999999998</v>
      </c>
      <c r="Q27" s="90">
        <f t="shared" si="38"/>
        <v>953.86829999999998</v>
      </c>
      <c r="R27" s="90">
        <f t="shared" si="38"/>
        <v>953.86829999999998</v>
      </c>
      <c r="S27" s="90">
        <f t="shared" ref="S27:U27" si="39">S11*$D$27</f>
        <v>953.86829999999998</v>
      </c>
      <c r="T27" s="90">
        <f t="shared" si="39"/>
        <v>953.86829999999998</v>
      </c>
      <c r="U27" s="90">
        <f t="shared" si="39"/>
        <v>953.86829999999998</v>
      </c>
    </row>
    <row r="28" spans="2:21" s="80" customFormat="1" ht="12.75" x14ac:dyDescent="0.2">
      <c r="B28" s="93" t="s">
        <v>43</v>
      </c>
      <c r="C28" s="96" t="s">
        <v>37</v>
      </c>
      <c r="D28" s="94">
        <v>5.8299999999999998E-2</v>
      </c>
      <c r="E28" s="95" t="s">
        <v>42</v>
      </c>
      <c r="F28" s="90">
        <f t="shared" ref="F28:H28" si="40">F11*$D$28</f>
        <v>716.27379999999994</v>
      </c>
      <c r="G28" s="90">
        <f t="shared" ref="G28" si="41">G11*$D$28</f>
        <v>716.27379999999994</v>
      </c>
      <c r="H28" s="90">
        <f t="shared" si="40"/>
        <v>667.5933</v>
      </c>
      <c r="I28" s="90">
        <f t="shared" ref="I28:R28" si="42">I11*$D$28</f>
        <v>667.5933</v>
      </c>
      <c r="J28" s="90">
        <f t="shared" si="42"/>
        <v>667.5933</v>
      </c>
      <c r="K28" s="90">
        <f t="shared" si="42"/>
        <v>667.5933</v>
      </c>
      <c r="L28" s="90">
        <f t="shared" si="42"/>
        <v>667.5933</v>
      </c>
      <c r="M28" s="90">
        <f t="shared" si="42"/>
        <v>667.5933</v>
      </c>
      <c r="N28" s="90">
        <f t="shared" si="42"/>
        <v>667.5933</v>
      </c>
      <c r="O28" s="90">
        <f t="shared" si="42"/>
        <v>667.5933</v>
      </c>
      <c r="P28" s="90">
        <f t="shared" si="42"/>
        <v>667.5933</v>
      </c>
      <c r="Q28" s="90">
        <f t="shared" si="42"/>
        <v>667.5933</v>
      </c>
      <c r="R28" s="90">
        <f t="shared" si="42"/>
        <v>667.5933</v>
      </c>
      <c r="S28" s="90">
        <f t="shared" ref="S28:U28" si="43">S11*$D$28</f>
        <v>667.5933</v>
      </c>
      <c r="T28" s="90">
        <f t="shared" si="43"/>
        <v>667.5933</v>
      </c>
      <c r="U28" s="90">
        <f t="shared" si="43"/>
        <v>667.5933</v>
      </c>
    </row>
    <row r="29" spans="2:21" s="80" customFormat="1" ht="12.75" x14ac:dyDescent="0.2">
      <c r="B29" s="93" t="s">
        <v>55</v>
      </c>
      <c r="C29" s="96" t="s">
        <v>37</v>
      </c>
      <c r="D29" s="99">
        <v>2.5600000000000001E-2</v>
      </c>
      <c r="E29" s="94" t="s">
        <v>41</v>
      </c>
      <c r="F29" s="90" t="s">
        <v>70</v>
      </c>
      <c r="G29" s="90" t="s">
        <v>70</v>
      </c>
      <c r="H29" s="90" t="s">
        <v>70</v>
      </c>
      <c r="I29" s="90" t="s">
        <v>70</v>
      </c>
      <c r="J29" s="90" t="s">
        <v>70</v>
      </c>
      <c r="K29" s="90" t="s">
        <v>70</v>
      </c>
      <c r="L29" s="90" t="s">
        <v>70</v>
      </c>
      <c r="M29" s="90" t="s">
        <v>70</v>
      </c>
      <c r="N29" s="90" t="s">
        <v>70</v>
      </c>
      <c r="O29" s="90" t="s">
        <v>70</v>
      </c>
      <c r="P29" s="90" t="s">
        <v>70</v>
      </c>
      <c r="Q29" s="90" t="s">
        <v>70</v>
      </c>
      <c r="R29" s="90" t="s">
        <v>70</v>
      </c>
      <c r="S29" s="90" t="s">
        <v>70</v>
      </c>
      <c r="T29" s="90" t="s">
        <v>70</v>
      </c>
      <c r="U29" s="90" t="s">
        <v>70</v>
      </c>
    </row>
    <row r="30" spans="2:21" s="80" customFormat="1" ht="12.75" x14ac:dyDescent="0.2">
      <c r="B30" s="89" t="s">
        <v>56</v>
      </c>
      <c r="C30" s="96" t="s">
        <v>39</v>
      </c>
      <c r="D30" s="94"/>
      <c r="E30" s="95"/>
      <c r="F30" s="90">
        <v>250</v>
      </c>
      <c r="G30" s="90">
        <v>250</v>
      </c>
      <c r="H30" s="90">
        <v>250</v>
      </c>
      <c r="I30" s="90">
        <v>250</v>
      </c>
      <c r="J30" s="90">
        <v>250</v>
      </c>
      <c r="K30" s="90">
        <v>250</v>
      </c>
      <c r="L30" s="90">
        <v>250</v>
      </c>
      <c r="M30" s="90">
        <v>250</v>
      </c>
      <c r="N30" s="90">
        <v>250</v>
      </c>
      <c r="O30" s="90">
        <v>250</v>
      </c>
      <c r="P30" s="90">
        <v>250</v>
      </c>
      <c r="Q30" s="90">
        <v>250</v>
      </c>
      <c r="R30" s="90">
        <v>250</v>
      </c>
      <c r="S30" s="90">
        <v>250</v>
      </c>
      <c r="T30" s="90">
        <v>250</v>
      </c>
      <c r="U30" s="90">
        <v>250</v>
      </c>
    </row>
    <row r="31" spans="2:21" s="80" customFormat="1" ht="12.75" x14ac:dyDescent="0.2">
      <c r="B31" s="89" t="s">
        <v>57</v>
      </c>
      <c r="C31" s="96" t="s">
        <v>39</v>
      </c>
      <c r="D31" s="94"/>
      <c r="E31" s="95"/>
      <c r="F31" s="90"/>
      <c r="G31" s="90"/>
      <c r="H31" s="90"/>
      <c r="I31" s="90"/>
      <c r="J31" s="90"/>
      <c r="K31" s="90"/>
      <c r="L31" s="90"/>
      <c r="M31" s="90"/>
      <c r="N31" s="90"/>
      <c r="O31" s="90"/>
      <c r="P31" s="90"/>
      <c r="Q31" s="90"/>
      <c r="R31" s="90"/>
      <c r="S31" s="90"/>
      <c r="T31" s="90"/>
      <c r="U31" s="90"/>
    </row>
    <row r="32" spans="2:21" s="80" customFormat="1" ht="12.75" x14ac:dyDescent="0.2">
      <c r="B32" s="89" t="s">
        <v>71</v>
      </c>
      <c r="C32" s="96" t="s">
        <v>37</v>
      </c>
      <c r="D32" s="94">
        <v>4.8099999999999997E-2</v>
      </c>
      <c r="E32" s="95" t="s">
        <v>42</v>
      </c>
      <c r="F32" s="90" t="s">
        <v>70</v>
      </c>
      <c r="G32" s="90" t="s">
        <v>70</v>
      </c>
      <c r="H32" s="90" t="s">
        <v>70</v>
      </c>
      <c r="I32" s="90" t="s">
        <v>70</v>
      </c>
      <c r="J32" s="90" t="s">
        <v>70</v>
      </c>
      <c r="K32" s="90" t="s">
        <v>70</v>
      </c>
      <c r="L32" s="90" t="s">
        <v>70</v>
      </c>
      <c r="M32" s="90" t="s">
        <v>70</v>
      </c>
      <c r="N32" s="90" t="s">
        <v>70</v>
      </c>
      <c r="O32" s="90" t="s">
        <v>70</v>
      </c>
      <c r="P32" s="90" t="s">
        <v>70</v>
      </c>
      <c r="Q32" s="90" t="s">
        <v>70</v>
      </c>
      <c r="R32" s="90" t="s">
        <v>70</v>
      </c>
      <c r="S32" s="90" t="s">
        <v>70</v>
      </c>
      <c r="T32" s="90" t="s">
        <v>70</v>
      </c>
      <c r="U32" s="90" t="s">
        <v>70</v>
      </c>
    </row>
    <row r="33" spans="2:21" s="80" customFormat="1" ht="12.75" x14ac:dyDescent="0.2">
      <c r="B33" s="89"/>
      <c r="C33" s="96"/>
      <c r="D33" s="94"/>
      <c r="E33" s="95"/>
      <c r="F33" s="90"/>
      <c r="G33" s="90"/>
      <c r="H33" s="90"/>
      <c r="I33" s="90"/>
      <c r="J33" s="90"/>
      <c r="K33" s="90"/>
      <c r="L33" s="90"/>
      <c r="M33" s="90"/>
      <c r="N33" s="90"/>
      <c r="O33" s="90"/>
      <c r="P33" s="90"/>
      <c r="Q33" s="90"/>
      <c r="R33" s="90"/>
      <c r="S33" s="90"/>
      <c r="T33" s="90"/>
      <c r="U33" s="90"/>
    </row>
    <row r="34" spans="2:21" s="80" customFormat="1" ht="12.75" x14ac:dyDescent="0.2">
      <c r="B34" s="109" t="s">
        <v>60</v>
      </c>
      <c r="C34" s="110"/>
      <c r="D34" s="105"/>
      <c r="E34" s="112"/>
      <c r="F34" s="113">
        <f t="shared" ref="F34:H34" si="44">SUM(F25:F33)</f>
        <v>4227.2853500000001</v>
      </c>
      <c r="G34" s="113">
        <f t="shared" ref="G34" si="45">SUM(G25:G33)</f>
        <v>4187.2022749999996</v>
      </c>
      <c r="H34" s="113">
        <f t="shared" si="44"/>
        <v>3810.974725</v>
      </c>
      <c r="I34" s="113">
        <f t="shared" ref="I34:R34" si="46">SUM(I25:I33)</f>
        <v>3810.974725</v>
      </c>
      <c r="J34" s="113">
        <f t="shared" si="46"/>
        <v>3810.974725</v>
      </c>
      <c r="K34" s="113">
        <f t="shared" si="46"/>
        <v>3810.974725</v>
      </c>
      <c r="L34" s="113">
        <f t="shared" si="46"/>
        <v>3810.974725</v>
      </c>
      <c r="M34" s="113">
        <f t="shared" si="46"/>
        <v>3810.974725</v>
      </c>
      <c r="N34" s="113">
        <f t="shared" si="46"/>
        <v>3810.974725</v>
      </c>
      <c r="O34" s="113">
        <f t="shared" si="46"/>
        <v>3810.974725</v>
      </c>
      <c r="P34" s="113">
        <f t="shared" si="46"/>
        <v>3810.974725</v>
      </c>
      <c r="Q34" s="113">
        <f t="shared" si="46"/>
        <v>3810.974725</v>
      </c>
      <c r="R34" s="113">
        <f t="shared" si="46"/>
        <v>3810.974725</v>
      </c>
      <c r="S34" s="113">
        <f t="shared" ref="S34:U34" si="47">SUM(S25:S33)</f>
        <v>3810.974725</v>
      </c>
      <c r="T34" s="113">
        <f t="shared" si="47"/>
        <v>3810.974725</v>
      </c>
      <c r="U34" s="113">
        <f t="shared" si="47"/>
        <v>3810.974725</v>
      </c>
    </row>
    <row r="35" spans="2:21" s="80" customFormat="1" ht="12.75" x14ac:dyDescent="0.2">
      <c r="B35" s="88" t="s">
        <v>58</v>
      </c>
      <c r="C35" s="96"/>
      <c r="D35" s="114">
        <v>0.16666666666666666</v>
      </c>
      <c r="E35" s="95"/>
      <c r="F35" s="90">
        <f t="shared" ref="F35:H35" si="48">F34*$D$35*0</f>
        <v>0</v>
      </c>
      <c r="G35" s="90">
        <f t="shared" ref="G35" si="49">G34*$D$35*0</f>
        <v>0</v>
      </c>
      <c r="H35" s="90">
        <f t="shared" si="48"/>
        <v>0</v>
      </c>
      <c r="I35" s="90">
        <f t="shared" ref="I35:R35" si="50">I34*$D$35*0</f>
        <v>0</v>
      </c>
      <c r="J35" s="90">
        <f t="shared" si="50"/>
        <v>0</v>
      </c>
      <c r="K35" s="90">
        <f t="shared" si="50"/>
        <v>0</v>
      </c>
      <c r="L35" s="90">
        <f t="shared" si="50"/>
        <v>0</v>
      </c>
      <c r="M35" s="90">
        <f t="shared" si="50"/>
        <v>0</v>
      </c>
      <c r="N35" s="90">
        <f t="shared" si="50"/>
        <v>0</v>
      </c>
      <c r="O35" s="90">
        <f t="shared" si="50"/>
        <v>0</v>
      </c>
      <c r="P35" s="90">
        <f t="shared" si="50"/>
        <v>0</v>
      </c>
      <c r="Q35" s="90">
        <f t="shared" si="50"/>
        <v>0</v>
      </c>
      <c r="R35" s="90">
        <f t="shared" si="50"/>
        <v>0</v>
      </c>
      <c r="S35" s="90">
        <f t="shared" ref="S35:U35" si="51">S34*$D$35*0</f>
        <v>0</v>
      </c>
      <c r="T35" s="90">
        <f t="shared" si="51"/>
        <v>0</v>
      </c>
      <c r="U35" s="90">
        <f t="shared" si="51"/>
        <v>0</v>
      </c>
    </row>
    <row r="36" spans="2:21" s="80" customFormat="1" ht="12.75" x14ac:dyDescent="0.2">
      <c r="B36" s="109" t="s">
        <v>59</v>
      </c>
      <c r="C36" s="110"/>
      <c r="D36" s="109"/>
      <c r="E36" s="111"/>
      <c r="F36" s="113">
        <f t="shared" ref="F36:H36" si="52">F17+F34+F35</f>
        <v>21304.825349999999</v>
      </c>
      <c r="G36" s="113">
        <f t="shared" ref="G36" si="53">G17+G34+G35</f>
        <v>20195.860274999999</v>
      </c>
      <c r="H36" s="113">
        <f t="shared" si="52"/>
        <v>15834.524724999999</v>
      </c>
      <c r="I36" s="113">
        <f t="shared" ref="I36:R36" si="54">I17+I34+I35</f>
        <v>15834.524724999999</v>
      </c>
      <c r="J36" s="113">
        <f t="shared" si="54"/>
        <v>15834.524724999999</v>
      </c>
      <c r="K36" s="113">
        <f t="shared" si="54"/>
        <v>15834.524724999999</v>
      </c>
      <c r="L36" s="113">
        <f t="shared" si="54"/>
        <v>15834.524724999999</v>
      </c>
      <c r="M36" s="113">
        <f t="shared" si="54"/>
        <v>15834.524724999999</v>
      </c>
      <c r="N36" s="113">
        <f t="shared" si="54"/>
        <v>15834.524724999999</v>
      </c>
      <c r="O36" s="113">
        <f t="shared" si="54"/>
        <v>15834.524724999999</v>
      </c>
      <c r="P36" s="113">
        <f t="shared" si="54"/>
        <v>15834.524724999999</v>
      </c>
      <c r="Q36" s="113">
        <f t="shared" si="54"/>
        <v>15834.524724999999</v>
      </c>
      <c r="R36" s="113">
        <f t="shared" si="54"/>
        <v>15834.524724999999</v>
      </c>
      <c r="S36" s="113">
        <f t="shared" ref="S36:U36" si="55">S17+S34+S35</f>
        <v>15834.524724999999</v>
      </c>
      <c r="T36" s="113">
        <f t="shared" si="55"/>
        <v>15834.524724999999</v>
      </c>
      <c r="U36" s="113">
        <f t="shared" si="55"/>
        <v>15834.524724999999</v>
      </c>
    </row>
  </sheetData>
  <mergeCells count="2">
    <mergeCell ref="B2:H2"/>
    <mergeCell ref="C3:H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Cost Schedule</vt:lpstr>
      <vt:lpstr>Wage Structure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Anish Kumar T N - KRC</dc:creator>
  <cp:lastModifiedBy>SILA</cp:lastModifiedBy>
  <dcterms:created xsi:type="dcterms:W3CDTF">2020-01-31T10:05:12Z</dcterms:created>
  <dcterms:modified xsi:type="dcterms:W3CDTF">2021-10-14T06:57:03Z</dcterms:modified>
</cp:coreProperties>
</file>