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a\Downloads\"/>
    </mc:Choice>
  </mc:AlternateContent>
  <xr:revisionPtr revIDLastSave="0" documentId="13_ncr:1_{A7D74A5F-F5A6-416B-8164-0B1C4C07ABC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st Schedule" sheetId="2" r:id="rId1"/>
    <sheet name="Wage Structure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" i="9" l="1"/>
  <c r="H31" i="9" s="1"/>
  <c r="I12" i="2"/>
  <c r="H12" i="2"/>
  <c r="G12" i="2"/>
  <c r="F12" i="2"/>
  <c r="J11" i="2"/>
  <c r="J10" i="2"/>
  <c r="H15" i="9" l="1"/>
  <c r="H12" i="9"/>
  <c r="H17" i="9" s="1"/>
  <c r="H27" i="9" s="1"/>
  <c r="H21" i="9" l="1"/>
  <c r="H26" i="9"/>
  <c r="H20" i="9"/>
  <c r="H25" i="9"/>
  <c r="H19" i="9"/>
  <c r="H23" i="9" l="1"/>
  <c r="H33" i="9"/>
  <c r="H34" i="9" s="1"/>
  <c r="H35" i="9" l="1"/>
  <c r="E10" i="2" s="1"/>
  <c r="K10" i="2" s="1"/>
  <c r="G10" i="9" l="1"/>
  <c r="G31" i="9" l="1"/>
  <c r="G15" i="9"/>
  <c r="G12" i="9"/>
  <c r="G17" i="9" s="1"/>
  <c r="G21" i="9" s="1"/>
  <c r="G19" i="9" l="1"/>
  <c r="G26" i="9"/>
  <c r="G20" i="9"/>
  <c r="G27" i="9"/>
  <c r="G25" i="9"/>
  <c r="G23" i="9" l="1"/>
  <c r="G33" i="9"/>
  <c r="G34" i="9" s="1"/>
  <c r="G35" i="9" s="1"/>
  <c r="E9" i="2" s="1"/>
  <c r="F10" i="9" l="1"/>
  <c r="F31" i="9" l="1"/>
  <c r="F15" i="9"/>
  <c r="F12" i="9"/>
  <c r="F17" i="9" s="1"/>
  <c r="F27" i="9" s="1"/>
  <c r="F19" i="9" l="1"/>
  <c r="F21" i="9"/>
  <c r="F25" i="9"/>
  <c r="F26" i="9"/>
  <c r="F20" i="9"/>
  <c r="F33" i="9" l="1"/>
  <c r="F34" i="9" s="1"/>
  <c r="F23" i="9"/>
  <c r="F35" i="9" l="1"/>
  <c r="E11" i="2" s="1"/>
  <c r="K11" i="2" s="1"/>
  <c r="C15" i="2" l="1"/>
  <c r="C17" i="2" s="1"/>
  <c r="K18" i="2" l="1"/>
  <c r="T19" i="2" l="1"/>
  <c r="S9" i="2"/>
  <c r="T9" i="2" s="1"/>
  <c r="J9" i="2"/>
  <c r="K9" i="2" l="1"/>
  <c r="K12" i="2" s="1"/>
  <c r="K19" i="2" s="1"/>
  <c r="J12" i="2"/>
  <c r="T18" i="2"/>
  <c r="R12" i="2"/>
  <c r="Q12" i="2"/>
  <c r="P12" i="2"/>
  <c r="O12" i="2"/>
  <c r="T25" i="2"/>
  <c r="K25" i="2"/>
  <c r="T7" i="2" l="1"/>
  <c r="T12" i="2"/>
  <c r="R23" i="2"/>
  <c r="O23" i="2"/>
  <c r="Q23" i="2"/>
  <c r="H23" i="2"/>
  <c r="P23" i="2"/>
  <c r="S12" i="2"/>
  <c r="F23" i="2"/>
  <c r="I23" i="2"/>
  <c r="G23" i="2"/>
  <c r="J24" i="2"/>
  <c r="K24" i="2" l="1"/>
  <c r="S24" i="2"/>
  <c r="J23" i="2"/>
  <c r="S23" i="2"/>
  <c r="T24" i="2" l="1"/>
  <c r="T20" i="2" l="1"/>
  <c r="T23" i="2"/>
  <c r="T26" i="2" s="1"/>
  <c r="K20" i="2"/>
  <c r="K21" i="2" s="1"/>
  <c r="K23" i="2"/>
  <c r="K26" i="2" s="1"/>
</calcChain>
</file>

<file path=xl/sharedStrings.xml><?xml version="1.0" encoding="utf-8"?>
<sst xmlns="http://schemas.openxmlformats.org/spreadsheetml/2006/main" count="126" uniqueCount="89">
  <si>
    <t>G</t>
  </si>
  <si>
    <t>I</t>
  </si>
  <si>
    <t>II</t>
  </si>
  <si>
    <t>III</t>
  </si>
  <si>
    <t>Heads</t>
  </si>
  <si>
    <t>Cost</t>
  </si>
  <si>
    <t>at Actuals</t>
  </si>
  <si>
    <t>MANAGEMENT &amp; OVER HEAD CHARGES ASSESSMENT</t>
  </si>
  <si>
    <t>(MANPOWER TOTAL COST IS INCLUSIVE OF VENDOR M-FEE)</t>
  </si>
  <si>
    <t>JLL DIRECT MANPOWER COST</t>
  </si>
  <si>
    <t>% of M-FEE</t>
  </si>
  <si>
    <t>Billing At Actuals</t>
  </si>
  <si>
    <t>FACTOR OF CONSIDERATION</t>
  </si>
  <si>
    <t>COST</t>
  </si>
  <si>
    <t>AREA</t>
  </si>
  <si>
    <t>PHASE-4</t>
  </si>
  <si>
    <t>Single Disc Machine</t>
  </si>
  <si>
    <t>Unit Rate (Rs.)</t>
  </si>
  <si>
    <t xml:space="preserve">Site Name - </t>
  </si>
  <si>
    <t>Sub - Total</t>
  </si>
  <si>
    <t>Shifts</t>
  </si>
  <si>
    <t>Remarks &amp; Shift Timings</t>
  </si>
  <si>
    <t>Sr.No.</t>
  </si>
  <si>
    <t>Disposable Toiletries &amp; Garbage Bags</t>
  </si>
  <si>
    <t>Total No.</t>
  </si>
  <si>
    <t>TOTAL CHARGES</t>
  </si>
  <si>
    <t>Management Fee</t>
  </si>
  <si>
    <t>Grand Total - Monthly</t>
  </si>
  <si>
    <t>9 hours x 6 Days a Week</t>
  </si>
  <si>
    <t>Break ups</t>
  </si>
  <si>
    <t>Janitor</t>
  </si>
  <si>
    <t>Basic</t>
  </si>
  <si>
    <t>S</t>
  </si>
  <si>
    <t>DA</t>
  </si>
  <si>
    <t>V</t>
  </si>
  <si>
    <t>HRA</t>
  </si>
  <si>
    <t>Gross</t>
  </si>
  <si>
    <t>Basic+DA</t>
  </si>
  <si>
    <t>Leave Wages  (CL, PL, SL)</t>
  </si>
  <si>
    <t>Washing Allowance</t>
  </si>
  <si>
    <t xml:space="preserve">Other Allowances </t>
  </si>
  <si>
    <t>Gross Salary</t>
  </si>
  <si>
    <t>S/V</t>
  </si>
  <si>
    <t>Taken On</t>
  </si>
  <si>
    <t>%</t>
  </si>
  <si>
    <t>Total In Hand Salary</t>
  </si>
  <si>
    <t>Professional Tax Deduction</t>
  </si>
  <si>
    <t>ESI Employee Deduction</t>
  </si>
  <si>
    <t>P.F Employee Deduction</t>
  </si>
  <si>
    <t>Ex-Gratia - Bonus</t>
  </si>
  <si>
    <t>National Holidays Days Holidays</t>
  </si>
  <si>
    <t xml:space="preserve">Uniform, Shoes, PPE </t>
  </si>
  <si>
    <t>Documentation &amp; BGV</t>
  </si>
  <si>
    <t>1/6 Reliever Charge (if applicable)</t>
  </si>
  <si>
    <t>TOTAL CTC</t>
  </si>
  <si>
    <t>Sub Total CTC</t>
  </si>
  <si>
    <t>State - Maharashtra</t>
  </si>
  <si>
    <t>Wage - State Wage, Zone - 1</t>
  </si>
  <si>
    <t>Wage Schedule</t>
  </si>
  <si>
    <t>Basic + DA</t>
  </si>
  <si>
    <t>HRA%</t>
  </si>
  <si>
    <t>Gratuity</t>
  </si>
  <si>
    <t>At Actual</t>
  </si>
  <si>
    <t>Housekeepnig Consumables &amp; Supplies/Tools &amp; Tackles</t>
  </si>
  <si>
    <t>Wet &amp; Dry Vacuum Cleaner - 30 Ltr</t>
  </si>
  <si>
    <t>Terms</t>
  </si>
  <si>
    <t>Taxes as applicable</t>
  </si>
  <si>
    <t>Revision in rates will be deemed approved as per Minimum Wage Notification from the date thereof</t>
  </si>
  <si>
    <t>Uniforms costs are included, however, for customized uniforms - we will bill on actuals</t>
  </si>
  <si>
    <t>Payments Terms - 30 Days</t>
  </si>
  <si>
    <t>SILA will deploy a transition team on site upto a week before the start date to take a handover, and same will be billed to client</t>
  </si>
  <si>
    <t>Consubables, Machinery &amp; Pest Management</t>
  </si>
  <si>
    <t>Rel</t>
  </si>
  <si>
    <t>SILA will provide on statutory documentation each month.</t>
  </si>
  <si>
    <t>HK Staff</t>
  </si>
  <si>
    <t>Tools &amp; Tackles</t>
  </si>
  <si>
    <t>Work on Statutory Holidays will be billed at 3X - 26th January, 1st May, 15th August, 2nd October and 4 other national holidays which will be chosen by the client</t>
  </si>
  <si>
    <t>Min. Wage Year Notification - Jul'21 to Dec'21</t>
  </si>
  <si>
    <t>City: Mumbai</t>
  </si>
  <si>
    <t>Soft Services</t>
  </si>
  <si>
    <t>Client Scope</t>
  </si>
  <si>
    <t>To be provided by TRIL</t>
  </si>
  <si>
    <t>T.B.D</t>
  </si>
  <si>
    <t>To be Discussed</t>
  </si>
  <si>
    <t>Pantry Staff</t>
  </si>
  <si>
    <t>Office Staff</t>
  </si>
  <si>
    <t>Budget Cap of k. First Month budget to be 3x of Monthly budget</t>
  </si>
  <si>
    <t>TATA Realty Pune (TATA)</t>
  </si>
  <si>
    <t>Proposal Date - 24.10.2021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</si>
</sst>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_(* #,##0.0_);_(* \(#,##0.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name val="Calibri"/>
      <family val="2"/>
      <scheme val="minor"/>
    </font>
    <font>
      <sz val="14"/>
      <color rgb="FFC0000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9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>
      <protection locked="0"/>
    </xf>
    <xf numFmtId="0" fontId="18" fillId="0" borderId="0">
      <alignment vertical="center"/>
    </xf>
    <xf numFmtId="165" fontId="2" fillId="0" borderId="0">
      <alignment vertical="top"/>
      <protection locked="0"/>
    </xf>
    <xf numFmtId="9" fontId="2" fillId="0" borderId="0">
      <alignment vertical="top"/>
      <protection locked="0"/>
    </xf>
    <xf numFmtId="0" fontId="1" fillId="0" borderId="0"/>
    <xf numFmtId="43" fontId="1" fillId="0" borderId="0" applyFont="0" applyFill="0" applyBorder="0" applyAlignment="0" applyProtection="0"/>
    <xf numFmtId="0" fontId="20" fillId="0" borderId="0"/>
    <xf numFmtId="164" fontId="1" fillId="0" borderId="0" applyFont="0" applyFill="0" applyBorder="0" applyAlignment="0" applyProtection="0"/>
  </cellStyleXfs>
  <cellXfs count="209">
    <xf numFmtId="0" fontId="0" fillId="0" borderId="0" xfId="0"/>
    <xf numFmtId="0" fontId="4" fillId="0" borderId="0" xfId="0" applyFont="1" applyAlignment="1">
      <alignment horizontal="center"/>
    </xf>
    <xf numFmtId="166" fontId="4" fillId="0" borderId="0" xfId="1" applyNumberFormat="1" applyFont="1" applyAlignment="1">
      <alignment horizontal="center"/>
    </xf>
    <xf numFmtId="0" fontId="4" fillId="0" borderId="0" xfId="1" applyNumberFormat="1" applyFont="1" applyAlignment="1">
      <alignment horizontal="center"/>
    </xf>
    <xf numFmtId="0" fontId="5" fillId="0" borderId="0" xfId="0" applyFont="1"/>
    <xf numFmtId="166" fontId="6" fillId="2" borderId="23" xfId="1" applyNumberFormat="1" applyFont="1" applyFill="1" applyBorder="1" applyAlignment="1">
      <alignment horizontal="center" vertical="center"/>
    </xf>
    <xf numFmtId="166" fontId="6" fillId="2" borderId="24" xfId="1" applyNumberFormat="1" applyFont="1" applyFill="1" applyBorder="1" applyAlignment="1">
      <alignment horizontal="center" vertical="center"/>
    </xf>
    <xf numFmtId="166" fontId="6" fillId="2" borderId="25" xfId="1" applyNumberFormat="1" applyFont="1" applyFill="1" applyBorder="1" applyAlignment="1">
      <alignment horizontal="center" vertical="center"/>
    </xf>
    <xf numFmtId="166" fontId="7" fillId="3" borderId="12" xfId="3" applyNumberFormat="1" applyFont="1" applyFill="1" applyBorder="1" applyAlignment="1">
      <alignment vertical="center"/>
    </xf>
    <xf numFmtId="166" fontId="4" fillId="2" borderId="4" xfId="1" applyNumberFormat="1" applyFont="1" applyFill="1" applyBorder="1" applyAlignment="1">
      <alignment horizontal="center" vertical="center"/>
    </xf>
    <xf numFmtId="2" fontId="4" fillId="2" borderId="4" xfId="1" applyNumberFormat="1" applyFont="1" applyFill="1" applyBorder="1" applyAlignment="1">
      <alignment horizontal="center" vertical="center"/>
    </xf>
    <xf numFmtId="165" fontId="4" fillId="2" borderId="13" xfId="1" applyFont="1" applyFill="1" applyBorder="1" applyAlignment="1">
      <alignment horizontal="center" vertical="center"/>
    </xf>
    <xf numFmtId="166" fontId="4" fillId="2" borderId="14" xfId="1" applyNumberFormat="1" applyFont="1" applyFill="1" applyBorder="1" applyAlignment="1">
      <alignment horizontal="center" vertical="center"/>
    </xf>
    <xf numFmtId="0" fontId="5" fillId="2" borderId="0" xfId="0" applyFont="1" applyFill="1"/>
    <xf numFmtId="166" fontId="6" fillId="4" borderId="13" xfId="1" applyNumberFormat="1" applyFont="1" applyFill="1" applyBorder="1" applyAlignment="1">
      <alignment horizontal="center" vertical="center"/>
    </xf>
    <xf numFmtId="166" fontId="6" fillId="4" borderId="4" xfId="1" applyNumberFormat="1" applyFont="1" applyFill="1" applyBorder="1" applyAlignment="1">
      <alignment horizontal="center" vertical="center"/>
    </xf>
    <xf numFmtId="0" fontId="6" fillId="4" borderId="4" xfId="1" applyNumberFormat="1" applyFont="1" applyFill="1" applyBorder="1" applyAlignment="1">
      <alignment horizontal="center" vertical="center"/>
    </xf>
    <xf numFmtId="166" fontId="6" fillId="4" borderId="14" xfId="1" applyNumberFormat="1" applyFont="1" applyFill="1" applyBorder="1" applyAlignment="1">
      <alignment horizontal="center" vertical="center"/>
    </xf>
    <xf numFmtId="166" fontId="6" fillId="3" borderId="4" xfId="1" applyNumberFormat="1" applyFont="1" applyFill="1" applyBorder="1" applyAlignment="1">
      <alignment horizontal="center"/>
    </xf>
    <xf numFmtId="167" fontId="6" fillId="3" borderId="4" xfId="1" applyNumberFormat="1" applyFont="1" applyFill="1" applyBorder="1" applyAlignment="1">
      <alignment horizontal="center"/>
    </xf>
    <xf numFmtId="0" fontId="6" fillId="3" borderId="4" xfId="1" applyNumberFormat="1" applyFont="1" applyFill="1" applyBorder="1" applyAlignment="1">
      <alignment horizontal="center"/>
    </xf>
    <xf numFmtId="166" fontId="6" fillId="3" borderId="13" xfId="1" applyNumberFormat="1" applyFont="1" applyFill="1" applyBorder="1" applyAlignment="1">
      <alignment horizontal="center"/>
    </xf>
    <xf numFmtId="166" fontId="6" fillId="3" borderId="14" xfId="1" applyNumberFormat="1" applyFont="1" applyFill="1" applyBorder="1" applyAlignment="1">
      <alignment horizontal="center"/>
    </xf>
    <xf numFmtId="166" fontId="6" fillId="4" borderId="14" xfId="1" applyNumberFormat="1" applyFont="1" applyFill="1" applyBorder="1" applyAlignment="1">
      <alignment horizontal="center" vertical="top"/>
    </xf>
    <xf numFmtId="166" fontId="4" fillId="2" borderId="14" xfId="1" applyNumberFormat="1" applyFont="1" applyFill="1" applyBorder="1" applyAlignment="1">
      <alignment horizontal="center"/>
    </xf>
    <xf numFmtId="166" fontId="8" fillId="2" borderId="15" xfId="1" applyNumberFormat="1" applyFont="1" applyFill="1" applyBorder="1" applyAlignment="1">
      <alignment horizontal="center"/>
    </xf>
    <xf numFmtId="166" fontId="8" fillId="2" borderId="5" xfId="1" applyNumberFormat="1" applyFont="1" applyFill="1" applyBorder="1" applyAlignment="1">
      <alignment horizontal="center"/>
    </xf>
    <xf numFmtId="166" fontId="8" fillId="2" borderId="3" xfId="1" applyNumberFormat="1" applyFont="1" applyFill="1" applyBorder="1" applyAlignment="1">
      <alignment horizontal="center"/>
    </xf>
    <xf numFmtId="0" fontId="10" fillId="0" borderId="0" xfId="0" applyFont="1"/>
    <xf numFmtId="166" fontId="9" fillId="5" borderId="14" xfId="1" applyNumberFormat="1" applyFont="1" applyFill="1" applyBorder="1" applyAlignment="1">
      <alignment horizontal="center"/>
    </xf>
    <xf numFmtId="0" fontId="13" fillId="0" borderId="0" xfId="0" applyFont="1" applyAlignment="1">
      <alignment vertical="center"/>
    </xf>
    <xf numFmtId="166" fontId="11" fillId="4" borderId="22" xfId="1" applyNumberFormat="1" applyFont="1" applyFill="1" applyBorder="1" applyAlignment="1">
      <alignment horizontal="center" vertical="center"/>
    </xf>
    <xf numFmtId="166" fontId="6" fillId="0" borderId="31" xfId="1" applyNumberFormat="1" applyFont="1" applyBorder="1" applyAlignment="1">
      <alignment horizontal="center"/>
    </xf>
    <xf numFmtId="166" fontId="6" fillId="0" borderId="31" xfId="1" applyNumberFormat="1" applyFont="1" applyBorder="1" applyAlignment="1">
      <alignment horizontal="left"/>
    </xf>
    <xf numFmtId="164" fontId="6" fillId="0" borderId="1" xfId="2" applyFont="1" applyBorder="1" applyAlignment="1">
      <alignment horizontal="center"/>
    </xf>
    <xf numFmtId="166" fontId="6" fillId="0" borderId="1" xfId="1" applyNumberFormat="1" applyFont="1" applyBorder="1" applyAlignment="1"/>
    <xf numFmtId="0" fontId="6" fillId="0" borderId="1" xfId="1" applyNumberFormat="1" applyFont="1" applyBorder="1" applyAlignment="1"/>
    <xf numFmtId="166" fontId="6" fillId="0" borderId="5" xfId="1" applyNumberFormat="1" applyFont="1" applyBorder="1" applyAlignment="1"/>
    <xf numFmtId="0" fontId="6" fillId="0" borderId="5" xfId="1" applyNumberFormat="1" applyFont="1" applyBorder="1" applyAlignment="1"/>
    <xf numFmtId="0" fontId="4" fillId="6" borderId="4" xfId="4" applyFont="1" applyFill="1" applyBorder="1" applyAlignment="1">
      <alignment horizontal="center" vertical="center"/>
    </xf>
    <xf numFmtId="0" fontId="4" fillId="6" borderId="4" xfId="4" applyFont="1" applyFill="1" applyBorder="1" applyAlignment="1">
      <alignment horizontal="left" vertical="center"/>
    </xf>
    <xf numFmtId="164" fontId="4" fillId="6" borderId="4" xfId="2" applyFont="1" applyFill="1" applyBorder="1" applyAlignment="1">
      <alignment horizontal="center" vertical="center"/>
    </xf>
    <xf numFmtId="166" fontId="3" fillId="6" borderId="4" xfId="1" applyNumberFormat="1" applyFont="1" applyFill="1" applyBorder="1" applyAlignment="1">
      <alignment horizontal="center" vertical="center"/>
    </xf>
    <xf numFmtId="0" fontId="3" fillId="6" borderId="4" xfId="1" applyNumberFormat="1" applyFont="1" applyFill="1" applyBorder="1" applyAlignment="1">
      <alignment horizontal="center" vertical="center"/>
    </xf>
    <xf numFmtId="0" fontId="14" fillId="0" borderId="0" xfId="0" applyFont="1"/>
    <xf numFmtId="0" fontId="15" fillId="2" borderId="4" xfId="4" applyFont="1" applyFill="1" applyBorder="1" applyAlignment="1">
      <alignment horizontal="center" vertical="center"/>
    </xf>
    <xf numFmtId="0" fontId="15" fillId="2" borderId="4" xfId="4" applyFont="1" applyFill="1" applyBorder="1" applyAlignment="1">
      <alignment horizontal="left" vertical="center"/>
    </xf>
    <xf numFmtId="164" fontId="15" fillId="2" borderId="4" xfId="2" applyFont="1" applyFill="1" applyBorder="1" applyAlignment="1">
      <alignment horizontal="center" vertical="center"/>
    </xf>
    <xf numFmtId="166" fontId="15" fillId="2" borderId="4" xfId="1" applyNumberFormat="1" applyFont="1" applyFill="1" applyBorder="1" applyAlignment="1">
      <alignment horizontal="center" vertical="center"/>
    </xf>
    <xf numFmtId="0" fontId="15" fillId="2" borderId="4" xfId="1" applyNumberFormat="1" applyFont="1" applyFill="1" applyBorder="1" applyAlignment="1">
      <alignment horizontal="center" vertical="center"/>
    </xf>
    <xf numFmtId="0" fontId="6" fillId="4" borderId="4" xfId="4" applyFont="1" applyFill="1" applyBorder="1" applyAlignment="1">
      <alignment horizontal="center"/>
    </xf>
    <xf numFmtId="0" fontId="6" fillId="4" borderId="4" xfId="4" applyFont="1" applyFill="1" applyBorder="1" applyAlignment="1">
      <alignment horizontal="left"/>
    </xf>
    <xf numFmtId="164" fontId="6" fillId="4" borderId="4" xfId="2" applyFont="1" applyFill="1" applyBorder="1" applyAlignment="1">
      <alignment horizontal="center"/>
    </xf>
    <xf numFmtId="166" fontId="4" fillId="4" borderId="4" xfId="1" applyNumberFormat="1" applyFont="1" applyFill="1" applyBorder="1" applyAlignment="1">
      <alignment horizontal="center" vertical="center"/>
    </xf>
    <xf numFmtId="0" fontId="4" fillId="4" borderId="4" xfId="1" applyNumberFormat="1" applyFont="1" applyFill="1" applyBorder="1" applyAlignment="1">
      <alignment horizontal="center" vertical="center"/>
    </xf>
    <xf numFmtId="0" fontId="4" fillId="0" borderId="4" xfId="4" applyFont="1" applyBorder="1" applyAlignment="1">
      <alignment horizontal="center"/>
    </xf>
    <xf numFmtId="0" fontId="4" fillId="0" borderId="4" xfId="4" applyFont="1" applyBorder="1" applyAlignment="1">
      <alignment horizontal="left"/>
    </xf>
    <xf numFmtId="164" fontId="4" fillId="0" borderId="4" xfId="2" applyFont="1" applyBorder="1" applyAlignment="1">
      <alignment horizontal="center"/>
    </xf>
    <xf numFmtId="166" fontId="4" fillId="0" borderId="4" xfId="1" applyNumberFormat="1" applyFont="1" applyBorder="1" applyAlignment="1">
      <alignment horizontal="center" vertical="center"/>
    </xf>
    <xf numFmtId="0" fontId="4" fillId="0" borderId="4" xfId="1" applyNumberFormat="1" applyFont="1" applyBorder="1" applyAlignment="1">
      <alignment horizontal="center" vertical="center"/>
    </xf>
    <xf numFmtId="9" fontId="7" fillId="0" borderId="4" xfId="3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164" fontId="4" fillId="0" borderId="0" xfId="2" applyFont="1" applyAlignment="1">
      <alignment horizontal="center"/>
    </xf>
    <xf numFmtId="9" fontId="4" fillId="0" borderId="0" xfId="3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19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6" fillId="0" borderId="0" xfId="11" applyFont="1" applyProtection="1"/>
    <xf numFmtId="0" fontId="17" fillId="0" borderId="0" xfId="11" applyFont="1" applyAlignment="1" applyProtection="1">
      <alignment horizontal="center" vertical="center"/>
    </xf>
    <xf numFmtId="3" fontId="16" fillId="0" borderId="0" xfId="11" applyNumberFormat="1" applyFont="1" applyProtection="1"/>
    <xf numFmtId="0" fontId="16" fillId="0" borderId="4" xfId="11" applyFont="1" applyBorder="1" applyProtection="1"/>
    <xf numFmtId="0" fontId="18" fillId="0" borderId="0" xfId="12">
      <alignment vertical="center"/>
    </xf>
    <xf numFmtId="0" fontId="6" fillId="0" borderId="4" xfId="11" applyFont="1" applyFill="1" applyBorder="1" applyProtection="1"/>
    <xf numFmtId="0" fontId="6" fillId="0" borderId="4" xfId="11" applyFont="1" applyFill="1" applyBorder="1" applyAlignment="1" applyProtection="1">
      <alignment horizontal="center" vertical="center"/>
    </xf>
    <xf numFmtId="0" fontId="6" fillId="0" borderId="4" xfId="11" applyFont="1" applyFill="1" applyBorder="1" applyAlignment="1" applyProtection="1">
      <alignment horizontal="center" vertical="center" wrapText="1"/>
    </xf>
    <xf numFmtId="0" fontId="4" fillId="0" borderId="4" xfId="11" applyFont="1" applyFill="1" applyBorder="1" applyProtection="1"/>
    <xf numFmtId="0" fontId="4" fillId="0" borderId="4" xfId="11" applyFont="1" applyFill="1" applyBorder="1" applyAlignment="1" applyProtection="1">
      <alignment wrapText="1"/>
    </xf>
    <xf numFmtId="3" fontId="4" fillId="0" borderId="4" xfId="13" applyNumberFormat="1" applyFont="1" applyFill="1" applyBorder="1" applyAlignment="1" applyProtection="1">
      <alignment horizontal="center" vertical="center"/>
    </xf>
    <xf numFmtId="0" fontId="6" fillId="0" borderId="4" xfId="11" applyFont="1" applyFill="1" applyBorder="1" applyAlignment="1" applyProtection="1">
      <alignment wrapText="1"/>
    </xf>
    <xf numFmtId="3" fontId="6" fillId="0" borderId="4" xfId="13" applyNumberFormat="1" applyFont="1" applyFill="1" applyBorder="1" applyAlignment="1" applyProtection="1">
      <alignment horizontal="center" vertical="center"/>
    </xf>
    <xf numFmtId="0" fontId="4" fillId="0" borderId="4" xfId="11" applyFont="1" applyFill="1" applyBorder="1" applyAlignment="1" applyProtection="1">
      <alignment horizontal="left" vertical="center" wrapText="1"/>
    </xf>
    <xf numFmtId="10" fontId="4" fillId="0" borderId="4" xfId="14" applyNumberFormat="1" applyFont="1" applyFill="1" applyBorder="1" applyAlignment="1" applyProtection="1">
      <alignment horizontal="center" vertical="center"/>
    </xf>
    <xf numFmtId="10" fontId="4" fillId="0" borderId="4" xfId="14" applyNumberFormat="1" applyFont="1" applyFill="1" applyBorder="1" applyAlignment="1" applyProtection="1">
      <alignment horizontal="center" vertical="center" wrapText="1"/>
    </xf>
    <xf numFmtId="0" fontId="4" fillId="0" borderId="4" xfId="11" applyFont="1" applyFill="1" applyBorder="1" applyAlignment="1" applyProtection="1">
      <alignment horizontal="center"/>
    </xf>
    <xf numFmtId="0" fontId="6" fillId="0" borderId="4" xfId="11" applyFont="1" applyFill="1" applyBorder="1" applyAlignment="1" applyProtection="1">
      <alignment horizontal="center"/>
    </xf>
    <xf numFmtId="0" fontId="16" fillId="0" borderId="0" xfId="11" applyFont="1" applyAlignment="1" applyProtection="1">
      <alignment horizontal="center"/>
    </xf>
    <xf numFmtId="10" fontId="4" fillId="0" borderId="4" xfId="3" applyNumberFormat="1" applyFont="1" applyFill="1" applyBorder="1" applyAlignment="1" applyProtection="1">
      <alignment horizontal="center" vertical="center" wrapText="1"/>
    </xf>
    <xf numFmtId="0" fontId="6" fillId="3" borderId="4" xfId="11" applyFont="1" applyFill="1" applyBorder="1" applyAlignment="1" applyProtection="1">
      <alignment horizontal="center" vertical="center"/>
    </xf>
    <xf numFmtId="0" fontId="6" fillId="3" borderId="19" xfId="11" applyFont="1" applyFill="1" applyBorder="1" applyAlignment="1" applyProtection="1">
      <alignment horizontal="center" vertical="center"/>
    </xf>
    <xf numFmtId="0" fontId="6" fillId="3" borderId="4" xfId="11" applyFont="1" applyFill="1" applyBorder="1" applyProtection="1"/>
    <xf numFmtId="0" fontId="6" fillId="3" borderId="4" xfId="11" applyFont="1" applyFill="1" applyBorder="1" applyAlignment="1" applyProtection="1">
      <alignment horizontal="center"/>
    </xf>
    <xf numFmtId="0" fontId="6" fillId="3" borderId="4" xfId="11" applyFont="1" applyFill="1" applyBorder="1" applyAlignment="1" applyProtection="1">
      <alignment wrapText="1"/>
    </xf>
    <xf numFmtId="0" fontId="6" fillId="3" borderId="4" xfId="11" applyFont="1" applyFill="1" applyBorder="1" applyAlignment="1" applyProtection="1">
      <alignment horizontal="center" vertical="center" wrapText="1"/>
    </xf>
    <xf numFmtId="3" fontId="6" fillId="3" borderId="4" xfId="13" applyNumberFormat="1" applyFont="1" applyFill="1" applyBorder="1" applyAlignment="1" applyProtection="1">
      <alignment horizontal="center" vertical="center"/>
    </xf>
    <xf numFmtId="12" fontId="4" fillId="0" borderId="4" xfId="14" applyNumberFormat="1" applyFont="1" applyFill="1" applyBorder="1" applyAlignment="1" applyProtection="1">
      <alignment horizontal="center" vertical="center"/>
    </xf>
    <xf numFmtId="0" fontId="19" fillId="3" borderId="4" xfId="11" applyFont="1" applyFill="1" applyBorder="1" applyAlignment="1" applyProtection="1">
      <alignment horizontal="center" vertical="center" wrapText="1"/>
    </xf>
    <xf numFmtId="9" fontId="6" fillId="3" borderId="19" xfId="3" applyFont="1" applyFill="1" applyBorder="1" applyAlignment="1" applyProtection="1">
      <alignment horizontal="center" vertical="center"/>
    </xf>
    <xf numFmtId="0" fontId="6" fillId="0" borderId="19" xfId="11" applyFont="1" applyFill="1" applyBorder="1" applyAlignment="1" applyProtection="1"/>
    <xf numFmtId="3" fontId="4" fillId="0" borderId="0" xfId="0" applyNumberFormat="1" applyFont="1" applyFill="1" applyBorder="1" applyAlignment="1">
      <alignment horizontal="left" vertical="center" wrapText="1"/>
    </xf>
    <xf numFmtId="3" fontId="4" fillId="0" borderId="0" xfId="0" applyNumberFormat="1" applyFont="1" applyFill="1" applyAlignment="1">
      <alignment horizontal="left" vertical="center" wrapText="1"/>
    </xf>
    <xf numFmtId="3" fontId="3" fillId="0" borderId="0" xfId="0" applyNumberFormat="1" applyFont="1" applyFill="1" applyAlignment="1">
      <alignment horizontal="left" vertical="center" wrapText="1"/>
    </xf>
    <xf numFmtId="3" fontId="6" fillId="0" borderId="0" xfId="7" applyNumberFormat="1" applyFont="1" applyFill="1" applyBorder="1" applyAlignment="1">
      <alignment vertical="center"/>
    </xf>
    <xf numFmtId="3" fontId="4" fillId="0" borderId="0" xfId="7" applyNumberFormat="1" applyFont="1" applyFill="1" applyBorder="1" applyAlignment="1">
      <alignment vertical="center"/>
    </xf>
    <xf numFmtId="0" fontId="15" fillId="0" borderId="26" xfId="0" applyFont="1" applyFill="1" applyBorder="1" applyAlignment="1">
      <alignment horizontal="left" vertical="center"/>
    </xf>
    <xf numFmtId="0" fontId="15" fillId="0" borderId="27" xfId="0" applyFont="1" applyFill="1" applyBorder="1" applyAlignment="1">
      <alignment horizontal="left" vertical="center"/>
    </xf>
    <xf numFmtId="164" fontId="15" fillId="0" borderId="27" xfId="2" applyFont="1" applyFill="1" applyBorder="1" applyAlignment="1">
      <alignment vertical="center"/>
    </xf>
    <xf numFmtId="166" fontId="15" fillId="0" borderId="27" xfId="1" applyNumberFormat="1" applyFont="1" applyFill="1" applyBorder="1" applyAlignment="1">
      <alignment vertical="center"/>
    </xf>
    <xf numFmtId="166" fontId="15" fillId="0" borderId="28" xfId="1" applyNumberFormat="1" applyFont="1" applyFill="1" applyBorder="1" applyAlignment="1">
      <alignment vertical="center"/>
    </xf>
    <xf numFmtId="0" fontId="15" fillId="0" borderId="29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164" fontId="15" fillId="0" borderId="0" xfId="2" applyFont="1" applyFill="1" applyBorder="1" applyAlignment="1">
      <alignment vertical="center"/>
    </xf>
    <xf numFmtId="166" fontId="15" fillId="0" borderId="0" xfId="1" applyNumberFormat="1" applyFont="1" applyFill="1" applyBorder="1" applyAlignment="1">
      <alignment horizontal="center" vertical="center"/>
    </xf>
    <xf numFmtId="166" fontId="15" fillId="0" borderId="30" xfId="1" applyNumberFormat="1" applyFont="1" applyFill="1" applyBorder="1" applyAlignment="1">
      <alignment horizontal="center" vertical="center"/>
    </xf>
    <xf numFmtId="0" fontId="15" fillId="0" borderId="3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164" fontId="15" fillId="0" borderId="1" xfId="2" applyFont="1" applyFill="1" applyBorder="1" applyAlignment="1">
      <alignment vertical="center"/>
    </xf>
    <xf numFmtId="166" fontId="15" fillId="0" borderId="1" xfId="1" applyNumberFormat="1" applyFont="1" applyFill="1" applyBorder="1" applyAlignment="1">
      <alignment horizontal="center" vertical="center"/>
    </xf>
    <xf numFmtId="166" fontId="15" fillId="0" borderId="21" xfId="1" applyNumberFormat="1" applyFont="1" applyFill="1" applyBorder="1" applyAlignment="1">
      <alignment horizontal="center" vertical="center"/>
    </xf>
    <xf numFmtId="0" fontId="15" fillId="3" borderId="19" xfId="4" applyFont="1" applyFill="1" applyBorder="1" applyAlignment="1">
      <alignment horizontal="center" vertical="center"/>
    </xf>
    <xf numFmtId="0" fontId="15" fillId="3" borderId="19" xfId="4" applyFont="1" applyFill="1" applyBorder="1" applyAlignment="1">
      <alignment horizontal="left" vertical="center"/>
    </xf>
    <xf numFmtId="164" fontId="15" fillId="3" borderId="19" xfId="2" applyFont="1" applyFill="1" applyBorder="1" applyAlignment="1">
      <alignment horizontal="center" vertical="center"/>
    </xf>
    <xf numFmtId="166" fontId="22" fillId="3" borderId="19" xfId="3" applyNumberFormat="1" applyFont="1" applyFill="1" applyBorder="1" applyAlignment="1">
      <alignment vertical="center"/>
    </xf>
    <xf numFmtId="0" fontId="15" fillId="7" borderId="4" xfId="4" applyFont="1" applyFill="1" applyBorder="1" applyAlignment="1">
      <alignment horizontal="center" vertical="center"/>
    </xf>
    <xf numFmtId="164" fontId="15" fillId="7" borderId="4" xfId="2" applyFont="1" applyFill="1" applyBorder="1" applyAlignment="1">
      <alignment horizontal="center" vertical="center"/>
    </xf>
    <xf numFmtId="166" fontId="15" fillId="7" borderId="4" xfId="1" applyNumberFormat="1" applyFont="1" applyFill="1" applyBorder="1" applyAlignment="1">
      <alignment horizontal="center" vertical="center"/>
    </xf>
    <xf numFmtId="0" fontId="15" fillId="7" borderId="4" xfId="1" applyNumberFormat="1" applyFont="1" applyFill="1" applyBorder="1" applyAlignment="1">
      <alignment horizontal="center" vertical="center"/>
    </xf>
    <xf numFmtId="0" fontId="3" fillId="2" borderId="4" xfId="4" applyFont="1" applyFill="1" applyBorder="1" applyAlignment="1">
      <alignment horizontal="center" vertical="center"/>
    </xf>
    <xf numFmtId="164" fontId="3" fillId="2" borderId="4" xfId="2" applyFont="1" applyFill="1" applyBorder="1" applyAlignment="1">
      <alignment horizontal="center" vertical="center"/>
    </xf>
    <xf numFmtId="166" fontId="3" fillId="2" borderId="4" xfId="1" applyNumberFormat="1" applyFont="1" applyFill="1" applyBorder="1" applyAlignment="1">
      <alignment horizontal="center" vertical="center"/>
    </xf>
    <xf numFmtId="166" fontId="3" fillId="2" borderId="4" xfId="1" applyNumberFormat="1" applyFont="1" applyFill="1" applyBorder="1" applyAlignment="1">
      <alignment horizontal="right" vertical="center"/>
    </xf>
    <xf numFmtId="0" fontId="0" fillId="3" borderId="4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3" fillId="2" borderId="4" xfId="4" applyFont="1" applyFill="1" applyBorder="1" applyAlignment="1">
      <alignment horizontal="left" vertical="center" wrapText="1"/>
    </xf>
    <xf numFmtId="164" fontId="15" fillId="3" borderId="4" xfId="2" applyFont="1" applyFill="1" applyBorder="1" applyAlignment="1">
      <alignment horizontal="center"/>
    </xf>
    <xf numFmtId="166" fontId="15" fillId="3" borderId="4" xfId="1" applyNumberFormat="1" applyFont="1" applyFill="1" applyBorder="1" applyAlignment="1">
      <alignment horizontal="center"/>
    </xf>
    <xf numFmtId="166" fontId="15" fillId="7" borderId="4" xfId="5" applyNumberFormat="1" applyFont="1" applyFill="1" applyBorder="1" applyAlignment="1">
      <alignment horizontal="center" vertical="top"/>
    </xf>
    <xf numFmtId="166" fontId="15" fillId="7" borderId="4" xfId="5" applyNumberFormat="1" applyFont="1" applyFill="1" applyBorder="1" applyAlignment="1">
      <alignment horizontal="left" vertical="top" wrapText="1"/>
    </xf>
    <xf numFmtId="164" fontId="15" fillId="7" borderId="4" xfId="2" applyFont="1" applyFill="1" applyBorder="1" applyAlignment="1">
      <alignment horizontal="center" vertical="top"/>
    </xf>
    <xf numFmtId="166" fontId="15" fillId="7" borderId="4" xfId="1" applyNumberFormat="1" applyFont="1" applyFill="1" applyBorder="1" applyAlignment="1">
      <alignment horizontal="center" vertical="top"/>
    </xf>
    <xf numFmtId="0" fontId="3" fillId="0" borderId="4" xfId="4" applyFont="1" applyBorder="1" applyAlignment="1">
      <alignment horizontal="center" vertical="center"/>
    </xf>
    <xf numFmtId="164" fontId="15" fillId="7" borderId="4" xfId="2" applyFont="1" applyFill="1" applyBorder="1" applyAlignment="1">
      <alignment horizontal="center"/>
    </xf>
    <xf numFmtId="166" fontId="15" fillId="7" borderId="4" xfId="1" applyNumberFormat="1" applyFont="1" applyFill="1" applyBorder="1" applyAlignment="1">
      <alignment horizontal="center"/>
    </xf>
    <xf numFmtId="2" fontId="3" fillId="2" borderId="4" xfId="4" applyNumberFormat="1" applyFont="1" applyFill="1" applyBorder="1" applyAlignment="1">
      <alignment horizontal="left" vertical="center"/>
    </xf>
    <xf numFmtId="164" fontId="3" fillId="0" borderId="4" xfId="2" applyFont="1" applyFill="1" applyBorder="1" applyAlignment="1">
      <alignment horizontal="center" vertical="center"/>
    </xf>
    <xf numFmtId="166" fontId="3" fillId="2" borderId="4" xfId="1" applyNumberFormat="1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 wrapText="1"/>
    </xf>
    <xf numFmtId="0" fontId="0" fillId="2" borderId="4" xfId="0" applyFont="1" applyFill="1" applyBorder="1" applyAlignment="1">
      <alignment horizontal="center"/>
    </xf>
    <xf numFmtId="0" fontId="3" fillId="0" borderId="4" xfId="9" applyFont="1" applyBorder="1" applyAlignment="1">
      <alignment horizontal="left" vertical="center"/>
    </xf>
    <xf numFmtId="166" fontId="21" fillId="2" borderId="4" xfId="1" applyNumberFormat="1" applyFont="1" applyFill="1" applyBorder="1" applyAlignment="1">
      <alignment horizontal="center"/>
    </xf>
    <xf numFmtId="166" fontId="15" fillId="0" borderId="4" xfId="1" applyNumberFormat="1" applyFont="1" applyFill="1" applyBorder="1" applyAlignment="1"/>
    <xf numFmtId="166" fontId="15" fillId="0" borderId="4" xfId="1" applyNumberFormat="1" applyFont="1" applyFill="1" applyBorder="1" applyAlignment="1">
      <alignment horizontal="center"/>
    </xf>
    <xf numFmtId="9" fontId="15" fillId="0" borderId="4" xfId="2" applyNumberFormat="1" applyFont="1" applyFill="1" applyBorder="1" applyAlignment="1">
      <alignment horizontal="center" vertical="center"/>
    </xf>
    <xf numFmtId="9" fontId="15" fillId="0" borderId="4" xfId="3" applyFont="1" applyFill="1" applyBorder="1" applyAlignment="1">
      <alignment vertical="center"/>
    </xf>
    <xf numFmtId="166" fontId="15" fillId="0" borderId="4" xfId="1" applyNumberFormat="1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165" fontId="15" fillId="0" borderId="4" xfId="1" applyFont="1" applyFill="1" applyBorder="1" applyAlignment="1">
      <alignment vertical="center"/>
    </xf>
    <xf numFmtId="1" fontId="3" fillId="2" borderId="4" xfId="1" applyNumberFormat="1" applyFont="1" applyFill="1" applyBorder="1" applyAlignment="1">
      <alignment horizontal="center" vertical="center"/>
    </xf>
    <xf numFmtId="166" fontId="15" fillId="7" borderId="4" xfId="1" applyNumberFormat="1" applyFont="1" applyFill="1" applyBorder="1" applyAlignment="1">
      <alignment vertical="center"/>
    </xf>
    <xf numFmtId="166" fontId="15" fillId="3" borderId="4" xfId="1" applyNumberFormat="1" applyFont="1" applyFill="1" applyBorder="1" applyAlignment="1">
      <alignment horizontal="center"/>
    </xf>
    <xf numFmtId="166" fontId="3" fillId="2" borderId="4" xfId="1" applyNumberFormat="1" applyFont="1" applyFill="1" applyBorder="1" applyAlignment="1">
      <alignment horizontal="center" vertical="center"/>
    </xf>
    <xf numFmtId="166" fontId="8" fillId="2" borderId="15" xfId="1" applyNumberFormat="1" applyFont="1" applyFill="1" applyBorder="1" applyAlignment="1">
      <alignment horizontal="center"/>
    </xf>
    <xf numFmtId="166" fontId="8" fillId="2" borderId="5" xfId="1" applyNumberFormat="1" applyFont="1" applyFill="1" applyBorder="1" applyAlignment="1">
      <alignment horizontal="center"/>
    </xf>
    <xf numFmtId="166" fontId="8" fillId="2" borderId="3" xfId="1" applyNumberFormat="1" applyFont="1" applyFill="1" applyBorder="1" applyAlignment="1">
      <alignment horizontal="center"/>
    </xf>
    <xf numFmtId="166" fontId="6" fillId="3" borderId="15" xfId="1" applyNumberFormat="1" applyFont="1" applyFill="1" applyBorder="1" applyAlignment="1">
      <alignment horizontal="center"/>
    </xf>
    <xf numFmtId="166" fontId="6" fillId="3" borderId="5" xfId="1" applyNumberFormat="1" applyFont="1" applyFill="1" applyBorder="1" applyAlignment="1">
      <alignment horizontal="center"/>
    </xf>
    <xf numFmtId="166" fontId="6" fillId="3" borderId="3" xfId="1" applyNumberFormat="1" applyFont="1" applyFill="1" applyBorder="1" applyAlignment="1">
      <alignment horizontal="center"/>
    </xf>
    <xf numFmtId="166" fontId="15" fillId="3" borderId="4" xfId="1" applyNumberFormat="1" applyFont="1" applyFill="1" applyBorder="1" applyAlignment="1">
      <alignment horizontal="center"/>
    </xf>
    <xf numFmtId="1" fontId="12" fillId="4" borderId="20" xfId="1" applyNumberFormat="1" applyFont="1" applyFill="1" applyBorder="1" applyAlignment="1">
      <alignment horizontal="center" vertical="center"/>
    </xf>
    <xf numFmtId="1" fontId="12" fillId="4" borderId="1" xfId="1" applyNumberFormat="1" applyFont="1" applyFill="1" applyBorder="1" applyAlignment="1">
      <alignment horizontal="center" vertical="center"/>
    </xf>
    <xf numFmtId="1" fontId="12" fillId="4" borderId="21" xfId="1" applyNumberFormat="1" applyFont="1" applyFill="1" applyBorder="1" applyAlignment="1">
      <alignment horizontal="center" vertical="center"/>
    </xf>
    <xf numFmtId="166" fontId="3" fillId="2" borderId="4" xfId="1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165" fontId="6" fillId="2" borderId="18" xfId="1" applyFont="1" applyFill="1" applyBorder="1" applyAlignment="1">
      <alignment horizontal="center" vertical="center"/>
    </xf>
    <xf numFmtId="165" fontId="6" fillId="2" borderId="16" xfId="1" applyFont="1" applyFill="1" applyBorder="1" applyAlignment="1">
      <alignment horizontal="center" vertical="center"/>
    </xf>
    <xf numFmtId="165" fontId="6" fillId="2" borderId="17" xfId="1" applyFont="1" applyFill="1" applyBorder="1" applyAlignment="1">
      <alignment horizontal="center" vertical="center"/>
    </xf>
    <xf numFmtId="166" fontId="9" fillId="5" borderId="15" xfId="1" applyNumberFormat="1" applyFont="1" applyFill="1" applyBorder="1" applyAlignment="1">
      <alignment horizontal="center"/>
    </xf>
    <xf numFmtId="166" fontId="9" fillId="5" borderId="5" xfId="1" applyNumberFormat="1" applyFont="1" applyFill="1" applyBorder="1" applyAlignment="1">
      <alignment horizontal="center"/>
    </xf>
    <xf numFmtId="166" fontId="9" fillId="5" borderId="3" xfId="1" applyNumberFormat="1" applyFont="1" applyFill="1" applyBorder="1" applyAlignment="1">
      <alignment horizontal="center"/>
    </xf>
    <xf numFmtId="0" fontId="15" fillId="7" borderId="4" xfId="4" applyFont="1" applyFill="1" applyBorder="1" applyAlignment="1">
      <alignment horizontal="center" vertical="center"/>
    </xf>
    <xf numFmtId="166" fontId="15" fillId="7" borderId="4" xfId="5" applyNumberFormat="1" applyFont="1" applyFill="1" applyBorder="1" applyAlignment="1">
      <alignment horizontal="center"/>
    </xf>
    <xf numFmtId="166" fontId="15" fillId="3" borderId="4" xfId="5" applyNumberFormat="1" applyFont="1" applyFill="1" applyBorder="1" applyAlignment="1">
      <alignment horizontal="left"/>
    </xf>
    <xf numFmtId="166" fontId="15" fillId="0" borderId="4" xfId="5" applyNumberFormat="1" applyFont="1" applyFill="1" applyBorder="1" applyAlignment="1">
      <alignment horizontal="center" vertical="center"/>
    </xf>
    <xf numFmtId="166" fontId="6" fillId="2" borderId="6" xfId="1" applyNumberFormat="1" applyFont="1" applyFill="1" applyBorder="1" applyAlignment="1">
      <alignment horizontal="center" vertical="center"/>
    </xf>
    <xf numFmtId="166" fontId="6" fillId="2" borderId="7" xfId="1" applyNumberFormat="1" applyFont="1" applyFill="1" applyBorder="1" applyAlignment="1">
      <alignment horizontal="center" vertical="center"/>
    </xf>
    <xf numFmtId="166" fontId="6" fillId="2" borderId="8" xfId="1" applyNumberFormat="1" applyFont="1" applyFill="1" applyBorder="1" applyAlignment="1">
      <alignment horizontal="center" vertical="center"/>
    </xf>
    <xf numFmtId="166" fontId="6" fillId="3" borderId="9" xfId="1" applyNumberFormat="1" applyFont="1" applyFill="1" applyBorder="1" applyAlignment="1">
      <alignment horizontal="center" vertical="center"/>
    </xf>
    <xf numFmtId="166" fontId="6" fillId="3" borderId="10" xfId="1" applyNumberFormat="1" applyFont="1" applyFill="1" applyBorder="1" applyAlignment="1">
      <alignment horizontal="center" vertical="center"/>
    </xf>
    <xf numFmtId="166" fontId="6" fillId="3" borderId="11" xfId="1" applyNumberFormat="1" applyFont="1" applyFill="1" applyBorder="1" applyAlignment="1">
      <alignment horizontal="center" vertical="center"/>
    </xf>
    <xf numFmtId="166" fontId="15" fillId="0" borderId="3" xfId="3" applyNumberFormat="1" applyFont="1" applyFill="1" applyBorder="1" applyAlignment="1">
      <alignment horizontal="center" vertical="center"/>
    </xf>
    <xf numFmtId="166" fontId="15" fillId="0" borderId="4" xfId="3" applyNumberFormat="1" applyFont="1" applyFill="1" applyBorder="1" applyAlignment="1">
      <alignment horizontal="center" vertical="center"/>
    </xf>
    <xf numFmtId="166" fontId="15" fillId="3" borderId="19" xfId="1" applyNumberFormat="1" applyFont="1" applyFill="1" applyBorder="1" applyAlignment="1">
      <alignment horizontal="center" vertical="center"/>
    </xf>
    <xf numFmtId="166" fontId="6" fillId="4" borderId="15" xfId="1" applyNumberFormat="1" applyFont="1" applyFill="1" applyBorder="1" applyAlignment="1">
      <alignment horizontal="center" vertical="top"/>
    </xf>
    <xf numFmtId="166" fontId="6" fillId="4" borderId="5" xfId="1" applyNumberFormat="1" applyFont="1" applyFill="1" applyBorder="1" applyAlignment="1">
      <alignment horizontal="center" vertical="top"/>
    </xf>
    <xf numFmtId="166" fontId="6" fillId="4" borderId="3" xfId="1" applyNumberFormat="1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15" fillId="3" borderId="4" xfId="4" applyFont="1" applyFill="1" applyBorder="1" applyAlignment="1">
      <alignment horizontal="left" vertical="center"/>
    </xf>
    <xf numFmtId="0" fontId="4" fillId="0" borderId="0" xfId="0" applyFont="1" applyAlignment="1"/>
    <xf numFmtId="0" fontId="4" fillId="0" borderId="0" xfId="0" applyFont="1" applyBorder="1" applyAlignment="1"/>
    <xf numFmtId="3" fontId="3" fillId="0" borderId="0" xfId="0" applyNumberFormat="1" applyFont="1" applyFill="1" applyBorder="1" applyAlignment="1">
      <alignment horizontal="left" vertical="center" wrapText="1"/>
    </xf>
    <xf numFmtId="3" fontId="3" fillId="0" borderId="0" xfId="0" applyNumberFormat="1" applyFont="1" applyFill="1" applyBorder="1" applyAlignment="1">
      <alignment horizontal="left" vertical="center"/>
    </xf>
    <xf numFmtId="3" fontId="3" fillId="0" borderId="0" xfId="0" applyNumberFormat="1" applyFont="1" applyFill="1" applyAlignment="1">
      <alignment horizontal="left" vertical="center" wrapText="1"/>
    </xf>
    <xf numFmtId="3" fontId="3" fillId="0" borderId="0" xfId="7" applyNumberFormat="1" applyFont="1" applyFill="1" applyBorder="1" applyAlignment="1">
      <alignment horizontal="left" vertical="center"/>
    </xf>
    <xf numFmtId="0" fontId="6" fillId="0" borderId="19" xfId="11" applyFont="1" applyFill="1" applyBorder="1" applyAlignment="1" applyProtection="1">
      <alignment horizontal="center"/>
    </xf>
    <xf numFmtId="0" fontId="6" fillId="0" borderId="4" xfId="11" applyFont="1" applyFill="1" applyBorder="1" applyAlignment="1" applyProtection="1">
      <alignment horizontal="center"/>
    </xf>
    <xf numFmtId="0" fontId="6" fillId="7" borderId="4" xfId="11" applyFont="1" applyFill="1" applyBorder="1" applyAlignment="1" applyProtection="1">
      <alignment horizontal="center"/>
    </xf>
  </cellXfs>
  <cellStyles count="19">
    <cellStyle name="Comma" xfId="1" builtinId="3"/>
    <cellStyle name="Comma [0]" xfId="2" builtinId="6"/>
    <cellStyle name="Comma [0] 2" xfId="18" xr:uid="{00000000-0005-0000-0000-000002000000}"/>
    <cellStyle name="Comma 11 2" xfId="13" xr:uid="{00000000-0005-0000-0000-000003000000}"/>
    <cellStyle name="Comma 2" xfId="5" xr:uid="{00000000-0005-0000-0000-000004000000}"/>
    <cellStyle name="Comma 2 3" xfId="10" xr:uid="{00000000-0005-0000-0000-000005000000}"/>
    <cellStyle name="Comma 2 3 2" xfId="16" xr:uid="{00000000-0005-0000-0000-000006000000}"/>
    <cellStyle name="Comma 5" xfId="6" xr:uid="{00000000-0005-0000-0000-000007000000}"/>
    <cellStyle name="Normal" xfId="0" builtinId="0"/>
    <cellStyle name="Normal 2" xfId="7" xr:uid="{00000000-0005-0000-0000-000009000000}"/>
    <cellStyle name="Normal 2 2" xfId="8" xr:uid="{00000000-0005-0000-0000-00000A000000}"/>
    <cellStyle name="Normal 2 2 2" xfId="11" xr:uid="{00000000-0005-0000-0000-00000B000000}"/>
    <cellStyle name="Normal 2 4" xfId="9" xr:uid="{00000000-0005-0000-0000-00000C000000}"/>
    <cellStyle name="Normal 3" xfId="12" xr:uid="{00000000-0005-0000-0000-00000D000000}"/>
    <cellStyle name="Normal 3 2" xfId="17" xr:uid="{00000000-0005-0000-0000-00000E000000}"/>
    <cellStyle name="Normal 5" xfId="4" xr:uid="{00000000-0005-0000-0000-00000F000000}"/>
    <cellStyle name="Normal 5 2" xfId="15" xr:uid="{00000000-0005-0000-0000-000010000000}"/>
    <cellStyle name="Percent" xfId="3" builtinId="5"/>
    <cellStyle name="Percent 2" xfId="14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173750</xdr:colOff>
      <xdr:row>0</xdr:row>
      <xdr:rowOff>181009</xdr:rowOff>
    </xdr:from>
    <xdr:to>
      <xdr:col>3</xdr:col>
      <xdr:colOff>138546</xdr:colOff>
      <xdr:row>2</xdr:row>
      <xdr:rowOff>103910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2D7160D-7981-4C52-ADAB-6038EE4C5C5C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20295" y="181009"/>
          <a:ext cx="1200160" cy="442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1:T36"/>
  <sheetViews>
    <sheetView showGridLines="0" zoomScale="70" zoomScaleNormal="70" workbookViewId="0">
      <pane ySplit="7" topLeftCell="A8" activePane="bottomLeft" state="frozen"/>
      <selection pane="bottomLeft" activeCell="U11" sqref="U11"/>
    </sheetView>
  </sheetViews>
  <sheetFormatPr defaultColWidth="9.109375" defaultRowHeight="13.8" outlineLevelCol="1" x14ac:dyDescent="0.3"/>
  <cols>
    <col min="1" max="1" width="9.109375" style="4"/>
    <col min="2" max="2" width="3.109375" style="4" customWidth="1"/>
    <col min="3" max="3" width="14.5546875" style="1" bestFit="1" customWidth="1"/>
    <col min="4" max="4" width="53.33203125" style="61" customWidth="1"/>
    <col min="5" max="5" width="20.5546875" style="62" customWidth="1"/>
    <col min="6" max="7" width="8.5546875" style="2" bestFit="1" customWidth="1" outlineLevel="1"/>
    <col min="8" max="8" width="7.5546875" style="2" bestFit="1" customWidth="1" outlineLevel="1"/>
    <col min="9" max="9" width="9.44140625" style="2" customWidth="1" outlineLevel="1"/>
    <col min="10" max="10" width="20" style="3" customWidth="1"/>
    <col min="11" max="11" width="19.88671875" style="2" customWidth="1"/>
    <col min="12" max="12" width="40.5546875" style="64" customWidth="1"/>
    <col min="13" max="13" width="9.109375" style="4"/>
    <col min="14" max="14" width="9.109375" style="4" customWidth="1"/>
    <col min="15" max="15" width="6.5546875" style="2" hidden="1" customWidth="1"/>
    <col min="16" max="16" width="8" style="2" hidden="1" customWidth="1"/>
    <col min="17" max="17" width="6.5546875" style="2" hidden="1" customWidth="1"/>
    <col min="18" max="18" width="6.109375" style="2" hidden="1" customWidth="1"/>
    <col min="19" max="19" width="9.5546875" style="3" hidden="1" customWidth="1"/>
    <col min="20" max="20" width="14.5546875" style="2" hidden="1" customWidth="1"/>
    <col min="21" max="16384" width="9.109375" style="4"/>
  </cols>
  <sheetData>
    <row r="1" spans="3:20" ht="18" customHeight="1" x14ac:dyDescent="0.3">
      <c r="D1" s="200"/>
      <c r="E1" s="200"/>
    </row>
    <row r="2" spans="3:20" ht="23.25" customHeight="1" x14ac:dyDescent="0.3">
      <c r="D2" s="200"/>
      <c r="E2" s="200"/>
    </row>
    <row r="3" spans="3:20" ht="19.5" customHeight="1" thickBot="1" x14ac:dyDescent="0.35">
      <c r="D3" s="201"/>
      <c r="E3" s="201"/>
    </row>
    <row r="4" spans="3:20" ht="19.5" customHeight="1" thickBot="1" x14ac:dyDescent="0.35">
      <c r="C4" s="104" t="s">
        <v>18</v>
      </c>
      <c r="D4" s="105" t="s">
        <v>87</v>
      </c>
      <c r="E4" s="106"/>
      <c r="F4" s="107"/>
      <c r="G4" s="107"/>
      <c r="H4" s="107"/>
      <c r="I4" s="107"/>
      <c r="J4" s="107"/>
      <c r="K4" s="108"/>
      <c r="L4" s="190" t="s">
        <v>21</v>
      </c>
      <c r="O4" s="184" t="s">
        <v>15</v>
      </c>
      <c r="P4" s="185"/>
      <c r="Q4" s="185"/>
      <c r="R4" s="185"/>
      <c r="S4" s="185"/>
      <c r="T4" s="186"/>
    </row>
    <row r="5" spans="3:20" ht="18.75" customHeight="1" thickBot="1" x14ac:dyDescent="0.35">
      <c r="C5" s="109" t="s">
        <v>88</v>
      </c>
      <c r="D5" s="110"/>
      <c r="E5" s="111"/>
      <c r="F5" s="112"/>
      <c r="G5" s="112"/>
      <c r="H5" s="112"/>
      <c r="I5" s="112"/>
      <c r="J5" s="112"/>
      <c r="K5" s="113"/>
      <c r="L5" s="190"/>
      <c r="O5" s="5"/>
      <c r="P5" s="6"/>
      <c r="Q5" s="6"/>
      <c r="R5" s="6"/>
      <c r="S5" s="6"/>
      <c r="T5" s="7"/>
    </row>
    <row r="6" spans="3:20" ht="20.25" customHeight="1" thickBot="1" x14ac:dyDescent="0.35">
      <c r="C6" s="114" t="s">
        <v>78</v>
      </c>
      <c r="D6" s="115"/>
      <c r="E6" s="116"/>
      <c r="F6" s="117"/>
      <c r="G6" s="117"/>
      <c r="H6" s="117"/>
      <c r="I6" s="117"/>
      <c r="J6" s="117"/>
      <c r="K6" s="118"/>
      <c r="L6" s="190"/>
      <c r="O6" s="5"/>
      <c r="P6" s="6"/>
      <c r="Q6" s="6"/>
      <c r="R6" s="6"/>
      <c r="S6" s="6"/>
      <c r="T6" s="7"/>
    </row>
    <row r="7" spans="3:20" ht="15" customHeight="1" x14ac:dyDescent="0.3">
      <c r="C7" s="119" t="s">
        <v>22</v>
      </c>
      <c r="D7" s="120"/>
      <c r="E7" s="121" t="s">
        <v>17</v>
      </c>
      <c r="F7" s="192" t="s">
        <v>20</v>
      </c>
      <c r="G7" s="192"/>
      <c r="H7" s="192"/>
      <c r="I7" s="192"/>
      <c r="J7" s="192"/>
      <c r="K7" s="122"/>
      <c r="L7" s="191"/>
      <c r="O7" s="187" t="s">
        <v>14</v>
      </c>
      <c r="P7" s="188"/>
      <c r="Q7" s="188"/>
      <c r="R7" s="188"/>
      <c r="S7" s="189"/>
      <c r="T7" s="8" t="e">
        <f>#REF!</f>
        <v>#REF!</v>
      </c>
    </row>
    <row r="8" spans="3:20" ht="15" customHeight="1" x14ac:dyDescent="0.3">
      <c r="C8" s="123"/>
      <c r="D8" s="137" t="s">
        <v>79</v>
      </c>
      <c r="E8" s="124"/>
      <c r="F8" s="125" t="s">
        <v>0</v>
      </c>
      <c r="G8" s="125" t="s">
        <v>1</v>
      </c>
      <c r="H8" s="125" t="s">
        <v>2</v>
      </c>
      <c r="I8" s="139" t="s">
        <v>72</v>
      </c>
      <c r="J8" s="126" t="s">
        <v>24</v>
      </c>
      <c r="K8" s="125" t="s">
        <v>5</v>
      </c>
      <c r="L8" s="132"/>
      <c r="O8" s="14" t="s">
        <v>0</v>
      </c>
      <c r="P8" s="15" t="s">
        <v>1</v>
      </c>
      <c r="Q8" s="15" t="s">
        <v>2</v>
      </c>
      <c r="R8" s="15" t="s">
        <v>3</v>
      </c>
      <c r="S8" s="16" t="s">
        <v>4</v>
      </c>
      <c r="T8" s="17" t="s">
        <v>5</v>
      </c>
    </row>
    <row r="9" spans="3:20" ht="15" customHeight="1" x14ac:dyDescent="0.3">
      <c r="C9" s="127">
        <v>1</v>
      </c>
      <c r="D9" s="133" t="s">
        <v>85</v>
      </c>
      <c r="E9" s="128">
        <f>'Wage Structure'!G35</f>
        <v>21152.407401240001</v>
      </c>
      <c r="F9" s="129"/>
      <c r="G9" s="160">
        <v>1</v>
      </c>
      <c r="H9" s="129"/>
      <c r="I9" s="129"/>
      <c r="J9" s="157">
        <f t="shared" ref="J9:J11" si="0">SUM(F9:I9)</f>
        <v>1</v>
      </c>
      <c r="K9" s="130">
        <f t="shared" ref="K9:K11" si="1">J9*E9</f>
        <v>21152.407401240001</v>
      </c>
      <c r="L9" s="196" t="s">
        <v>28</v>
      </c>
      <c r="O9" s="11">
        <v>0</v>
      </c>
      <c r="P9" s="9">
        <v>0</v>
      </c>
      <c r="Q9" s="9">
        <v>0</v>
      </c>
      <c r="R9" s="9">
        <v>0</v>
      </c>
      <c r="S9" s="10">
        <f t="shared" ref="S9" si="2">SUM(O9:R9)</f>
        <v>0</v>
      </c>
      <c r="T9" s="12">
        <f>S9*E9</f>
        <v>0</v>
      </c>
    </row>
    <row r="10" spans="3:20" ht="15" customHeight="1" x14ac:dyDescent="0.3">
      <c r="C10" s="127">
        <v>2</v>
      </c>
      <c r="D10" s="133" t="s">
        <v>84</v>
      </c>
      <c r="E10" s="128">
        <f>'Wage Structure'!H35</f>
        <v>20611.92168924</v>
      </c>
      <c r="F10" s="160"/>
      <c r="G10" s="160">
        <v>1</v>
      </c>
      <c r="H10" s="160">
        <v>1</v>
      </c>
      <c r="I10" s="160"/>
      <c r="J10" s="157">
        <f t="shared" si="0"/>
        <v>2</v>
      </c>
      <c r="K10" s="130">
        <f t="shared" si="1"/>
        <v>41223.84337848</v>
      </c>
      <c r="L10" s="197"/>
      <c r="O10" s="11"/>
      <c r="P10" s="9"/>
      <c r="Q10" s="9"/>
      <c r="R10" s="9"/>
      <c r="S10" s="10"/>
      <c r="T10" s="12"/>
    </row>
    <row r="11" spans="3:20" ht="15" customHeight="1" x14ac:dyDescent="0.3">
      <c r="C11" s="127">
        <v>3</v>
      </c>
      <c r="D11" s="133" t="s">
        <v>74</v>
      </c>
      <c r="E11" s="128">
        <f>'Wage Structure'!F35</f>
        <v>16710.99062534</v>
      </c>
      <c r="F11" s="160"/>
      <c r="G11" s="160">
        <v>1</v>
      </c>
      <c r="H11" s="160"/>
      <c r="I11" s="160"/>
      <c r="J11" s="157">
        <f t="shared" si="0"/>
        <v>1</v>
      </c>
      <c r="K11" s="130">
        <f t="shared" si="1"/>
        <v>16710.99062534</v>
      </c>
      <c r="L11" s="198"/>
      <c r="O11" s="11"/>
      <c r="P11" s="9"/>
      <c r="Q11" s="9"/>
      <c r="R11" s="9"/>
      <c r="S11" s="10"/>
      <c r="T11" s="12"/>
    </row>
    <row r="12" spans="3:20" ht="15" customHeight="1" x14ac:dyDescent="0.3">
      <c r="C12" s="199" t="s">
        <v>19</v>
      </c>
      <c r="D12" s="199"/>
      <c r="E12" s="134"/>
      <c r="F12" s="135">
        <f t="shared" ref="F12:K12" si="3">SUM(F9:F11)</f>
        <v>0</v>
      </c>
      <c r="G12" s="159">
        <f t="shared" si="3"/>
        <v>3</v>
      </c>
      <c r="H12" s="159">
        <f t="shared" si="3"/>
        <v>1</v>
      </c>
      <c r="I12" s="159">
        <f t="shared" si="3"/>
        <v>0</v>
      </c>
      <c r="J12" s="159">
        <f t="shared" si="3"/>
        <v>4</v>
      </c>
      <c r="K12" s="159">
        <f t="shared" si="3"/>
        <v>79087.241405060005</v>
      </c>
      <c r="L12" s="131"/>
      <c r="O12" s="21">
        <f t="shared" ref="O12:T12" si="4">SUM(O9:O9)</f>
        <v>0</v>
      </c>
      <c r="P12" s="18">
        <f t="shared" si="4"/>
        <v>0</v>
      </c>
      <c r="Q12" s="19">
        <f t="shared" si="4"/>
        <v>0</v>
      </c>
      <c r="R12" s="18">
        <f t="shared" si="4"/>
        <v>0</v>
      </c>
      <c r="S12" s="20">
        <f t="shared" si="4"/>
        <v>0</v>
      </c>
      <c r="T12" s="22">
        <f t="shared" si="4"/>
        <v>0</v>
      </c>
    </row>
    <row r="13" spans="3:20" ht="15" customHeight="1" x14ac:dyDescent="0.3">
      <c r="C13" s="136"/>
      <c r="D13" s="137" t="s">
        <v>71</v>
      </c>
      <c r="E13" s="138"/>
      <c r="F13" s="139"/>
      <c r="G13" s="139"/>
      <c r="H13" s="139"/>
      <c r="I13" s="139"/>
      <c r="J13" s="126" t="s">
        <v>24</v>
      </c>
      <c r="K13" s="125" t="s">
        <v>5</v>
      </c>
      <c r="L13" s="132"/>
      <c r="O13" s="193" t="s">
        <v>12</v>
      </c>
      <c r="P13" s="194"/>
      <c r="Q13" s="194"/>
      <c r="R13" s="194"/>
      <c r="S13" s="195"/>
      <c r="T13" s="23" t="s">
        <v>13</v>
      </c>
    </row>
    <row r="14" spans="3:20" ht="33" customHeight="1" x14ac:dyDescent="0.3">
      <c r="C14" s="140">
        <v>1</v>
      </c>
      <c r="D14" s="143" t="s">
        <v>63</v>
      </c>
      <c r="E14" s="144" t="s">
        <v>6</v>
      </c>
      <c r="F14" s="171" t="s">
        <v>11</v>
      </c>
      <c r="G14" s="171"/>
      <c r="H14" s="171"/>
      <c r="I14" s="171"/>
      <c r="J14" s="171"/>
      <c r="K14" s="145"/>
      <c r="L14" s="146" t="s">
        <v>86</v>
      </c>
      <c r="O14" s="161" t="s">
        <v>11</v>
      </c>
      <c r="P14" s="162"/>
      <c r="Q14" s="162"/>
      <c r="R14" s="162"/>
      <c r="S14" s="163"/>
      <c r="T14" s="24">
        <v>0</v>
      </c>
    </row>
    <row r="15" spans="3:20" ht="29.25" customHeight="1" x14ac:dyDescent="0.3">
      <c r="C15" s="140">
        <f t="shared" ref="C15" si="5">C14+1</f>
        <v>2</v>
      </c>
      <c r="D15" s="143" t="s">
        <v>23</v>
      </c>
      <c r="E15" s="144" t="s">
        <v>6</v>
      </c>
      <c r="F15" s="171" t="s">
        <v>80</v>
      </c>
      <c r="G15" s="171"/>
      <c r="H15" s="171"/>
      <c r="I15" s="171"/>
      <c r="J15" s="171"/>
      <c r="K15" s="145"/>
      <c r="L15" s="146" t="s">
        <v>81</v>
      </c>
      <c r="O15" s="161" t="s">
        <v>11</v>
      </c>
      <c r="P15" s="162"/>
      <c r="Q15" s="162"/>
      <c r="R15" s="162"/>
      <c r="S15" s="163"/>
      <c r="T15" s="24">
        <v>0</v>
      </c>
    </row>
    <row r="16" spans="3:20" ht="15" customHeight="1" x14ac:dyDescent="0.3">
      <c r="C16" s="140">
        <v>3</v>
      </c>
      <c r="D16" s="148" t="s">
        <v>64</v>
      </c>
      <c r="E16" s="144">
        <v>2000</v>
      </c>
      <c r="F16" s="149"/>
      <c r="G16" s="149"/>
      <c r="H16" s="149"/>
      <c r="I16" s="149"/>
      <c r="J16" s="145">
        <v>1</v>
      </c>
      <c r="K16" s="145" t="s">
        <v>82</v>
      </c>
      <c r="L16" s="172" t="s">
        <v>83</v>
      </c>
      <c r="O16" s="25"/>
      <c r="P16" s="26"/>
      <c r="Q16" s="26"/>
      <c r="R16" s="26"/>
      <c r="S16" s="27"/>
      <c r="T16" s="24"/>
    </row>
    <row r="17" spans="3:20" ht="15" customHeight="1" x14ac:dyDescent="0.3">
      <c r="C17" s="140">
        <f t="shared" ref="C17" si="6">+C16+1</f>
        <v>4</v>
      </c>
      <c r="D17" s="148" t="s">
        <v>16</v>
      </c>
      <c r="E17" s="144">
        <v>5000</v>
      </c>
      <c r="F17" s="149"/>
      <c r="G17" s="149"/>
      <c r="H17" s="149"/>
      <c r="I17" s="149"/>
      <c r="J17" s="145">
        <v>0</v>
      </c>
      <c r="K17" s="145" t="s">
        <v>82</v>
      </c>
      <c r="L17" s="173"/>
      <c r="O17" s="25"/>
      <c r="P17" s="26"/>
      <c r="Q17" s="26"/>
      <c r="R17" s="26"/>
      <c r="S17" s="27"/>
      <c r="T17" s="24"/>
    </row>
    <row r="18" spans="3:20" ht="15" customHeight="1" x14ac:dyDescent="0.3">
      <c r="C18" s="182" t="s">
        <v>19</v>
      </c>
      <c r="D18" s="182"/>
      <c r="E18" s="134"/>
      <c r="F18" s="167"/>
      <c r="G18" s="167"/>
      <c r="H18" s="167"/>
      <c r="I18" s="167"/>
      <c r="J18" s="167"/>
      <c r="K18" s="135">
        <f>SUM(K14:K17)</f>
        <v>0</v>
      </c>
      <c r="L18" s="131"/>
      <c r="O18" s="164"/>
      <c r="P18" s="165"/>
      <c r="Q18" s="165"/>
      <c r="R18" s="165"/>
      <c r="S18" s="166"/>
      <c r="T18" s="22">
        <f>SUM(T14:T17)</f>
        <v>0</v>
      </c>
    </row>
    <row r="19" spans="3:20" s="28" customFormat="1" ht="15.6" x14ac:dyDescent="0.3">
      <c r="C19" s="181" t="s">
        <v>25</v>
      </c>
      <c r="D19" s="181"/>
      <c r="E19" s="141"/>
      <c r="F19" s="150"/>
      <c r="G19" s="150"/>
      <c r="H19" s="150"/>
      <c r="I19" s="150"/>
      <c r="J19" s="150"/>
      <c r="K19" s="142">
        <f>+K18+K12</f>
        <v>79087.241405060005</v>
      </c>
      <c r="L19" s="151"/>
      <c r="O19" s="177"/>
      <c r="P19" s="178"/>
      <c r="Q19" s="178"/>
      <c r="R19" s="178"/>
      <c r="S19" s="179"/>
      <c r="T19" s="29" t="e">
        <f>SUM(#REF!)</f>
        <v>#REF!</v>
      </c>
    </row>
    <row r="20" spans="3:20" s="30" customFormat="1" ht="24.75" customHeight="1" x14ac:dyDescent="0.3">
      <c r="C20" s="183" t="s">
        <v>26</v>
      </c>
      <c r="D20" s="183"/>
      <c r="E20" s="152">
        <v>0.1</v>
      </c>
      <c r="F20" s="153"/>
      <c r="G20" s="153"/>
      <c r="H20" s="153"/>
      <c r="I20" s="153"/>
      <c r="J20" s="153"/>
      <c r="K20" s="154">
        <f>+E20*K19</f>
        <v>7908.7241405060013</v>
      </c>
      <c r="L20" s="155"/>
      <c r="O20" s="168"/>
      <c r="P20" s="169"/>
      <c r="Q20" s="169"/>
      <c r="R20" s="169"/>
      <c r="S20" s="170"/>
      <c r="T20" s="31" t="e">
        <f>#REF!+T12+#REF!+#REF!+#REF!+#REF!+#REF!+T18+#REF!+T19</f>
        <v>#REF!</v>
      </c>
    </row>
    <row r="21" spans="3:20" s="13" customFormat="1" ht="15" customHeight="1" thickBot="1" x14ac:dyDescent="0.35">
      <c r="C21" s="180" t="s">
        <v>27</v>
      </c>
      <c r="D21" s="180"/>
      <c r="E21" s="124"/>
      <c r="F21" s="156"/>
      <c r="G21" s="156"/>
      <c r="H21" s="156"/>
      <c r="I21" s="156"/>
      <c r="J21" s="156"/>
      <c r="K21" s="158">
        <f>+K20+K19</f>
        <v>86995.96554556601</v>
      </c>
      <c r="L21" s="147"/>
      <c r="O21" s="174"/>
      <c r="P21" s="175"/>
      <c r="Q21" s="175"/>
      <c r="R21" s="175"/>
      <c r="S21" s="175"/>
      <c r="T21" s="176"/>
    </row>
    <row r="22" spans="3:20" ht="15.75" hidden="1" customHeight="1" thickBot="1" x14ac:dyDescent="0.35">
      <c r="C22" s="32"/>
      <c r="D22" s="33" t="s">
        <v>7</v>
      </c>
      <c r="E22" s="34"/>
      <c r="F22" s="35"/>
      <c r="G22" s="35"/>
      <c r="H22" s="35"/>
      <c r="I22" s="35"/>
      <c r="J22" s="36"/>
      <c r="K22" s="35"/>
      <c r="L22" s="65"/>
      <c r="O22" s="37"/>
      <c r="P22" s="37"/>
      <c r="Q22" s="37"/>
      <c r="R22" s="37"/>
      <c r="S22" s="38"/>
      <c r="T22" s="37"/>
    </row>
    <row r="23" spans="3:20" s="44" customFormat="1" ht="15" hidden="1" customHeight="1" x14ac:dyDescent="0.3">
      <c r="C23" s="39"/>
      <c r="D23" s="40" t="s">
        <v>8</v>
      </c>
      <c r="E23" s="41"/>
      <c r="F23" s="42" t="e">
        <f>SUM(#REF!+#REF!+#REF!+F12+#REF!)</f>
        <v>#REF!</v>
      </c>
      <c r="G23" s="42" t="e">
        <f>SUM(#REF!+#REF!+#REF!+G12+#REF!)</f>
        <v>#REF!</v>
      </c>
      <c r="H23" s="42" t="e">
        <f>SUM(#REF!+#REF!+#REF!+H12+#REF!)</f>
        <v>#REF!</v>
      </c>
      <c r="I23" s="42" t="e">
        <f>SUM(#REF!+#REF!+#REF!+I12+#REF!)</f>
        <v>#REF!</v>
      </c>
      <c r="J23" s="43" t="e">
        <f>SUM(#REF!+#REF!+#REF!+J12+#REF!)</f>
        <v>#REF!</v>
      </c>
      <c r="K23" s="42" t="e">
        <f>SUM(#REF!+#REF!+#REF!+K12+#REF!)</f>
        <v>#REF!</v>
      </c>
      <c r="L23" s="66"/>
      <c r="O23" s="42" t="e">
        <f>SUM(#REF!+#REF!+#REF!+O12+#REF!)</f>
        <v>#REF!</v>
      </c>
      <c r="P23" s="42" t="e">
        <f>SUM(#REF!+#REF!+#REF!+P12+#REF!)</f>
        <v>#REF!</v>
      </c>
      <c r="Q23" s="42" t="e">
        <f>SUM(#REF!+#REF!+#REF!+Q12+#REF!)</f>
        <v>#REF!</v>
      </c>
      <c r="R23" s="42" t="e">
        <f>SUM(#REF!+#REF!+#REF!+R12+#REF!)</f>
        <v>#REF!</v>
      </c>
      <c r="S23" s="43" t="e">
        <f>SUM(#REF!+#REF!+#REF!+S12+#REF!)</f>
        <v>#REF!</v>
      </c>
      <c r="T23" s="42" t="e">
        <f>SUM(#REF!+#REF!+#REF!+T12+#REF!)</f>
        <v>#REF!</v>
      </c>
    </row>
    <row r="24" spans="3:20" s="44" customFormat="1" ht="15" hidden="1" customHeight="1" x14ac:dyDescent="0.3">
      <c r="C24" s="45"/>
      <c r="D24" s="46" t="s">
        <v>9</v>
      </c>
      <c r="E24" s="47"/>
      <c r="F24" s="48"/>
      <c r="G24" s="48"/>
      <c r="H24" s="48"/>
      <c r="I24" s="48"/>
      <c r="J24" s="49" t="e">
        <f>#REF!</f>
        <v>#REF!</v>
      </c>
      <c r="K24" s="48" t="e">
        <f>#REF!</f>
        <v>#REF!</v>
      </c>
      <c r="L24" s="66"/>
      <c r="O24" s="48"/>
      <c r="P24" s="48"/>
      <c r="Q24" s="48"/>
      <c r="R24" s="48"/>
      <c r="S24" s="49" t="e">
        <f>#REF!</f>
        <v>#REF!</v>
      </c>
      <c r="T24" s="48" t="e">
        <f>#REF!</f>
        <v>#REF!</v>
      </c>
    </row>
    <row r="25" spans="3:20" ht="15" hidden="1" customHeight="1" x14ac:dyDescent="0.3">
      <c r="C25" s="50"/>
      <c r="D25" s="51" t="s">
        <v>7</v>
      </c>
      <c r="E25" s="52"/>
      <c r="F25" s="53"/>
      <c r="G25" s="53"/>
      <c r="H25" s="53"/>
      <c r="I25" s="53"/>
      <c r="J25" s="54"/>
      <c r="K25" s="53" t="e">
        <f>#REF!</f>
        <v>#REF!</v>
      </c>
      <c r="L25" s="67"/>
      <c r="O25" s="53"/>
      <c r="P25" s="53"/>
      <c r="Q25" s="53"/>
      <c r="R25" s="53"/>
      <c r="S25" s="54"/>
      <c r="T25" s="53" t="e">
        <f>#REF!</f>
        <v>#REF!</v>
      </c>
    </row>
    <row r="26" spans="3:20" ht="15" hidden="1" customHeight="1" x14ac:dyDescent="0.3">
      <c r="C26" s="55"/>
      <c r="D26" s="56" t="s">
        <v>10</v>
      </c>
      <c r="E26" s="57"/>
      <c r="F26" s="58"/>
      <c r="G26" s="58"/>
      <c r="H26" s="58"/>
      <c r="I26" s="58"/>
      <c r="J26" s="59"/>
      <c r="K26" s="60" t="e">
        <f>K25/K23</f>
        <v>#REF!</v>
      </c>
      <c r="L26" s="67"/>
      <c r="O26" s="58"/>
      <c r="P26" s="58"/>
      <c r="Q26" s="58"/>
      <c r="R26" s="58"/>
      <c r="S26" s="59"/>
      <c r="T26" s="60" t="e">
        <f>T25/T23</f>
        <v>#REF!</v>
      </c>
    </row>
    <row r="29" spans="3:20" x14ac:dyDescent="0.3">
      <c r="C29" s="102" t="s">
        <v>65</v>
      </c>
      <c r="D29" s="103"/>
      <c r="E29" s="99"/>
      <c r="F29" s="99"/>
      <c r="G29" s="99"/>
      <c r="H29" s="100"/>
      <c r="K29" s="63"/>
    </row>
    <row r="30" spans="3:20" ht="14.4" x14ac:dyDescent="0.3">
      <c r="C30" s="205" t="s">
        <v>66</v>
      </c>
      <c r="D30" s="205"/>
      <c r="E30" s="205"/>
      <c r="F30" s="205"/>
      <c r="G30" s="205"/>
      <c r="H30" s="101"/>
    </row>
    <row r="31" spans="3:20" ht="14.4" x14ac:dyDescent="0.3">
      <c r="C31" s="205" t="s">
        <v>67</v>
      </c>
      <c r="D31" s="205"/>
      <c r="E31" s="205"/>
      <c r="F31" s="205"/>
      <c r="G31" s="205"/>
      <c r="H31" s="205"/>
    </row>
    <row r="32" spans="3:20" ht="14.4" x14ac:dyDescent="0.3">
      <c r="C32" s="205" t="s">
        <v>73</v>
      </c>
      <c r="D32" s="205"/>
      <c r="E32" s="205"/>
      <c r="F32" s="205"/>
      <c r="G32" s="205"/>
      <c r="H32" s="101"/>
    </row>
    <row r="33" spans="3:8" ht="14.4" x14ac:dyDescent="0.3">
      <c r="C33" s="203" t="s">
        <v>68</v>
      </c>
      <c r="D33" s="203"/>
      <c r="E33" s="203"/>
      <c r="F33" s="203"/>
      <c r="G33" s="203"/>
      <c r="H33" s="101"/>
    </row>
    <row r="34" spans="3:8" ht="14.4" x14ac:dyDescent="0.3">
      <c r="C34" s="203" t="s">
        <v>69</v>
      </c>
      <c r="D34" s="203"/>
      <c r="E34" s="203"/>
      <c r="F34" s="203"/>
      <c r="G34" s="203"/>
      <c r="H34" s="101"/>
    </row>
    <row r="35" spans="3:8" ht="31.5" customHeight="1" x14ac:dyDescent="0.3">
      <c r="C35" s="204" t="s">
        <v>70</v>
      </c>
      <c r="D35" s="204"/>
      <c r="E35" s="204"/>
      <c r="F35" s="204"/>
      <c r="G35" s="204"/>
      <c r="H35" s="101"/>
    </row>
    <row r="36" spans="3:8" ht="30" customHeight="1" x14ac:dyDescent="0.3">
      <c r="C36" s="202" t="s">
        <v>76</v>
      </c>
      <c r="D36" s="202"/>
      <c r="E36" s="202"/>
      <c r="F36" s="202"/>
      <c r="G36" s="202"/>
    </row>
  </sheetData>
  <mergeCells count="31">
    <mergeCell ref="C12:D12"/>
    <mergeCell ref="D1:E1"/>
    <mergeCell ref="D3:E3"/>
    <mergeCell ref="D2:E2"/>
    <mergeCell ref="C36:G36"/>
    <mergeCell ref="C33:G33"/>
    <mergeCell ref="C34:G34"/>
    <mergeCell ref="C35:G35"/>
    <mergeCell ref="C30:G30"/>
    <mergeCell ref="C31:H31"/>
    <mergeCell ref="C32:G32"/>
    <mergeCell ref="O4:T4"/>
    <mergeCell ref="O7:S7"/>
    <mergeCell ref="L4:L7"/>
    <mergeCell ref="F7:J7"/>
    <mergeCell ref="O13:S13"/>
    <mergeCell ref="L9:L11"/>
    <mergeCell ref="O21:T21"/>
    <mergeCell ref="O19:S19"/>
    <mergeCell ref="C21:D21"/>
    <mergeCell ref="C19:D19"/>
    <mergeCell ref="C18:D18"/>
    <mergeCell ref="C20:D20"/>
    <mergeCell ref="O15:S15"/>
    <mergeCell ref="O18:S18"/>
    <mergeCell ref="F18:J18"/>
    <mergeCell ref="O14:S14"/>
    <mergeCell ref="O20:S20"/>
    <mergeCell ref="F14:J14"/>
    <mergeCell ref="F15:J15"/>
    <mergeCell ref="L16:L17"/>
  </mergeCells>
  <pageMargins left="0.7" right="0.7" top="0.75" bottom="0.75" header="0.3" footer="0.3"/>
  <pageSetup scale="3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L35"/>
  <sheetViews>
    <sheetView showGridLines="0" tabSelected="1" topLeftCell="A8" workbookViewId="0">
      <selection activeCell="H35" sqref="H35"/>
    </sheetView>
  </sheetViews>
  <sheetFormatPr defaultColWidth="9" defaultRowHeight="14.4" x14ac:dyDescent="0.2"/>
  <cols>
    <col min="1" max="1" width="4.88671875" style="68" customWidth="1"/>
    <col min="2" max="2" width="39.109375" style="68" customWidth="1"/>
    <col min="3" max="3" width="3.44140625" style="86" customWidth="1"/>
    <col min="4" max="4" width="6.6640625" style="68" bestFit="1" customWidth="1"/>
    <col min="5" max="5" width="9.88671875" style="68" customWidth="1"/>
    <col min="6" max="6" width="8" style="68" bestFit="1" customWidth="1"/>
    <col min="7" max="7" width="13.5546875" style="68" customWidth="1"/>
    <col min="8" max="235" width="9.109375" style="68" customWidth="1"/>
    <col min="236" max="236" width="1.5546875" style="68" customWidth="1"/>
    <col min="237" max="237" width="4.88671875" style="68" customWidth="1"/>
    <col min="238" max="238" width="35" style="68" customWidth="1"/>
    <col min="239" max="239" width="2.109375" style="68" customWidth="1"/>
    <col min="240" max="240" width="6.5546875" style="68" customWidth="1"/>
    <col min="241" max="241" width="7.88671875" style="68" customWidth="1"/>
    <col min="242" max="245" width="7.44140625" style="68" customWidth="1"/>
    <col min="246" max="246" width="7.5546875" style="68" customWidth="1"/>
    <col min="247" max="16384" width="9" style="72"/>
  </cols>
  <sheetData>
    <row r="1" spans="1:8" x14ac:dyDescent="0.2">
      <c r="B1" s="69"/>
      <c r="C1" s="69"/>
      <c r="D1" s="69"/>
      <c r="E1" s="69"/>
      <c r="F1" s="69"/>
    </row>
    <row r="2" spans="1:8" x14ac:dyDescent="0.3">
      <c r="B2" s="208" t="s">
        <v>58</v>
      </c>
      <c r="C2" s="208"/>
      <c r="D2" s="208"/>
      <c r="E2" s="208"/>
      <c r="F2" s="208"/>
    </row>
    <row r="3" spans="1:8" x14ac:dyDescent="0.3">
      <c r="B3" s="98" t="s">
        <v>56</v>
      </c>
      <c r="C3" s="206"/>
      <c r="D3" s="206"/>
      <c r="E3" s="206"/>
      <c r="F3" s="206"/>
    </row>
    <row r="4" spans="1:8" s="68" customFormat="1" ht="13.8" x14ac:dyDescent="0.3">
      <c r="B4" s="73" t="s">
        <v>57</v>
      </c>
      <c r="C4" s="207"/>
      <c r="D4" s="207"/>
      <c r="E4" s="207"/>
      <c r="F4" s="207"/>
    </row>
    <row r="5" spans="1:8" s="68" customFormat="1" ht="13.8" x14ac:dyDescent="0.3">
      <c r="B5" s="73" t="s">
        <v>77</v>
      </c>
      <c r="C5" s="207"/>
      <c r="D5" s="207"/>
      <c r="E5" s="207"/>
      <c r="F5" s="207"/>
    </row>
    <row r="6" spans="1:8" s="68" customFormat="1" ht="13.8" x14ac:dyDescent="0.2">
      <c r="B6" s="89" t="s">
        <v>60</v>
      </c>
      <c r="C6" s="89"/>
      <c r="D6" s="89"/>
      <c r="E6" s="89"/>
      <c r="F6" s="97">
        <v>0.05</v>
      </c>
      <c r="G6" s="97">
        <v>0.28999999999999998</v>
      </c>
      <c r="H6" s="97">
        <v>0.25</v>
      </c>
    </row>
    <row r="7" spans="1:8" s="68" customFormat="1" ht="23.25" customHeight="1" x14ac:dyDescent="0.2">
      <c r="B7" s="88" t="s">
        <v>29</v>
      </c>
      <c r="C7" s="88" t="s">
        <v>42</v>
      </c>
      <c r="D7" s="88" t="s">
        <v>44</v>
      </c>
      <c r="E7" s="93" t="s">
        <v>43</v>
      </c>
      <c r="F7" s="96" t="s">
        <v>30</v>
      </c>
      <c r="G7" s="96" t="s">
        <v>85</v>
      </c>
      <c r="H7" s="96" t="s">
        <v>84</v>
      </c>
    </row>
    <row r="8" spans="1:8" s="68" customFormat="1" ht="13.8" x14ac:dyDescent="0.3">
      <c r="B8" s="76" t="s">
        <v>31</v>
      </c>
      <c r="C8" s="84" t="s">
        <v>32</v>
      </c>
      <c r="D8" s="76"/>
      <c r="E8" s="77"/>
      <c r="F8" s="78">
        <v>10021</v>
      </c>
      <c r="G8" s="78">
        <v>10856</v>
      </c>
      <c r="H8" s="78">
        <v>10856</v>
      </c>
    </row>
    <row r="9" spans="1:8" s="68" customFormat="1" ht="13.8" x14ac:dyDescent="0.3">
      <c r="B9" s="76" t="s">
        <v>33</v>
      </c>
      <c r="C9" s="84" t="s">
        <v>32</v>
      </c>
      <c r="D9" s="76"/>
      <c r="E9" s="77"/>
      <c r="F9" s="78">
        <v>1430</v>
      </c>
      <c r="G9" s="78">
        <v>1430</v>
      </c>
      <c r="H9" s="78">
        <v>1430</v>
      </c>
    </row>
    <row r="10" spans="1:8" s="68" customFormat="1" ht="13.8" x14ac:dyDescent="0.3">
      <c r="A10" s="70"/>
      <c r="B10" s="73" t="s">
        <v>59</v>
      </c>
      <c r="C10" s="85"/>
      <c r="D10" s="73"/>
      <c r="E10" s="79"/>
      <c r="F10" s="80">
        <f t="shared" ref="F10:G10" si="0">SUM(F8:F9)</f>
        <v>11451</v>
      </c>
      <c r="G10" s="80">
        <f t="shared" si="0"/>
        <v>12286</v>
      </c>
      <c r="H10" s="80">
        <f t="shared" ref="H10" si="1">SUM(H8:H9)</f>
        <v>12286</v>
      </c>
    </row>
    <row r="11" spans="1:8" s="68" customFormat="1" ht="13.8" x14ac:dyDescent="0.3">
      <c r="A11" s="70"/>
      <c r="B11" s="73"/>
      <c r="C11" s="85"/>
      <c r="D11" s="73"/>
      <c r="E11" s="79"/>
      <c r="F11" s="80"/>
      <c r="G11" s="80"/>
      <c r="H11" s="80"/>
    </row>
    <row r="12" spans="1:8" s="68" customFormat="1" ht="13.8" x14ac:dyDescent="0.3">
      <c r="B12" s="81" t="s">
        <v>35</v>
      </c>
      <c r="C12" s="84" t="s">
        <v>32</v>
      </c>
      <c r="D12" s="76"/>
      <c r="E12" s="77"/>
      <c r="F12" s="78">
        <f>F10*F6</f>
        <v>572.55000000000007</v>
      </c>
      <c r="G12" s="78">
        <f>G10*G6</f>
        <v>3562.9399999999996</v>
      </c>
      <c r="H12" s="78">
        <f>H10*H6</f>
        <v>3071.5</v>
      </c>
    </row>
    <row r="13" spans="1:8" s="68" customFormat="1" ht="13.8" x14ac:dyDescent="0.3">
      <c r="B13" s="81" t="s">
        <v>39</v>
      </c>
      <c r="C13" s="84" t="s">
        <v>34</v>
      </c>
      <c r="D13" s="76"/>
      <c r="E13" s="77"/>
      <c r="F13" s="78"/>
      <c r="G13" s="78"/>
      <c r="H13" s="78"/>
    </row>
    <row r="14" spans="1:8" s="68" customFormat="1" ht="13.8" x14ac:dyDescent="0.3">
      <c r="B14" s="81" t="s">
        <v>40</v>
      </c>
      <c r="C14" s="84" t="s">
        <v>34</v>
      </c>
      <c r="D14" s="76"/>
      <c r="E14" s="77"/>
      <c r="F14" s="78"/>
      <c r="G14" s="78"/>
      <c r="H14" s="78"/>
    </row>
    <row r="15" spans="1:8" s="68" customFormat="1" ht="13.8" x14ac:dyDescent="0.3">
      <c r="B15" s="76" t="s">
        <v>49</v>
      </c>
      <c r="C15" s="84" t="s">
        <v>32</v>
      </c>
      <c r="D15" s="82">
        <v>8.3299999999999999E-2</v>
      </c>
      <c r="E15" s="83" t="s">
        <v>37</v>
      </c>
      <c r="F15" s="78">
        <f>F10*$D$15</f>
        <v>953.86829999999998</v>
      </c>
      <c r="G15" s="78">
        <f>G10*$D$15</f>
        <v>1023.4238</v>
      </c>
      <c r="H15" s="78">
        <f>H10*$D$15</f>
        <v>1023.4238</v>
      </c>
    </row>
    <row r="16" spans="1:8" s="68" customFormat="1" ht="13.8" x14ac:dyDescent="0.3">
      <c r="B16" s="81"/>
      <c r="C16" s="84"/>
      <c r="D16" s="76"/>
      <c r="E16" s="77"/>
      <c r="F16" s="78"/>
      <c r="G16" s="78"/>
      <c r="H16" s="78"/>
    </row>
    <row r="17" spans="2:8" s="68" customFormat="1" ht="13.8" x14ac:dyDescent="0.3">
      <c r="B17" s="73" t="s">
        <v>41</v>
      </c>
      <c r="C17" s="85"/>
      <c r="D17" s="73"/>
      <c r="E17" s="79"/>
      <c r="F17" s="80">
        <f t="shared" ref="F17:G17" si="2">SUM(F10:F16)</f>
        <v>12977.418299999999</v>
      </c>
      <c r="G17" s="80">
        <f t="shared" si="2"/>
        <v>16872.363799999999</v>
      </c>
      <c r="H17" s="80">
        <f t="shared" ref="H17" si="3">SUM(H10:H16)</f>
        <v>16380.9238</v>
      </c>
    </row>
    <row r="18" spans="2:8" s="68" customFormat="1" ht="13.8" x14ac:dyDescent="0.3">
      <c r="B18" s="73"/>
      <c r="C18" s="85"/>
      <c r="D18" s="73"/>
      <c r="E18" s="79"/>
      <c r="F18" s="80"/>
      <c r="G18" s="80"/>
      <c r="H18" s="80"/>
    </row>
    <row r="19" spans="2:8" s="68" customFormat="1" ht="13.8" x14ac:dyDescent="0.3">
      <c r="B19" s="76" t="s">
        <v>46</v>
      </c>
      <c r="C19" s="85"/>
      <c r="D19" s="73"/>
      <c r="E19" s="79"/>
      <c r="F19" s="78">
        <f t="shared" ref="F19:G19" si="4">IF(F17&gt;10000,200,IF(F17&gt;7500,175,0))</f>
        <v>200</v>
      </c>
      <c r="G19" s="78">
        <f t="shared" si="4"/>
        <v>200</v>
      </c>
      <c r="H19" s="78">
        <f t="shared" ref="H19" si="5">IF(H17&gt;10000,200,IF(H17&gt;7500,175,0))</f>
        <v>200</v>
      </c>
    </row>
    <row r="20" spans="2:8" s="68" customFormat="1" ht="13.8" x14ac:dyDescent="0.3">
      <c r="B20" s="76" t="s">
        <v>47</v>
      </c>
      <c r="C20" s="84" t="s">
        <v>32</v>
      </c>
      <c r="D20" s="82">
        <v>7.4999999999999997E-3</v>
      </c>
      <c r="E20" s="83" t="s">
        <v>36</v>
      </c>
      <c r="F20" s="78">
        <f t="shared" ref="F20:G20" si="6">IF(F17&gt;21000,0,IF(F17&lt;21000,F17*$D$20,0))</f>
        <v>97.330637249999995</v>
      </c>
      <c r="G20" s="78">
        <f t="shared" si="6"/>
        <v>126.5427285</v>
      </c>
      <c r="H20" s="78">
        <f t="shared" ref="H20" si="7">IF(H17&gt;21000,0,IF(H17&lt;21000,H17*$D$20,0))</f>
        <v>122.8569285</v>
      </c>
    </row>
    <row r="21" spans="2:8" s="68" customFormat="1" ht="13.8" x14ac:dyDescent="0.3">
      <c r="B21" s="76" t="s">
        <v>48</v>
      </c>
      <c r="C21" s="84" t="s">
        <v>32</v>
      </c>
      <c r="D21" s="82">
        <v>0.12</v>
      </c>
      <c r="E21" s="83" t="s">
        <v>37</v>
      </c>
      <c r="F21" s="78">
        <f t="shared" ref="F21:G21" si="8">IF(F17-F12&gt;=15000,15000*$D$21,IF(F17-F12&lt;15000,(F17-F12)*$D$21,0))</f>
        <v>1488.584196</v>
      </c>
      <c r="G21" s="78">
        <f t="shared" si="8"/>
        <v>1597.130856</v>
      </c>
      <c r="H21" s="78">
        <f t="shared" ref="H21" si="9">IF(H17-H12&gt;=15000,15000*$D$21,IF(H17-H12&lt;15000,(H17-H12)*$D$21,0))</f>
        <v>1597.130856</v>
      </c>
    </row>
    <row r="22" spans="2:8" s="68" customFormat="1" ht="10.199999999999999" x14ac:dyDescent="0.2">
      <c r="B22" s="71"/>
      <c r="C22" s="71"/>
      <c r="D22" s="71"/>
      <c r="E22" s="71"/>
      <c r="F22" s="71"/>
      <c r="G22" s="71"/>
      <c r="H22" s="71"/>
    </row>
    <row r="23" spans="2:8" s="68" customFormat="1" ht="13.8" x14ac:dyDescent="0.3">
      <c r="B23" s="73" t="s">
        <v>45</v>
      </c>
      <c r="C23" s="85"/>
      <c r="D23" s="74"/>
      <c r="E23" s="75"/>
      <c r="F23" s="80">
        <f t="shared" ref="F23:G23" si="10">+F17-SUM(F19:F22)</f>
        <v>11191.50346675</v>
      </c>
      <c r="G23" s="80">
        <f t="shared" si="10"/>
        <v>14948.690215499999</v>
      </c>
      <c r="H23" s="80">
        <f t="shared" ref="H23" si="11">+H17-SUM(H19:H22)</f>
        <v>14460.936015499999</v>
      </c>
    </row>
    <row r="24" spans="2:8" s="68" customFormat="1" ht="13.8" x14ac:dyDescent="0.3">
      <c r="B24" s="73"/>
      <c r="C24" s="85"/>
      <c r="D24" s="74"/>
      <c r="E24" s="75"/>
      <c r="F24" s="80"/>
      <c r="G24" s="80"/>
      <c r="H24" s="80"/>
    </row>
    <row r="25" spans="2:8" s="68" customFormat="1" ht="13.8" x14ac:dyDescent="0.3">
      <c r="B25" s="76" t="s">
        <v>47</v>
      </c>
      <c r="C25" s="84" t="s">
        <v>32</v>
      </c>
      <c r="D25" s="82">
        <v>3.2500000000000001E-2</v>
      </c>
      <c r="E25" s="83" t="s">
        <v>36</v>
      </c>
      <c r="F25" s="78">
        <f t="shared" ref="F25:G25" si="12">IF(F17&gt;21000,0,IF(F17&lt;21000,F17*$D$25,0))</f>
        <v>421.76609474999998</v>
      </c>
      <c r="G25" s="78">
        <f t="shared" si="12"/>
        <v>548.35182350000002</v>
      </c>
      <c r="H25" s="78">
        <f t="shared" ref="H25" si="13">IF(H17&gt;21000,0,IF(H17&lt;21000,H17*$D$25,0))</f>
        <v>532.38002349999999</v>
      </c>
    </row>
    <row r="26" spans="2:8" s="68" customFormat="1" ht="13.8" x14ac:dyDescent="0.3">
      <c r="B26" s="76" t="s">
        <v>48</v>
      </c>
      <c r="C26" s="84" t="s">
        <v>32</v>
      </c>
      <c r="D26" s="82">
        <v>0.13</v>
      </c>
      <c r="E26" s="83" t="s">
        <v>37</v>
      </c>
      <c r="F26" s="78">
        <f t="shared" ref="F26:G26" si="14">IF(F17-F12&gt;=15000,15000*$D$26,IF(F17-F12&lt;15000,(F17-F12)*$D$26,0))</f>
        <v>1612.632879</v>
      </c>
      <c r="G26" s="78">
        <f t="shared" si="14"/>
        <v>1730.2250940000001</v>
      </c>
      <c r="H26" s="78">
        <f t="shared" ref="H26" si="15">IF(H17-H12&gt;=15000,15000*$D$26,IF(H17-H12&lt;15000,(H17-H12)*$D$26,0))</f>
        <v>1730.2250940000001</v>
      </c>
    </row>
    <row r="27" spans="2:8" s="68" customFormat="1" ht="13.8" x14ac:dyDescent="0.3">
      <c r="B27" s="81" t="s">
        <v>38</v>
      </c>
      <c r="C27" s="84" t="s">
        <v>32</v>
      </c>
      <c r="D27" s="82">
        <v>6.7299999999999999E-2</v>
      </c>
      <c r="E27" s="83" t="s">
        <v>36</v>
      </c>
      <c r="F27" s="78">
        <f>F17*D27</f>
        <v>873.38025158999994</v>
      </c>
      <c r="G27" s="78">
        <f>G17*D27</f>
        <v>1135.51008374</v>
      </c>
      <c r="H27" s="78">
        <f>H17*D27</f>
        <v>1102.43617174</v>
      </c>
    </row>
    <row r="28" spans="2:8" s="68" customFormat="1" ht="13.8" x14ac:dyDescent="0.3">
      <c r="B28" s="81" t="s">
        <v>50</v>
      </c>
      <c r="C28" s="84" t="s">
        <v>32</v>
      </c>
      <c r="D28" s="87">
        <v>2.5600000000000001E-2</v>
      </c>
      <c r="E28" s="82" t="s">
        <v>36</v>
      </c>
      <c r="F28" s="78" t="s">
        <v>62</v>
      </c>
      <c r="G28" s="78" t="s">
        <v>62</v>
      </c>
      <c r="H28" s="78" t="s">
        <v>62</v>
      </c>
    </row>
    <row r="29" spans="2:8" s="68" customFormat="1" ht="13.8" x14ac:dyDescent="0.3">
      <c r="B29" s="77" t="s">
        <v>51</v>
      </c>
      <c r="C29" s="84" t="s">
        <v>34</v>
      </c>
      <c r="D29" s="82"/>
      <c r="E29" s="83"/>
      <c r="F29" s="78">
        <v>275</v>
      </c>
      <c r="G29" s="78">
        <v>275</v>
      </c>
      <c r="H29" s="78">
        <v>275</v>
      </c>
    </row>
    <row r="30" spans="2:8" s="68" customFormat="1" ht="13.8" x14ac:dyDescent="0.3">
      <c r="B30" s="77" t="s">
        <v>52</v>
      </c>
      <c r="C30" s="84" t="s">
        <v>34</v>
      </c>
      <c r="D30" s="82"/>
      <c r="E30" s="83"/>
      <c r="F30" s="78"/>
      <c r="G30" s="78"/>
      <c r="H30" s="78"/>
    </row>
    <row r="31" spans="2:8" s="68" customFormat="1" ht="13.8" x14ac:dyDescent="0.3">
      <c r="B31" s="77" t="s">
        <v>61</v>
      </c>
      <c r="C31" s="84" t="s">
        <v>34</v>
      </c>
      <c r="D31" s="82">
        <v>4.8099999999999997E-2</v>
      </c>
      <c r="E31" s="83" t="s">
        <v>37</v>
      </c>
      <c r="F31" s="78">
        <f>D31*F10</f>
        <v>550.79309999999998</v>
      </c>
      <c r="G31" s="78">
        <f>G10*D31</f>
        <v>590.95659999999998</v>
      </c>
      <c r="H31" s="78">
        <f>H10*D31</f>
        <v>590.95659999999998</v>
      </c>
    </row>
    <row r="32" spans="2:8" s="68" customFormat="1" ht="13.8" x14ac:dyDescent="0.3">
      <c r="B32" s="77" t="s">
        <v>75</v>
      </c>
      <c r="C32" s="84"/>
      <c r="D32" s="82"/>
      <c r="E32" s="83"/>
      <c r="F32" s="78"/>
      <c r="G32" s="78"/>
      <c r="H32" s="78"/>
    </row>
    <row r="33" spans="2:8" s="68" customFormat="1" ht="13.8" x14ac:dyDescent="0.3">
      <c r="B33" s="90" t="s">
        <v>55</v>
      </c>
      <c r="C33" s="91"/>
      <c r="D33" s="88"/>
      <c r="E33" s="93"/>
      <c r="F33" s="94">
        <f>SUM(F25:F32)</f>
        <v>3733.5723253400001</v>
      </c>
      <c r="G33" s="94">
        <f>SUM(G25:G32)</f>
        <v>4280.0436012400005</v>
      </c>
      <c r="H33" s="94">
        <f>SUM(H25:H32)</f>
        <v>4230.9978892399995</v>
      </c>
    </row>
    <row r="34" spans="2:8" s="68" customFormat="1" ht="13.8" x14ac:dyDescent="0.3">
      <c r="B34" s="76" t="s">
        <v>53</v>
      </c>
      <c r="C34" s="84"/>
      <c r="D34" s="95">
        <v>0.16666666666666666</v>
      </c>
      <c r="E34" s="83"/>
      <c r="F34" s="78">
        <f t="shared" ref="F34:G34" si="16">F33*$D$34*0</f>
        <v>0</v>
      </c>
      <c r="G34" s="78">
        <f t="shared" si="16"/>
        <v>0</v>
      </c>
      <c r="H34" s="78">
        <f t="shared" ref="H34" si="17">H33*$D$34*0</f>
        <v>0</v>
      </c>
    </row>
    <row r="35" spans="2:8" s="68" customFormat="1" ht="13.8" x14ac:dyDescent="0.3">
      <c r="B35" s="90" t="s">
        <v>54</v>
      </c>
      <c r="C35" s="91"/>
      <c r="D35" s="90"/>
      <c r="E35" s="92"/>
      <c r="F35" s="94">
        <f>F17+F33+F34</f>
        <v>16710.99062534</v>
      </c>
      <c r="G35" s="94">
        <f>G17+G33+G34</f>
        <v>21152.407401240001</v>
      </c>
      <c r="H35" s="94">
        <f>H17+H33+H34</f>
        <v>20611.92168924</v>
      </c>
    </row>
  </sheetData>
  <mergeCells count="2">
    <mergeCell ref="C3:F5"/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 Schedule</vt:lpstr>
      <vt:lpstr>Wage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Kumar T N - KRC</dc:creator>
  <cp:lastModifiedBy>Sila</cp:lastModifiedBy>
  <cp:lastPrinted>2021-08-03T11:03:56Z</cp:lastPrinted>
  <dcterms:created xsi:type="dcterms:W3CDTF">2020-01-31T10:05:12Z</dcterms:created>
  <dcterms:modified xsi:type="dcterms:W3CDTF">2021-10-25T05:29:34Z</dcterms:modified>
</cp:coreProperties>
</file>