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8904" tabRatio="957" activeTab="6"/>
  </bookViews>
  <sheets>
    <sheet name="Cost Schedule " sheetId="13" r:id="rId1"/>
    <sheet name="Cost Comaprision" sheetId="7" r:id="rId2"/>
    <sheet name="SILA HK &amp; TECH Wage Breakup" sheetId="11" r:id="rId3"/>
    <sheet name="Security Break-up " sheetId="8" r:id="rId4"/>
    <sheet name="HK Manpower Deployment" sheetId="2" r:id="rId5"/>
    <sheet name="HK Machinery" sheetId="3" r:id="rId6"/>
    <sheet name="Tech Deployment " sheetId="4" r:id="rId7"/>
    <sheet name="TN MW LATEST " sheetId="15"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7" hidden="1">'TN MW LATEST '!$A$3:$H$451</definedName>
    <definedName name="_Order1" hidden="1">255</definedName>
    <definedName name="_Order2" hidden="1">255</definedName>
    <definedName name="Approvalcosts">[1]!Table8[ApprovalCosts]</definedName>
    <definedName name="B_C_CHECK" localSheetId="0">#REF!</definedName>
    <definedName name="B_C_CHECK" localSheetId="2">#REF!</definedName>
    <definedName name="B_C_CHECK">#REF!</definedName>
    <definedName name="Beg_Bal" localSheetId="0">#REF!</definedName>
    <definedName name="Beg_Bal" localSheetId="2">#REF!</definedName>
    <definedName name="Beg_Bal">#REF!</definedName>
    <definedName name="Block" localSheetId="0">#REF!</definedName>
    <definedName name="Block" localSheetId="2">#REF!</definedName>
    <definedName name="Block">#REF!</definedName>
    <definedName name="Buildingmaintenance">[1]!Table7[BuildingMaintenance]</definedName>
    <definedName name="Cam" localSheetId="0">#REF!</definedName>
    <definedName name="Cam" localSheetId="2">#REF!</definedName>
    <definedName name="Cam">#REF!</definedName>
    <definedName name="cap" localSheetId="0">#REF!</definedName>
    <definedName name="cap" localSheetId="2">#REF!</definedName>
    <definedName name="cap">#REF!</definedName>
    <definedName name="Capex2017">[2]!Table12104[Capex 2017]</definedName>
    <definedName name="Capex2017ACMV">[2]!Table175174[ACMV]</definedName>
    <definedName name="Capex2017Additionalapprovedbudget">[2]!Table12184[Additional approved budget]</definedName>
    <definedName name="Capex2017Additionalworks">[2]!Table255982[Additional works]</definedName>
    <definedName name="Capex2017CF">[2]!Table1210[Capex 2017 CF]</definedName>
    <definedName name="Capex2017CF_19">[2]!Table121065[Capex 2017 CF_19]</definedName>
    <definedName name="Capex2017CF_19ACMV">[2]!Table175170[ACMV]</definedName>
    <definedName name="Capex2017CF_19Additionalapprovedbudget">[2]!Table12180[Additional approved budget]</definedName>
    <definedName name="Capex2017CF_19Additionalworks">[2]!Table255978[Additional works]</definedName>
    <definedName name="Capex2017CF_19CivilPaintingCarpentry">[2]!Table195372[Civil Painting Carpentry]</definedName>
    <definedName name="Capex2017CF_19Electricalsystem">[2]!Table154768[Electrical system]</definedName>
    <definedName name="Capex2017CF_19ExternalDevelopment">[2]!Table266079[External Development]</definedName>
    <definedName name="Capex2017CF_19Facade">[2]!Table235776[Facade]</definedName>
    <definedName name="Capex2017CF_19FireSystem">[2]!Table134566[Fire System]</definedName>
    <definedName name="Capex2017CF_19HSD">[2]!Table165069[HSD]</definedName>
    <definedName name="Capex2017CF_19Landscape">[2]!Table225675[Landscape]</definedName>
    <definedName name="Capex2017CF_19Lift">[2]!Table185271[Lift]</definedName>
    <definedName name="Capex2017CF_19Others">[2]!Table245877[Others]</definedName>
    <definedName name="Capex2017CF_19Plumbing">[2]!Table205473[Plumbing]</definedName>
    <definedName name="Capex2017CF_19SafetyandSecurity">[2]!Table215574[Safety and Security]</definedName>
    <definedName name="Capex2017CF_19TreatmentPlant">[2]!Table144667[Treatment Plant]</definedName>
    <definedName name="Capex2017CF_20">[3]!Table1210[Capex 2017 CF_20]</definedName>
    <definedName name="Capex2017CF_20ACMV">[3]!Table1751[ACMV]</definedName>
    <definedName name="Capex2017CF_20Additionalapprovedbudget">[3]!Table121[Additional approved budget]</definedName>
    <definedName name="Capex2017CF_20Additionalworks">[3]!Table2559[Additional works]</definedName>
    <definedName name="Capex2017CF_20CivilPaintingCarpentry">[3]!Table1953[Civil Painting Carpentry]</definedName>
    <definedName name="Capex2017CF_20ElectricalSystem">[3]!Table1547[Electrical system]</definedName>
    <definedName name="Capex2017CF_20ExternalDevelopment">[3]!Table2660[External Development]</definedName>
    <definedName name="Capex2017CF_20Facade">[3]!Table2357[Facade]</definedName>
    <definedName name="Capex2017CF_20FireSystem">[3]!Table1345[Fire System]</definedName>
    <definedName name="Capex2017CF_20HSD">[3]!Table1650[HSD]</definedName>
    <definedName name="Capex2017CF_20Landscape">[3]!Table2256[Landscape]</definedName>
    <definedName name="Capex2017CF_20Lift">[3]!Table1852[Lift]</definedName>
    <definedName name="Capex2017CF_20Others">[3]!Table2458[Others]</definedName>
    <definedName name="Capex2017CF_20Plumbing">[3]!Table2054[Plumbing]</definedName>
    <definedName name="Capex2017CF_20SafetyandSecurity">[3]!Table2155[Safety and Security]</definedName>
    <definedName name="Capex2017CF_20TreatmentPlant">[3]!Table1446[Treatment Plant]</definedName>
    <definedName name="Capex2017CFACMV">[2]!Table1751[ACMV]</definedName>
    <definedName name="Capex2017CFAdditionalapprovedbudget">[2]!Table121[Additional approved budget]</definedName>
    <definedName name="Capex2017CFAdditionalworks">[2]!Table2559[Additional works]</definedName>
    <definedName name="Capex2017CFCivilPaintingCarpentry">[2]!Table1953[Civil Painting Carpentry]</definedName>
    <definedName name="Capex2017CFElectricalSystem">[2]!Table1547[Electrical system]</definedName>
    <definedName name="Capex2017CFExternalDevelopment">[2]!Table2660[External Development]</definedName>
    <definedName name="Capex2017CFFacade">[2]!Table2357[Facade]</definedName>
    <definedName name="Capex2017CFFireSystem">[2]!Table1345[Fire System]</definedName>
    <definedName name="Capex2017CFHSD">[2]!Table1650[HSD]</definedName>
    <definedName name="Capex2017CFLandscape">[2]!Table2256[Landscape]</definedName>
    <definedName name="Capex2017CFLift">[2]!Table1852[Lift]</definedName>
    <definedName name="Capex2017CFOthers">[2]!Table2458[Others]</definedName>
    <definedName name="Capex2017CFPlumbing">[2]!Table2054[Plumbing]</definedName>
    <definedName name="Capex2017CFSafetyandSecurity">[2]!Table2155[Safety and Security]</definedName>
    <definedName name="Capex2017CFTreatmentPlant">[2]!Table1446[Treatment Plant]</definedName>
    <definedName name="Capex2017CivilPaintingCarpentry">[2]!Table195376[Civil Painting Carpentry]</definedName>
    <definedName name="Capex2017CIVILWORKS">[1]!Table49[CIVIL WORKS]</definedName>
    <definedName name="Capex2017ElectricalSystem">[2]!Table15477[Electrical system]</definedName>
    <definedName name="Capex2017ELECTRICALWORK">[1]!Table52[ELECTRICAL WORK]</definedName>
    <definedName name="Capex2017ExternalDevelopment">[2]!Table266083[External Development]</definedName>
    <definedName name="Capex2017Facade">[2]!Table235780[Facade]</definedName>
    <definedName name="Capex2017FireSystem">[2]!Table13455[Fire System]</definedName>
    <definedName name="Capex2017HKCAFÉLANDSCAPINGEQUIPEMENTMACHINERY">[1]!Table55[HK CAFÉ LANDSCAPING EQUIPEMENT MACHINERY]</definedName>
    <definedName name="Capex2017HSD">[2]!Table165053[HSD]</definedName>
    <definedName name="Capex2017HVAC">[1]!Table54[HVAC]</definedName>
    <definedName name="Capex2017Landscape">[2]!Table225679[Landscape]</definedName>
    <definedName name="Capex2017Lift">[2]!Table185275[Lift]</definedName>
    <definedName name="Capex2017OFFICE">[1]!Table56[OFFICE]</definedName>
    <definedName name="Capex2017Others">[2]!Table245881[Others]</definedName>
    <definedName name="Capex2017Plumbing">[2]!Table205477[Plumbing]</definedName>
    <definedName name="Capex2017PLUMBINGWORKandMECHANICAL">[1]!Table53[PLUMBING WORK and MECHANICAL]</definedName>
    <definedName name="Capex2017SafetyandSecurity">[2]!Table215578[Safety and Security]</definedName>
    <definedName name="Capex2017SECURITYSYSTEMS">[1]!Table51[SECURITY SYSTEMS]</definedName>
    <definedName name="Capex2017SIGNAGES">[1]!Table50[SIGNAGES]</definedName>
    <definedName name="Capex2017TreatmentPlant">[2]!Table14466[Treatment Plant]</definedName>
    <definedName name="Capex2018">[2]!Table27[Capex 2018]</definedName>
    <definedName name="Capex2018ACMV">[2]!Table29[ACMV]</definedName>
    <definedName name="Capex2018CIVILWORKS">[1]!Table15[Civil works]</definedName>
    <definedName name="Capex2018Electricalwork">[1]!Table19[ELECTRICAL WORK]</definedName>
    <definedName name="Capex2018Facadeglass">[1]!Table22[FAÇADE GLASS]</definedName>
    <definedName name="Capex2018FAÇADEGLASS">[1]!Table22[FAÇADE GLASS]</definedName>
    <definedName name="Capex2018HKCAFÉLANDSCAPINGEQUIPEMENTMACHINERY">[1]!Table23[HK /CAFÉ / LANDSCAPING EQUIPEMENT MACHINERY]</definedName>
    <definedName name="Capex2018HVAC">[1]!Table21[HVAC]</definedName>
    <definedName name="Capex2018Office">[1]!Table24[OFFICE]</definedName>
    <definedName name="Capex2018PLUMBINGWORKandMECHANICAL">[4]!Table53[PLUMBING WORK and MECHANICAL]</definedName>
    <definedName name="Capex2018PlumbingworkMachanical">[1]!Table20[PLUMBING WORK MECHANICAL]</definedName>
    <definedName name="Capex2018PlumbingworkMechanical">[1]!Table20[PLUMBING WORK MECHANICAL]</definedName>
    <definedName name="Capex2018SafetyandSecurity">[2]!Table30[Safety and Security]</definedName>
    <definedName name="Capex2018Securitysystem">[1]!Table18[SECURITY SYSTEMS]</definedName>
    <definedName name="Capex2018Securitysystems">[1]!Table18[SECURITY SYSTEMS]</definedName>
    <definedName name="Capex2018Signages">[1]!Table17[Signages]</definedName>
    <definedName name="Capex2018ToolsandMachinery">[2]!Table32[Tools and Machinery]</definedName>
    <definedName name="Capex2018TreatmentPlant">[2]!Table28[Treatment Plant]</definedName>
    <definedName name="Capex2019">[2]!Table12[Capex 2019]</definedName>
    <definedName name="Capex2019CIVILWORKS">[4]!Table15[Civil works]</definedName>
    <definedName name="Capex2019Electricalwork">[4]!Table19[ELECTRICAL WORK]</definedName>
    <definedName name="Capex2019Facadeglass">[4]!Table22[FAÇADE GLASS]</definedName>
    <definedName name="Capex2019FAÇADEGLASS">[4]!Table22[FAÇADE GLASS]</definedName>
    <definedName name="Capex2019FIRESAFETY">[4]!Table18[FIRE SAFETY]</definedName>
    <definedName name="Capex2019HKCAFÉLANDSCAPINGEQUIPEMENTMACHINERY">[4]!Table23[HK /CAFÉ / LANDSCAPING EQUIPEMENT MACHINERY]</definedName>
    <definedName name="Capex2019HVAC">[4]!Table21[HVAC]</definedName>
    <definedName name="Capex2019MechanicalElectricalPlumbing">[2]!Table13[Mechanical Electrical Plumbing]</definedName>
    <definedName name="Capex2019Office" localSheetId="0">#REF!</definedName>
    <definedName name="Capex2019Office" localSheetId="2">#REF!</definedName>
    <definedName name="Capex2019Office">#REF!</definedName>
    <definedName name="Capex2019Others">[2]!Table16[Others]</definedName>
    <definedName name="Capex2019PlumbingworkMachanical">[4]!Table20[PLUMBING WORK MECHANICAL]</definedName>
    <definedName name="Capex2019PlumbingworkMechanical">[4]!Table20[PLUMBING WORK MECHANICAL]</definedName>
    <definedName name="Capex2019SafetyandSecurity">[2]!Table14[Safety and Security]</definedName>
    <definedName name="Capex2019Securitysystem" localSheetId="0">#REF!</definedName>
    <definedName name="Capex2019Securitysystem" localSheetId="2">#REF!</definedName>
    <definedName name="Capex2019Securitysystem">#REF!</definedName>
    <definedName name="Capex2019Securitysystems" localSheetId="0">#REF!</definedName>
    <definedName name="Capex2019Securitysystems" localSheetId="2">#REF!</definedName>
    <definedName name="Capex2019Securitysystems">#REF!</definedName>
    <definedName name="Capex2019Signages">[4]!Table17[Signages]</definedName>
    <definedName name="Capex2019TowerArefurbishment">[5]!Table72[Tower A refurbishment]</definedName>
    <definedName name="Capex2020">[3]!Table1274[Capex 2020]</definedName>
    <definedName name="Capex2020BuildingRefurbishment">[3]!Table98[Building Refurbishment]</definedName>
    <definedName name="Capex2020BuildingRefurbisment">[6]!Table98[Building Refurbishment]</definedName>
    <definedName name="Capex2020CIVILWORKS">[7]!Table15[BUILDING REFURBISHMENT]</definedName>
    <definedName name="Capex2020ELECTRICALWORK">[7]!Table19[ELECTRICAL WORK]</definedName>
    <definedName name="Capex2020FAÇADEGLASS">[7]!Table22[FAÇADE GLASS]</definedName>
    <definedName name="Capex2020FIRESAFETY">[7]!Table18[FIRE SAFETY SECURITY]</definedName>
    <definedName name="Capex2020FIRESAFETYSECURITY">[7]!Table18[FIRE SAFETY SECURITY]</definedName>
    <definedName name="Capex2020HKCAFÉLANDSCAPINGEQUIPEMENTMACHINERY">[7]!Table23[HK CAFÉ LANDSCAPING EQUIPEMENT MACHINERY]</definedName>
    <definedName name="Capex2020HVAC">[7]!Table21[HVAC]</definedName>
    <definedName name="Capex2020MechanicalElectricalPlumbing">[3]!Table1375[Mechanical Electrical Plumbing]</definedName>
    <definedName name="Capex2020Others">[3]!Table1693[Others]</definedName>
    <definedName name="Capex2020PLUMBINGWORKMECHANICAL">[7]!Table20[PLUMBING WORK MECHANICAL]</definedName>
    <definedName name="Capex2020SafetyandSecurity">[3]!Table1492[Safety and Security]</definedName>
    <definedName name="Capex2020SIGNAGES">[7]!Table17[Signages]</definedName>
    <definedName name="capl" localSheetId="0">#REF!</definedName>
    <definedName name="capl" localSheetId="2">#REF!</definedName>
    <definedName name="capl">#REF!</definedName>
    <definedName name="Chiller_AMC__DG_AMC" comment="Click" localSheetId="0">'[2]AMC Break-up'!#REF!</definedName>
    <definedName name="Chiller_AMC__DG_AMC" comment="Click" localSheetId="2">'[2]AMC Break-up'!#REF!</definedName>
    <definedName name="Chiller_AMC__DG_AMC" comment="Click">'[2]AMC Break-up'!#REF!</definedName>
    <definedName name="Civil_works">[1]!Table26[Civil works]</definedName>
    <definedName name="Civilworks">[1]!Table15[Civil works]</definedName>
    <definedName name="Click_AMC__DG_AMC" localSheetId="0">'[2]AMC Break-up'!#REF!</definedName>
    <definedName name="Click_AMC__DG_AMC" localSheetId="2">'[2]AMC Break-up'!#REF!</definedName>
    <definedName name="Click_AMC__DG_AMC">'[2]AMC Break-up'!#REF!</definedName>
    <definedName name="Construction">[2]!Table2843492[Construction]</definedName>
    <definedName name="Construction2019">[2]!Table80[Construction 2019]</definedName>
    <definedName name="Construction2019ConsultancyServices">[2]!Table82[Consultancy Services]</definedName>
    <definedName name="Construction2019GatewayPayroll">[2]!Table81[Gateway Payroll]</definedName>
    <definedName name="Construction2019Others">[2]!Table83[Others]</definedName>
    <definedName name="ConstructionConstruction">[2]!Table2944483[Construction]</definedName>
    <definedName name="ConstructionDM">[3]!Table2843492[Construction DM]</definedName>
    <definedName name="ConstructionDMConstruction">[3]!Table2944483[Construction]</definedName>
    <definedName name="ConstructionGOP">[3]!Table8[Construction GOP]</definedName>
    <definedName name="ConstructionGOPConsultancyServices">[3]!Table15[Consultancy Services]</definedName>
    <definedName name="ConstructionGOPGatewayPayroll">[3]!Table9[Gateway Payroll]</definedName>
    <definedName name="ConstructionGOPOthers">[3]!Table17[Others]</definedName>
    <definedName name="Contingency" localSheetId="0">#REF!</definedName>
    <definedName name="Contingency" localSheetId="2">#REF!</definedName>
    <definedName name="Contingency">#REF!</definedName>
    <definedName name="Cpaex2017CFFireSystem">[2]!Table1345[Fire System]</definedName>
    <definedName name="Cum_Int" localSheetId="0">#REF!</definedName>
    <definedName name="Cum_Int" localSheetId="2">#REF!</definedName>
    <definedName name="Cum_Int">#REF!</definedName>
    <definedName name="CycloneExp">[1]!Table36[Cyclone Exp]</definedName>
    <definedName name="Data" localSheetId="0">#REF!</definedName>
    <definedName name="Data" localSheetId="2">#REF!</definedName>
    <definedName name="Data">#REF!</definedName>
    <definedName name="DG" localSheetId="0">#REF!</definedName>
    <definedName name="DG" localSheetId="2">#REF!</definedName>
    <definedName name="DG">#REF!</definedName>
    <definedName name="DG_Sync_Panel_AMC" localSheetId="0">#REF!</definedName>
    <definedName name="DG_Sync_Panel_AMC" localSheetId="2">#REF!</definedName>
    <definedName name="DG_Sync_Panel_AMC">#REF!</definedName>
    <definedName name="DG_Tax">[1]!Table3236[DG Tax]</definedName>
    <definedName name="Diesel_Supply">[1]!Table3135[Diesel Supply]</definedName>
    <definedName name="eee" localSheetId="0">#REF!</definedName>
    <definedName name="eee" localSheetId="2">#REF!</definedName>
    <definedName name="eee">#REF!</definedName>
    <definedName name="ELECTRICALWORK">[1]!Table19[ELECTRICAL WORK]</definedName>
    <definedName name="End_Bal" localSheetId="0">#REF!</definedName>
    <definedName name="End_Bal" localSheetId="2">#REF!</definedName>
    <definedName name="End_Bal">#REF!</definedName>
    <definedName name="Entertainment" localSheetId="0">#REF!</definedName>
    <definedName name="Entertainment" localSheetId="2">#REF!</definedName>
    <definedName name="Entertainment">#REF!</definedName>
    <definedName name="Extra_Pay" localSheetId="0">#REF!</definedName>
    <definedName name="Extra_Pay" localSheetId="2">#REF!</definedName>
    <definedName name="Extra_Pay">#REF!</definedName>
    <definedName name="FAÇADEGLASS">[1]!Table22[FAÇADE GLASS]</definedName>
    <definedName name="Fire_Alarm_AMC" localSheetId="0">#REF!</definedName>
    <definedName name="Fire_Alarm_AMC" localSheetId="2">#REF!</definedName>
    <definedName name="Fire_Alarm_AMC">#REF!</definedName>
    <definedName name="FloodExp">[1]!Table16[Flood Exp]</definedName>
    <definedName name="FloodExpcivilworks">[1]!Table26[Civil works]</definedName>
    <definedName name="FloodExpPaintingwaterproofing">[1]!Table27[Painting water proofing]</definedName>
    <definedName name="FoodBox2019">[2]!Table2[Food Box 2019]</definedName>
    <definedName name="FoodBox2019FoodBox">[2]!Table6374228[Food Box]</definedName>
    <definedName name="FoodBox2019UtilityCost">[8]!Table4[[#All],[Utility Cost]]</definedName>
    <definedName name="FoodBox2020">[3]!Table18[Food Box 2020]</definedName>
    <definedName name="FoodBox2020FoodBox">[3]!Table19[Food Box]</definedName>
    <definedName name="ftplD" localSheetId="0">#REF!</definedName>
    <definedName name="ftplD" localSheetId="2">#REF!</definedName>
    <definedName name="ftplD">#REF!</definedName>
    <definedName name="Full_Print" localSheetId="0">#REF!</definedName>
    <definedName name="Full_Print" localSheetId="2">#REF!</definedName>
    <definedName name="Full_Print">#REF!</definedName>
    <definedName name="GreenFruit" localSheetId="0">#REF!</definedName>
    <definedName name="GreenFruit" localSheetId="2">#REF!</definedName>
    <definedName name="GreenFruit">#REF!</definedName>
    <definedName name="Header_Row" localSheetId="0">ROW(#REF!)</definedName>
    <definedName name="Header_Row" localSheetId="2">ROW(#REF!)</definedName>
    <definedName name="Header_Row">ROW(#REF!)</definedName>
    <definedName name="HKCAFÉLANDSCAPINGEQUIPEMENTMACHINERY">[1]!Table23[HK /CAFÉ / LANDSCAPING EQUIPEMENT MACHINERY]</definedName>
    <definedName name="HVAC">[1]!Table21[HVAC]</definedName>
    <definedName name="HVAC_AMC" localSheetId="0">#REF!</definedName>
    <definedName name="HVAC_AMC" localSheetId="2">#REF!</definedName>
    <definedName name="HVAC_AMC">#REF!</definedName>
    <definedName name="Int" localSheetId="0">#REF!</definedName>
    <definedName name="Int" localSheetId="2">#REF!</definedName>
    <definedName name="Int">#REF!</definedName>
    <definedName name="Interest_Rate" localSheetId="0">#REF!</definedName>
    <definedName name="Interest_Rate" localSheetId="2">#REF!</definedName>
    <definedName name="Interest_Rate">#REF!</definedName>
    <definedName name="Last_Row" localSheetId="1">IF('Cost Comaprision'!Values_Entered,Header_Row+'Cost Comaprision'!Number_of_Payments,Header_Row)</definedName>
    <definedName name="Last_Row" localSheetId="0">IF('Cost Schedule '!Values_Entered,'Cost Schedule '!Header_Row+'Cost Schedule '!Number_of_Payments,'Cost Schedule '!Header_Row)</definedName>
    <definedName name="Last_Row" localSheetId="3">IF('Security Break-up '!Values_Entered,Header_Row+'Security Break-up '!Number_of_Payments,Header_Row)</definedName>
    <definedName name="Last_Row" localSheetId="2">IF('SILA HK &amp; TECH Wage Breakup'!Values_Entered,'SILA HK &amp; TECH Wage Breakup'!Header_Row+'SILA HK &amp; TECH Wage Breakup'!Number_of_Payments,'SILA HK &amp; TECH Wage Breakup'!Header_Row)</definedName>
    <definedName name="Last_Row">IF('Cost Comaprision'!Values_Entered,Header_Row+'Cost Comaprision'!Number_of_Payments,Header_Row)</definedName>
    <definedName name="LIFT_AMC" localSheetId="0">'[9]LIFT AMC'!#REF!</definedName>
    <definedName name="LIFT_AMC" localSheetId="2">'[9]LIFT AMC'!#REF!</definedName>
    <definedName name="LIFT_AMC">'[9]LIFT AMC'!#REF!</definedName>
    <definedName name="Loan_Amount" localSheetId="0">#REF!</definedName>
    <definedName name="Loan_Amount" localSheetId="2">#REF!</definedName>
    <definedName name="Loan_Amount">#REF!</definedName>
    <definedName name="Loan_Start" localSheetId="0">#REF!</definedName>
    <definedName name="Loan_Start" localSheetId="2">#REF!</definedName>
    <definedName name="Loan_Start">#REF!</definedName>
    <definedName name="Loan_Years" localSheetId="0">#REF!</definedName>
    <definedName name="Loan_Years" localSheetId="2">#REF!</definedName>
    <definedName name="Loan_Years">#REF!</definedName>
    <definedName name="M_E_Services" localSheetId="0">#REF!</definedName>
    <definedName name="M_E_Services" localSheetId="2">#REF!</definedName>
    <definedName name="M_E_Services">#REF!</definedName>
    <definedName name="MachinaryMaintenance">[1]!Table6[Machinery Maintenance]</definedName>
    <definedName name="MachineryMaintenance">[1]!Table6[Machinery Maintenance]</definedName>
    <definedName name="Main_Head" localSheetId="0">#REF!</definedName>
    <definedName name="Main_Head" localSheetId="2">#REF!</definedName>
    <definedName name="Main_Head">#REF!</definedName>
    <definedName name="MainHead" localSheetId="0">#REF!,#REF!,#REF!</definedName>
    <definedName name="MainHead" localSheetId="2">#REF!,#REF!,#REF!</definedName>
    <definedName name="MainHead">#REF!,#REF!,#REF!</definedName>
    <definedName name="MainHeader" localSheetId="0">#REF!</definedName>
    <definedName name="MainHeader" localSheetId="2">#REF!</definedName>
    <definedName name="MainHeader">#REF!</definedName>
    <definedName name="Maintenance">[10]!Table4[Maintenance 2017]</definedName>
    <definedName name="Maintenance2017">[11]!Table4[Maintenance 2017]</definedName>
    <definedName name="Maintenance2017ApprovalCosts">[11]!Table8[Approval Costs]</definedName>
    <definedName name="Maintenance2017BuildingMaintenance">[11]!Table7[Building Maintenance]</definedName>
    <definedName name="Maintenance2017MachineryMaintenance">[11]!Table6[Machinery Maintenance]</definedName>
    <definedName name="Maintenance2017PropertyManagement">[11]!Table5[[Property Management ]]</definedName>
    <definedName name="Maintenance2018">[2]!Table432[Maintenance 2018]</definedName>
    <definedName name="Maintenance2018ApprovalCosts">[2]!Table838[Approval Costs]</definedName>
    <definedName name="Maintenance2018BuildingMaintenance">[2]!Table737[Building Maintenance]</definedName>
    <definedName name="Maintenance2018CafeandOtherAmenitiesMaintenance">[2]!Table939[Cafe and Other Amenities Maintenance]</definedName>
    <definedName name="Maintenance2018MachineryMaintenance">[2]!Table636[Machinery Maintenance]</definedName>
    <definedName name="Maintenance2018Propertymaintenance">[1]!Table61[[Property Management ]]</definedName>
    <definedName name="Maintenance2018PropertyManagement">[2]!Table535[[Property Management ]]</definedName>
    <definedName name="Maintenance2018SEZCosts">[2]!Table60121[SEZ Costs]</definedName>
    <definedName name="Maintenance2019">[2]!Table4222[Maintenance 2019]</definedName>
    <definedName name="Maintenance2019ApprovalCosts">[2]!Table8226[Approval Costs]</definedName>
    <definedName name="Maintenance2019Buildingmaintenance">[2]!Table7225[Building Maintenance]</definedName>
    <definedName name="Maintenance2019FoodBox">[12]!Table6374228[Food Box]</definedName>
    <definedName name="Maintenance2019Machinerymaintenance">[2]!Table6224[Machinery Maintenance]</definedName>
    <definedName name="Maintenance2019Propertymaintenance">[4]!Table61[[Property Management ]]</definedName>
    <definedName name="Maintenance2019PropertyManagement">[2]!Table5223[[Property Management ]]</definedName>
    <definedName name="Maintenance2019SEZCosts">[2]!Table63227[SEZ Costs]</definedName>
    <definedName name="Maintenance2020">[3]!Table432[Maintenance 2020]</definedName>
    <definedName name="Maintenance2020ApprovalCosts">[3]!Table838[Approval Costs]</definedName>
    <definedName name="Maintenance2020BuildingMaintenance">[3]!Table737[Building Maintenance]</definedName>
    <definedName name="Maintenance2020MachineryMaintenance">[3]!Table636[Machinery Maintenance]</definedName>
    <definedName name="Maintenance2020PropertyManagement">[3]!Table535[[Property Management ]]</definedName>
    <definedName name="Maintenance2020SEZCosts">[3]!Table60121[SEZ Costs]</definedName>
    <definedName name="MaintenanceApprovalCosts">[11]!Table8[Approval Costs]</definedName>
    <definedName name="MaintenanceBuildingMaintenance">[11]!Table7[Building Maintenance]</definedName>
    <definedName name="MaintenanceCafeandOtherAmenitiesMaintenance" localSheetId="0">#REF!</definedName>
    <definedName name="MaintenanceCafeandOtherAmenitiesMaintenance" localSheetId="2">#REF!</definedName>
    <definedName name="MaintenanceCafeandOtherAmenitiesMaintenance">#REF!</definedName>
    <definedName name="MaintenanceMachineryMaintenance">[11]!Table6[Machinery Maintenance]</definedName>
    <definedName name="MaintenancePropertyManagement">[11]!Table5[[Property Management ]]</definedName>
    <definedName name="MECHANISM_PARTS_PURCHASE" localSheetId="0">#REF!</definedName>
    <definedName name="MECHANISM_PARTS_PURCHASE" localSheetId="2">#REF!</definedName>
    <definedName name="MECHANISM_PARTS_PURCHASE">#REF!</definedName>
    <definedName name="Multiplex" localSheetId="0">#REF!</definedName>
    <definedName name="Multiplex" localSheetId="2">#REF!</definedName>
    <definedName name="Multiplex">#REF!</definedName>
    <definedName name="Natureofexpensesnonoperatingexpenditure2018">[1]!Table12[Non Operating Expenditure 2018]</definedName>
    <definedName name="Newdevelopment">[1]!Table58[New Development]</definedName>
    <definedName name="NewDevelopmentApproval">[4]!Table65[Approval]</definedName>
    <definedName name="NewDevelopmentConstruction">[1]!Table59[Construction]</definedName>
    <definedName name="NewDevelopmentConsultancy">[4]!Table48[Consultancy]</definedName>
    <definedName name="NOE">[10]!Table3[Nature of Expenses]</definedName>
    <definedName name="NONAllottedbudget">[1]!Table10[NON Allotted Budget 2017]</definedName>
    <definedName name="NONallottedbudget2017">[1]!Table10[NON Allotted Budget 2017]</definedName>
    <definedName name="NONAllottedBudget2017InvestorVisitExp">[1]!Table57[Investor Visit Exp]</definedName>
    <definedName name="NONallottedbudget2018">[4]!Table10[NON Allotted Budget 2018]</definedName>
    <definedName name="NONAllottedBudget2018InvestorVisitExp">[4]!Table57[Investor Visit Exp]</definedName>
    <definedName name="NONAllottedBudget2019">[4]!Table71[NON Allotted Budget 2019]</definedName>
    <definedName name="NONAllottedBudget2019Fitoutdemolishwork">[4]!Table73[Fit out demolish work]</definedName>
    <definedName name="NONAllottedBudget2020">[7]!Table71[NON Allotted Budget 2020]</definedName>
    <definedName name="NONAllottedBudget2020Fitoutdemolishwork">[7]!Table73[Fit out demolish work]</definedName>
    <definedName name="NonOpearational">[11]!Table10[Non Operational 2017]</definedName>
    <definedName name="NonOperatingExpenditure2017">[1]!Table25[Non Operating Expenditure 2017]</definedName>
    <definedName name="NonOperatingExpenditure2017ArchitectFees">[1]!Table45[Architect Fees]</definedName>
    <definedName name="NonOperatingExpenditure2017InternalAudit">[1]!Table43[Internal Audit]</definedName>
    <definedName name="NonOperatingExpenditure2017LeasingFeestoIPCs">[1]!Table39[Leasing Fees to IPCs]</definedName>
    <definedName name="NonOperatingExpenditure2017NewDevelopment">[1]!Table48[New Development]</definedName>
    <definedName name="NonOperatingExpenditure2017ProfessionalFeestoConsultants">[1]!Table40[Professional Fees to Consultants]</definedName>
    <definedName name="NonOperatingExpenditure2017Statutoryaudit">[1]!Table44[Statutory audit]</definedName>
    <definedName name="NonOperatingExpenditure2017TDSonNCD">[1]!Table42[TDS on NCD]</definedName>
    <definedName name="NonOperatingExpenditure2018">[1]!Table12[Non Operating Expenditure 2018]</definedName>
    <definedName name="NonOperatingExpenditure2018architectfees">[1]!Table45[Architect Fees]</definedName>
    <definedName name="NonOperatingExpenditure2018Internalaudit">[1]!Table43[Internal Audit]</definedName>
    <definedName name="NonOperatingExpenditure2018LeaseingfeestoIPCs">[1]!Table39[Leasing Fees to IPCs]</definedName>
    <definedName name="NonOperatingExpenditure2018LeasingfeestoIPCs">[1]!Table39[Leasing Fees to IPCs]</definedName>
    <definedName name="NonOperatingExpenditure2018LoanProcessingchrages">[1]!Table62[Loan Processing chrages]</definedName>
    <definedName name="NonOperatingExpenditure2018NewDevelopment" localSheetId="0">[13]Headers!#REF!</definedName>
    <definedName name="NonOperatingExpenditure2018NewDevelopment" localSheetId="2">[13]Headers!#REF!</definedName>
    <definedName name="NonOperatingExpenditure2018NewDevelopment">[13]Headers!#REF!</definedName>
    <definedName name="NonOperatingExpenditure2018Professionalfeestoconsultants">[1]!Table40[Professional Fees to Consultants]</definedName>
    <definedName name="NonOperatingExpenditure2018statutoryaodit">[1]!Table44[Statutory audit]</definedName>
    <definedName name="NonOperatingExpenditure2018statutoryaudit">[1]!Table44[Statutory audit]</definedName>
    <definedName name="NonOperatingExpenditure2018TDSonNCD">[1]!Table42[TDS on NCD]</definedName>
    <definedName name="NonOperatingExpenditure2018valuations">[1]!Table41[Valuations]</definedName>
    <definedName name="NonOperatingExpenditure2019">[4]!Table12[Non Operating Expenditure 2019]</definedName>
    <definedName name="NonOperatingExpenditure2019architectfees">[4]!Table45[Architect Fees]</definedName>
    <definedName name="NonOperatingExpenditure2019CSRactivities">[4]!Table64[CSR activities]</definedName>
    <definedName name="NonOperatingExpenditure2019Internalaudit">[4]!Table43[Internal Audit]</definedName>
    <definedName name="NonOperatingExpenditure2019JLLREIS">[4]!Table63[JLL REIS]</definedName>
    <definedName name="NonOperatingExpenditure2019LeaseingfeestoIPCs">[4]!Table39[Leasing Fees to IPCs]</definedName>
    <definedName name="NonOperatingExpenditure2019LeasingfeestoIPCs">[4]!Table39[Leasing Fees to IPCs]</definedName>
    <definedName name="NonOperatingExpenditure2019LoanProcessingchrages">[4]!Table62[Loan Processing chrages]</definedName>
    <definedName name="NonOperatingExpenditure2019Professionalfeestoconsultants">[4]!Table40[Professional Fees to Consultants]</definedName>
    <definedName name="NonOperatingExpenditure2019statutoryaodit">[4]!Table44[Statutory audit]</definedName>
    <definedName name="NonOperatingExpenditure2019statutoryaudit">[4]!Table44[Statutory audit]</definedName>
    <definedName name="NonOperatingExpenditure2019TDSonNCD">[4]!Table42[TDS on NCD]</definedName>
    <definedName name="NonOperatingExpenditure2019valuations">[4]!Table41[Valuations]</definedName>
    <definedName name="NonOperatingExpenditure2019WindEnergy">[5]!Table76[Wind Energy]</definedName>
    <definedName name="NonOperatingExpenditure2020">[7]!Table12[Non Operating Expenditure 2020]</definedName>
    <definedName name="NonOperatingExpenditure2020ArchitectFees">[7]!Table45[Architect Fees]</definedName>
    <definedName name="NonOperatingExpenditure2020CSRactivities">[7]!Table64[CSR activities]</definedName>
    <definedName name="NonOperatingExpenditure2020InternalAudit">[7]!Table43[Internal Audit]</definedName>
    <definedName name="NonOperatingExpenditure2020JLLREIS">[7]!Table63[JLL REIS]</definedName>
    <definedName name="NonOperatingExpenditure2020LeasingFeestoIPCs">[7]!Table39[Leasing Fees to IPCs]</definedName>
    <definedName name="NonOperatingExpenditure2020LoanProcessingchrages">[7]!Table62[Loan Processing chrages]</definedName>
    <definedName name="NonOperatingExpenditure2020ProfessionalFeestoConsultants">[7]!Table40[Professional Fees to Consultants]</definedName>
    <definedName name="NonOperatingExpenditure2020Statutoryaudit">[7]!Table44[Statutory audit]</definedName>
    <definedName name="NonOperatingExpenditure2020TDSonNCD">[7]!Table42[TDS on NCD]</definedName>
    <definedName name="NonOperatingExpenditure2020Valuations">[7]!Table41[Valuations]</definedName>
    <definedName name="NonOperatingExpenditure2020WindEnergy">[7]!Table76[Wind Energy]</definedName>
    <definedName name="NonOperational">[11]!Table10[Non Operational 2017]</definedName>
    <definedName name="NonOperational2017">[11]!Table10[Non Operational 2017]</definedName>
    <definedName name="NonOperational2017NonOperationalExpenditure">[11]!Table11[Non Operational Expenditure]</definedName>
    <definedName name="NonOperational2018">[2]!Table1040[Non Operational 2018]</definedName>
    <definedName name="NonOperational2018NonOperationalExpenditure">[2]!Table1141[Non Operational Expenditure]</definedName>
    <definedName name="NonOperational2019">[2]!Table10[Non Operational 2019]</definedName>
    <definedName name="NonOperational2019NonOperationalExpenditure">[2]!Table11[Non Operational Expenditure]</definedName>
    <definedName name="NonOperational2020">[3]!Table1040[Non Operational 2020]</definedName>
    <definedName name="NonOperational2020NonOperationalExpenditure">[3]!Table1141[Non Operational Expenditure]</definedName>
    <definedName name="NonOperationalNonOperationalExpenditure">[10]!Table11[Non Operational Expenditure]</definedName>
    <definedName name="Num_Pmt_Per_Year" localSheetId="0">#REF!</definedName>
    <definedName name="Num_Pmt_Per_Year" localSheetId="2">#REF!</definedName>
    <definedName name="Num_Pmt_Per_Year">#REF!</definedName>
    <definedName name="Number_of_Payments" localSheetId="1">MATCH(0.01,End_Bal,-1)+1</definedName>
    <definedName name="Number_of_Payments" localSheetId="0">MATCH(0.01,'Cost Schedule '!End_Bal,-1)+1</definedName>
    <definedName name="Number_of_Payments" localSheetId="3">MATCH(0.01,End_Bal,-1)+1</definedName>
    <definedName name="Number_of_Payments" localSheetId="2">MATCH(0.01,'SILA HK &amp; TECH Wage Breakup'!End_Bal,-1)+1</definedName>
    <definedName name="Number_of_Payments">MATCH(0.01,End_Bal,-1)+1</definedName>
    <definedName name="Office" localSheetId="0">#REF!</definedName>
    <definedName name="Office" localSheetId="2">#REF!</definedName>
    <definedName name="Office">#REF!</definedName>
    <definedName name="OfficeA" localSheetId="0">#REF!</definedName>
    <definedName name="OfficeA" localSheetId="2">#REF!</definedName>
    <definedName name="OfficeA">#REF!</definedName>
    <definedName name="OfficeB" localSheetId="0">#REF!</definedName>
    <definedName name="OfficeB" localSheetId="2">#REF!</definedName>
    <definedName name="OfficeB">#REF!</definedName>
    <definedName name="OfficeC" localSheetId="0">#REF!</definedName>
    <definedName name="OfficeC" localSheetId="2">#REF!</definedName>
    <definedName name="OfficeC">#REF!</definedName>
    <definedName name="OfficeD" localSheetId="0">#REF!</definedName>
    <definedName name="OfficeD" localSheetId="2">#REF!</definedName>
    <definedName name="OfficeD">#REF!</definedName>
    <definedName name="OfficeE" localSheetId="0">#REF!</definedName>
    <definedName name="OfficeE" localSheetId="2">#REF!</definedName>
    <definedName name="OfficeE">#REF!</definedName>
    <definedName name="open" localSheetId="0">#REF!</definedName>
    <definedName name="open" localSheetId="2">#REF!</definedName>
    <definedName name="open">#REF!</definedName>
    <definedName name="Painting_water_proofing">[1]!Table27[Painting water proofing]</definedName>
    <definedName name="Pay_Date" localSheetId="0">#REF!</definedName>
    <definedName name="Pay_Date" localSheetId="2">#REF!</definedName>
    <definedName name="Pay_Date">#REF!</definedName>
    <definedName name="Pay_Num" localSheetId="0">#REF!</definedName>
    <definedName name="Pay_Num" localSheetId="2">#REF!</definedName>
    <definedName name="Pay_Num">#REF!</definedName>
    <definedName name="Payment_Date" localSheetId="1">DATE(YEAR(Loan_Start),MONTH(Loan_Start)+Payment_Number,DAY(Loan_Start))</definedName>
    <definedName name="Payment_Date" localSheetId="0">DATE(YEAR('Cost Schedule '!Loan_Start),MONTH('Cost Schedule '!Loan_Start)+Payment_Number,DAY('Cost Schedule '!Loan_Start))</definedName>
    <definedName name="Payment_Date" localSheetId="3">DATE(YEAR(Loan_Start),MONTH(Loan_Start)+Payment_Number,DAY(Loan_Start))</definedName>
    <definedName name="Payment_Date" localSheetId="2">DATE(YEAR('SILA HK &amp; TECH Wage Breakup'!Loan_Start),MONTH('SILA HK &amp; TECH Wage Breakup'!Loan_Start)+Payment_Number,DAY('SILA HK &amp; TECH Wage Breakup'!Loan_Start))</definedName>
    <definedName name="Payment_Date">DATE(YEAR(Loan_Start),MONTH(Loan_Start)+Payment_Number,DAY(Loan_Start))</definedName>
    <definedName name="Pettycashdeposit">[1]!Table46[Petty cash deposit]</definedName>
    <definedName name="Pettycashdepositpettycash">[1]!Table47[Petty cash]</definedName>
    <definedName name="PLUMBINGWORKMECHANICAL">[1]!Table20[PLUMBING WORK MECHANICAL]</definedName>
    <definedName name="Princ" localSheetId="0">#REF!</definedName>
    <definedName name="Princ" localSheetId="2">#REF!</definedName>
    <definedName name="Princ">#REF!</definedName>
    <definedName name="_xlnm.Print_Area" localSheetId="1">'Cost Comaprision'!$B$2:$H$51</definedName>
    <definedName name="_xlnm.Print_Area" localSheetId="0">'Cost Schedule '!$B$9:$E$58</definedName>
    <definedName name="Print_Area_Reset" localSheetId="1">OFFSET(Full_Print,0,0,'Cost Comaprision'!Last_Row)</definedName>
    <definedName name="Print_Area_Reset" localSheetId="0">OFFSET('Cost Schedule '!Full_Print,0,0,'Cost Schedule '!Last_Row)</definedName>
    <definedName name="Print_Area_Reset" localSheetId="3">OFFSET(Full_Print,0,0,'Security Break-up '!Last_Row)</definedName>
    <definedName name="Print_Area_Reset" localSheetId="2">OFFSET('SILA HK &amp; TECH Wage Breakup'!Full_Print,0,0,'SILA HK &amp; TECH Wage Breakup'!Last_Row)</definedName>
    <definedName name="Print_Area_Reset">OFFSET(Full_Print,0,0,Last_Row)</definedName>
    <definedName name="Property_Management" localSheetId="0">#REF!</definedName>
    <definedName name="Property_Management" localSheetId="2">#REF!</definedName>
    <definedName name="Property_Management">#REF!</definedName>
    <definedName name="PropertyManagement">[1]!Table5[[Property Management ]]</definedName>
    <definedName name="RedFruit" localSheetId="0">#REF!</definedName>
    <definedName name="RedFruit" localSheetId="2">#REF!</definedName>
    <definedName name="RedFruit">#REF!</definedName>
    <definedName name="Retail" localSheetId="0">#REF!</definedName>
    <definedName name="Retail" localSheetId="2">#REF!</definedName>
    <definedName name="Retail">#REF!</definedName>
    <definedName name="RRM">[1]!Table11[RRM]</definedName>
    <definedName name="RRM1stfloor">[1]!Table38[1st Floor]</definedName>
    <definedName name="RRM4thfloor">[1]!Table37[4th Floor]</definedName>
    <definedName name="RSF" localSheetId="0">#REF!</definedName>
    <definedName name="RSF" localSheetId="2">#REF!</definedName>
    <definedName name="RSF">#REF!</definedName>
    <definedName name="Sched_Pay" localSheetId="0">#REF!</definedName>
    <definedName name="Sched_Pay" localSheetId="2">#REF!</definedName>
    <definedName name="Sched_Pay">#REF!</definedName>
    <definedName name="Scheduled_Extra_Payments" localSheetId="0">#REF!</definedName>
    <definedName name="Scheduled_Extra_Payments" localSheetId="2">#REF!</definedName>
    <definedName name="Scheduled_Extra_Payments">#REF!</definedName>
    <definedName name="Scheduled_Interest_Rate" localSheetId="0">#REF!</definedName>
    <definedName name="Scheduled_Interest_Rate" localSheetId="2">#REF!</definedName>
    <definedName name="Scheduled_Interest_Rate">#REF!</definedName>
    <definedName name="Scheduled_Monthly_Payment" localSheetId="0">#REF!</definedName>
    <definedName name="Scheduled_Monthly_Payment" localSheetId="2">#REF!</definedName>
    <definedName name="Scheduled_Monthly_Payment">#REF!</definedName>
    <definedName name="sd" localSheetId="0">#REF!</definedName>
    <definedName name="sd" localSheetId="2">#REF!</definedName>
    <definedName name="sd">#REF!</definedName>
    <definedName name="Security_Services" localSheetId="0">#REF!</definedName>
    <definedName name="Security_Services" localSheetId="2">#REF!</definedName>
    <definedName name="Security_Services">#REF!</definedName>
    <definedName name="Securitysystems">[1]!Table18[SECURITY SYSTEMS]</definedName>
    <definedName name="Signages">[1]!Table17[Signages]</definedName>
    <definedName name="Soft_Services" localSheetId="0">#REF!</definedName>
    <definedName name="Soft_Services" localSheetId="2">#REF!</definedName>
    <definedName name="Soft_Services">#REF!</definedName>
    <definedName name="SubHeader1" localSheetId="0">#REF!</definedName>
    <definedName name="SubHeader1" localSheetId="2">#REF!</definedName>
    <definedName name="SubHeader1">#REF!</definedName>
    <definedName name="SubHeader2" localSheetId="0">#REF!</definedName>
    <definedName name="SubHeader2" localSheetId="2">#REF!</definedName>
    <definedName name="SubHeader2">#REF!</definedName>
    <definedName name="Summary" localSheetId="0">#REF!</definedName>
    <definedName name="Summary" localSheetId="2">#REF!</definedName>
    <definedName name="Summary">#REF!</definedName>
    <definedName name="TNEB">[1]!Table2830[TNEB]</definedName>
    <definedName name="Total_Interest" localSheetId="0">#REF!</definedName>
    <definedName name="Total_Interest" localSheetId="2">#REF!</definedName>
    <definedName name="Total_Interest">#REF!</definedName>
    <definedName name="Total_Pay" localSheetId="0">#REF!</definedName>
    <definedName name="Total_Pay" localSheetId="2">#REF!</definedName>
    <definedName name="Total_Pay">#REF!</definedName>
    <definedName name="UPS_Battery_AMC" localSheetId="0">#REF!</definedName>
    <definedName name="UPS_Battery_AMC" localSheetId="2">#REF!</definedName>
    <definedName name="UPS_Battery_AMC">#REF!</definedName>
    <definedName name="Utility2017">[11]!Table2742[Utility 2017]</definedName>
    <definedName name="Utility2017DGtax">[1]!Table32[DG Tax]</definedName>
    <definedName name="Utility2017Dieselsupply">[1]!Table31[Diesel Supply]</definedName>
    <definedName name="Utility2017TNEB">[1]!Table28[TNEB]</definedName>
    <definedName name="Utility2017Utility">[11]!Table2944[Utility]</definedName>
    <definedName name="Utility2017watersupply">[1]!Table30[Water Supply]</definedName>
    <definedName name="Utility2018">[2]!Table2843[Utility 2018]</definedName>
    <definedName name="Utility2018DGtax">[1]!Table3236[DG Tax]</definedName>
    <definedName name="Utility2018Dieselsupply">[1]!Table3135[Diesel Supply]</definedName>
    <definedName name="Utility2018TNEB">[1]!Table2830[TNEB]</definedName>
    <definedName name="Utility2018Utility">[2]!Table2944[Utility]</definedName>
    <definedName name="Utility2018watersupply">[1]!Table3034[Water Supply]</definedName>
    <definedName name="Utility2019">[2]!Table2742[Utility 2019]</definedName>
    <definedName name="Utility2019DGtax">[4]!Table3236[DG Tax]</definedName>
    <definedName name="Utility2019Dieselsupply">[4]!Table3135[Diesel Supply]</definedName>
    <definedName name="Utility2019TNEB">[4]!Table2830[TNEB]</definedName>
    <definedName name="Utility2019Utility">[2]!Table294448[Utility]</definedName>
    <definedName name="Utility2019watersupply">[4]!Table3034[Water Supply]</definedName>
    <definedName name="Utility2020">[3]!Table2843[Utility 2020]</definedName>
    <definedName name="Utility2020dgtax">[7]!Table3236[DG Tax]</definedName>
    <definedName name="Utility2020powersupply">[7]!Table2830[Power Supply]</definedName>
    <definedName name="Utility2020Utility">[3]!Table294448[Utility]</definedName>
    <definedName name="Values_Entered" localSheetId="1">IF(Loan_Amount*Interest_Rate*Loan_Years*Loan_Start&gt;0,1,0)</definedName>
    <definedName name="Values_Entered" localSheetId="0">IF('Cost Schedule '!Loan_Amount*'Cost Schedule '!Interest_Rate*'Cost Schedule '!Loan_Years*'Cost Schedule '!Loan_Start&gt;0,1,0)</definedName>
    <definedName name="Values_Entered" localSheetId="3">IF(Loan_Amount*Interest_Rate*Loan_Years*Loan_Start&gt;0,1,0)</definedName>
    <definedName name="Values_Entered" localSheetId="2">IF('SILA HK &amp; TECH Wage Breakup'!Loan_Amount*'SILA HK &amp; TECH Wage Breakup'!Interest_Rate*'SILA HK &amp; TECH Wage Breakup'!Loan_Years*'SILA HK &amp; TECH Wage Breakup'!Loan_Start&gt;0,1,0)</definedName>
    <definedName name="Values_Entered">IF(Loan_Amount*Interest_Rate*Loan_Years*Loan_Start&gt;0,1,0)</definedName>
    <definedName name="w" localSheetId="0">#REF!</definedName>
    <definedName name="w" localSheetId="2">#REF!</definedName>
    <definedName name="w">#REF!</definedName>
    <definedName name="Water_Supply">[1]!Table3034[Water Supply]</definedName>
    <definedName name="www" localSheetId="0">#REF!</definedName>
    <definedName name="www" localSheetId="2">#REF!</definedName>
    <definedName name="www">#REF!</definedName>
  </definedNames>
  <calcPr calcId="162913"/>
</workbook>
</file>

<file path=xl/calcChain.xml><?xml version="1.0" encoding="utf-8"?>
<calcChain xmlns="http://schemas.openxmlformats.org/spreadsheetml/2006/main">
  <c r="D23" i="4" l="1"/>
  <c r="K15" i="8" l="1"/>
  <c r="J15" i="8"/>
  <c r="F15" i="8"/>
  <c r="E15" i="8"/>
  <c r="D15" i="8"/>
  <c r="C15" i="8"/>
  <c r="J13" i="8"/>
  <c r="C13" i="8"/>
  <c r="K12" i="8"/>
  <c r="J12" i="8"/>
  <c r="E12" i="8"/>
  <c r="D12" i="8"/>
  <c r="C12" i="8"/>
  <c r="K9" i="8"/>
  <c r="J9" i="8"/>
  <c r="F9" i="8"/>
  <c r="E9" i="8"/>
  <c r="D9" i="8"/>
  <c r="C9" i="8"/>
  <c r="F8" i="8"/>
  <c r="E14" i="8" l="1"/>
  <c r="E18" i="8" s="1"/>
  <c r="F12" i="8"/>
  <c r="F14" i="8"/>
  <c r="C14" i="8"/>
  <c r="C18" i="8" s="1"/>
  <c r="J14" i="8"/>
  <c r="J18" i="8" s="1"/>
  <c r="D14" i="8"/>
  <c r="D18" i="8" s="1"/>
  <c r="K14" i="8"/>
  <c r="K18" i="8" s="1"/>
  <c r="E19" i="8" l="1"/>
  <c r="E20" i="8" s="1"/>
  <c r="E21" i="8" s="1"/>
  <c r="D52" i="13" s="1"/>
  <c r="K19" i="8"/>
  <c r="C19" i="8"/>
  <c r="D19" i="8"/>
  <c r="J19" i="8"/>
  <c r="F18" i="8"/>
  <c r="F19" i="8" s="1"/>
  <c r="E22" i="8" l="1"/>
  <c r="G45" i="7"/>
  <c r="C20" i="8"/>
  <c r="C21" i="8" s="1"/>
  <c r="D54" i="13" s="1"/>
  <c r="F20" i="8"/>
  <c r="F21" i="8" s="1"/>
  <c r="D51" i="13" s="1"/>
  <c r="J20" i="8"/>
  <c r="J21" i="8" s="1"/>
  <c r="D83" i="13" s="1"/>
  <c r="D20" i="8"/>
  <c r="D21" i="8"/>
  <c r="D53" i="13" s="1"/>
  <c r="K20" i="8"/>
  <c r="K21" i="8" s="1"/>
  <c r="D82" i="13" s="1"/>
  <c r="D22" i="8" l="1"/>
  <c r="G46" i="7"/>
  <c r="F22" i="8"/>
  <c r="G44" i="7"/>
  <c r="C22" i="8"/>
  <c r="G47" i="7"/>
  <c r="K22" i="8"/>
  <c r="G75" i="7"/>
  <c r="J22" i="8"/>
  <c r="G76" i="7"/>
  <c r="I9" i="7" l="1"/>
  <c r="F9" i="7"/>
  <c r="F16" i="13"/>
  <c r="I61" i="7"/>
  <c r="F61" i="7"/>
  <c r="F67" i="13"/>
  <c r="F64" i="13"/>
  <c r="I57" i="7"/>
  <c r="F57" i="7"/>
  <c r="F18" i="13"/>
  <c r="I11" i="7"/>
  <c r="F11" i="7"/>
  <c r="F7" i="7"/>
  <c r="B83" i="13" l="1"/>
  <c r="B85" i="13" s="1"/>
  <c r="E81" i="13"/>
  <c r="F80" i="13"/>
  <c r="F79" i="13" s="1"/>
  <c r="E72" i="13"/>
  <c r="B66" i="13"/>
  <c r="E63" i="13"/>
  <c r="E50" i="13"/>
  <c r="F49" i="13"/>
  <c r="F48" i="13" s="1"/>
  <c r="E44" i="13"/>
  <c r="E41" i="13"/>
  <c r="E36" i="13"/>
  <c r="E20" i="13"/>
  <c r="E12" i="13"/>
  <c r="E77" i="13" l="1"/>
  <c r="E84" i="13"/>
  <c r="B67" i="13"/>
  <c r="B68" i="13" s="1"/>
  <c r="B69" i="13" s="1"/>
  <c r="B70" i="13" s="1"/>
  <c r="B71" i="13" s="1"/>
  <c r="B73" i="13" s="1"/>
  <c r="B74" i="13" s="1"/>
  <c r="B75" i="13" s="1"/>
  <c r="E55" i="13"/>
  <c r="E57" i="13" s="1"/>
  <c r="I73" i="7" l="1"/>
  <c r="I72" i="7" s="1"/>
  <c r="F73" i="7"/>
  <c r="F72" i="7" s="1"/>
  <c r="C38" i="11"/>
  <c r="F43" i="11"/>
  <c r="E43" i="11"/>
  <c r="K35" i="11"/>
  <c r="K37" i="11" s="1"/>
  <c r="J35" i="11"/>
  <c r="J37" i="11" s="1"/>
  <c r="I35" i="11"/>
  <c r="I37" i="11" s="1"/>
  <c r="H35" i="11"/>
  <c r="H37" i="11" s="1"/>
  <c r="G35" i="11"/>
  <c r="G43" i="11" s="1"/>
  <c r="F35" i="11"/>
  <c r="F36" i="11" s="1"/>
  <c r="E35" i="11"/>
  <c r="D35" i="11"/>
  <c r="D37" i="11" s="1"/>
  <c r="F76" i="7"/>
  <c r="B76" i="7"/>
  <c r="B78" i="7" s="1"/>
  <c r="F75" i="7"/>
  <c r="H74" i="7"/>
  <c r="H70" i="7" s="1"/>
  <c r="E74" i="7"/>
  <c r="E70" i="7" s="1"/>
  <c r="F71" i="7"/>
  <c r="F70" i="7" s="1"/>
  <c r="F69" i="7"/>
  <c r="F68" i="7"/>
  <c r="F67" i="7"/>
  <c r="F66" i="7"/>
  <c r="H65" i="7"/>
  <c r="E65" i="7"/>
  <c r="F64" i="7"/>
  <c r="F63" i="7"/>
  <c r="F62" i="7"/>
  <c r="F60" i="7"/>
  <c r="F59" i="7"/>
  <c r="B59" i="7"/>
  <c r="B66" i="7" s="1"/>
  <c r="B67" i="7" s="1"/>
  <c r="B68" i="7" s="1"/>
  <c r="F58" i="7"/>
  <c r="F56" i="7" s="1"/>
  <c r="H56" i="7"/>
  <c r="E56" i="7"/>
  <c r="E77" i="7" s="1"/>
  <c r="H34" i="7"/>
  <c r="H37" i="7"/>
  <c r="H43" i="7"/>
  <c r="E43" i="7"/>
  <c r="E37" i="7"/>
  <c r="E34" i="7"/>
  <c r="H29" i="7"/>
  <c r="E29" i="7"/>
  <c r="H13" i="7"/>
  <c r="E13" i="7"/>
  <c r="I42" i="7"/>
  <c r="I41" i="7" s="1"/>
  <c r="N7" i="11"/>
  <c r="L7" i="11"/>
  <c r="C10" i="11"/>
  <c r="Z7" i="11"/>
  <c r="Z9" i="11" s="1"/>
  <c r="Y7" i="11"/>
  <c r="X7" i="11"/>
  <c r="X8" i="11" s="1"/>
  <c r="W7" i="11"/>
  <c r="W9" i="11" s="1"/>
  <c r="V7" i="11"/>
  <c r="V9" i="11" s="1"/>
  <c r="U7" i="11"/>
  <c r="T7" i="11"/>
  <c r="S7" i="11"/>
  <c r="S9" i="11" s="1"/>
  <c r="R7" i="11"/>
  <c r="Q7" i="11"/>
  <c r="P7" i="11"/>
  <c r="O7" i="11"/>
  <c r="O9" i="11" s="1"/>
  <c r="M7" i="11"/>
  <c r="K7" i="11"/>
  <c r="K9" i="11" s="1"/>
  <c r="J7" i="11"/>
  <c r="I7" i="11"/>
  <c r="I9" i="11" s="1"/>
  <c r="H7" i="11"/>
  <c r="H8" i="11" s="1"/>
  <c r="G7" i="11"/>
  <c r="F7" i="11"/>
  <c r="E7" i="11"/>
  <c r="E9" i="11" s="1"/>
  <c r="D7" i="11"/>
  <c r="K38" i="11" l="1"/>
  <c r="H77" i="7"/>
  <c r="E38" i="11"/>
  <c r="D36" i="11"/>
  <c r="F74" i="7"/>
  <c r="G37" i="11"/>
  <c r="G38" i="11"/>
  <c r="H38" i="11"/>
  <c r="F65" i="7"/>
  <c r="H36" i="11"/>
  <c r="F37" i="11"/>
  <c r="J38" i="11"/>
  <c r="J41" i="11" s="1"/>
  <c r="F38" i="11"/>
  <c r="I38" i="11"/>
  <c r="I41" i="11" s="1"/>
  <c r="D38" i="11"/>
  <c r="E36" i="11"/>
  <c r="E37" i="11"/>
  <c r="H43" i="11"/>
  <c r="K41" i="11"/>
  <c r="K43" i="11"/>
  <c r="I43" i="11"/>
  <c r="J43" i="11"/>
  <c r="J10" i="11"/>
  <c r="N10" i="11"/>
  <c r="F10" i="11"/>
  <c r="N9" i="11"/>
  <c r="G10" i="11"/>
  <c r="M10" i="11"/>
  <c r="D10" i="11"/>
  <c r="L9" i="11"/>
  <c r="Q10" i="11"/>
  <c r="U10" i="11"/>
  <c r="Y10" i="11"/>
  <c r="R10" i="11"/>
  <c r="G8" i="11"/>
  <c r="I8" i="11"/>
  <c r="F8" i="11"/>
  <c r="D8" i="11"/>
  <c r="E8" i="11"/>
  <c r="Z10" i="11"/>
  <c r="Z12" i="11" s="1"/>
  <c r="Z17" i="11" s="1"/>
  <c r="H10" i="11"/>
  <c r="V10" i="11"/>
  <c r="I10" i="11"/>
  <c r="E10" i="11"/>
  <c r="X10" i="11"/>
  <c r="T10" i="11"/>
  <c r="P10" i="11"/>
  <c r="L10" i="11"/>
  <c r="W10" i="11"/>
  <c r="W12" i="11" s="1"/>
  <c r="W17" i="11" s="1"/>
  <c r="S10" i="11"/>
  <c r="O10" i="11"/>
  <c r="K10" i="11"/>
  <c r="K12" i="11" s="1"/>
  <c r="K17" i="11" s="1"/>
  <c r="P9" i="11"/>
  <c r="T9" i="11"/>
  <c r="H9" i="11"/>
  <c r="Q9" i="11"/>
  <c r="D9" i="11"/>
  <c r="G9" i="11"/>
  <c r="J9" i="11"/>
  <c r="J12" i="11" s="1"/>
  <c r="J17" i="11" s="1"/>
  <c r="R9" i="11"/>
  <c r="U9" i="11"/>
  <c r="Y9" i="11"/>
  <c r="F9" i="11"/>
  <c r="M9" i="11"/>
  <c r="X9" i="11"/>
  <c r="X12" i="11" s="1"/>
  <c r="X17" i="11" s="1"/>
  <c r="H41" i="11" l="1"/>
  <c r="H44" i="11" s="1"/>
  <c r="F77" i="7"/>
  <c r="F78" i="7"/>
  <c r="D41" i="11"/>
  <c r="G41" i="11"/>
  <c r="G46" i="11" s="1"/>
  <c r="F41" i="11"/>
  <c r="F51" i="11" s="1"/>
  <c r="F79" i="7"/>
  <c r="D52" i="11"/>
  <c r="D51" i="11"/>
  <c r="E41" i="11"/>
  <c r="E52" i="11" s="1"/>
  <c r="K46" i="11"/>
  <c r="K52" i="11"/>
  <c r="K51" i="11"/>
  <c r="K44" i="11"/>
  <c r="J51" i="11"/>
  <c r="J52" i="11"/>
  <c r="I52" i="11"/>
  <c r="I51" i="11"/>
  <c r="H46" i="11"/>
  <c r="H52" i="11"/>
  <c r="G52" i="11"/>
  <c r="D46" i="11"/>
  <c r="D43" i="11"/>
  <c r="D44" i="11"/>
  <c r="Y12" i="11"/>
  <c r="Y17" i="11" s="1"/>
  <c r="I46" i="11"/>
  <c r="I44" i="11"/>
  <c r="J46" i="11"/>
  <c r="J44" i="11"/>
  <c r="F46" i="11"/>
  <c r="F47" i="11" s="1"/>
  <c r="F49" i="11" s="1"/>
  <c r="R12" i="11"/>
  <c r="R17" i="11" s="1"/>
  <c r="E12" i="11"/>
  <c r="E17" i="11" s="1"/>
  <c r="I12" i="11"/>
  <c r="I17" i="11" s="1"/>
  <c r="M12" i="11"/>
  <c r="M17" i="11" s="1"/>
  <c r="L12" i="11"/>
  <c r="L17" i="11" s="1"/>
  <c r="U12" i="11"/>
  <c r="U17" i="11" s="1"/>
  <c r="V12" i="11"/>
  <c r="V17" i="11" s="1"/>
  <c r="N12" i="11"/>
  <c r="N17" i="11" s="1"/>
  <c r="F12" i="11"/>
  <c r="F17" i="11" s="1"/>
  <c r="D12" i="11"/>
  <c r="D17" i="11" s="1"/>
  <c r="Q12" i="11"/>
  <c r="Q17" i="11" s="1"/>
  <c r="O12" i="11"/>
  <c r="O17" i="11" s="1"/>
  <c r="G12" i="11"/>
  <c r="G17" i="11" s="1"/>
  <c r="Y22" i="11"/>
  <c r="Z22" i="11"/>
  <c r="Z14" i="11"/>
  <c r="X14" i="11"/>
  <c r="X22" i="11"/>
  <c r="J22" i="11"/>
  <c r="J14" i="11"/>
  <c r="W14" i="11"/>
  <c r="W22" i="11"/>
  <c r="K22" i="11"/>
  <c r="K14" i="11"/>
  <c r="K23" i="11"/>
  <c r="J23" i="11"/>
  <c r="H12" i="11"/>
  <c r="H17" i="11" s="1"/>
  <c r="X23" i="11"/>
  <c r="S12" i="11"/>
  <c r="S17" i="11" s="1"/>
  <c r="Z23" i="11"/>
  <c r="W23" i="11"/>
  <c r="T12" i="11"/>
  <c r="K15" i="11"/>
  <c r="P12" i="11"/>
  <c r="P17" i="11" s="1"/>
  <c r="Z15" i="11"/>
  <c r="Y15" i="11"/>
  <c r="J15" i="11"/>
  <c r="W15" i="11"/>
  <c r="X15" i="11"/>
  <c r="G44" i="11" l="1"/>
  <c r="G51" i="11"/>
  <c r="H51" i="11"/>
  <c r="Y23" i="11"/>
  <c r="Y14" i="11"/>
  <c r="F52" i="11"/>
  <c r="I14" i="11"/>
  <c r="I56" i="11"/>
  <c r="I57" i="11" s="1"/>
  <c r="D71" i="13" s="1"/>
  <c r="F71" i="13" s="1"/>
  <c r="G47" i="11"/>
  <c r="G49" i="11" s="1"/>
  <c r="E51" i="11"/>
  <c r="E56" i="11" s="1"/>
  <c r="E57" i="11" s="1"/>
  <c r="F14" i="11"/>
  <c r="E46" i="11"/>
  <c r="E47" i="11" s="1"/>
  <c r="E49" i="11" s="1"/>
  <c r="F52" i="13"/>
  <c r="F83" i="13"/>
  <c r="I76" i="7"/>
  <c r="G64" i="7"/>
  <c r="I64" i="7" s="1"/>
  <c r="H56" i="11"/>
  <c r="H57" i="11" s="1"/>
  <c r="F82" i="13"/>
  <c r="I75" i="7"/>
  <c r="H47" i="11"/>
  <c r="H49" i="11" s="1"/>
  <c r="D47" i="11"/>
  <c r="D49" i="11" s="1"/>
  <c r="F56" i="11"/>
  <c r="F57" i="11" s="1"/>
  <c r="K47" i="11"/>
  <c r="K49" i="11" s="1"/>
  <c r="I15" i="11"/>
  <c r="I18" i="11" s="1"/>
  <c r="I20" i="11" s="1"/>
  <c r="G56" i="11"/>
  <c r="G57" i="11" s="1"/>
  <c r="J56" i="11"/>
  <c r="J57" i="11" s="1"/>
  <c r="K56" i="11"/>
  <c r="K57" i="11" s="1"/>
  <c r="D56" i="11"/>
  <c r="D57" i="11" s="1"/>
  <c r="L14" i="11"/>
  <c r="G15" i="11"/>
  <c r="R23" i="11"/>
  <c r="L23" i="11"/>
  <c r="R14" i="11"/>
  <c r="R15" i="11"/>
  <c r="L15" i="11"/>
  <c r="R22" i="11"/>
  <c r="R27" i="11" s="1"/>
  <c r="R28" i="11" s="1"/>
  <c r="D32" i="13" s="1"/>
  <c r="F32" i="13" s="1"/>
  <c r="E23" i="11"/>
  <c r="D15" i="11"/>
  <c r="E15" i="11"/>
  <c r="J47" i="11"/>
  <c r="J49" i="11" s="1"/>
  <c r="D22" i="11"/>
  <c r="E22" i="11"/>
  <c r="E14" i="11"/>
  <c r="E18" i="11" s="1"/>
  <c r="E20" i="11" s="1"/>
  <c r="I47" i="11"/>
  <c r="I49" i="11" s="1"/>
  <c r="K27" i="11"/>
  <c r="K28" i="11" s="1"/>
  <c r="D25" i="13" s="1"/>
  <c r="F25" i="13" s="1"/>
  <c r="M14" i="11"/>
  <c r="M15" i="11"/>
  <c r="M23" i="11"/>
  <c r="I23" i="11"/>
  <c r="M22" i="11"/>
  <c r="I22" i="11"/>
  <c r="V15" i="11"/>
  <c r="V14" i="11"/>
  <c r="U23" i="11"/>
  <c r="O22" i="11"/>
  <c r="N22" i="11"/>
  <c r="L22" i="11"/>
  <c r="G14" i="11"/>
  <c r="N15" i="11"/>
  <c r="N23" i="11"/>
  <c r="N27" i="11" s="1"/>
  <c r="N28" i="11" s="1"/>
  <c r="D28" i="13" s="1"/>
  <c r="F28" i="13" s="1"/>
  <c r="O14" i="11"/>
  <c r="O15" i="11"/>
  <c r="O23" i="11"/>
  <c r="Q22" i="11"/>
  <c r="N14" i="11"/>
  <c r="Q15" i="11"/>
  <c r="Q23" i="11"/>
  <c r="V22" i="11"/>
  <c r="Q14" i="11"/>
  <c r="D23" i="11"/>
  <c r="U15" i="11"/>
  <c r="U22" i="11"/>
  <c r="G23" i="11"/>
  <c r="F15" i="11"/>
  <c r="F18" i="11" s="1"/>
  <c r="F20" i="11" s="1"/>
  <c r="V23" i="11"/>
  <c r="U14" i="11"/>
  <c r="T15" i="11"/>
  <c r="T17" i="11"/>
  <c r="D14" i="11"/>
  <c r="G22" i="11"/>
  <c r="F23" i="11"/>
  <c r="F22" i="11"/>
  <c r="K18" i="11"/>
  <c r="K20" i="11" s="1"/>
  <c r="H15" i="11"/>
  <c r="H14" i="11"/>
  <c r="X27" i="11"/>
  <c r="X28" i="11" s="1"/>
  <c r="D39" i="13" s="1"/>
  <c r="F39" i="13" s="1"/>
  <c r="Z18" i="11"/>
  <c r="Z20" i="11" s="1"/>
  <c r="Z27" i="11"/>
  <c r="Z28" i="11" s="1"/>
  <c r="D47" i="13" s="1"/>
  <c r="F47" i="13" s="1"/>
  <c r="P14" i="11"/>
  <c r="P22" i="11"/>
  <c r="S22" i="11"/>
  <c r="S14" i="11"/>
  <c r="S15" i="11"/>
  <c r="P15" i="11"/>
  <c r="T14" i="11"/>
  <c r="T22" i="11"/>
  <c r="H23" i="11"/>
  <c r="H22" i="11"/>
  <c r="P23" i="11"/>
  <c r="T23" i="11"/>
  <c r="S23" i="11"/>
  <c r="W27" i="11"/>
  <c r="W28" i="11" s="1"/>
  <c r="W18" i="11"/>
  <c r="W20" i="11" s="1"/>
  <c r="J18" i="11"/>
  <c r="J20" i="11" s="1"/>
  <c r="Y27" i="11"/>
  <c r="Y28" i="11" s="1"/>
  <c r="D40" i="13" s="1"/>
  <c r="F40" i="13" s="1"/>
  <c r="X18" i="11"/>
  <c r="X20" i="11" s="1"/>
  <c r="J27" i="11"/>
  <c r="J28" i="11" s="1"/>
  <c r="Y18" i="11"/>
  <c r="Y20" i="11" s="1"/>
  <c r="R18" i="11" l="1"/>
  <c r="R20" i="11" s="1"/>
  <c r="L18" i="11"/>
  <c r="L20" i="11" s="1"/>
  <c r="D23" i="13"/>
  <c r="F23" i="13" s="1"/>
  <c r="G16" i="7"/>
  <c r="I16" i="7" s="1"/>
  <c r="D27" i="11"/>
  <c r="D28" i="11" s="1"/>
  <c r="D14" i="13" s="1"/>
  <c r="F14" i="13" s="1"/>
  <c r="E27" i="11"/>
  <c r="E28" i="11" s="1"/>
  <c r="D15" i="13" s="1"/>
  <c r="F15" i="13" s="1"/>
  <c r="I74" i="7"/>
  <c r="F13" i="13"/>
  <c r="G7" i="7"/>
  <c r="I7" i="7" s="1"/>
  <c r="F81" i="13"/>
  <c r="D73" i="13"/>
  <c r="F73" i="13" s="1"/>
  <c r="G66" i="7"/>
  <c r="I66" i="7" s="1"/>
  <c r="D68" i="13"/>
  <c r="F68" i="13" s="1"/>
  <c r="G60" i="7"/>
  <c r="I60" i="7" s="1"/>
  <c r="D65" i="13"/>
  <c r="F65" i="13" s="1"/>
  <c r="G58" i="7"/>
  <c r="I58" i="7" s="1"/>
  <c r="D66" i="13"/>
  <c r="F66" i="13" s="1"/>
  <c r="G59" i="7"/>
  <c r="I59" i="7" s="1"/>
  <c r="D70" i="13"/>
  <c r="F70" i="13" s="1"/>
  <c r="G63" i="7"/>
  <c r="I63" i="7" s="1"/>
  <c r="D46" i="13"/>
  <c r="F46" i="13" s="1"/>
  <c r="D43" i="13"/>
  <c r="F43" i="13" s="1"/>
  <c r="D38" i="13"/>
  <c r="F38" i="13" s="1"/>
  <c r="D69" i="13"/>
  <c r="F69" i="13" s="1"/>
  <c r="G62" i="7"/>
  <c r="I62" i="7" s="1"/>
  <c r="D74" i="13"/>
  <c r="G67" i="7"/>
  <c r="D18" i="11"/>
  <c r="D20" i="11" s="1"/>
  <c r="G18" i="11"/>
  <c r="G20" i="11" s="1"/>
  <c r="L27" i="11"/>
  <c r="L28" i="11" s="1"/>
  <c r="D26" i="13" s="1"/>
  <c r="F26" i="13" s="1"/>
  <c r="M18" i="11"/>
  <c r="M20" i="11" s="1"/>
  <c r="O27" i="11"/>
  <c r="O28" i="11" s="1"/>
  <c r="I6" i="7"/>
  <c r="G25" i="7"/>
  <c r="I25" i="7" s="1"/>
  <c r="G40" i="7"/>
  <c r="I40" i="7" s="1"/>
  <c r="I27" i="11"/>
  <c r="I28" i="11" s="1"/>
  <c r="G18" i="7"/>
  <c r="I18" i="7" s="1"/>
  <c r="G32" i="7"/>
  <c r="I32" i="7" s="1"/>
  <c r="G31" i="7"/>
  <c r="I31" i="7" s="1"/>
  <c r="G36" i="7"/>
  <c r="I36" i="7" s="1"/>
  <c r="G39" i="7"/>
  <c r="I39" i="7" s="1"/>
  <c r="U27" i="11"/>
  <c r="U28" i="11" s="1"/>
  <c r="D35" i="13" s="1"/>
  <c r="F35" i="13" s="1"/>
  <c r="G21" i="7"/>
  <c r="I21" i="7" s="1"/>
  <c r="M27" i="11"/>
  <c r="M28" i="11" s="1"/>
  <c r="D27" i="13" s="1"/>
  <c r="F27" i="13" s="1"/>
  <c r="G33" i="7"/>
  <c r="I33" i="7" s="1"/>
  <c r="V18" i="11"/>
  <c r="V20" i="11" s="1"/>
  <c r="N18" i="11"/>
  <c r="N20" i="11" s="1"/>
  <c r="F27" i="11"/>
  <c r="F28" i="11" s="1"/>
  <c r="D17" i="13" s="1"/>
  <c r="F17" i="13" s="1"/>
  <c r="O18" i="11"/>
  <c r="O20" i="11" s="1"/>
  <c r="T18" i="11"/>
  <c r="T20" i="11" s="1"/>
  <c r="V27" i="11"/>
  <c r="V28" i="11" s="1"/>
  <c r="U18" i="11"/>
  <c r="U20" i="11" s="1"/>
  <c r="Q27" i="11"/>
  <c r="Q28" i="11" s="1"/>
  <c r="D31" i="13" s="1"/>
  <c r="F31" i="13" s="1"/>
  <c r="Q18" i="11"/>
  <c r="Q20" i="11" s="1"/>
  <c r="H18" i="11"/>
  <c r="H20" i="11" s="1"/>
  <c r="G27" i="11"/>
  <c r="G28" i="11" s="1"/>
  <c r="D19" i="13" s="1"/>
  <c r="F19" i="13" s="1"/>
  <c r="T27" i="11"/>
  <c r="T28" i="11" s="1"/>
  <c r="D34" i="13" s="1"/>
  <c r="F34" i="13" s="1"/>
  <c r="P27" i="11"/>
  <c r="P28" i="11" s="1"/>
  <c r="D30" i="13" s="1"/>
  <c r="F30" i="13" s="1"/>
  <c r="S18" i="11"/>
  <c r="S20" i="11" s="1"/>
  <c r="H27" i="11"/>
  <c r="H28" i="11" s="1"/>
  <c r="D21" i="13" s="1"/>
  <c r="F21" i="13" s="1"/>
  <c r="S27" i="11"/>
  <c r="S28" i="11" s="1"/>
  <c r="D33" i="13" s="1"/>
  <c r="F33" i="13" s="1"/>
  <c r="P18" i="11"/>
  <c r="P20" i="11" s="1"/>
  <c r="E5" i="7"/>
  <c r="E48" i="7" s="1"/>
  <c r="E50" i="7" s="1"/>
  <c r="F6" i="7"/>
  <c r="F8" i="7"/>
  <c r="F10" i="7"/>
  <c r="F12" i="7"/>
  <c r="F14" i="7"/>
  <c r="F15" i="7"/>
  <c r="F16" i="7"/>
  <c r="F17" i="7"/>
  <c r="F18" i="7"/>
  <c r="F19" i="7"/>
  <c r="F20" i="7"/>
  <c r="F21" i="7"/>
  <c r="F22" i="7"/>
  <c r="F23" i="7"/>
  <c r="F24" i="7"/>
  <c r="F25" i="7"/>
  <c r="F26" i="7"/>
  <c r="F27" i="7"/>
  <c r="F28" i="7"/>
  <c r="F30" i="7"/>
  <c r="F31" i="7"/>
  <c r="F32" i="7"/>
  <c r="F33" i="7"/>
  <c r="F35" i="7"/>
  <c r="F36" i="7"/>
  <c r="F38" i="7"/>
  <c r="F39" i="7"/>
  <c r="F40" i="7"/>
  <c r="F42" i="7"/>
  <c r="F41" i="7" s="1"/>
  <c r="F44" i="7"/>
  <c r="F45" i="7"/>
  <c r="F46" i="7"/>
  <c r="F47" i="7"/>
  <c r="I56" i="7" l="1"/>
  <c r="F12" i="13"/>
  <c r="F63" i="13"/>
  <c r="G19" i="7"/>
  <c r="I19" i="7" s="1"/>
  <c r="G8" i="7"/>
  <c r="I8" i="7" s="1"/>
  <c r="D45" i="13"/>
  <c r="F45" i="13" s="1"/>
  <c r="F44" i="13" s="1"/>
  <c r="D37" i="13"/>
  <c r="F37" i="13" s="1"/>
  <c r="F36" i="13" s="1"/>
  <c r="D42" i="13"/>
  <c r="F42" i="13" s="1"/>
  <c r="F41" i="13" s="1"/>
  <c r="D29" i="13"/>
  <c r="F29" i="13" s="1"/>
  <c r="D76" i="13"/>
  <c r="D75" i="13"/>
  <c r="F75" i="13" s="1"/>
  <c r="F74" i="13"/>
  <c r="D24" i="13"/>
  <c r="F24" i="13" s="1"/>
  <c r="D22" i="13"/>
  <c r="F22" i="13" s="1"/>
  <c r="F20" i="13" s="1"/>
  <c r="G68" i="7"/>
  <c r="I68" i="7" s="1"/>
  <c r="I67" i="7"/>
  <c r="G69" i="7"/>
  <c r="G22" i="7"/>
  <c r="I22" i="7" s="1"/>
  <c r="G14" i="7"/>
  <c r="I14" i="7" s="1"/>
  <c r="G38" i="7"/>
  <c r="I38" i="7" s="1"/>
  <c r="I37" i="7" s="1"/>
  <c r="G35" i="7"/>
  <c r="I35" i="7" s="1"/>
  <c r="I34" i="7" s="1"/>
  <c r="G20" i="7"/>
  <c r="I20" i="7" s="1"/>
  <c r="G10" i="7"/>
  <c r="I10" i="7" s="1"/>
  <c r="G23" i="7"/>
  <c r="I23" i="7" s="1"/>
  <c r="G12" i="7"/>
  <c r="I12" i="7" s="1"/>
  <c r="G28" i="7"/>
  <c r="I28" i="7" s="1"/>
  <c r="G26" i="7"/>
  <c r="I26" i="7" s="1"/>
  <c r="G27" i="7"/>
  <c r="I27" i="7" s="1"/>
  <c r="G24" i="7"/>
  <c r="I24" i="7" s="1"/>
  <c r="G17" i="7"/>
  <c r="I17" i="7" s="1"/>
  <c r="G15" i="7"/>
  <c r="I15" i="7" s="1"/>
  <c r="G30" i="7"/>
  <c r="I30" i="7" s="1"/>
  <c r="I29" i="7" s="1"/>
  <c r="F34" i="7"/>
  <c r="F13" i="7"/>
  <c r="H5" i="7"/>
  <c r="H48" i="7" s="1"/>
  <c r="H50" i="7" s="1"/>
  <c r="F43" i="7"/>
  <c r="F29" i="7"/>
  <c r="F5" i="7"/>
  <c r="F37" i="7"/>
  <c r="F48" i="7" l="1"/>
  <c r="F49" i="7" s="1"/>
  <c r="I5" i="7"/>
  <c r="I13" i="7"/>
  <c r="G71" i="7"/>
  <c r="I71" i="7" s="1"/>
  <c r="I70" i="7" s="1"/>
  <c r="I77" i="7" s="1"/>
  <c r="I69" i="7"/>
  <c r="I65" i="7" s="1"/>
  <c r="D78" i="13"/>
  <c r="F78" i="13" s="1"/>
  <c r="F77" i="13" s="1"/>
  <c r="F76" i="13"/>
  <c r="F72" i="13" s="1"/>
  <c r="I45" i="7"/>
  <c r="F84" i="13" l="1"/>
  <c r="F85" i="13"/>
  <c r="F53" i="13"/>
  <c r="I46" i="7"/>
  <c r="F51" i="13"/>
  <c r="I44" i="7"/>
  <c r="F54" i="13"/>
  <c r="F50" i="7"/>
  <c r="I47" i="7"/>
  <c r="F50" i="13" l="1"/>
  <c r="F55" i="13" s="1"/>
  <c r="F56" i="13" s="1"/>
  <c r="F57" i="13" s="1"/>
  <c r="F4" i="13" s="1"/>
  <c r="F86" i="13"/>
  <c r="F5" i="13" s="1"/>
  <c r="I43" i="7"/>
  <c r="I48" i="7" s="1"/>
  <c r="I49" i="7" s="1"/>
  <c r="I50" i="7" s="1"/>
  <c r="J50" i="7" s="1"/>
  <c r="I78" i="7"/>
  <c r="I79" i="7" s="1"/>
  <c r="J79" i="7" s="1"/>
  <c r="F18" i="2"/>
  <c r="C25" i="2" s="1"/>
  <c r="Q11" i="2"/>
  <c r="F6" i="13" l="1"/>
  <c r="N17" i="2"/>
  <c r="U11" i="2"/>
  <c r="T11" i="2"/>
  <c r="S11" i="2"/>
  <c r="R11" i="2"/>
  <c r="P11" i="2"/>
  <c r="O14" i="2" s="1"/>
  <c r="O11" i="2"/>
  <c r="N11" i="2"/>
  <c r="K18" i="2"/>
  <c r="J18" i="2"/>
  <c r="I18" i="2"/>
  <c r="H18" i="2"/>
  <c r="E18" i="2"/>
  <c r="C24" i="2" s="1"/>
  <c r="C26" i="2" s="1"/>
  <c r="D18" i="2"/>
  <c r="C18" i="2"/>
  <c r="D21" i="2" l="1"/>
  <c r="D22" i="2"/>
  <c r="D26" i="2" s="1"/>
  <c r="O17" i="2"/>
</calcChain>
</file>

<file path=xl/sharedStrings.xml><?xml version="1.0" encoding="utf-8"?>
<sst xmlns="http://schemas.openxmlformats.org/spreadsheetml/2006/main" count="2358" uniqueCount="405">
  <si>
    <t xml:space="preserve">Designation </t>
  </si>
  <si>
    <t>Sr. Building Manager</t>
  </si>
  <si>
    <t>Shift Manager - Technical</t>
  </si>
  <si>
    <t>Assistant Manager - Purchase &amp; Stores</t>
  </si>
  <si>
    <t>Office Assistant</t>
  </si>
  <si>
    <t>Sr. Facility Engineer</t>
  </si>
  <si>
    <t>Supervisor - M&amp;E</t>
  </si>
  <si>
    <t>Supervisor - HVAC</t>
  </si>
  <si>
    <t>Supervisor - BMS</t>
  </si>
  <si>
    <t>Supervisor - STP</t>
  </si>
  <si>
    <t>Sr.Technician - M&amp;E</t>
  </si>
  <si>
    <t>Technician - M&amp;E</t>
  </si>
  <si>
    <t>Sr. Technician - HVAC</t>
  </si>
  <si>
    <t>Technician - HVAC</t>
  </si>
  <si>
    <t>Technician - BMS</t>
  </si>
  <si>
    <t>110KV Technician</t>
  </si>
  <si>
    <t>Sr. Multi skill Technician</t>
  </si>
  <si>
    <t>Plumber</t>
  </si>
  <si>
    <t>STP/WTP Operator</t>
  </si>
  <si>
    <t>Handyman</t>
  </si>
  <si>
    <t>HK Supervisor - Common area</t>
  </si>
  <si>
    <t>HK Operator - Common area</t>
  </si>
  <si>
    <t>Landscape Executive</t>
  </si>
  <si>
    <t>Landscape Operator</t>
  </si>
  <si>
    <t>HK Supervisor</t>
  </si>
  <si>
    <t>HK Operator</t>
  </si>
  <si>
    <t>Cashier</t>
  </si>
  <si>
    <t>Retd. Fire safety officer (12hrs  x 7 days)</t>
  </si>
  <si>
    <t>Security Officer (12hrs  x 7 days)</t>
  </si>
  <si>
    <t>Asst. Security Officer (12hrs  x 7 days)</t>
  </si>
  <si>
    <t>Security Guard (12hrs  x 7 days)</t>
  </si>
  <si>
    <t>Management Fees</t>
  </si>
  <si>
    <t>Gateway Deployment</t>
  </si>
  <si>
    <t>Sl No.</t>
  </si>
  <si>
    <t>HK Machinery</t>
  </si>
  <si>
    <t>Present</t>
  </si>
  <si>
    <t>Stream Cleaner</t>
  </si>
  <si>
    <t>Auto Scrubber</t>
  </si>
  <si>
    <t xml:space="preserve">Single Disk </t>
  </si>
  <si>
    <t>High Pressure Jet</t>
  </si>
  <si>
    <t>Vacuum</t>
  </si>
  <si>
    <t>Flipper Machine</t>
  </si>
  <si>
    <t>Sly No</t>
  </si>
  <si>
    <t>QTY</t>
  </si>
  <si>
    <t>Lawn  Mover - Single Phase</t>
  </si>
  <si>
    <t>Lawn  Mover - Three Phase</t>
  </si>
  <si>
    <t>Diesel Operated Lawn  Mover</t>
  </si>
  <si>
    <t>Battery &amp; Manual Operated Sprayer</t>
  </si>
  <si>
    <t>Bush Cutter</t>
  </si>
  <si>
    <t>Hand Compression Sprayer</t>
  </si>
  <si>
    <t>Foot Sprayer</t>
  </si>
  <si>
    <t>Facility Manager</t>
  </si>
  <si>
    <t>CRM Manager</t>
  </si>
  <si>
    <t>Senior Facility Engineer</t>
  </si>
  <si>
    <t>Senior Technical Supervisor</t>
  </si>
  <si>
    <t>Senior Technician</t>
  </si>
  <si>
    <t>Senior Fire Technician</t>
  </si>
  <si>
    <t>STP Operator</t>
  </si>
  <si>
    <t>Executive</t>
  </si>
  <si>
    <t>HK Operator - Restroom Maintenance</t>
  </si>
  <si>
    <t>HK Operator - Cafeteria</t>
  </si>
  <si>
    <t>Security In charge</t>
  </si>
  <si>
    <t>Security Guards</t>
  </si>
  <si>
    <t xml:space="preserve">Rid on Sweeper </t>
  </si>
  <si>
    <t>Timing</t>
  </si>
  <si>
    <t>7am to 4pm</t>
  </si>
  <si>
    <t xml:space="preserve">9am to 6pm
</t>
  </si>
  <si>
    <t xml:space="preserve">12pm to 9pm
</t>
  </si>
  <si>
    <t>9pm to 7am</t>
  </si>
  <si>
    <t>Category</t>
  </si>
  <si>
    <t>HK Sup</t>
  </si>
  <si>
    <t>Janitors</t>
  </si>
  <si>
    <t>Floor</t>
  </si>
  <si>
    <t>Block A1</t>
  </si>
  <si>
    <t>G to 4th</t>
  </si>
  <si>
    <t>Block A6</t>
  </si>
  <si>
    <t>G to 8th</t>
  </si>
  <si>
    <t>Block B2</t>
  </si>
  <si>
    <t>G to 5th</t>
  </si>
  <si>
    <t>Food Court</t>
  </si>
  <si>
    <t>Block B6</t>
  </si>
  <si>
    <t>G to 2nd</t>
  </si>
  <si>
    <t xml:space="preserve">Outer Area </t>
  </si>
  <si>
    <t>B1</t>
  </si>
  <si>
    <t>B2</t>
  </si>
  <si>
    <t>Critical Rooms</t>
  </si>
  <si>
    <t>SILA No</t>
  </si>
  <si>
    <t>SILA Proposed</t>
  </si>
  <si>
    <t>Total</t>
  </si>
  <si>
    <t>Gateway Machinery</t>
  </si>
  <si>
    <t>Garden Machinery</t>
  </si>
  <si>
    <t>Futura Deployment</t>
  </si>
  <si>
    <t xml:space="preserve"> Manual Operated Sprayer</t>
  </si>
  <si>
    <t>FE</t>
  </si>
  <si>
    <t>Tower 1</t>
  </si>
  <si>
    <t>G to 7th + B1 +UG</t>
  </si>
  <si>
    <t>Tower 2</t>
  </si>
  <si>
    <t>G to 8th + B1 + UG</t>
  </si>
  <si>
    <t>9th Café</t>
  </si>
  <si>
    <t>Outer Area + Utility</t>
  </si>
  <si>
    <t>Summary</t>
  </si>
  <si>
    <t>Futura Machinery</t>
  </si>
  <si>
    <t>Gardener</t>
  </si>
  <si>
    <t>G/ Executive</t>
  </si>
  <si>
    <t>Janitor</t>
  </si>
  <si>
    <t>E/ Landscape</t>
  </si>
  <si>
    <t>Quantity</t>
  </si>
  <si>
    <t>1st shift</t>
  </si>
  <si>
    <t>2nd shift</t>
  </si>
  <si>
    <t>3rd shift</t>
  </si>
  <si>
    <t>General</t>
  </si>
  <si>
    <t>Remarks</t>
  </si>
  <si>
    <t>General shift technicians are used as releivers</t>
  </si>
  <si>
    <t>Total Cost to Company</t>
  </si>
  <si>
    <t>Net Charges to Company</t>
  </si>
  <si>
    <t>Uniforms and admin</t>
  </si>
  <si>
    <t>ESIC (3.25%) on Total Gross / mediclaim</t>
  </si>
  <si>
    <t>(C)</t>
  </si>
  <si>
    <t>Net Salary (A-B)</t>
  </si>
  <si>
    <t>Employees deduction</t>
  </si>
  <si>
    <t>ProfessionalTax</t>
  </si>
  <si>
    <t>KLWF</t>
  </si>
  <si>
    <t>ESIC (0.75% on total gross)</t>
  </si>
  <si>
    <t>PF Contribution (12%)</t>
  </si>
  <si>
    <t>(B)</t>
  </si>
  <si>
    <t>Total Gross Salary</t>
  </si>
  <si>
    <t>Additional Salary</t>
  </si>
  <si>
    <t>Ex Gratia</t>
  </si>
  <si>
    <t>HRA</t>
  </si>
  <si>
    <t>Gross Salary</t>
  </si>
  <si>
    <t>D. A. (Special Allowance)</t>
  </si>
  <si>
    <t>Basic Salary</t>
  </si>
  <si>
    <t>(A)</t>
  </si>
  <si>
    <t>Cashier - Food Box</t>
  </si>
  <si>
    <t>Landscape executive</t>
  </si>
  <si>
    <t>Handy Man</t>
  </si>
  <si>
    <t>STP/WTP</t>
  </si>
  <si>
    <t>Multi Skil Technician</t>
  </si>
  <si>
    <t>BMS</t>
  </si>
  <si>
    <t>AC Technician</t>
  </si>
  <si>
    <t>Senior AC Technician</t>
  </si>
  <si>
    <t>Electrician</t>
  </si>
  <si>
    <t>STP Supervisor</t>
  </si>
  <si>
    <t>HVAC Supervisor</t>
  </si>
  <si>
    <t>Tech Supervisor</t>
  </si>
  <si>
    <t>Facility Engineer</t>
  </si>
  <si>
    <t>Office Assistane</t>
  </si>
  <si>
    <t>Purchase Manager</t>
  </si>
  <si>
    <t>Shift Manager</t>
  </si>
  <si>
    <t>PARTICULARS</t>
  </si>
  <si>
    <t>Total Cost - (Incl. Management Fee)</t>
  </si>
  <si>
    <t>8.0 Total (Excluding Management Fees)</t>
  </si>
  <si>
    <t>7.0 Manpower - Security Services</t>
  </si>
  <si>
    <t>6.0 Operation Cost</t>
  </si>
  <si>
    <t>5.0 Manpower - HK Services Food Box</t>
  </si>
  <si>
    <t>4.0 Manpower - HK Services restroom</t>
  </si>
  <si>
    <t>3.0 Manpower - HK Services</t>
  </si>
  <si>
    <t>2.0 Manpower - M&amp;E Services</t>
  </si>
  <si>
    <t>1.0 Manpower - Property Management</t>
  </si>
  <si>
    <t>Qty</t>
  </si>
  <si>
    <t>Unit Rate</t>
  </si>
  <si>
    <t>Total Amount</t>
  </si>
  <si>
    <t>TOTAL</t>
  </si>
  <si>
    <t>UNIFORM</t>
  </si>
  <si>
    <t>BONUS 8.33 %</t>
  </si>
  <si>
    <t>ESI 3.25 %</t>
  </si>
  <si>
    <t>PF 13 %</t>
  </si>
  <si>
    <t>HOLIDAY WAGES (NH &amp; FH)</t>
  </si>
  <si>
    <t>INCENTIVE FOR EXTRA 4 HOURS</t>
  </si>
  <si>
    <t>D.A.</t>
  </si>
  <si>
    <t>BASIC</t>
  </si>
  <si>
    <t>12 Hrs | 30/31 Days</t>
  </si>
  <si>
    <t>Security Incharge</t>
  </si>
  <si>
    <t>Security Guard / LSA</t>
  </si>
  <si>
    <t>Components</t>
  </si>
  <si>
    <t>S.No.</t>
  </si>
  <si>
    <t>ESIC (3.25%) on Total Gross/Mediclaim</t>
  </si>
  <si>
    <t>Professional Tax</t>
  </si>
  <si>
    <t>Incentive for 4 Hours</t>
  </si>
  <si>
    <t>HK / Landscape Operator</t>
  </si>
  <si>
    <t>HK Executive</t>
  </si>
  <si>
    <t>Senior STP Operator</t>
  </si>
  <si>
    <t>Senior Tech Supervisor</t>
  </si>
  <si>
    <t>M&amp;E Services</t>
  </si>
  <si>
    <t xml:space="preserve">Billing should be very transparent, any cost claimed by SILA from Futura other than management fee should pass back to Futura </t>
  </si>
  <si>
    <t>Detailed deployment chart, job card to be provided.</t>
  </si>
  <si>
    <t>HK executive will be available either in morning shift or general shift, remaining hours HK staff should be managed by Technical supervisor &amp; Security supervisor in shift.</t>
  </si>
  <si>
    <t>Grand Total (Including Management fee)</t>
  </si>
  <si>
    <t>Management fee</t>
  </si>
  <si>
    <t>Total (Excluding Management fee)</t>
  </si>
  <si>
    <t>Security Services</t>
  </si>
  <si>
    <t xml:space="preserve">HK-Rest room </t>
  </si>
  <si>
    <t>HK / Landscaping</t>
  </si>
  <si>
    <t>Description</t>
  </si>
  <si>
    <t>Sl No</t>
  </si>
  <si>
    <t xml:space="preserve">Leave Salary  </t>
  </si>
  <si>
    <t>Xander Rates</t>
  </si>
  <si>
    <t>SILA Rates</t>
  </si>
  <si>
    <t>9am to 6pm</t>
  </si>
  <si>
    <t>12pm to 9pm</t>
  </si>
  <si>
    <t>OTHER ALLOWANCE</t>
  </si>
  <si>
    <t>Need to check no of Shift mobiles</t>
  </si>
  <si>
    <t>Leave wages not considered in Xander Breakup</t>
  </si>
  <si>
    <t>Need to check take home Salary of present Staff</t>
  </si>
  <si>
    <t>SILA Proposal</t>
  </si>
  <si>
    <t>SILA Proposed Wages breakup - M&amp;E / HK - FUTURA</t>
  </si>
  <si>
    <t>SILA Proposed Wages breakup - M&amp;E / HK - GATEWAY</t>
  </si>
  <si>
    <t>%</t>
  </si>
  <si>
    <t xml:space="preserve">Leave Salary </t>
  </si>
  <si>
    <t>PF (13%) on Total Grass excluding HRA, Leave &amp; Bonus</t>
  </si>
  <si>
    <t>Operation Cost</t>
  </si>
  <si>
    <t>Leave Salary should be the part of Wage breakup</t>
  </si>
  <si>
    <t>Security Head count &amp; Rates need to check</t>
  </si>
  <si>
    <t>Sl no</t>
  </si>
  <si>
    <t>Department</t>
  </si>
  <si>
    <t>Total (Rs.)</t>
  </si>
  <si>
    <t>SILA COST PROPOSAL</t>
  </si>
  <si>
    <t>Gateway Office Parks</t>
  </si>
  <si>
    <t>Futura Tech Park</t>
  </si>
  <si>
    <t>MANPOWER DETAILS - GATEWAY OFFICE PARKS</t>
  </si>
  <si>
    <t>MANPOWER DETAILS - FUTURA TECH PARK</t>
  </si>
  <si>
    <t>MANPOWER DETAILS - GATEWAY OFFICE TECH PARKS</t>
  </si>
  <si>
    <t xml:space="preserve">Latest Minimum Wages for Shops &amp; Establishment in Tamil Nadu </t>
  </si>
  <si>
    <t>Class of Employment</t>
  </si>
  <si>
    <t>Zone</t>
  </si>
  <si>
    <t>Sub-category</t>
  </si>
  <si>
    <t>Basic Per Month</t>
  </si>
  <si>
    <t>VDA Per Month</t>
  </si>
  <si>
    <t>Total Per Day</t>
  </si>
  <si>
    <t>Total Per Month</t>
  </si>
  <si>
    <t>Manager</t>
  </si>
  <si>
    <t>Zone A</t>
  </si>
  <si>
    <t>General Category</t>
  </si>
  <si>
    <t>NA</t>
  </si>
  <si>
    <t>Zone B</t>
  </si>
  <si>
    <t>Zone C</t>
  </si>
  <si>
    <t>Zone D</t>
  </si>
  <si>
    <t>Sales Manager</t>
  </si>
  <si>
    <t>Field Officer</t>
  </si>
  <si>
    <t>Development Officer</t>
  </si>
  <si>
    <t>Officer in Charge</t>
  </si>
  <si>
    <t>Asst Manager</t>
  </si>
  <si>
    <t>Accountant</t>
  </si>
  <si>
    <t>Supervisor</t>
  </si>
  <si>
    <t>Sales Executive</t>
  </si>
  <si>
    <t>Purchaser</t>
  </si>
  <si>
    <t>Store Keeper</t>
  </si>
  <si>
    <t>Agent</t>
  </si>
  <si>
    <t>Sales Promotion Employees</t>
  </si>
  <si>
    <t>Clerk</t>
  </si>
  <si>
    <t>Typist-cum-clerk</t>
  </si>
  <si>
    <t>Typist</t>
  </si>
  <si>
    <t>Stenographer</t>
  </si>
  <si>
    <t>Salesman</t>
  </si>
  <si>
    <t>Sales Representative</t>
  </si>
  <si>
    <t>Auction Bidder</t>
  </si>
  <si>
    <t>Tradesman</t>
  </si>
  <si>
    <t>Bill writer</t>
  </si>
  <si>
    <t>Bill Collector</t>
  </si>
  <si>
    <t>Booking Clerk</t>
  </si>
  <si>
    <t>Bill clerk</t>
  </si>
  <si>
    <t>Godown Keeper</t>
  </si>
  <si>
    <t>Asst Salesman</t>
  </si>
  <si>
    <t>Godown in-charge</t>
  </si>
  <si>
    <t>Accounts Assistant</t>
  </si>
  <si>
    <t>Receptionist</t>
  </si>
  <si>
    <t>Lineman</t>
  </si>
  <si>
    <t>Tally clerk</t>
  </si>
  <si>
    <t>Weighman</t>
  </si>
  <si>
    <t>Security guard</t>
  </si>
  <si>
    <t>Driver</t>
  </si>
  <si>
    <t>Peon</t>
  </si>
  <si>
    <t>Watchman</t>
  </si>
  <si>
    <t>Shop Assistant</t>
  </si>
  <si>
    <t>Helper</t>
  </si>
  <si>
    <t>Packer</t>
  </si>
  <si>
    <t>Attender</t>
  </si>
  <si>
    <t>Delivery boy</t>
  </si>
  <si>
    <t>Messenger</t>
  </si>
  <si>
    <t>Lift Operator</t>
  </si>
  <si>
    <t>Shop boy</t>
  </si>
  <si>
    <t>Water boy</t>
  </si>
  <si>
    <t>Sweeper</t>
  </si>
  <si>
    <t>Gardner</t>
  </si>
  <si>
    <t>Scavenger</t>
  </si>
  <si>
    <t>Pharmacist</t>
  </si>
  <si>
    <t>Special Categories</t>
  </si>
  <si>
    <t>Chemist and Druggist Shops</t>
  </si>
  <si>
    <t>Chemist</t>
  </si>
  <si>
    <t>Compounder</t>
  </si>
  <si>
    <t>Hair Dresser</t>
  </si>
  <si>
    <t>Hair Dressing Saloon/Beauty Parlour</t>
  </si>
  <si>
    <t>Hair Cutter</t>
  </si>
  <si>
    <t>Beautician</t>
  </si>
  <si>
    <t>Photographer</t>
  </si>
  <si>
    <t>Photo Studios</t>
  </si>
  <si>
    <t>Photo Artist</t>
  </si>
  <si>
    <t>Assistant Photo Artist</t>
  </si>
  <si>
    <t>Assistant Photographer</t>
  </si>
  <si>
    <t>Watch Mechanic</t>
  </si>
  <si>
    <t>Service shops (Watch/Radio/Bicycle)</t>
  </si>
  <si>
    <t>Radio Mechanic/Repairer</t>
  </si>
  <si>
    <t>Audio and Video Mechanic/Repairer</t>
  </si>
  <si>
    <t>Bicycle Fitter</t>
  </si>
  <si>
    <t>Optical Mechanic/Grinder/Purchaser</t>
  </si>
  <si>
    <t>Optical shops</t>
  </si>
  <si>
    <t>Refractory Mechanic</t>
  </si>
  <si>
    <t>Engraver</t>
  </si>
  <si>
    <t>Block Making and Rubber Stamp making</t>
  </si>
  <si>
    <t>Block maker</t>
  </si>
  <si>
    <t>Assistant Engraver</t>
  </si>
  <si>
    <t>Painter/Artist</t>
  </si>
  <si>
    <t>Electrician/Wireman/ Electrical Repairer</t>
  </si>
  <si>
    <t>Electrical Light and Sound Service shops</t>
  </si>
  <si>
    <t>Assistant Wireman</t>
  </si>
  <si>
    <t>Mike Operator</t>
  </si>
  <si>
    <t>Radiographer</t>
  </si>
  <si>
    <t>Diagnostic Laboratory</t>
  </si>
  <si>
    <t>X-Ray Photographer</t>
  </si>
  <si>
    <t>Laboratory Technician/Analyst</t>
  </si>
  <si>
    <t>Dec</t>
  </si>
  <si>
    <t>Chit Funds and Co-operative Societies</t>
  </si>
  <si>
    <t>Chief Accountant</t>
  </si>
  <si>
    <t>Office Superintendent</t>
  </si>
  <si>
    <t>Secretary</t>
  </si>
  <si>
    <t>Auditor</t>
  </si>
  <si>
    <t>Personal Assistant</t>
  </si>
  <si>
    <t>Junior Development Officer</t>
  </si>
  <si>
    <t>Legal Assistant</t>
  </si>
  <si>
    <t>Room Boy</t>
  </si>
  <si>
    <t>Boarding and Lodges</t>
  </si>
  <si>
    <t>Canvassar</t>
  </si>
  <si>
    <t>Mason</t>
  </si>
  <si>
    <t>Painter</t>
  </si>
  <si>
    <t>Carpenter</t>
  </si>
  <si>
    <t>Furniture</t>
  </si>
  <si>
    <t>Polisher</t>
  </si>
  <si>
    <t>Rattan Worker</t>
  </si>
  <si>
    <t>Technician in Musical Instruments Shop</t>
  </si>
  <si>
    <t>Miscellaneous Workers</t>
  </si>
  <si>
    <t>Umbrella Fitting, Stitching and Cutting in Umbrella shop</t>
  </si>
  <si>
    <t>Polisher in Auto-Mobile Dealers shop</t>
  </si>
  <si>
    <t>Suitcase/All kinds of Bags and Purse makers (other than leather)</t>
  </si>
  <si>
    <t>Operator in Petrol Bunks</t>
  </si>
  <si>
    <t>Photo Frame Worker and Cutter</t>
  </si>
  <si>
    <t>Skilled labour in Lift Installing Establishments</t>
  </si>
  <si>
    <t>Air-condition Plant Operator</t>
  </si>
  <si>
    <t>Fruit Juice and Lassi makers in shops</t>
  </si>
  <si>
    <t>Engraver in Steel and Aluminium Vessels Shops</t>
  </si>
  <si>
    <t>Engraver in steel and aluminium vessels shops</t>
  </si>
  <si>
    <t>Firewood Cutter in Fire-Wood Shop</t>
  </si>
  <si>
    <t>Tyre grinder in tyre resoling, retreading and tube vulcanizing shops</t>
  </si>
  <si>
    <t>Workers engaged in drying, storing, washing, measuring loading and unloading in pandagasalai, warehouse, godown, store room and hill produce merchant shops</t>
  </si>
  <si>
    <t>General workers in all shops and commercial establishments other than in Administration and Clerical Cadre and who are not covered in any of the above categories.</t>
  </si>
  <si>
    <t>Manager - Employment In Security Services</t>
  </si>
  <si>
    <t>Assistant Manager - Employment In Security Services</t>
  </si>
  <si>
    <t>Supervisor - Employment In Security Services</t>
  </si>
  <si>
    <t>Helper - Employment In Security Services</t>
  </si>
  <si>
    <t>Senior Security Inspector/ Security Officer - Employment In Security Services</t>
  </si>
  <si>
    <t>Corporal Seargent/ Assistant Security Officer - Employment In Security Services</t>
  </si>
  <si>
    <t>Chief Watchman/ Senior Watchman - Employment In Security Services</t>
  </si>
  <si>
    <t>Security Guard (Male/ Female) - Employment In Security Services</t>
  </si>
  <si>
    <t>Property Manager</t>
  </si>
  <si>
    <t>CRM Managers</t>
  </si>
  <si>
    <t>Compliance Manager</t>
  </si>
  <si>
    <t>Added additional as agreed by Xander</t>
  </si>
  <si>
    <t>Added additional as agreed by Xander - will handle both sites compliance</t>
  </si>
  <si>
    <t>Diesel Operated Lawn  Mower</t>
  </si>
  <si>
    <t>GATEWAY - DEPLOYMENT</t>
  </si>
  <si>
    <t>FUTURA - DEPLOYMENT</t>
  </si>
  <si>
    <t>Fire Safety Officer</t>
  </si>
  <si>
    <t>Technical Tools are currently provided by Xander to the FM Team, and we have been told the same told will be provided to SILA during takeover. If any Tools need to be bought by SILA it would be charged on actuals post client approvals.</t>
  </si>
  <si>
    <t>Mobile and Communication Charge</t>
  </si>
  <si>
    <t>Walky Talky charges would be on actuals</t>
  </si>
  <si>
    <t xml:space="preserve">Will use him as the fire and safety officer </t>
  </si>
  <si>
    <t>Gratuity</t>
  </si>
  <si>
    <t>on actuals</t>
  </si>
  <si>
    <t>NFH</t>
  </si>
  <si>
    <t>paid 3x on actuals</t>
  </si>
  <si>
    <t>Communication Charges</t>
  </si>
  <si>
    <t>Can be removed post transition</t>
  </si>
  <si>
    <t xml:space="preserve">Some of the resources to be retained for smooth site operations. </t>
  </si>
  <si>
    <t>NFH is anyone works will be paid 3x as per statuatory norms</t>
  </si>
  <si>
    <t>Walky Talkies have been provided by Xander to the site team, and will carry forward once SILA takes over. If any new ones are to be bought it would be on actauls or an additional rental</t>
  </si>
  <si>
    <t>All HK, MEP and Gardening tools and machines are currently owned by Xander and will carry forward once SILA takes over. If any new ones are to be bought it would be on actauls or an additional rental</t>
  </si>
  <si>
    <t>Gratuity will be paid on actuals</t>
  </si>
  <si>
    <t>The Xander Wage breakups had not factored Leave salary payouts for the staff monthly, this has been added by SILA as per statuatory norms. This will also reduce operational challenges of staff demanding leaves together</t>
  </si>
  <si>
    <t>All Consumables fro HK, Gardening and MEP will be on actuals post approval from the client, and consumptions levels will be monitored each month</t>
  </si>
  <si>
    <t>Notes:</t>
  </si>
  <si>
    <t>SILA Connect Technology will be implemented within 45 days of tranistioning the site</t>
  </si>
  <si>
    <t xml:space="preserve">HK and Gardening Machines and Tools are provided by Xander </t>
  </si>
  <si>
    <r>
      <t xml:space="preserve">Security Costing : Tamil Nadu </t>
    </r>
    <r>
      <rPr>
        <b/>
        <u/>
        <sz val="20"/>
        <color theme="1"/>
        <rFont val="Calibri"/>
        <family val="2"/>
        <scheme val="minor"/>
      </rPr>
      <t>Zone B</t>
    </r>
    <r>
      <rPr>
        <b/>
        <sz val="20"/>
        <color theme="1"/>
        <rFont val="Calibri"/>
        <family val="2"/>
        <scheme val="minor"/>
      </rPr>
      <t xml:space="preserve"> - GATEWAY</t>
    </r>
  </si>
  <si>
    <r>
      <t xml:space="preserve">Security Costing : Tamil Nadu </t>
    </r>
    <r>
      <rPr>
        <b/>
        <u/>
        <sz val="20"/>
        <color theme="1"/>
        <rFont val="Calibri"/>
        <family val="2"/>
        <scheme val="minor"/>
      </rPr>
      <t>Zone A</t>
    </r>
    <r>
      <rPr>
        <b/>
        <sz val="20"/>
        <color theme="1"/>
        <rFont val="Calibri"/>
        <family val="2"/>
        <scheme val="minor"/>
      </rPr>
      <t xml:space="preserve"> - FUTURA</t>
    </r>
  </si>
  <si>
    <t>Unit Incharge</t>
  </si>
  <si>
    <t>LEAVE COVER (EL - 18, CL - 12)</t>
  </si>
  <si>
    <t>GRATUITY 4.81%</t>
  </si>
  <si>
    <t>Relivier cost (1/6 of Sum 1 to 11)</t>
  </si>
  <si>
    <t>SERVICE CHARGES 5%</t>
  </si>
  <si>
    <t>PER DAY COST</t>
  </si>
  <si>
    <t xml:space="preserve">Current </t>
  </si>
  <si>
    <t>Assistant Facility Manager</t>
  </si>
  <si>
    <t>Max</t>
  </si>
  <si>
    <t>Nos</t>
  </si>
  <si>
    <t>present</t>
  </si>
  <si>
    <t>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</si>
</sst>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1" formatCode="_ * #,##0_ ;_ * \-#,##0_ ;_ * &quot;-&quot;_ ;_ @_ "/>
    <numFmt numFmtId="43" formatCode="_ * #,##0.00_ ;_ * \-#,##0.00_ ;_ * &quot;-&quot;??_ ;_ @_ "/>
    <numFmt numFmtId="164" formatCode="_(* #,##0.00_);_(* \(#,##0.00\);_(* &quot;-&quot;??_);_(@_)"/>
    <numFmt numFmtId="165" formatCode="_ * #,##0_ ;_ * \-#,##0_ ;_ * &quot;-&quot;??_ ;_ @_ "/>
    <numFmt numFmtId="166" formatCode="_-* #,##0.00_-;\-* #,##0.00_-;_-* &quot;-&quot;??_-;_-@_-"/>
    <numFmt numFmtId="167" formatCode="_(* #,##0.0_);_(* \(#,##0.0\);_(* &quot;-&quot;??_);_(@_)"/>
    <numFmt numFmtId="168" formatCode="_(* #,##0_);_(* \(#,##0\);_(* &quot;-&quot;??_);_(@_)"/>
    <numFmt numFmtId="169" formatCode="0.0"/>
    <numFmt numFmtId="170" formatCode="&quot;Rs.&quot;\ #,##0;[Red]&quot;Rs.&quot;\ \-#,##0"/>
    <numFmt numFmtId="171" formatCode="_ &quot;Rs.&quot;\ * #,##0.00_ ;_ &quot;Rs.&quot;\ * \-#,##0.00_ ;_ &quot;Rs.&quot;\ * &quot;-&quot;??_ ;_ @_ "/>
    <numFmt numFmtId="172" formatCode="_([$€-2]* #,##0.00_);_([$€-2]* \(#,##0.00\);_([$€-2]* &quot;-&quot;??_)"/>
    <numFmt numFmtId="173" formatCode="[$-409]General"/>
    <numFmt numFmtId="174" formatCode="[$-409]mmmm/yy;@"/>
    <numFmt numFmtId="175" formatCode="[$-409]d\-mmm\-yy;@"/>
    <numFmt numFmtId="176" formatCode="[$$-409]#,##0.00;[Red]&quot;-&quot;[$$-409]#,##0.00"/>
    <numFmt numFmtId="177" formatCode="ddd\ dd\-mmm\-yy"/>
  </numFmts>
  <fonts count="61" x14ac:knownFonts="1">
    <font>
      <sz val="11"/>
      <color theme="1"/>
      <name val="Calibri"/>
      <family val="2"/>
      <scheme val="minor"/>
    </font>
    <font>
      <sz val="11"/>
      <color theme="1"/>
      <name val="Calibri"/>
      <family val="2"/>
      <scheme val="minor"/>
    </font>
    <font>
      <b/>
      <sz val="11"/>
      <color theme="1"/>
      <name val="Calibri"/>
      <family val="2"/>
      <scheme val="minor"/>
    </font>
    <font>
      <b/>
      <sz val="12"/>
      <color rgb="FF000000"/>
      <name val="Calibri"/>
      <family val="2"/>
    </font>
    <font>
      <sz val="11"/>
      <name val="Calibri"/>
      <family val="2"/>
    </font>
    <font>
      <sz val="11"/>
      <color rgb="FF000000"/>
      <name val="Calibri"/>
      <family val="2"/>
    </font>
    <font>
      <sz val="11"/>
      <color theme="0"/>
      <name val="Calibri"/>
      <family val="2"/>
      <scheme val="minor"/>
    </font>
    <font>
      <sz val="10"/>
      <color rgb="FF000000"/>
      <name val="Times New Roman"/>
      <family val="1"/>
    </font>
    <font>
      <sz val="8"/>
      <color rgb="FF000000"/>
      <name val="Times New Roman"/>
      <family val="1"/>
    </font>
    <font>
      <sz val="8"/>
      <color theme="1"/>
      <name val="Calibri"/>
      <family val="2"/>
      <scheme val="minor"/>
    </font>
    <font>
      <b/>
      <sz val="8"/>
      <color rgb="FF000000"/>
      <name val="Calibri"/>
      <family val="2"/>
    </font>
    <font>
      <sz val="8"/>
      <color rgb="FF000000"/>
      <name val="Calibri"/>
      <family val="2"/>
    </font>
    <font>
      <sz val="8"/>
      <name val="Calibri"/>
      <family val="2"/>
    </font>
    <font>
      <sz val="10"/>
      <name val="Arial"/>
      <family val="2"/>
    </font>
    <font>
      <sz val="12"/>
      <color theme="1"/>
      <name val="Calibri"/>
      <family val="2"/>
      <scheme val="minor"/>
    </font>
    <font>
      <sz val="10"/>
      <color theme="1"/>
      <name val="Calibri"/>
      <family val="2"/>
      <scheme val="minor"/>
    </font>
    <font>
      <sz val="11"/>
      <color indexed="8"/>
      <name val="Calibri"/>
      <family val="2"/>
    </font>
    <font>
      <sz val="11"/>
      <color theme="1"/>
      <name val="Arial"/>
      <family val="2"/>
    </font>
    <font>
      <sz val="10"/>
      <color theme="1"/>
      <name val="Tahoma"/>
      <family val="2"/>
    </font>
    <font>
      <sz val="8"/>
      <color rgb="FF000000"/>
      <name val="Calibri"/>
      <family val="2"/>
      <scheme val="minor"/>
    </font>
    <font>
      <b/>
      <sz val="8"/>
      <name val="Calibri"/>
      <family val="2"/>
      <scheme val="minor"/>
    </font>
    <font>
      <sz val="8"/>
      <name val="Calibri"/>
      <family val="2"/>
      <scheme val="minor"/>
    </font>
    <font>
      <sz val="8"/>
      <color rgb="FFFF0000"/>
      <name val="Calibri"/>
      <family val="2"/>
      <scheme val="minor"/>
    </font>
    <font>
      <b/>
      <sz val="8"/>
      <color rgb="FF000000"/>
      <name val="Calibri"/>
      <family val="2"/>
      <scheme val="minor"/>
    </font>
    <font>
      <b/>
      <sz val="10"/>
      <color theme="0"/>
      <name val="Calibri"/>
      <family val="2"/>
      <scheme val="minor"/>
    </font>
    <font>
      <sz val="10"/>
      <name val="Calibri"/>
      <family val="2"/>
      <scheme val="minor"/>
    </font>
    <font>
      <b/>
      <sz val="10"/>
      <color theme="1"/>
      <name val="Calibri"/>
      <family val="2"/>
      <scheme val="minor"/>
    </font>
    <font>
      <b/>
      <sz val="10"/>
      <name val="Calibri"/>
      <family val="2"/>
      <scheme val="minor"/>
    </font>
    <font>
      <sz val="10"/>
      <color indexed="8"/>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theme="1"/>
      <name val="Trebuchet MS"/>
      <family val="2"/>
    </font>
    <font>
      <sz val="12"/>
      <name val="Times New Roman"/>
      <family val="1"/>
    </font>
    <font>
      <sz val="11"/>
      <color indexed="8"/>
      <name val="Calibri"/>
      <family val="2"/>
      <charset val="1"/>
    </font>
    <font>
      <i/>
      <sz val="11"/>
      <color indexed="23"/>
      <name val="Calibri"/>
      <family val="2"/>
    </font>
    <font>
      <sz val="11"/>
      <color indexed="17"/>
      <name val="Calibri"/>
      <family val="2"/>
    </font>
    <font>
      <b/>
      <i/>
      <sz val="16"/>
      <color theme="1"/>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color theme="1"/>
      <name val="Trebuchet MS"/>
      <family val="2"/>
    </font>
    <font>
      <sz val="11"/>
      <color theme="1"/>
      <name val="Calibri"/>
      <family val="2"/>
    </font>
    <font>
      <b/>
      <sz val="11"/>
      <color indexed="63"/>
      <name val="Calibri"/>
      <family val="2"/>
    </font>
    <font>
      <b/>
      <i/>
      <u/>
      <sz val="11"/>
      <color theme="1"/>
      <name val="Arial"/>
      <family val="2"/>
    </font>
    <font>
      <b/>
      <sz val="18"/>
      <color indexed="56"/>
      <name val="Cambria"/>
      <family val="2"/>
    </font>
    <font>
      <b/>
      <sz val="11"/>
      <color indexed="8"/>
      <name val="Calibri"/>
      <family val="2"/>
    </font>
    <font>
      <sz val="11"/>
      <color indexed="10"/>
      <name val="Calibri"/>
      <family val="2"/>
    </font>
    <font>
      <b/>
      <sz val="8"/>
      <color theme="1"/>
      <name val="Calibri"/>
      <family val="2"/>
      <scheme val="minor"/>
    </font>
    <font>
      <b/>
      <sz val="8"/>
      <color theme="1"/>
      <name val="Calibri"/>
      <family val="2"/>
    </font>
    <font>
      <b/>
      <sz val="14"/>
      <color rgb="FF000000"/>
      <name val="Times New Roman"/>
      <family val="1"/>
    </font>
    <font>
      <b/>
      <sz val="14"/>
      <color theme="1"/>
      <name val="Calibri"/>
      <family val="2"/>
    </font>
    <font>
      <b/>
      <sz val="24"/>
      <color theme="1"/>
      <name val="Calibri"/>
      <family val="2"/>
      <scheme val="minor"/>
    </font>
    <font>
      <b/>
      <i/>
      <sz val="8"/>
      <name val="Calibri"/>
      <family val="2"/>
      <scheme val="minor"/>
    </font>
    <font>
      <i/>
      <sz val="8"/>
      <name val="Calibri"/>
      <family val="2"/>
      <scheme val="minor"/>
    </font>
    <font>
      <b/>
      <sz val="20"/>
      <color theme="1"/>
      <name val="Calibri"/>
      <family val="2"/>
      <scheme val="minor"/>
    </font>
    <font>
      <b/>
      <u/>
      <sz val="20"/>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gradientFill degree="45">
        <stop position="0">
          <color theme="2" tint="-0.89803765984069339"/>
        </stop>
        <stop position="0.5">
          <color theme="6" tint="-0.25098422193060094"/>
        </stop>
        <stop position="1">
          <color theme="2" tint="-0.89803765984069339"/>
        </stop>
      </gradientFill>
    </fill>
    <fill>
      <patternFill patternType="solid">
        <fgColor rgb="FFFFC000"/>
        <bgColor rgb="FFA6A6A6"/>
      </patternFill>
    </fill>
    <fill>
      <patternFill patternType="solid">
        <fgColor rgb="FFFFFF00"/>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theme="5" tint="-0.24994659260841701"/>
      </left>
      <right style="double">
        <color theme="5" tint="-0.24994659260841701"/>
      </right>
      <top style="double">
        <color theme="5" tint="-0.24994659260841701"/>
      </top>
      <bottom style="double">
        <color theme="5" tint="-0.24994659260841701"/>
      </bottom>
      <diagonal/>
    </border>
    <border>
      <left/>
      <right/>
      <top style="thin">
        <color indexed="62"/>
      </top>
      <bottom style="double">
        <color indexed="62"/>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style="thin">
        <color indexed="64"/>
      </right>
      <top style="thin">
        <color indexed="64"/>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s>
  <cellStyleXfs count="2252">
    <xf numFmtId="0" fontId="0" fillId="0" borderId="0"/>
    <xf numFmtId="0" fontId="7" fillId="0" borderId="0"/>
    <xf numFmtId="43" fontId="1" fillId="0" borderId="0" applyFont="0" applyFill="0" applyBorder="0" applyAlignment="0" applyProtection="0"/>
    <xf numFmtId="0" fontId="1" fillId="0" borderId="0"/>
    <xf numFmtId="0" fontId="13" fillId="0" borderId="0"/>
    <xf numFmtId="41"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43" fontId="13" fillId="0" borderId="0" applyFont="0" applyFill="0" applyBorder="0" applyAlignment="0" applyProtection="0"/>
    <xf numFmtId="166" fontId="14"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13" fillId="0" borderId="0"/>
    <xf numFmtId="0" fontId="9" fillId="0" borderId="0"/>
    <xf numFmtId="0" fontId="14" fillId="0" borderId="0"/>
    <xf numFmtId="0" fontId="1" fillId="0" borderId="0"/>
    <xf numFmtId="0" fontId="15" fillId="0" borderId="0"/>
    <xf numFmtId="0" fontId="16" fillId="0" borderId="0"/>
    <xf numFmtId="0" fontId="7" fillId="0" borderId="0"/>
    <xf numFmtId="0" fontId="13" fillId="0" borderId="0">
      <protection locked="0"/>
    </xf>
    <xf numFmtId="0" fontId="17" fillId="0" borderId="0"/>
    <xf numFmtId="0" fontId="18" fillId="0" borderId="0"/>
    <xf numFmtId="0" fontId="13" fillId="0" borderId="0">
      <alignment vertical="top" wrapText="1"/>
    </xf>
    <xf numFmtId="9" fontId="7" fillId="0" borderId="0" applyFont="0" applyFill="0" applyBorder="0" applyAlignment="0" applyProtection="0"/>
    <xf numFmtId="164" fontId="7" fillId="0" borderId="0" applyFont="0" applyFill="0" applyBorder="0" applyAlignment="0" applyProtection="0"/>
    <xf numFmtId="0" fontId="7" fillId="0" borderId="0"/>
    <xf numFmtId="0" fontId="13" fillId="0" borderId="0"/>
    <xf numFmtId="0" fontId="28" fillId="0" borderId="0"/>
    <xf numFmtId="0" fontId="13" fillId="0" borderId="0" applyNumberFormat="0" applyFill="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1" fillId="13" borderId="28"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0" fontId="32" fillId="27" borderId="29"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4"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66" fontId="3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9" fillId="0" borderId="0" applyFont="0" applyFill="0" applyBorder="0" applyAlignment="0" applyProtection="0"/>
    <xf numFmtId="166" fontId="13" fillId="0" borderId="0" applyFont="0" applyFill="0" applyBorder="0" applyAlignment="0" applyProtection="0"/>
    <xf numFmtId="166"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4" fontId="16" fillId="0" borderId="0" applyFont="0" applyFill="0" applyBorder="0" applyAlignment="0" applyProtection="0"/>
    <xf numFmtId="166" fontId="13" fillId="0" borderId="0" applyFont="0" applyFill="0" applyBorder="0" applyAlignment="0" applyProtection="0"/>
    <xf numFmtId="43" fontId="1" fillId="0" borderId="0" applyFont="0" applyFill="0" applyBorder="0" applyAlignment="0" applyProtection="0"/>
    <xf numFmtId="0" fontId="9" fillId="0" borderId="0" applyFont="0" applyFill="0" applyBorder="0" applyAlignment="0" applyProtection="0"/>
    <xf numFmtId="43" fontId="9" fillId="0" borderId="0" applyFont="0" applyFill="0" applyBorder="0" applyAlignment="0" applyProtection="0"/>
    <xf numFmtId="0" fontId="9"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64"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 fillId="0" borderId="0" applyFont="0" applyFill="0" applyBorder="0" applyAlignment="0" applyProtection="0"/>
    <xf numFmtId="0" fontId="1"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3" fillId="0" borderId="0" applyFont="0" applyFill="0" applyBorder="0" applyAlignment="0" applyProtection="0"/>
    <xf numFmtId="164" fontId="1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13" fillId="0" borderId="0" applyFont="0" applyFill="0" applyBorder="0" applyAlignment="0" applyProtection="0"/>
    <xf numFmtId="164"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6" fontId="3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34"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3" fillId="0" borderId="0" applyFont="0" applyFill="0" applyBorder="0" applyAlignment="0" applyProtection="0"/>
    <xf numFmtId="43" fontId="13" fillId="0" borderId="0" applyFont="0" applyFill="0" applyBorder="0" applyAlignment="0" applyProtection="0"/>
    <xf numFmtId="164" fontId="13"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164" fontId="16" fillId="0" borderId="0" applyFont="0" applyFill="0" applyBorder="0" applyAlignment="0" applyProtection="0"/>
    <xf numFmtId="171" fontId="1"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3" fontId="5" fillId="0" borderId="0"/>
    <xf numFmtId="0" fontId="35"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0" borderId="0">
      <alignment horizontal="center"/>
    </xf>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39" fillId="0" borderId="30"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0" fillId="0" borderId="31"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32"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8" fillId="0" borderId="0">
      <alignment horizontal="center" textRotation="90"/>
    </xf>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4"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2" fillId="13" borderId="28" applyNumberFormat="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3" fillId="0" borderId="33" applyNumberFormat="0" applyFill="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13" fillId="0" borderId="0"/>
    <xf numFmtId="0" fontId="9" fillId="0" borderId="0"/>
    <xf numFmtId="0" fontId="13" fillId="0" borderId="0"/>
    <xf numFmtId="0" fontId="9" fillId="0" borderId="0"/>
    <xf numFmtId="0" fontId="9" fillId="0" borderId="0"/>
    <xf numFmtId="0" fontId="13" fillId="0" borderId="0"/>
    <xf numFmtId="0" fontId="1" fillId="0" borderId="0"/>
    <xf numFmtId="0" fontId="1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4" fillId="0" borderId="0"/>
    <xf numFmtId="0" fontId="1" fillId="0" borderId="0"/>
    <xf numFmtId="0" fontId="1" fillId="0" borderId="0"/>
    <xf numFmtId="0" fontId="45"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1"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 fillId="0" borderId="0"/>
    <xf numFmtId="0" fontId="1" fillId="0" borderId="0"/>
    <xf numFmtId="0" fontId="16" fillId="0" borderId="0"/>
    <xf numFmtId="0" fontId="13" fillId="0" borderId="0"/>
    <xf numFmtId="0" fontId="13" fillId="0" borderId="0"/>
    <xf numFmtId="0" fontId="1" fillId="0" borderId="0"/>
    <xf numFmtId="0" fontId="1" fillId="0" borderId="0"/>
    <xf numFmtId="0" fontId="13" fillId="0" borderId="0"/>
    <xf numFmtId="0" fontId="13" fillId="0" borderId="0"/>
    <xf numFmtId="0" fontId="13" fillId="0" borderId="0"/>
    <xf numFmtId="0" fontId="13" fillId="0" borderId="0"/>
    <xf numFmtId="0" fontId="16" fillId="0" borderId="0"/>
    <xf numFmtId="174" fontId="1" fillId="0" borderId="0"/>
    <xf numFmtId="0" fontId="13" fillId="0" borderId="0"/>
    <xf numFmtId="0" fontId="13" fillId="0" borderId="0"/>
    <xf numFmtId="174" fontId="1" fillId="0" borderId="0"/>
    <xf numFmtId="174" fontId="1" fillId="0" borderId="0"/>
    <xf numFmtId="0" fontId="46" fillId="0" borderId="0"/>
    <xf numFmtId="0" fontId="13" fillId="0" borderId="0"/>
    <xf numFmtId="0" fontId="1" fillId="0" borderId="0"/>
    <xf numFmtId="0" fontId="1" fillId="0" borderId="0"/>
    <xf numFmtId="0" fontId="13"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175" fontId="1" fillId="0" borderId="0"/>
    <xf numFmtId="0" fontId="13" fillId="0" borderId="0"/>
    <xf numFmtId="0" fontId="1" fillId="0" borderId="0"/>
    <xf numFmtId="0" fontId="1" fillId="0" borderId="0"/>
    <xf numFmtId="0" fontId="13" fillId="0" borderId="0"/>
    <xf numFmtId="0" fontId="13" fillId="0" borderId="0"/>
    <xf numFmtId="0" fontId="13" fillId="0" borderId="0"/>
    <xf numFmtId="0" fontId="1" fillId="0" borderId="0"/>
    <xf numFmtId="0" fontId="13" fillId="0" borderId="0"/>
    <xf numFmtId="0" fontId="13" fillId="0" borderId="0"/>
    <xf numFmtId="0" fontId="9"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 fillId="0" borderId="0"/>
    <xf numFmtId="0" fontId="13" fillId="0" borderId="0"/>
    <xf numFmtId="0" fontId="1" fillId="0" borderId="0"/>
    <xf numFmtId="0" fontId="13" fillId="0" borderId="0"/>
    <xf numFmtId="0" fontId="9" fillId="0" borderId="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3" fillId="29" borderId="34" applyNumberFormat="0" applyFont="0" applyAlignment="0" applyProtection="0"/>
    <xf numFmtId="0" fontId="13"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3"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3"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16" fillId="29" borderId="34" applyNumberFormat="0" applyFon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0" fontId="47" fillId="13" borderId="35" applyNumberFormat="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0" fontId="48" fillId="0" borderId="0"/>
    <xf numFmtId="176" fontId="48"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xf numFmtId="0" fontId="1" fillId="0" borderId="0"/>
    <xf numFmtId="0" fontId="1" fillId="0" borderId="0"/>
    <xf numFmtId="177" fontId="6" fillId="30" borderId="36" applyNumberFormat="0" applyFont="0" applyAlignment="0" applyProtection="0">
      <alignment horizontal="center"/>
      <protection locked="0"/>
    </xf>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0" fillId="0" borderId="37"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9" fontId="1" fillId="0" borderId="0" applyFont="0" applyFill="0" applyBorder="0" applyAlignment="0" applyProtection="0"/>
  </cellStyleXfs>
  <cellXfs count="369">
    <xf numFmtId="0" fontId="0" fillId="0" borderId="0" xfId="0"/>
    <xf numFmtId="0" fontId="0" fillId="0" borderId="1" xfId="0" applyBorder="1"/>
    <xf numFmtId="0" fontId="0" fillId="4" borderId="1" xfId="0" applyFill="1" applyBorder="1" applyAlignment="1">
      <alignment horizontal="center"/>
    </xf>
    <xf numFmtId="1" fontId="0" fillId="4" borderId="1" xfId="0" applyNumberFormat="1"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4" borderId="5" xfId="0"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1" fillId="0" borderId="1" xfId="0" applyFont="1" applyBorder="1" applyAlignment="1">
      <alignment horizontal="center" vertical="center"/>
    </xf>
    <xf numFmtId="0" fontId="0" fillId="4" borderId="1" xfId="0" applyFill="1" applyBorder="1" applyAlignment="1">
      <alignment horizontal="center" vertical="center"/>
    </xf>
    <xf numFmtId="0" fontId="0" fillId="3" borderId="2"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2" fillId="0" borderId="0" xfId="0" applyFont="1" applyBorder="1" applyAlignment="1">
      <alignment horizontal="center" vertical="center"/>
    </xf>
    <xf numFmtId="0" fontId="2" fillId="3" borderId="5" xfId="0" applyFont="1" applyFill="1" applyBorder="1" applyAlignment="1">
      <alignment vertical="center"/>
    </xf>
    <xf numFmtId="0" fontId="2" fillId="3" borderId="1" xfId="0" applyFont="1" applyFill="1" applyBorder="1" applyAlignment="1">
      <alignment vertical="center" wrapText="1"/>
    </xf>
    <xf numFmtId="0" fontId="0" fillId="0" borderId="0" xfId="0" applyAlignment="1">
      <alignment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3" fillId="3" borderId="17"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0" fillId="0" borderId="6" xfId="0" applyBorder="1" applyAlignment="1">
      <alignment horizontal="center"/>
    </xf>
    <xf numFmtId="0" fontId="0" fillId="0" borderId="12"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 fillId="3" borderId="5"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 xfId="0" applyFont="1" applyFill="1" applyBorder="1" applyAlignment="1">
      <alignment vertical="center"/>
    </xf>
    <xf numFmtId="0" fontId="0" fillId="4" borderId="1" xfId="0" applyFill="1" applyBorder="1" applyAlignment="1">
      <alignment vertical="center"/>
    </xf>
    <xf numFmtId="0" fontId="0" fillId="4" borderId="3" xfId="0" applyFill="1" applyBorder="1" applyAlignment="1">
      <alignment horizontal="center" vertical="center"/>
    </xf>
    <xf numFmtId="0" fontId="1" fillId="5" borderId="1" xfId="0" applyFont="1" applyFill="1" applyBorder="1" applyAlignment="1">
      <alignment horizontal="left"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2" fillId="3" borderId="7" xfId="0" applyFont="1" applyFill="1" applyBorder="1" applyAlignment="1">
      <alignment horizontal="center" vertical="center"/>
    </xf>
    <xf numFmtId="0" fontId="0" fillId="4" borderId="4" xfId="0" applyFill="1" applyBorder="1" applyAlignment="1">
      <alignment horizontal="center" vertical="center"/>
    </xf>
    <xf numFmtId="0" fontId="0" fillId="5" borderId="1" xfId="0" applyFill="1" applyBorder="1" applyAlignment="1">
      <alignment horizontal="center"/>
    </xf>
    <xf numFmtId="1" fontId="0" fillId="5" borderId="1" xfId="0" applyNumberFormat="1" applyFill="1" applyBorder="1" applyAlignment="1">
      <alignment horizontal="center"/>
    </xf>
    <xf numFmtId="0" fontId="0" fillId="0" borderId="1" xfId="0" applyBorder="1" applyAlignment="1">
      <alignment vertical="center" wrapText="1"/>
    </xf>
    <xf numFmtId="0" fontId="8" fillId="0" borderId="0" xfId="1" applyFont="1" applyFill="1" applyBorder="1" applyAlignment="1">
      <alignment horizontal="center" vertical="center"/>
    </xf>
    <xf numFmtId="0" fontId="19" fillId="0" borderId="0" xfId="1" applyFont="1" applyAlignment="1">
      <alignment horizontal="left" vertical="top"/>
    </xf>
    <xf numFmtId="43" fontId="19" fillId="0" borderId="0" xfId="1" applyNumberFormat="1" applyFont="1" applyAlignment="1">
      <alignment horizontal="left" vertical="top"/>
    </xf>
    <xf numFmtId="0" fontId="19" fillId="0" borderId="0" xfId="1" applyFont="1" applyBorder="1" applyAlignment="1">
      <alignment horizontal="left" vertical="top"/>
    </xf>
    <xf numFmtId="167" fontId="19" fillId="0" borderId="0" xfId="25" applyNumberFormat="1" applyFont="1" applyFill="1" applyBorder="1" applyAlignment="1">
      <alignment horizontal="left" vertical="top"/>
    </xf>
    <xf numFmtId="168" fontId="19" fillId="0" borderId="0" xfId="1" applyNumberFormat="1" applyFont="1" applyAlignment="1">
      <alignment horizontal="left" vertical="top"/>
    </xf>
    <xf numFmtId="0" fontId="15" fillId="0" borderId="0" xfId="0" applyFont="1"/>
    <xf numFmtId="165" fontId="52" fillId="2" borderId="1" xfId="1191" applyNumberFormat="1" applyFont="1" applyFill="1" applyBorder="1" applyAlignment="1">
      <alignment horizontal="center" vertical="center"/>
    </xf>
    <xf numFmtId="165" fontId="9" fillId="0" borderId="1" xfId="1191" applyNumberFormat="1" applyFont="1" applyBorder="1" applyAlignment="1">
      <alignment vertical="center"/>
    </xf>
    <xf numFmtId="165" fontId="9" fillId="0" borderId="1" xfId="1191" applyNumberFormat="1" applyFont="1" applyFill="1" applyBorder="1" applyAlignment="1">
      <alignment vertical="center"/>
    </xf>
    <xf numFmtId="0" fontId="53" fillId="31" borderId="1" xfId="3" applyFont="1" applyFill="1" applyBorder="1" applyAlignment="1">
      <alignment horizontal="center" vertical="center"/>
    </xf>
    <xf numFmtId="0" fontId="53" fillId="31" borderId="1" xfId="3" applyFont="1" applyFill="1" applyBorder="1" applyAlignment="1">
      <alignment horizontal="center" vertical="center" wrapText="1"/>
    </xf>
    <xf numFmtId="0" fontId="11" fillId="5" borderId="1" xfId="3" applyFont="1" applyFill="1" applyBorder="1" applyAlignment="1">
      <alignment horizontal="center" vertical="center"/>
    </xf>
    <xf numFmtId="0" fontId="12" fillId="5" borderId="1" xfId="3" applyFont="1" applyFill="1" applyBorder="1" applyAlignment="1">
      <alignment horizontal="center" vertical="center"/>
    </xf>
    <xf numFmtId="165" fontId="11" fillId="5" borderId="1" xfId="2" applyNumberFormat="1" applyFont="1" applyFill="1" applyBorder="1" applyAlignment="1">
      <alignment horizontal="center" vertical="center"/>
    </xf>
    <xf numFmtId="0" fontId="10" fillId="5" borderId="1" xfId="3" applyFont="1" applyFill="1" applyBorder="1" applyAlignment="1">
      <alignment horizontal="center" vertical="center"/>
    </xf>
    <xf numFmtId="165" fontId="10" fillId="5" borderId="1" xfId="2" applyNumberFormat="1" applyFont="1" applyFill="1" applyBorder="1" applyAlignment="1">
      <alignment horizontal="center" vertical="center"/>
    </xf>
    <xf numFmtId="165" fontId="11" fillId="0" borderId="1" xfId="2" applyNumberFormat="1" applyFont="1" applyFill="1" applyBorder="1" applyAlignment="1">
      <alignment horizontal="center" vertical="center"/>
    </xf>
    <xf numFmtId="165" fontId="12" fillId="5" borderId="1" xfId="2" applyNumberFormat="1" applyFont="1" applyFill="1" applyBorder="1" applyAlignment="1">
      <alignment horizontal="center" vertical="center"/>
    </xf>
    <xf numFmtId="165" fontId="10" fillId="6" borderId="1" xfId="2" applyNumberFormat="1" applyFont="1" applyFill="1" applyBorder="1" applyAlignment="1">
      <alignment horizontal="center" vertical="center"/>
    </xf>
    <xf numFmtId="10" fontId="11" fillId="5" borderId="1" xfId="2251" applyNumberFormat="1" applyFont="1" applyFill="1" applyBorder="1" applyAlignment="1">
      <alignment horizontal="center" vertical="center"/>
    </xf>
    <xf numFmtId="10" fontId="11" fillId="5" borderId="1" xfId="3" applyNumberFormat="1" applyFont="1" applyFill="1" applyBorder="1" applyAlignment="1">
      <alignment horizontal="center" vertical="center"/>
    </xf>
    <xf numFmtId="9" fontId="11" fillId="5" borderId="1" xfId="3" applyNumberFormat="1" applyFont="1" applyFill="1" applyBorder="1" applyAlignment="1">
      <alignment horizontal="center" vertical="center"/>
    </xf>
    <xf numFmtId="0" fontId="19" fillId="2" borderId="1" xfId="1" applyFont="1" applyFill="1" applyBorder="1" applyAlignment="1">
      <alignment horizontal="left" wrapText="1"/>
    </xf>
    <xf numFmtId="1" fontId="23" fillId="2" borderId="1" xfId="1" applyNumberFormat="1" applyFont="1" applyFill="1" applyBorder="1" applyAlignment="1">
      <alignment horizontal="center" vertical="top" shrinkToFit="1"/>
    </xf>
    <xf numFmtId="168" fontId="23" fillId="2" borderId="1" xfId="25" applyNumberFormat="1" applyFont="1" applyFill="1" applyBorder="1" applyAlignment="1">
      <alignment horizontal="center" vertical="top" shrinkToFit="1"/>
    </xf>
    <xf numFmtId="165" fontId="19" fillId="0" borderId="1" xfId="2" applyNumberFormat="1" applyFont="1" applyFill="1" applyBorder="1" applyAlignment="1">
      <alignment horizontal="center" vertical="center" shrinkToFit="1"/>
    </xf>
    <xf numFmtId="3" fontId="19" fillId="0" borderId="1" xfId="1" applyNumberFormat="1" applyFont="1" applyFill="1" applyBorder="1" applyAlignment="1">
      <alignment horizontal="center" vertical="center" shrinkToFit="1"/>
    </xf>
    <xf numFmtId="168" fontId="21" fillId="0" borderId="1" xfId="25" applyNumberFormat="1" applyFont="1" applyFill="1" applyBorder="1" applyAlignment="1">
      <alignment horizontal="center" vertical="center" wrapText="1"/>
    </xf>
    <xf numFmtId="165" fontId="19" fillId="2" borderId="1" xfId="2" applyNumberFormat="1" applyFont="1" applyFill="1" applyBorder="1" applyAlignment="1">
      <alignment horizontal="center" vertical="center" wrapText="1"/>
    </xf>
    <xf numFmtId="1" fontId="23" fillId="2" borderId="1" xfId="1" applyNumberFormat="1" applyFont="1" applyFill="1" applyBorder="1" applyAlignment="1">
      <alignment horizontal="center" vertical="center" shrinkToFit="1"/>
    </xf>
    <xf numFmtId="168" fontId="23" fillId="2" borderId="1" xfId="25" applyNumberFormat="1" applyFont="1" applyFill="1" applyBorder="1" applyAlignment="1">
      <alignment horizontal="center" vertical="center" shrinkToFit="1"/>
    </xf>
    <xf numFmtId="1" fontId="19" fillId="0" borderId="1" xfId="1" applyNumberFormat="1" applyFont="1" applyBorder="1" applyAlignment="1">
      <alignment horizontal="center" vertical="center" shrinkToFit="1"/>
    </xf>
    <xf numFmtId="165" fontId="19" fillId="0" borderId="1" xfId="2" applyNumberFormat="1" applyFont="1" applyBorder="1" applyAlignment="1">
      <alignment horizontal="center" vertical="center" shrinkToFit="1"/>
    </xf>
    <xf numFmtId="0" fontId="19" fillId="2" borderId="1" xfId="1" applyFont="1" applyFill="1" applyBorder="1" applyAlignment="1">
      <alignment horizontal="center" vertical="center" wrapText="1"/>
    </xf>
    <xf numFmtId="3" fontId="23" fillId="2" borderId="1" xfId="1" applyNumberFormat="1" applyFont="1" applyFill="1" applyBorder="1" applyAlignment="1">
      <alignment horizontal="center" vertical="center" shrinkToFit="1"/>
    </xf>
    <xf numFmtId="165" fontId="23" fillId="2" borderId="1" xfId="2" applyNumberFormat="1" applyFont="1" applyFill="1" applyBorder="1" applyAlignment="1">
      <alignment horizontal="center" vertical="center" shrinkToFit="1"/>
    </xf>
    <xf numFmtId="3" fontId="22" fillId="0" borderId="1" xfId="1" applyNumberFormat="1" applyFont="1" applyBorder="1" applyAlignment="1">
      <alignment horizontal="center" vertical="center" shrinkToFit="1"/>
    </xf>
    <xf numFmtId="1" fontId="22" fillId="0" borderId="1" xfId="1" applyNumberFormat="1" applyFont="1" applyBorder="1" applyAlignment="1">
      <alignment horizontal="center" vertical="center" shrinkToFit="1"/>
    </xf>
    <xf numFmtId="168" fontId="22" fillId="0" borderId="1" xfId="25" applyNumberFormat="1" applyFont="1" applyFill="1" applyBorder="1" applyAlignment="1">
      <alignment horizontal="center" vertical="center" wrapText="1"/>
    </xf>
    <xf numFmtId="0" fontId="52" fillId="6" borderId="1" xfId="1" applyFont="1" applyFill="1" applyBorder="1" applyAlignment="1">
      <alignment horizontal="right" vertical="top" wrapText="1"/>
    </xf>
    <xf numFmtId="0" fontId="52" fillId="32" borderId="1" xfId="1" applyFont="1" applyFill="1" applyBorder="1" applyAlignment="1">
      <alignment horizontal="left" vertical="top" wrapText="1" indent="1"/>
    </xf>
    <xf numFmtId="0" fontId="52" fillId="32" borderId="1" xfId="1" applyFont="1" applyFill="1" applyBorder="1" applyAlignment="1">
      <alignment horizontal="center" vertical="top" wrapText="1"/>
    </xf>
    <xf numFmtId="0" fontId="52" fillId="32" borderId="1" xfId="1" applyFont="1" applyFill="1" applyBorder="1" applyAlignment="1">
      <alignment horizontal="right" vertical="top" wrapText="1"/>
    </xf>
    <xf numFmtId="165" fontId="21" fillId="0" borderId="1" xfId="2"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0" fontId="15" fillId="0" borderId="1" xfId="0" applyFont="1" applyFill="1" applyBorder="1" applyAlignment="1">
      <alignment horizontal="center"/>
    </xf>
    <xf numFmtId="0" fontId="25" fillId="0" borderId="1" xfId="0" applyFont="1" applyFill="1" applyBorder="1" applyAlignment="1">
      <alignment vertical="center"/>
    </xf>
    <xf numFmtId="165" fontId="15" fillId="0" borderId="1" xfId="2" applyNumberFormat="1" applyFont="1" applyFill="1" applyBorder="1"/>
    <xf numFmtId="165" fontId="15" fillId="0" borderId="1" xfId="2" applyNumberFormat="1" applyFont="1" applyFill="1" applyBorder="1" applyAlignment="1"/>
    <xf numFmtId="0" fontId="25" fillId="0" borderId="1" xfId="0" applyFont="1" applyFill="1" applyBorder="1" applyAlignment="1">
      <alignment vertical="center" wrapText="1"/>
    </xf>
    <xf numFmtId="165" fontId="15" fillId="0" borderId="1" xfId="2" applyNumberFormat="1" applyFont="1" applyFill="1" applyBorder="1" applyAlignment="1">
      <alignment horizontal="center"/>
    </xf>
    <xf numFmtId="0" fontId="52" fillId="6" borderId="1" xfId="0" applyFont="1" applyFill="1" applyBorder="1" applyAlignment="1">
      <alignment horizontal="left" vertical="center"/>
    </xf>
    <xf numFmtId="0" fontId="52" fillId="2" borderId="1" xfId="0" applyFont="1" applyFill="1" applyBorder="1" applyAlignment="1">
      <alignment vertical="center"/>
    </xf>
    <xf numFmtId="0" fontId="52" fillId="2"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vertical="center"/>
    </xf>
    <xf numFmtId="3" fontId="9" fillId="0" borderId="1" xfId="0" applyNumberFormat="1" applyFont="1" applyBorder="1" applyAlignment="1">
      <alignment horizontal="center" vertical="center"/>
    </xf>
    <xf numFmtId="0" fontId="9" fillId="0" borderId="1" xfId="0" applyFont="1" applyFill="1" applyBorder="1" applyAlignment="1">
      <alignment vertical="center"/>
    </xf>
    <xf numFmtId="3"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165" fontId="11" fillId="0" borderId="1" xfId="2" applyNumberFormat="1" applyFont="1" applyFill="1" applyBorder="1" applyAlignment="1">
      <alignment horizontal="center" vertical="center" wrapText="1"/>
    </xf>
    <xf numFmtId="165" fontId="10" fillId="0" borderId="1" xfId="2" applyNumberFormat="1" applyFont="1" applyFill="1" applyBorder="1" applyAlignment="1">
      <alignment horizontal="center" vertical="center" wrapText="1"/>
    </xf>
    <xf numFmtId="165" fontId="10" fillId="0" borderId="1" xfId="2" applyNumberFormat="1" applyFont="1" applyFill="1" applyBorder="1" applyAlignment="1">
      <alignment horizontal="center" vertical="center"/>
    </xf>
    <xf numFmtId="165" fontId="12" fillId="0" borderId="1" xfId="2" applyNumberFormat="1" applyFont="1" applyFill="1" applyBorder="1" applyAlignment="1">
      <alignment horizontal="center" vertical="center" wrapText="1"/>
    </xf>
    <xf numFmtId="165" fontId="12" fillId="0" borderId="1" xfId="2" applyNumberFormat="1" applyFont="1" applyFill="1" applyBorder="1" applyAlignment="1">
      <alignment horizontal="center" vertical="center"/>
    </xf>
    <xf numFmtId="165" fontId="10" fillId="6" borderId="1" xfId="2" applyNumberFormat="1" applyFont="1" applyFill="1" applyBorder="1" applyAlignment="1">
      <alignment horizontal="center" vertical="center" wrapText="1"/>
    </xf>
    <xf numFmtId="0" fontId="53" fillId="31" borderId="4" xfId="3" applyFont="1" applyFill="1" applyBorder="1" applyAlignment="1">
      <alignment horizontal="center" vertical="center"/>
    </xf>
    <xf numFmtId="0" fontId="53" fillId="6" borderId="4" xfId="3" applyFont="1" applyFill="1" applyBorder="1" applyAlignment="1">
      <alignment horizontal="center" vertical="center" wrapText="1"/>
    </xf>
    <xf numFmtId="0" fontId="11" fillId="5" borderId="1" xfId="3" applyFont="1" applyFill="1" applyBorder="1" applyAlignment="1">
      <alignment horizontal="center" vertical="center" wrapText="1"/>
    </xf>
    <xf numFmtId="165" fontId="19" fillId="0" borderId="1" xfId="2" applyNumberFormat="1" applyFont="1" applyBorder="1" applyAlignment="1">
      <alignment vertical="center" shrinkToFit="1"/>
    </xf>
    <xf numFmtId="43" fontId="22" fillId="0" borderId="1" xfId="1191" applyNumberFormat="1" applyFont="1" applyBorder="1" applyAlignment="1">
      <alignment vertical="center"/>
    </xf>
    <xf numFmtId="3" fontId="27" fillId="34" borderId="6" xfId="0" applyNumberFormat="1" applyFont="1" applyFill="1" applyBorder="1" applyAlignment="1">
      <alignment horizontal="center" vertical="center" wrapText="1"/>
    </xf>
    <xf numFmtId="3" fontId="27" fillId="34" borderId="1" xfId="0" applyNumberFormat="1" applyFont="1" applyFill="1" applyBorder="1" applyAlignment="1">
      <alignment horizontal="center" vertical="center" wrapText="1"/>
    </xf>
    <xf numFmtId="3" fontId="27" fillId="34" borderId="12" xfId="0" applyNumberFormat="1" applyFont="1" applyFill="1" applyBorder="1" applyAlignment="1">
      <alignment horizontal="center" vertical="center" wrapText="1"/>
    </xf>
    <xf numFmtId="0" fontId="15" fillId="0" borderId="6" xfId="0" applyFont="1" applyFill="1" applyBorder="1" applyAlignment="1">
      <alignment horizontal="center" vertical="center"/>
    </xf>
    <xf numFmtId="0" fontId="15" fillId="0" borderId="1" xfId="0" applyFont="1" applyFill="1" applyBorder="1" applyAlignment="1">
      <alignment horizontal="center" vertical="center"/>
    </xf>
    <xf numFmtId="168" fontId="15" fillId="0" borderId="12" xfId="7" applyNumberFormat="1" applyFont="1" applyFill="1" applyBorder="1" applyAlignment="1">
      <alignment horizontal="center" vertical="center"/>
    </xf>
    <xf numFmtId="3" fontId="27" fillId="34" borderId="21" xfId="0" applyNumberFormat="1" applyFont="1" applyFill="1" applyBorder="1" applyAlignment="1">
      <alignment horizontal="center" vertical="center" wrapText="1"/>
    </xf>
    <xf numFmtId="0" fontId="21" fillId="0" borderId="1" xfId="1" applyFont="1" applyBorder="1" applyAlignment="1">
      <alignment horizontal="left" vertical="center" wrapText="1"/>
    </xf>
    <xf numFmtId="0" fontId="20" fillId="2" borderId="1" xfId="1" applyFont="1" applyFill="1" applyBorder="1" applyAlignment="1">
      <alignment horizontal="left" vertical="center"/>
    </xf>
    <xf numFmtId="0" fontId="20" fillId="2" borderId="1" xfId="1" applyFont="1" applyFill="1" applyBorder="1" applyAlignment="1">
      <alignment vertical="center" wrapText="1"/>
    </xf>
    <xf numFmtId="0" fontId="21" fillId="0" borderId="1" xfId="1" applyFont="1" applyBorder="1" applyAlignment="1">
      <alignment horizontal="left" vertical="center"/>
    </xf>
    <xf numFmtId="0" fontId="22" fillId="0" borderId="1" xfId="1" applyFont="1" applyBorder="1" applyAlignment="1">
      <alignment horizontal="left" vertical="center"/>
    </xf>
    <xf numFmtId="1" fontId="23" fillId="2" borderId="12" xfId="1" applyNumberFormat="1" applyFont="1" applyFill="1" applyBorder="1" applyAlignment="1">
      <alignment horizontal="center" vertical="top" shrinkToFit="1"/>
    </xf>
    <xf numFmtId="169" fontId="19" fillId="0" borderId="6" xfId="1" applyNumberFormat="1" applyFont="1" applyBorder="1" applyAlignment="1">
      <alignment horizontal="center" vertical="center" shrinkToFit="1"/>
    </xf>
    <xf numFmtId="0" fontId="20" fillId="2" borderId="6" xfId="1" applyFont="1" applyFill="1" applyBorder="1" applyAlignment="1">
      <alignment horizontal="left" vertical="center"/>
    </xf>
    <xf numFmtId="165" fontId="23" fillId="2" borderId="12" xfId="2" applyNumberFormat="1" applyFont="1" applyFill="1" applyBorder="1" applyAlignment="1">
      <alignment horizontal="center" vertical="center" shrinkToFit="1"/>
    </xf>
    <xf numFmtId="2" fontId="19" fillId="0" borderId="6" xfId="1" applyNumberFormat="1" applyFont="1" applyBorder="1" applyAlignment="1">
      <alignment horizontal="center" vertical="center" shrinkToFit="1"/>
    </xf>
    <xf numFmtId="1" fontId="23" fillId="2" borderId="12" xfId="1" applyNumberFormat="1" applyFont="1" applyFill="1" applyBorder="1" applyAlignment="1">
      <alignment horizontal="center" vertical="center" shrinkToFit="1"/>
    </xf>
    <xf numFmtId="0" fontId="19" fillId="2" borderId="12" xfId="1" applyFont="1" applyFill="1" applyBorder="1" applyAlignment="1">
      <alignment horizontal="center" vertical="center" wrapText="1"/>
    </xf>
    <xf numFmtId="0" fontId="23" fillId="2" borderId="12" xfId="1" applyFont="1" applyFill="1" applyBorder="1" applyAlignment="1">
      <alignment horizontal="left" vertical="top"/>
    </xf>
    <xf numFmtId="169" fontId="22" fillId="0" borderId="6" xfId="1" applyNumberFormat="1" applyFont="1" applyBorder="1" applyAlignment="1">
      <alignment horizontal="center" vertical="center"/>
    </xf>
    <xf numFmtId="0" fontId="22" fillId="0" borderId="12" xfId="1" applyFont="1" applyBorder="1" applyAlignment="1">
      <alignment horizontal="left" vertical="top"/>
    </xf>
    <xf numFmtId="168" fontId="20" fillId="6" borderId="27" xfId="1" applyNumberFormat="1" applyFont="1" applyFill="1" applyBorder="1" applyAlignment="1">
      <alignment horizontal="center" vertical="center" wrapText="1"/>
    </xf>
    <xf numFmtId="1" fontId="20" fillId="6" borderId="27" xfId="1" applyNumberFormat="1" applyFont="1" applyFill="1" applyBorder="1" applyAlignment="1">
      <alignment horizontal="center" vertical="center" wrapText="1"/>
    </xf>
    <xf numFmtId="0" fontId="52" fillId="6" borderId="6" xfId="0" applyFont="1" applyFill="1" applyBorder="1" applyAlignment="1">
      <alignment horizontal="center" vertical="center"/>
    </xf>
    <xf numFmtId="0" fontId="52" fillId="6" borderId="12" xfId="0" applyFont="1" applyFill="1" applyBorder="1" applyAlignment="1">
      <alignment horizontal="center" vertical="center"/>
    </xf>
    <xf numFmtId="0" fontId="52" fillId="2" borderId="6" xfId="0" applyFont="1" applyFill="1" applyBorder="1" applyAlignment="1">
      <alignment vertical="center"/>
    </xf>
    <xf numFmtId="0" fontId="52" fillId="2" borderId="12" xfId="0" applyFont="1" applyFill="1" applyBorder="1" applyAlignment="1">
      <alignment vertical="center"/>
    </xf>
    <xf numFmtId="0" fontId="9" fillId="0" borderId="6" xfId="0" applyFont="1" applyBorder="1" applyAlignment="1">
      <alignment horizontal="center" vertical="center"/>
    </xf>
    <xf numFmtId="0" fontId="9" fillId="0" borderId="12" xfId="0" applyFont="1" applyBorder="1" applyAlignment="1">
      <alignment vertical="center"/>
    </xf>
    <xf numFmtId="0" fontId="22" fillId="0" borderId="6" xfId="0" applyFont="1" applyBorder="1" applyAlignment="1">
      <alignment horizontal="center" vertical="center"/>
    </xf>
    <xf numFmtId="0" fontId="22" fillId="0" borderId="12" xfId="0" applyFont="1" applyBorder="1" applyAlignment="1">
      <alignment vertical="center"/>
    </xf>
    <xf numFmtId="165" fontId="20" fillId="6" borderId="16" xfId="1191" applyNumberFormat="1" applyFont="1" applyFill="1" applyBorder="1" applyAlignment="1">
      <alignment vertical="center"/>
    </xf>
    <xf numFmtId="0" fontId="21" fillId="6" borderId="21" xfId="0" applyFont="1" applyFill="1" applyBorder="1" applyAlignment="1">
      <alignment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wrapText="1"/>
    </xf>
    <xf numFmtId="0" fontId="0" fillId="4" borderId="1" xfId="0" applyFill="1" applyBorder="1" applyAlignment="1">
      <alignment horizontal="center" vertical="center"/>
    </xf>
    <xf numFmtId="0" fontId="56"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52" fillId="6" borderId="1" xfId="0" applyFont="1" applyFill="1" applyBorder="1" applyAlignment="1">
      <alignment horizontal="center" vertical="center"/>
    </xf>
    <xf numFmtId="0" fontId="52" fillId="6" borderId="1" xfId="1" applyFont="1" applyFill="1" applyBorder="1" applyAlignment="1">
      <alignment horizontal="center" vertical="top" wrapText="1"/>
    </xf>
    <xf numFmtId="0" fontId="52" fillId="6" borderId="1" xfId="1" applyFont="1" applyFill="1" applyBorder="1" applyAlignment="1">
      <alignment horizontal="center" vertical="center" wrapText="1"/>
    </xf>
    <xf numFmtId="9" fontId="20" fillId="6" borderId="23" xfId="2251" applyFont="1" applyFill="1" applyBorder="1" applyAlignment="1">
      <alignment horizontal="center" vertical="center" wrapText="1"/>
    </xf>
    <xf numFmtId="1" fontId="19" fillId="0" borderId="6" xfId="1" applyNumberFormat="1" applyFont="1" applyBorder="1" applyAlignment="1">
      <alignment horizontal="center" vertical="center" shrinkToFit="1"/>
    </xf>
    <xf numFmtId="0" fontId="0" fillId="0" borderId="12" xfId="0" applyBorder="1" applyAlignment="1">
      <alignment vertical="center" wrapText="1"/>
    </xf>
    <xf numFmtId="0" fontId="0" fillId="0" borderId="15" xfId="0" applyBorder="1" applyAlignment="1">
      <alignment horizontal="center"/>
    </xf>
    <xf numFmtId="0" fontId="0" fillId="0" borderId="16" xfId="0" applyBorder="1"/>
    <xf numFmtId="0" fontId="0" fillId="4" borderId="16" xfId="0" applyFill="1" applyBorder="1" applyAlignment="1">
      <alignment horizontal="center"/>
    </xf>
    <xf numFmtId="0" fontId="0" fillId="0" borderId="21" xfId="0" applyBorder="1" applyAlignment="1">
      <alignment vertical="center" wrapText="1"/>
    </xf>
    <xf numFmtId="0" fontId="2" fillId="35" borderId="6" xfId="0" applyFont="1" applyFill="1" applyBorder="1" applyAlignment="1">
      <alignment horizontal="center" vertical="center"/>
    </xf>
    <xf numFmtId="0" fontId="2" fillId="35" borderId="1" xfId="0" applyFont="1" applyFill="1" applyBorder="1" applyAlignment="1">
      <alignment horizontal="center" vertical="center"/>
    </xf>
    <xf numFmtId="0" fontId="2" fillId="35" borderId="12" xfId="0" applyFont="1" applyFill="1" applyBorder="1" applyAlignment="1">
      <alignment horizontal="center" vertical="center"/>
    </xf>
    <xf numFmtId="1" fontId="0" fillId="4" borderId="1" xfId="0" applyNumberFormat="1" applyFill="1" applyBorder="1" applyAlignment="1">
      <alignment horizontal="center" vertical="center"/>
    </xf>
    <xf numFmtId="0" fontId="0" fillId="4" borderId="16" xfId="0" applyFill="1" applyBorder="1" applyAlignment="1">
      <alignment horizontal="center" vertical="center"/>
    </xf>
    <xf numFmtId="0" fontId="0" fillId="0" borderId="12" xfId="0" applyBorder="1" applyAlignment="1">
      <alignment horizontal="center" vertical="center" wrapText="1"/>
    </xf>
    <xf numFmtId="0" fontId="0" fillId="0" borderId="21" xfId="0" applyBorder="1" applyAlignment="1">
      <alignment horizontal="center" vertical="center" wrapText="1"/>
    </xf>
    <xf numFmtId="0" fontId="0" fillId="5" borderId="0" xfId="0" applyFill="1" applyBorder="1" applyAlignment="1">
      <alignment horizontal="center"/>
    </xf>
    <xf numFmtId="0" fontId="0" fillId="5" borderId="16" xfId="0" applyFill="1" applyBorder="1" applyAlignment="1">
      <alignment horizontal="center"/>
    </xf>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6"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5" borderId="2" xfId="0" applyFont="1" applyFill="1" applyBorder="1" applyAlignment="1">
      <alignment horizontal="center" vertical="center"/>
    </xf>
    <xf numFmtId="0" fontId="26" fillId="6" borderId="1" xfId="0" applyFont="1" applyFill="1" applyBorder="1" applyAlignment="1">
      <alignment horizontal="center" vertical="center"/>
    </xf>
    <xf numFmtId="0" fontId="15" fillId="0" borderId="2" xfId="0" applyFont="1" applyFill="1" applyBorder="1" applyAlignment="1">
      <alignment horizontal="center"/>
    </xf>
    <xf numFmtId="0" fontId="25" fillId="0" borderId="2" xfId="0" applyFont="1" applyFill="1" applyBorder="1" applyAlignment="1">
      <alignment vertical="center" wrapText="1"/>
    </xf>
    <xf numFmtId="168" fontId="25" fillId="0" borderId="2" xfId="2" applyNumberFormat="1" applyFont="1" applyFill="1" applyBorder="1" applyAlignment="1">
      <alignment vertical="center"/>
    </xf>
    <xf numFmtId="165" fontId="19" fillId="0" borderId="12" xfId="2" applyNumberFormat="1" applyFont="1" applyFill="1" applyBorder="1" applyAlignment="1">
      <alignment horizontal="center" vertical="top"/>
    </xf>
    <xf numFmtId="0" fontId="19" fillId="0" borderId="12" xfId="1" applyFont="1" applyBorder="1" applyAlignment="1">
      <alignment horizontal="center" vertical="top"/>
    </xf>
    <xf numFmtId="0" fontId="19" fillId="0" borderId="12" xfId="1" applyFont="1" applyFill="1" applyBorder="1" applyAlignment="1">
      <alignment horizontal="center" vertical="top"/>
    </xf>
    <xf numFmtId="0" fontId="10" fillId="6" borderId="1" xfId="3" applyFont="1" applyFill="1" applyBorder="1" applyAlignment="1">
      <alignment horizontal="center" vertical="center"/>
    </xf>
    <xf numFmtId="165" fontId="8" fillId="0" borderId="0" xfId="2" applyNumberFormat="1" applyFont="1" applyFill="1" applyBorder="1" applyAlignment="1">
      <alignment horizontal="center" vertical="center"/>
    </xf>
    <xf numFmtId="0" fontId="52" fillId="6" borderId="4" xfId="0" applyFont="1" applyFill="1" applyBorder="1" applyAlignment="1">
      <alignment horizontal="center" vertical="center"/>
    </xf>
    <xf numFmtId="0" fontId="11" fillId="0" borderId="1" xfId="3" applyFont="1" applyFill="1" applyBorder="1" applyAlignment="1">
      <alignment horizontal="center" vertical="center"/>
    </xf>
    <xf numFmtId="0" fontId="10" fillId="0" borderId="1" xfId="3" applyFont="1" applyFill="1" applyBorder="1" applyAlignment="1">
      <alignment horizontal="center" vertical="center"/>
    </xf>
    <xf numFmtId="0" fontId="12" fillId="0" borderId="1" xfId="3" applyFont="1" applyFill="1" applyBorder="1" applyAlignment="1">
      <alignment horizontal="center" vertical="center"/>
    </xf>
    <xf numFmtId="0" fontId="9" fillId="0" borderId="1" xfId="0" applyFont="1" applyFill="1" applyBorder="1" applyAlignment="1">
      <alignment horizontal="center" vertical="center" wrapText="1"/>
    </xf>
    <xf numFmtId="0" fontId="19" fillId="0" borderId="0" xfId="1" applyFont="1" applyAlignment="1">
      <alignment horizontal="center" vertical="center"/>
    </xf>
    <xf numFmtId="167" fontId="19" fillId="0" borderId="0" xfId="25" applyNumberFormat="1" applyFont="1" applyFill="1" applyBorder="1" applyAlignment="1">
      <alignment horizontal="center" vertical="center"/>
    </xf>
    <xf numFmtId="0" fontId="52" fillId="2" borderId="12" xfId="0" applyFont="1" applyFill="1" applyBorder="1" applyAlignment="1">
      <alignment horizontal="center" vertical="center"/>
    </xf>
    <xf numFmtId="0" fontId="9" fillId="0" borderId="12" xfId="0" applyFont="1" applyBorder="1" applyAlignment="1">
      <alignment horizontal="center" vertical="center"/>
    </xf>
    <xf numFmtId="165" fontId="20" fillId="6" borderId="16" xfId="1191" applyNumberFormat="1" applyFont="1" applyFill="1" applyBorder="1" applyAlignment="1">
      <alignment horizontal="center" vertical="center"/>
    </xf>
    <xf numFmtId="0" fontId="19" fillId="0" borderId="0" xfId="1" applyFont="1" applyAlignment="1">
      <alignment vertical="center"/>
    </xf>
    <xf numFmtId="0" fontId="52" fillId="6" borderId="1" xfId="1" applyFont="1" applyFill="1" applyBorder="1" applyAlignment="1">
      <alignment vertical="center" wrapText="1"/>
    </xf>
    <xf numFmtId="0" fontId="20" fillId="2" borderId="1" xfId="1" applyFont="1" applyFill="1" applyBorder="1" applyAlignment="1">
      <alignment vertical="center" wrapText="1"/>
    </xf>
    <xf numFmtId="168" fontId="23" fillId="2" borderId="1" xfId="25" applyNumberFormat="1" applyFont="1" applyFill="1" applyBorder="1" applyAlignment="1">
      <alignment vertical="center" shrinkToFit="1"/>
    </xf>
    <xf numFmtId="1" fontId="23" fillId="2" borderId="12" xfId="1" applyNumberFormat="1" applyFont="1" applyFill="1" applyBorder="1" applyAlignment="1">
      <alignment vertical="center" shrinkToFit="1"/>
    </xf>
    <xf numFmtId="0" fontId="21" fillId="0" borderId="1" xfId="1" applyFont="1" applyBorder="1" applyAlignment="1">
      <alignment vertical="center" wrapText="1"/>
    </xf>
    <xf numFmtId="165" fontId="21" fillId="0" borderId="1" xfId="2" applyNumberFormat="1" applyFont="1" applyFill="1" applyBorder="1" applyAlignment="1">
      <alignment vertical="center" wrapText="1"/>
    </xf>
    <xf numFmtId="168" fontId="21" fillId="0" borderId="1" xfId="25" applyNumberFormat="1" applyFont="1" applyFill="1" applyBorder="1" applyAlignment="1">
      <alignment vertical="center" wrapText="1"/>
    </xf>
    <xf numFmtId="165" fontId="19" fillId="0" borderId="12" xfId="2" applyNumberFormat="1" applyFont="1" applyFill="1" applyBorder="1" applyAlignment="1">
      <alignment vertical="center"/>
    </xf>
    <xf numFmtId="0" fontId="20" fillId="2" borderId="6" xfId="1" applyFont="1" applyFill="1" applyBorder="1" applyAlignment="1">
      <alignment vertical="center"/>
    </xf>
    <xf numFmtId="165" fontId="23" fillId="2" borderId="1" xfId="2" applyNumberFormat="1" applyFont="1" applyFill="1" applyBorder="1" applyAlignment="1">
      <alignment vertical="center" shrinkToFit="1"/>
    </xf>
    <xf numFmtId="165" fontId="23" fillId="2" borderId="12" xfId="2" applyNumberFormat="1" applyFont="1" applyFill="1" applyBorder="1" applyAlignment="1">
      <alignment vertical="center" shrinkToFit="1"/>
    </xf>
    <xf numFmtId="0" fontId="20" fillId="2" borderId="1" xfId="1" applyFont="1" applyFill="1" applyBorder="1" applyAlignment="1">
      <alignment vertical="center"/>
    </xf>
    <xf numFmtId="0" fontId="19" fillId="0" borderId="12" xfId="1" applyFont="1" applyBorder="1" applyAlignment="1">
      <alignment vertical="center"/>
    </xf>
    <xf numFmtId="0" fontId="19" fillId="2" borderId="12" xfId="1" applyFont="1" applyFill="1" applyBorder="1" applyAlignment="1">
      <alignment vertical="center" wrapText="1"/>
    </xf>
    <xf numFmtId="0" fontId="21" fillId="0" borderId="1" xfId="1" applyFont="1" applyBorder="1" applyAlignment="1">
      <alignment vertical="center"/>
    </xf>
    <xf numFmtId="0" fontId="23" fillId="2" borderId="12" xfId="1" applyFont="1" applyFill="1" applyBorder="1" applyAlignment="1">
      <alignment vertical="center"/>
    </xf>
    <xf numFmtId="169" fontId="22" fillId="0" borderId="6" xfId="1" applyNumberFormat="1" applyFont="1" applyBorder="1" applyAlignment="1">
      <alignment vertical="center"/>
    </xf>
    <xf numFmtId="0" fontId="22" fillId="0" borderId="1" xfId="1" applyFont="1" applyBorder="1" applyAlignment="1">
      <alignment vertical="center"/>
    </xf>
    <xf numFmtId="168" fontId="22" fillId="0" borderId="1" xfId="25" applyNumberFormat="1" applyFont="1" applyFill="1" applyBorder="1" applyAlignment="1">
      <alignment vertical="center" wrapText="1"/>
    </xf>
    <xf numFmtId="0" fontId="22" fillId="0" borderId="12" xfId="1" applyFont="1" applyBorder="1" applyAlignment="1">
      <alignment vertical="center"/>
    </xf>
    <xf numFmtId="168" fontId="20" fillId="6" borderId="27" xfId="1" applyNumberFormat="1" applyFont="1" applyFill="1" applyBorder="1" applyAlignment="1">
      <alignment vertical="center" wrapText="1"/>
    </xf>
    <xf numFmtId="0" fontId="20" fillId="6" borderId="23" xfId="1" applyFont="1" applyFill="1" applyBorder="1" applyAlignment="1">
      <alignment vertical="center" wrapText="1"/>
    </xf>
    <xf numFmtId="0" fontId="19" fillId="0" borderId="0" xfId="1" applyFont="1" applyBorder="1" applyAlignment="1">
      <alignment vertical="center"/>
    </xf>
    <xf numFmtId="168" fontId="19" fillId="0" borderId="0" xfId="1" applyNumberFormat="1" applyFont="1" applyAlignment="1">
      <alignment vertical="center"/>
    </xf>
    <xf numFmtId="43" fontId="19" fillId="0" borderId="0" xfId="1" applyNumberFormat="1" applyFont="1" applyAlignment="1">
      <alignment vertical="center"/>
    </xf>
    <xf numFmtId="167" fontId="19" fillId="0" borderId="0" xfId="25" applyNumberFormat="1" applyFont="1" applyFill="1" applyBorder="1" applyAlignment="1">
      <alignment vertical="center"/>
    </xf>
    <xf numFmtId="0" fontId="52" fillId="6" borderId="6" xfId="0" applyFont="1" applyFill="1" applyBorder="1" applyAlignment="1">
      <alignment vertical="center"/>
    </xf>
    <xf numFmtId="0" fontId="52" fillId="6" borderId="1" xfId="0" applyFont="1" applyFill="1" applyBorder="1" applyAlignment="1">
      <alignment vertical="center"/>
    </xf>
    <xf numFmtId="0" fontId="52" fillId="6" borderId="12" xfId="0" applyFont="1" applyFill="1" applyBorder="1" applyAlignment="1">
      <alignment vertical="center"/>
    </xf>
    <xf numFmtId="165" fontId="52" fillId="2" borderId="1" xfId="1191" applyNumberFormat="1" applyFont="1" applyFill="1" applyBorder="1" applyAlignment="1">
      <alignment vertical="center"/>
    </xf>
    <xf numFmtId="3" fontId="9" fillId="0" borderId="1" xfId="0" applyNumberFormat="1" applyFont="1" applyBorder="1" applyAlignment="1">
      <alignment vertical="center"/>
    </xf>
    <xf numFmtId="3" fontId="9" fillId="0" borderId="1" xfId="0" applyNumberFormat="1" applyFont="1" applyFill="1" applyBorder="1" applyAlignment="1">
      <alignment vertical="center"/>
    </xf>
    <xf numFmtId="0" fontId="20" fillId="2" borderId="26" xfId="1" applyFont="1" applyFill="1" applyBorder="1" applyAlignment="1">
      <alignment vertical="center"/>
    </xf>
    <xf numFmtId="0" fontId="20" fillId="2" borderId="0" xfId="1" applyFont="1" applyFill="1" applyBorder="1" applyAlignment="1">
      <alignment vertical="center"/>
    </xf>
    <xf numFmtId="0" fontId="21" fillId="6" borderId="27" xfId="1" applyFont="1" applyFill="1" applyBorder="1" applyAlignment="1">
      <alignment horizontal="center" vertical="center" wrapText="1"/>
    </xf>
    <xf numFmtId="0" fontId="57" fillId="0" borderId="0" xfId="26" applyFont="1" applyFill="1" applyBorder="1" applyAlignment="1">
      <alignment horizontal="left" vertical="center"/>
    </xf>
    <xf numFmtId="0" fontId="58" fillId="0" borderId="0" xfId="0" applyFont="1" applyAlignment="1">
      <alignment vertical="center"/>
    </xf>
    <xf numFmtId="0" fontId="58" fillId="0" borderId="0" xfId="26" applyFont="1" applyFill="1" applyBorder="1" applyAlignment="1">
      <alignment horizontal="left" vertical="center"/>
    </xf>
    <xf numFmtId="3" fontId="58" fillId="0" borderId="0" xfId="0" applyNumberFormat="1" applyFont="1" applyAlignment="1">
      <alignment vertical="center"/>
    </xf>
    <xf numFmtId="17" fontId="58" fillId="0" borderId="0" xfId="0" applyNumberFormat="1" applyFont="1" applyAlignment="1">
      <alignment vertical="center"/>
    </xf>
    <xf numFmtId="165" fontId="58" fillId="0" borderId="0" xfId="1191" applyNumberFormat="1" applyFont="1" applyAlignment="1">
      <alignment vertical="center"/>
    </xf>
    <xf numFmtId="165" fontId="58" fillId="0" borderId="0" xfId="0" applyNumberFormat="1" applyFont="1" applyAlignment="1">
      <alignment vertical="center"/>
    </xf>
    <xf numFmtId="0" fontId="58" fillId="0" borderId="0" xfId="1" applyFont="1" applyAlignment="1">
      <alignment horizontal="left" vertical="top"/>
    </xf>
    <xf numFmtId="165" fontId="22" fillId="0" borderId="1" xfId="1191" applyNumberFormat="1" applyFont="1" applyBorder="1" applyAlignment="1">
      <alignment vertical="center"/>
    </xf>
    <xf numFmtId="0" fontId="58" fillId="0" borderId="0" xfId="0" applyFont="1" applyAlignment="1">
      <alignment horizontal="center" vertical="center"/>
    </xf>
    <xf numFmtId="17" fontId="58" fillId="0" borderId="0" xfId="0" applyNumberFormat="1" applyFont="1" applyAlignment="1">
      <alignment horizontal="center" vertical="center"/>
    </xf>
    <xf numFmtId="0" fontId="58" fillId="0" borderId="0" xfId="1" applyFont="1" applyAlignment="1">
      <alignment horizontal="center" vertical="top"/>
    </xf>
    <xf numFmtId="0" fontId="19" fillId="0" borderId="0" xfId="1" applyFont="1" applyAlignment="1">
      <alignment horizontal="center" vertical="top"/>
    </xf>
    <xf numFmtId="0" fontId="22" fillId="0" borderId="1" xfId="0" applyFont="1" applyFill="1" applyBorder="1" applyAlignment="1">
      <alignment vertical="center"/>
    </xf>
    <xf numFmtId="3" fontId="22" fillId="0" borderId="1" xfId="0" applyNumberFormat="1" applyFont="1" applyFill="1" applyBorder="1" applyAlignment="1">
      <alignment horizontal="center" vertical="center"/>
    </xf>
    <xf numFmtId="0" fontId="22" fillId="0" borderId="1" xfId="0" applyFont="1" applyFill="1" applyBorder="1" applyAlignment="1">
      <alignment horizontal="center" vertical="center"/>
    </xf>
    <xf numFmtId="3" fontId="22" fillId="0" borderId="1" xfId="0" applyNumberFormat="1" applyFont="1" applyBorder="1" applyAlignment="1">
      <alignment horizontal="center" vertical="center"/>
    </xf>
    <xf numFmtId="169" fontId="22" fillId="0" borderId="6" xfId="1" applyNumberFormat="1" applyFont="1" applyBorder="1" applyAlignment="1">
      <alignment horizontal="center" vertical="center" shrinkToFit="1"/>
    </xf>
    <xf numFmtId="0" fontId="22" fillId="0" borderId="1" xfId="1" applyFont="1" applyBorder="1" applyAlignment="1">
      <alignment horizontal="left" vertical="center" wrapText="1"/>
    </xf>
    <xf numFmtId="165" fontId="22" fillId="0" borderId="1" xfId="2" applyNumberFormat="1" applyFont="1" applyFill="1" applyBorder="1" applyAlignment="1">
      <alignment horizontal="center" vertical="center" shrinkToFit="1"/>
    </xf>
    <xf numFmtId="3" fontId="22" fillId="0" borderId="1" xfId="1" applyNumberFormat="1" applyFont="1" applyFill="1" applyBorder="1" applyAlignment="1">
      <alignment horizontal="center" vertical="center" shrinkToFit="1"/>
    </xf>
    <xf numFmtId="165" fontId="22" fillId="0" borderId="1" xfId="2" applyNumberFormat="1" applyFont="1" applyFill="1" applyBorder="1" applyAlignment="1">
      <alignment horizontal="center" vertical="center" wrapText="1"/>
    </xf>
    <xf numFmtId="0" fontId="22" fillId="0" borderId="1" xfId="1" applyFont="1" applyBorder="1" applyAlignment="1">
      <alignment vertical="center" wrapText="1"/>
    </xf>
    <xf numFmtId="165" fontId="22" fillId="0" borderId="1" xfId="2" applyNumberFormat="1" applyFont="1" applyFill="1" applyBorder="1" applyAlignment="1">
      <alignment vertical="center" wrapText="1"/>
    </xf>
    <xf numFmtId="3" fontId="22" fillId="0" borderId="1" xfId="0" applyNumberFormat="1" applyFont="1" applyBorder="1" applyAlignment="1">
      <alignment vertical="center"/>
    </xf>
    <xf numFmtId="165" fontId="25" fillId="0" borderId="1" xfId="2" applyNumberFormat="1" applyFont="1" applyFill="1" applyBorder="1" applyAlignment="1"/>
    <xf numFmtId="0" fontId="25" fillId="0" borderId="0" xfId="0" applyFont="1" applyFill="1"/>
    <xf numFmtId="0" fontId="25" fillId="0" borderId="1" xfId="0" applyFont="1" applyFill="1" applyBorder="1" applyAlignment="1">
      <alignment horizontal="center"/>
    </xf>
    <xf numFmtId="165" fontId="15" fillId="0" borderId="1" xfId="2" applyNumberFormat="1" applyFont="1" applyFill="1" applyBorder="1" applyAlignment="1">
      <alignment horizontal="right"/>
    </xf>
    <xf numFmtId="0" fontId="15" fillId="32" borderId="1" xfId="0" applyFont="1" applyFill="1" applyBorder="1" applyAlignment="1">
      <alignment horizontal="center"/>
    </xf>
    <xf numFmtId="0" fontId="27" fillId="32" borderId="1" xfId="0" applyFont="1" applyFill="1" applyBorder="1" applyAlignment="1">
      <alignment vertical="center"/>
    </xf>
    <xf numFmtId="165" fontId="26" fillId="32" borderId="1" xfId="2" applyNumberFormat="1" applyFont="1" applyFill="1" applyBorder="1" applyAlignment="1"/>
    <xf numFmtId="165" fontId="24" fillId="7" borderId="46" xfId="2" applyNumberFormat="1" applyFont="1" applyFill="1" applyBorder="1" applyAlignment="1"/>
    <xf numFmtId="165" fontId="24" fillId="7" borderId="47" xfId="2" applyNumberFormat="1" applyFont="1" applyFill="1" applyBorder="1" applyAlignment="1"/>
    <xf numFmtId="0" fontId="24" fillId="7" borderId="50" xfId="0" applyFont="1" applyFill="1" applyBorder="1" applyAlignment="1">
      <alignment horizontal="center" vertical="center" wrapText="1"/>
    </xf>
    <xf numFmtId="0" fontId="24" fillId="7" borderId="51" xfId="0" applyFont="1" applyFill="1" applyBorder="1" applyAlignment="1">
      <alignment vertical="center" wrapText="1"/>
    </xf>
    <xf numFmtId="165" fontId="24" fillId="7" borderId="52" xfId="2" applyNumberFormat="1" applyFont="1" applyFill="1" applyBorder="1" applyAlignment="1"/>
    <xf numFmtId="0" fontId="0" fillId="0" borderId="0" xfId="0" applyAlignment="1">
      <alignment horizontal="center"/>
    </xf>
    <xf numFmtId="0" fontId="2" fillId="35" borderId="0" xfId="0" applyFont="1" applyFill="1" applyBorder="1" applyAlignment="1">
      <alignment horizontal="center" vertical="center"/>
    </xf>
    <xf numFmtId="0" fontId="20" fillId="2" borderId="6" xfId="1" applyFont="1" applyFill="1" applyBorder="1" applyAlignment="1">
      <alignment vertical="center" wrapText="1"/>
    </xf>
    <xf numFmtId="0" fontId="20" fillId="2" borderId="1" xfId="1" applyFont="1" applyFill="1" applyBorder="1" applyAlignment="1">
      <alignment vertical="center" wrapText="1"/>
    </xf>
    <xf numFmtId="0" fontId="20" fillId="6" borderId="25" xfId="1" applyFont="1" applyFill="1" applyBorder="1" applyAlignment="1">
      <alignment vertical="center"/>
    </xf>
    <xf numFmtId="0" fontId="20" fillId="6" borderId="24" xfId="1" applyFont="1" applyFill="1" applyBorder="1" applyAlignment="1">
      <alignment vertical="center"/>
    </xf>
    <xf numFmtId="0" fontId="52" fillId="6" borderId="9" xfId="1" applyFont="1" applyFill="1" applyBorder="1" applyAlignment="1">
      <alignment vertical="center"/>
    </xf>
    <xf numFmtId="0" fontId="52" fillId="6" borderId="10" xfId="1" applyFont="1" applyFill="1" applyBorder="1" applyAlignment="1">
      <alignment vertical="center"/>
    </xf>
    <xf numFmtId="0" fontId="52" fillId="6" borderId="11" xfId="1" applyFont="1" applyFill="1" applyBorder="1" applyAlignment="1">
      <alignment vertical="center"/>
    </xf>
    <xf numFmtId="0" fontId="52" fillId="6" borderId="1" xfId="0" applyFont="1" applyFill="1" applyBorder="1" applyAlignment="1">
      <alignment vertical="center"/>
    </xf>
    <xf numFmtId="0" fontId="20" fillId="6" borderId="15" xfId="0" applyFont="1" applyFill="1" applyBorder="1" applyAlignment="1">
      <alignment vertical="center"/>
    </xf>
    <xf numFmtId="0" fontId="20" fillId="6" borderId="16" xfId="0" applyFont="1" applyFill="1" applyBorder="1" applyAlignment="1">
      <alignment vertical="center"/>
    </xf>
    <xf numFmtId="165" fontId="19" fillId="0" borderId="13" xfId="2" applyNumberFormat="1" applyFont="1" applyFill="1" applyBorder="1" applyAlignment="1">
      <alignment vertical="center" wrapText="1"/>
    </xf>
    <xf numFmtId="165" fontId="19" fillId="0" borderId="43" xfId="2" applyNumberFormat="1" applyFont="1" applyFill="1" applyBorder="1" applyAlignment="1">
      <alignment vertical="center" wrapText="1"/>
    </xf>
    <xf numFmtId="165" fontId="19" fillId="0" borderId="14" xfId="2" applyNumberFormat="1" applyFont="1" applyFill="1" applyBorder="1" applyAlignment="1">
      <alignment vertical="center" wrapText="1"/>
    </xf>
    <xf numFmtId="0" fontId="26" fillId="6" borderId="40" xfId="0" applyFont="1" applyFill="1" applyBorder="1" applyAlignment="1">
      <alignment horizontal="center" vertical="center" wrapText="1"/>
    </xf>
    <xf numFmtId="0" fontId="26" fillId="6" borderId="41" xfId="0" applyFont="1" applyFill="1" applyBorder="1" applyAlignment="1">
      <alignment horizontal="center" vertical="center" wrapText="1"/>
    </xf>
    <xf numFmtId="0" fontId="26" fillId="6" borderId="42" xfId="0" applyFont="1" applyFill="1" applyBorder="1" applyAlignment="1">
      <alignment horizontal="center" vertical="center" wrapText="1"/>
    </xf>
    <xf numFmtId="3" fontId="27" fillId="34" borderId="38" xfId="0" applyNumberFormat="1" applyFont="1" applyFill="1" applyBorder="1" applyAlignment="1">
      <alignment horizontal="center" vertical="center" wrapText="1"/>
    </xf>
    <xf numFmtId="3" fontId="27" fillId="34" borderId="39" xfId="0" applyNumberFormat="1" applyFont="1" applyFill="1" applyBorder="1" applyAlignment="1">
      <alignment horizontal="center" vertical="center" wrapText="1"/>
    </xf>
    <xf numFmtId="0" fontId="52" fillId="6" borderId="6" xfId="1" applyFont="1" applyFill="1" applyBorder="1" applyAlignment="1">
      <alignment vertical="center" wrapText="1"/>
    </xf>
    <xf numFmtId="0" fontId="52" fillId="6" borderId="1" xfId="1" applyFont="1" applyFill="1" applyBorder="1" applyAlignment="1">
      <alignment vertical="center" wrapText="1"/>
    </xf>
    <xf numFmtId="0" fontId="52" fillId="6" borderId="12" xfId="1" applyFont="1" applyFill="1" applyBorder="1" applyAlignment="1">
      <alignment vertical="center"/>
    </xf>
    <xf numFmtId="0" fontId="9" fillId="0" borderId="13" xfId="0" applyFont="1" applyBorder="1" applyAlignment="1">
      <alignment vertical="center" wrapText="1"/>
    </xf>
    <xf numFmtId="0" fontId="9" fillId="0" borderId="14" xfId="0" applyFont="1" applyBorder="1" applyAlignment="1">
      <alignment vertical="center" wrapText="1"/>
    </xf>
    <xf numFmtId="0" fontId="9" fillId="0" borderId="43" xfId="0" applyFont="1" applyBorder="1" applyAlignment="1">
      <alignment vertical="center" wrapText="1"/>
    </xf>
    <xf numFmtId="0" fontId="58" fillId="0" borderId="0" xfId="26" applyFont="1" applyFill="1" applyBorder="1" applyAlignment="1">
      <alignment horizontal="left" vertical="center" wrapText="1"/>
    </xf>
    <xf numFmtId="0" fontId="19" fillId="0" borderId="13" xfId="1" applyFont="1" applyBorder="1" applyAlignment="1">
      <alignment horizontal="center" vertical="center" wrapText="1"/>
    </xf>
    <xf numFmtId="0" fontId="19" fillId="0" borderId="43" xfId="1" applyFont="1" applyBorder="1" applyAlignment="1">
      <alignment horizontal="center" vertical="center" wrapText="1"/>
    </xf>
    <xf numFmtId="0" fontId="19" fillId="0" borderId="14" xfId="1" applyFont="1" applyBorder="1" applyAlignment="1">
      <alignment horizontal="center" vertical="center" wrapText="1"/>
    </xf>
    <xf numFmtId="0" fontId="52" fillId="6" borderId="9" xfId="1" applyFont="1" applyFill="1" applyBorder="1" applyAlignment="1">
      <alignment horizontal="center" vertical="top"/>
    </xf>
    <xf numFmtId="0" fontId="52" fillId="6" borderId="10" xfId="1" applyFont="1" applyFill="1" applyBorder="1" applyAlignment="1">
      <alignment horizontal="center" vertical="top"/>
    </xf>
    <xf numFmtId="0" fontId="52" fillId="6" borderId="11" xfId="1" applyFont="1" applyFill="1" applyBorder="1" applyAlignment="1">
      <alignment horizontal="center" vertical="top"/>
    </xf>
    <xf numFmtId="0" fontId="52" fillId="32" borderId="1" xfId="1" applyFont="1" applyFill="1" applyBorder="1" applyAlignment="1">
      <alignment horizontal="center" vertical="center" wrapText="1"/>
    </xf>
    <xf numFmtId="0" fontId="20" fillId="6" borderId="25" xfId="1" applyFont="1" applyFill="1" applyBorder="1" applyAlignment="1">
      <alignment horizontal="left" vertical="center"/>
    </xf>
    <xf numFmtId="0" fontId="20" fillId="6" borderId="24" xfId="1" applyFont="1" applyFill="1" applyBorder="1" applyAlignment="1">
      <alignment horizontal="left" vertical="center"/>
    </xf>
    <xf numFmtId="0" fontId="20" fillId="2" borderId="6" xfId="1" applyFont="1" applyFill="1" applyBorder="1" applyAlignment="1">
      <alignment horizontal="left" vertical="top" wrapText="1"/>
    </xf>
    <xf numFmtId="0" fontId="20" fillId="2" borderId="1" xfId="1" applyFont="1" applyFill="1" applyBorder="1" applyAlignment="1">
      <alignment horizontal="left" vertical="top" wrapText="1"/>
    </xf>
    <xf numFmtId="0" fontId="52" fillId="6" borderId="6" xfId="1" applyFont="1" applyFill="1" applyBorder="1" applyAlignment="1">
      <alignment horizontal="center" vertical="center" wrapText="1"/>
    </xf>
    <xf numFmtId="0" fontId="52" fillId="6" borderId="1" xfId="1" applyFont="1" applyFill="1" applyBorder="1" applyAlignment="1">
      <alignment horizontal="center" vertical="center" wrapText="1"/>
    </xf>
    <xf numFmtId="0" fontId="52" fillId="6" borderId="12" xfId="1" applyFont="1" applyFill="1" applyBorder="1" applyAlignment="1">
      <alignment horizontal="center" vertical="center"/>
    </xf>
    <xf numFmtId="0" fontId="52" fillId="6" borderId="1" xfId="1" applyFont="1" applyFill="1" applyBorder="1" applyAlignment="1">
      <alignment horizontal="center" vertical="top" wrapText="1"/>
    </xf>
    <xf numFmtId="0" fontId="52" fillId="6" borderId="1"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16" xfId="0" applyFont="1" applyFill="1" applyBorder="1" applyAlignment="1">
      <alignment horizontal="center" vertical="center"/>
    </xf>
    <xf numFmtId="0" fontId="54" fillId="33" borderId="1" xfId="1" applyFont="1" applyFill="1" applyBorder="1" applyAlignment="1">
      <alignment horizontal="center" vertical="center"/>
    </xf>
    <xf numFmtId="0" fontId="55" fillId="33" borderId="1" xfId="3" applyFont="1" applyFill="1" applyBorder="1" applyAlignment="1">
      <alignment horizontal="center" vertical="center"/>
    </xf>
    <xf numFmtId="0" fontId="24" fillId="7" borderId="44" xfId="0" applyFont="1" applyFill="1" applyBorder="1" applyAlignment="1">
      <alignment horizontal="center" vertical="center" wrapText="1"/>
    </xf>
    <xf numFmtId="0" fontId="24" fillId="7" borderId="45" xfId="0" applyFont="1" applyFill="1" applyBorder="1" applyAlignment="1">
      <alignment horizontal="center" vertical="center" wrapText="1"/>
    </xf>
    <xf numFmtId="0" fontId="24" fillId="7" borderId="48" xfId="0" applyFont="1" applyFill="1" applyBorder="1" applyAlignment="1">
      <alignment horizontal="center" vertical="center" wrapText="1"/>
    </xf>
    <xf numFmtId="0" fontId="24" fillId="7" borderId="49" xfId="0" applyFont="1" applyFill="1" applyBorder="1" applyAlignment="1">
      <alignment horizontal="center" vertical="center" wrapText="1"/>
    </xf>
    <xf numFmtId="0" fontId="59" fillId="6" borderId="1" xfId="0"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5" xfId="0" applyFont="1" applyFill="1" applyBorder="1" applyAlignment="1">
      <alignment horizontal="center" vertical="center"/>
    </xf>
    <xf numFmtId="0" fontId="26" fillId="6" borderId="7" xfId="0" applyFont="1" applyFill="1" applyBorder="1" applyAlignment="1">
      <alignment horizontal="center" vertical="center"/>
    </xf>
    <xf numFmtId="0" fontId="26" fillId="6" borderId="8"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1" xfId="0" applyBorder="1" applyAlignment="1">
      <alignment vertical="center"/>
    </xf>
    <xf numFmtId="0" fontId="0" fillId="4" borderId="2" xfId="0" applyFill="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2" fillId="3" borderId="5"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2" borderId="1" xfId="0" applyFont="1" applyFill="1" applyBorder="1" applyAlignment="1">
      <alignment horizont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6" borderId="9" xfId="0" applyFont="1" applyFill="1" applyBorder="1" applyAlignment="1">
      <alignment horizontal="center"/>
    </xf>
    <xf numFmtId="0" fontId="2" fillId="6" borderId="10" xfId="0" applyFont="1" applyFill="1" applyBorder="1" applyAlignment="1">
      <alignment horizontal="center"/>
    </xf>
    <xf numFmtId="0" fontId="2" fillId="6" borderId="11" xfId="0" applyFont="1" applyFill="1" applyBorder="1" applyAlignment="1">
      <alignment horizontal="center"/>
    </xf>
  </cellXfs>
  <cellStyles count="2252">
    <cellStyle name="_x000d__x000a_JournalTemplate=C:\COMFO\CTALK\JOURSTD.TPL_x000d__x000a_LbStateAddress=3 3 0 251 1 89 2 311_x000d__x000a_LbStateJou" xfId="27"/>
    <cellStyle name="%" xfId="28"/>
    <cellStyle name="_Rate Renewal April'09_Contract Renewal _ Oct'10" xfId="4"/>
    <cellStyle name="=C:\WINNT\SYSTEM32\COMMAND.COM" xfId="29"/>
    <cellStyle name="20% - Accent1 10" xfId="30"/>
    <cellStyle name="20% - Accent1 11" xfId="31"/>
    <cellStyle name="20% - Accent1 12" xfId="32"/>
    <cellStyle name="20% - Accent1 13" xfId="33"/>
    <cellStyle name="20% - Accent1 14" xfId="34"/>
    <cellStyle name="20% - Accent1 15" xfId="35"/>
    <cellStyle name="20% - Accent1 16" xfId="36"/>
    <cellStyle name="20% - Accent1 17" xfId="37"/>
    <cellStyle name="20% - Accent1 18" xfId="38"/>
    <cellStyle name="20% - Accent1 19" xfId="39"/>
    <cellStyle name="20% - Accent1 2" xfId="40"/>
    <cellStyle name="20% - Accent1 20" xfId="41"/>
    <cellStyle name="20% - Accent1 21" xfId="42"/>
    <cellStyle name="20% - Accent1 22" xfId="43"/>
    <cellStyle name="20% - Accent1 23" xfId="44"/>
    <cellStyle name="20% - Accent1 24" xfId="45"/>
    <cellStyle name="20% - Accent1 25" xfId="46"/>
    <cellStyle name="20% - Accent1 26" xfId="47"/>
    <cellStyle name="20% - Accent1 27" xfId="48"/>
    <cellStyle name="20% - Accent1 28" xfId="49"/>
    <cellStyle name="20% - Accent1 29" xfId="50"/>
    <cellStyle name="20% - Accent1 3" xfId="51"/>
    <cellStyle name="20% - Accent1 30" xfId="52"/>
    <cellStyle name="20% - Accent1 31" xfId="53"/>
    <cellStyle name="20% - Accent1 32" xfId="54"/>
    <cellStyle name="20% - Accent1 33" xfId="55"/>
    <cellStyle name="20% - Accent1 34" xfId="56"/>
    <cellStyle name="20% - Accent1 35" xfId="57"/>
    <cellStyle name="20% - Accent1 36" xfId="58"/>
    <cellStyle name="20% - Accent1 37" xfId="59"/>
    <cellStyle name="20% - Accent1 38" xfId="60"/>
    <cellStyle name="20% - Accent1 39" xfId="61"/>
    <cellStyle name="20% - Accent1 4" xfId="62"/>
    <cellStyle name="20% - Accent1 40" xfId="63"/>
    <cellStyle name="20% - Accent1 41" xfId="64"/>
    <cellStyle name="20% - Accent1 42" xfId="65"/>
    <cellStyle name="20% - Accent1 43" xfId="66"/>
    <cellStyle name="20% - Accent1 44" xfId="67"/>
    <cellStyle name="20% - Accent1 5" xfId="68"/>
    <cellStyle name="20% - Accent1 6" xfId="69"/>
    <cellStyle name="20% - Accent1 7" xfId="70"/>
    <cellStyle name="20% - Accent1 8" xfId="71"/>
    <cellStyle name="20% - Accent1 9" xfId="72"/>
    <cellStyle name="20% - Accent2 10" xfId="73"/>
    <cellStyle name="20% - Accent2 11" xfId="74"/>
    <cellStyle name="20% - Accent2 12" xfId="75"/>
    <cellStyle name="20% - Accent2 13" xfId="76"/>
    <cellStyle name="20% - Accent2 14" xfId="77"/>
    <cellStyle name="20% - Accent2 15" xfId="78"/>
    <cellStyle name="20% - Accent2 16" xfId="79"/>
    <cellStyle name="20% - Accent2 17" xfId="80"/>
    <cellStyle name="20% - Accent2 18" xfId="81"/>
    <cellStyle name="20% - Accent2 19" xfId="82"/>
    <cellStyle name="20% - Accent2 2" xfId="83"/>
    <cellStyle name="20% - Accent2 20" xfId="84"/>
    <cellStyle name="20% - Accent2 21" xfId="85"/>
    <cellStyle name="20% - Accent2 22" xfId="86"/>
    <cellStyle name="20% - Accent2 23" xfId="87"/>
    <cellStyle name="20% - Accent2 24" xfId="88"/>
    <cellStyle name="20% - Accent2 25" xfId="89"/>
    <cellStyle name="20% - Accent2 26" xfId="90"/>
    <cellStyle name="20% - Accent2 27" xfId="91"/>
    <cellStyle name="20% - Accent2 28" xfId="92"/>
    <cellStyle name="20% - Accent2 29" xfId="93"/>
    <cellStyle name="20% - Accent2 3" xfId="94"/>
    <cellStyle name="20% - Accent2 30" xfId="95"/>
    <cellStyle name="20% - Accent2 31" xfId="96"/>
    <cellStyle name="20% - Accent2 32" xfId="97"/>
    <cellStyle name="20% - Accent2 33" xfId="98"/>
    <cellStyle name="20% - Accent2 34" xfId="99"/>
    <cellStyle name="20% - Accent2 35" xfId="100"/>
    <cellStyle name="20% - Accent2 36" xfId="101"/>
    <cellStyle name="20% - Accent2 37" xfId="102"/>
    <cellStyle name="20% - Accent2 38" xfId="103"/>
    <cellStyle name="20% - Accent2 39" xfId="104"/>
    <cellStyle name="20% - Accent2 4" xfId="105"/>
    <cellStyle name="20% - Accent2 40" xfId="106"/>
    <cellStyle name="20% - Accent2 41" xfId="107"/>
    <cellStyle name="20% - Accent2 42" xfId="108"/>
    <cellStyle name="20% - Accent2 43" xfId="109"/>
    <cellStyle name="20% - Accent2 44" xfId="110"/>
    <cellStyle name="20% - Accent2 5" xfId="111"/>
    <cellStyle name="20% - Accent2 6" xfId="112"/>
    <cellStyle name="20% - Accent2 7" xfId="113"/>
    <cellStyle name="20% - Accent2 8" xfId="114"/>
    <cellStyle name="20% - Accent2 9" xfId="115"/>
    <cellStyle name="20% - Accent3 10" xfId="116"/>
    <cellStyle name="20% - Accent3 11" xfId="117"/>
    <cellStyle name="20% - Accent3 12" xfId="118"/>
    <cellStyle name="20% - Accent3 13" xfId="119"/>
    <cellStyle name="20% - Accent3 14" xfId="120"/>
    <cellStyle name="20% - Accent3 15" xfId="121"/>
    <cellStyle name="20% - Accent3 16" xfId="122"/>
    <cellStyle name="20% - Accent3 17" xfId="123"/>
    <cellStyle name="20% - Accent3 18" xfId="124"/>
    <cellStyle name="20% - Accent3 19" xfId="125"/>
    <cellStyle name="20% - Accent3 2" xfId="126"/>
    <cellStyle name="20% - Accent3 20" xfId="127"/>
    <cellStyle name="20% - Accent3 21" xfId="128"/>
    <cellStyle name="20% - Accent3 22" xfId="129"/>
    <cellStyle name="20% - Accent3 23" xfId="130"/>
    <cellStyle name="20% - Accent3 24" xfId="131"/>
    <cellStyle name="20% - Accent3 25" xfId="132"/>
    <cellStyle name="20% - Accent3 26" xfId="133"/>
    <cellStyle name="20% - Accent3 27" xfId="134"/>
    <cellStyle name="20% - Accent3 28" xfId="135"/>
    <cellStyle name="20% - Accent3 29" xfId="136"/>
    <cellStyle name="20% - Accent3 3" xfId="137"/>
    <cellStyle name="20% - Accent3 30" xfId="138"/>
    <cellStyle name="20% - Accent3 31" xfId="139"/>
    <cellStyle name="20% - Accent3 32" xfId="140"/>
    <cellStyle name="20% - Accent3 33" xfId="141"/>
    <cellStyle name="20% - Accent3 34" xfId="142"/>
    <cellStyle name="20% - Accent3 35" xfId="143"/>
    <cellStyle name="20% - Accent3 36" xfId="144"/>
    <cellStyle name="20% - Accent3 37" xfId="145"/>
    <cellStyle name="20% - Accent3 38" xfId="146"/>
    <cellStyle name="20% - Accent3 39" xfId="147"/>
    <cellStyle name="20% - Accent3 4" xfId="148"/>
    <cellStyle name="20% - Accent3 40" xfId="149"/>
    <cellStyle name="20% - Accent3 41" xfId="150"/>
    <cellStyle name="20% - Accent3 42" xfId="151"/>
    <cellStyle name="20% - Accent3 43" xfId="152"/>
    <cellStyle name="20% - Accent3 44" xfId="153"/>
    <cellStyle name="20% - Accent3 5" xfId="154"/>
    <cellStyle name="20% - Accent3 6" xfId="155"/>
    <cellStyle name="20% - Accent3 7" xfId="156"/>
    <cellStyle name="20% - Accent3 8" xfId="157"/>
    <cellStyle name="20% - Accent3 9" xfId="158"/>
    <cellStyle name="20% - Accent4 10" xfId="159"/>
    <cellStyle name="20% - Accent4 11" xfId="160"/>
    <cellStyle name="20% - Accent4 12" xfId="161"/>
    <cellStyle name="20% - Accent4 13" xfId="162"/>
    <cellStyle name="20% - Accent4 14" xfId="163"/>
    <cellStyle name="20% - Accent4 15" xfId="164"/>
    <cellStyle name="20% - Accent4 16" xfId="165"/>
    <cellStyle name="20% - Accent4 17" xfId="166"/>
    <cellStyle name="20% - Accent4 18" xfId="167"/>
    <cellStyle name="20% - Accent4 19" xfId="168"/>
    <cellStyle name="20% - Accent4 2" xfId="169"/>
    <cellStyle name="20% - Accent4 20" xfId="170"/>
    <cellStyle name="20% - Accent4 21" xfId="171"/>
    <cellStyle name="20% - Accent4 22" xfId="172"/>
    <cellStyle name="20% - Accent4 23" xfId="173"/>
    <cellStyle name="20% - Accent4 24" xfId="174"/>
    <cellStyle name="20% - Accent4 25" xfId="175"/>
    <cellStyle name="20% - Accent4 26" xfId="176"/>
    <cellStyle name="20% - Accent4 27" xfId="177"/>
    <cellStyle name="20% - Accent4 28" xfId="178"/>
    <cellStyle name="20% - Accent4 29" xfId="179"/>
    <cellStyle name="20% - Accent4 3" xfId="180"/>
    <cellStyle name="20% - Accent4 30" xfId="181"/>
    <cellStyle name="20% - Accent4 31" xfId="182"/>
    <cellStyle name="20% - Accent4 32" xfId="183"/>
    <cellStyle name="20% - Accent4 33" xfId="184"/>
    <cellStyle name="20% - Accent4 34" xfId="185"/>
    <cellStyle name="20% - Accent4 35" xfId="186"/>
    <cellStyle name="20% - Accent4 36" xfId="187"/>
    <cellStyle name="20% - Accent4 37" xfId="188"/>
    <cellStyle name="20% - Accent4 38" xfId="189"/>
    <cellStyle name="20% - Accent4 39" xfId="190"/>
    <cellStyle name="20% - Accent4 4" xfId="191"/>
    <cellStyle name="20% - Accent4 40" xfId="192"/>
    <cellStyle name="20% - Accent4 41" xfId="193"/>
    <cellStyle name="20% - Accent4 42" xfId="194"/>
    <cellStyle name="20% - Accent4 43" xfId="195"/>
    <cellStyle name="20% - Accent4 44" xfId="196"/>
    <cellStyle name="20% - Accent4 5" xfId="197"/>
    <cellStyle name="20% - Accent4 6" xfId="198"/>
    <cellStyle name="20% - Accent4 7" xfId="199"/>
    <cellStyle name="20% - Accent4 8" xfId="200"/>
    <cellStyle name="20% - Accent4 9" xfId="201"/>
    <cellStyle name="20% - Accent5 10" xfId="202"/>
    <cellStyle name="20% - Accent5 11" xfId="203"/>
    <cellStyle name="20% - Accent5 12" xfId="204"/>
    <cellStyle name="20% - Accent5 13" xfId="205"/>
    <cellStyle name="20% - Accent5 14" xfId="206"/>
    <cellStyle name="20% - Accent5 15" xfId="207"/>
    <cellStyle name="20% - Accent5 16" xfId="208"/>
    <cellStyle name="20% - Accent5 17" xfId="209"/>
    <cellStyle name="20% - Accent5 18" xfId="210"/>
    <cellStyle name="20% - Accent5 19" xfId="211"/>
    <cellStyle name="20% - Accent5 2" xfId="212"/>
    <cellStyle name="20% - Accent5 20" xfId="213"/>
    <cellStyle name="20% - Accent5 21" xfId="214"/>
    <cellStyle name="20% - Accent5 22" xfId="215"/>
    <cellStyle name="20% - Accent5 23" xfId="216"/>
    <cellStyle name="20% - Accent5 24" xfId="217"/>
    <cellStyle name="20% - Accent5 25" xfId="218"/>
    <cellStyle name="20% - Accent5 26" xfId="219"/>
    <cellStyle name="20% - Accent5 27" xfId="220"/>
    <cellStyle name="20% - Accent5 28" xfId="221"/>
    <cellStyle name="20% - Accent5 29" xfId="222"/>
    <cellStyle name="20% - Accent5 3" xfId="223"/>
    <cellStyle name="20% - Accent5 30" xfId="224"/>
    <cellStyle name="20% - Accent5 31" xfId="225"/>
    <cellStyle name="20% - Accent5 32" xfId="226"/>
    <cellStyle name="20% - Accent5 33" xfId="227"/>
    <cellStyle name="20% - Accent5 34" xfId="228"/>
    <cellStyle name="20% - Accent5 35" xfId="229"/>
    <cellStyle name="20% - Accent5 36" xfId="230"/>
    <cellStyle name="20% - Accent5 37" xfId="231"/>
    <cellStyle name="20% - Accent5 38" xfId="232"/>
    <cellStyle name="20% - Accent5 39" xfId="233"/>
    <cellStyle name="20% - Accent5 4" xfId="234"/>
    <cellStyle name="20% - Accent5 40" xfId="235"/>
    <cellStyle name="20% - Accent5 41" xfId="236"/>
    <cellStyle name="20% - Accent5 42" xfId="237"/>
    <cellStyle name="20% - Accent5 43" xfId="238"/>
    <cellStyle name="20% - Accent5 44" xfId="239"/>
    <cellStyle name="20% - Accent5 5" xfId="240"/>
    <cellStyle name="20% - Accent5 6" xfId="241"/>
    <cellStyle name="20% - Accent5 7" xfId="242"/>
    <cellStyle name="20% - Accent5 8" xfId="243"/>
    <cellStyle name="20% - Accent5 9" xfId="244"/>
    <cellStyle name="20% - Accent6 10" xfId="245"/>
    <cellStyle name="20% - Accent6 11" xfId="246"/>
    <cellStyle name="20% - Accent6 12" xfId="247"/>
    <cellStyle name="20% - Accent6 13" xfId="248"/>
    <cellStyle name="20% - Accent6 14" xfId="249"/>
    <cellStyle name="20% - Accent6 15" xfId="250"/>
    <cellStyle name="20% - Accent6 16" xfId="251"/>
    <cellStyle name="20% - Accent6 17" xfId="252"/>
    <cellStyle name="20% - Accent6 18" xfId="253"/>
    <cellStyle name="20% - Accent6 19" xfId="254"/>
    <cellStyle name="20% - Accent6 2" xfId="255"/>
    <cellStyle name="20% - Accent6 20" xfId="256"/>
    <cellStyle name="20% - Accent6 21" xfId="257"/>
    <cellStyle name="20% - Accent6 22" xfId="258"/>
    <cellStyle name="20% - Accent6 23" xfId="259"/>
    <cellStyle name="20% - Accent6 24" xfId="260"/>
    <cellStyle name="20% - Accent6 25" xfId="261"/>
    <cellStyle name="20% - Accent6 26" xfId="262"/>
    <cellStyle name="20% - Accent6 27" xfId="263"/>
    <cellStyle name="20% - Accent6 28" xfId="264"/>
    <cellStyle name="20% - Accent6 29" xfId="265"/>
    <cellStyle name="20% - Accent6 3" xfId="266"/>
    <cellStyle name="20% - Accent6 30" xfId="267"/>
    <cellStyle name="20% - Accent6 31" xfId="268"/>
    <cellStyle name="20% - Accent6 32" xfId="269"/>
    <cellStyle name="20% - Accent6 33" xfId="270"/>
    <cellStyle name="20% - Accent6 34" xfId="271"/>
    <cellStyle name="20% - Accent6 35" xfId="272"/>
    <cellStyle name="20% - Accent6 36" xfId="273"/>
    <cellStyle name="20% - Accent6 37" xfId="274"/>
    <cellStyle name="20% - Accent6 38" xfId="275"/>
    <cellStyle name="20% - Accent6 39" xfId="276"/>
    <cellStyle name="20% - Accent6 4" xfId="277"/>
    <cellStyle name="20% - Accent6 40" xfId="278"/>
    <cellStyle name="20% - Accent6 41" xfId="279"/>
    <cellStyle name="20% - Accent6 42" xfId="280"/>
    <cellStyle name="20% - Accent6 43" xfId="281"/>
    <cellStyle name="20% - Accent6 44" xfId="282"/>
    <cellStyle name="20% - Accent6 5" xfId="283"/>
    <cellStyle name="20% - Accent6 6" xfId="284"/>
    <cellStyle name="20% - Accent6 7" xfId="285"/>
    <cellStyle name="20% - Accent6 8" xfId="286"/>
    <cellStyle name="20% - Accent6 9" xfId="287"/>
    <cellStyle name="40% - Accent1 10" xfId="288"/>
    <cellStyle name="40% - Accent1 11" xfId="289"/>
    <cellStyle name="40% - Accent1 12" xfId="290"/>
    <cellStyle name="40% - Accent1 13" xfId="291"/>
    <cellStyle name="40% - Accent1 14" xfId="292"/>
    <cellStyle name="40% - Accent1 15" xfId="293"/>
    <cellStyle name="40% - Accent1 16" xfId="294"/>
    <cellStyle name="40% - Accent1 17" xfId="295"/>
    <cellStyle name="40% - Accent1 18" xfId="296"/>
    <cellStyle name="40% - Accent1 19" xfId="297"/>
    <cellStyle name="40% - Accent1 2" xfId="298"/>
    <cellStyle name="40% - Accent1 20" xfId="299"/>
    <cellStyle name="40% - Accent1 21" xfId="300"/>
    <cellStyle name="40% - Accent1 22" xfId="301"/>
    <cellStyle name="40% - Accent1 23" xfId="302"/>
    <cellStyle name="40% - Accent1 24" xfId="303"/>
    <cellStyle name="40% - Accent1 25" xfId="304"/>
    <cellStyle name="40% - Accent1 26" xfId="305"/>
    <cellStyle name="40% - Accent1 27" xfId="306"/>
    <cellStyle name="40% - Accent1 28" xfId="307"/>
    <cellStyle name="40% - Accent1 29" xfId="308"/>
    <cellStyle name="40% - Accent1 3" xfId="309"/>
    <cellStyle name="40% - Accent1 30" xfId="310"/>
    <cellStyle name="40% - Accent1 31" xfId="311"/>
    <cellStyle name="40% - Accent1 32" xfId="312"/>
    <cellStyle name="40% - Accent1 33" xfId="313"/>
    <cellStyle name="40% - Accent1 34" xfId="314"/>
    <cellStyle name="40% - Accent1 35" xfId="315"/>
    <cellStyle name="40% - Accent1 36" xfId="316"/>
    <cellStyle name="40% - Accent1 37" xfId="317"/>
    <cellStyle name="40% - Accent1 38" xfId="318"/>
    <cellStyle name="40% - Accent1 39" xfId="319"/>
    <cellStyle name="40% - Accent1 4" xfId="320"/>
    <cellStyle name="40% - Accent1 40" xfId="321"/>
    <cellStyle name="40% - Accent1 41" xfId="322"/>
    <cellStyle name="40% - Accent1 42" xfId="323"/>
    <cellStyle name="40% - Accent1 43" xfId="324"/>
    <cellStyle name="40% - Accent1 44" xfId="325"/>
    <cellStyle name="40% - Accent1 5" xfId="326"/>
    <cellStyle name="40% - Accent1 6" xfId="327"/>
    <cellStyle name="40% - Accent1 7" xfId="328"/>
    <cellStyle name="40% - Accent1 8" xfId="329"/>
    <cellStyle name="40% - Accent1 9" xfId="330"/>
    <cellStyle name="40% - Accent2 10" xfId="331"/>
    <cellStyle name="40% - Accent2 11" xfId="332"/>
    <cellStyle name="40% - Accent2 12" xfId="333"/>
    <cellStyle name="40% - Accent2 13" xfId="334"/>
    <cellStyle name="40% - Accent2 14" xfId="335"/>
    <cellStyle name="40% - Accent2 15" xfId="336"/>
    <cellStyle name="40% - Accent2 16" xfId="337"/>
    <cellStyle name="40% - Accent2 17" xfId="338"/>
    <cellStyle name="40% - Accent2 18" xfId="339"/>
    <cellStyle name="40% - Accent2 19" xfId="340"/>
    <cellStyle name="40% - Accent2 2" xfId="341"/>
    <cellStyle name="40% - Accent2 20" xfId="342"/>
    <cellStyle name="40% - Accent2 21" xfId="343"/>
    <cellStyle name="40% - Accent2 22" xfId="344"/>
    <cellStyle name="40% - Accent2 23" xfId="345"/>
    <cellStyle name="40% - Accent2 24" xfId="346"/>
    <cellStyle name="40% - Accent2 25" xfId="347"/>
    <cellStyle name="40% - Accent2 26" xfId="348"/>
    <cellStyle name="40% - Accent2 27" xfId="349"/>
    <cellStyle name="40% - Accent2 28" xfId="350"/>
    <cellStyle name="40% - Accent2 29" xfId="351"/>
    <cellStyle name="40% - Accent2 3" xfId="352"/>
    <cellStyle name="40% - Accent2 30" xfId="353"/>
    <cellStyle name="40% - Accent2 31" xfId="354"/>
    <cellStyle name="40% - Accent2 32" xfId="355"/>
    <cellStyle name="40% - Accent2 33" xfId="356"/>
    <cellStyle name="40% - Accent2 34" xfId="357"/>
    <cellStyle name="40% - Accent2 35" xfId="358"/>
    <cellStyle name="40% - Accent2 36" xfId="359"/>
    <cellStyle name="40% - Accent2 37" xfId="360"/>
    <cellStyle name="40% - Accent2 38" xfId="361"/>
    <cellStyle name="40% - Accent2 39" xfId="362"/>
    <cellStyle name="40% - Accent2 4" xfId="363"/>
    <cellStyle name="40% - Accent2 40" xfId="364"/>
    <cellStyle name="40% - Accent2 41" xfId="365"/>
    <cellStyle name="40% - Accent2 42" xfId="366"/>
    <cellStyle name="40% - Accent2 43" xfId="367"/>
    <cellStyle name="40% - Accent2 44" xfId="368"/>
    <cellStyle name="40% - Accent2 5" xfId="369"/>
    <cellStyle name="40% - Accent2 6" xfId="370"/>
    <cellStyle name="40% - Accent2 7" xfId="371"/>
    <cellStyle name="40% - Accent2 8" xfId="372"/>
    <cellStyle name="40% - Accent2 9" xfId="373"/>
    <cellStyle name="40% - Accent3 10" xfId="374"/>
    <cellStyle name="40% - Accent3 11" xfId="375"/>
    <cellStyle name="40% - Accent3 12" xfId="376"/>
    <cellStyle name="40% - Accent3 13" xfId="377"/>
    <cellStyle name="40% - Accent3 14" xfId="378"/>
    <cellStyle name="40% - Accent3 15" xfId="379"/>
    <cellStyle name="40% - Accent3 16" xfId="380"/>
    <cellStyle name="40% - Accent3 17" xfId="381"/>
    <cellStyle name="40% - Accent3 18" xfId="382"/>
    <cellStyle name="40% - Accent3 19" xfId="383"/>
    <cellStyle name="40% - Accent3 2" xfId="384"/>
    <cellStyle name="40% - Accent3 20" xfId="385"/>
    <cellStyle name="40% - Accent3 21" xfId="386"/>
    <cellStyle name="40% - Accent3 22" xfId="387"/>
    <cellStyle name="40% - Accent3 23" xfId="388"/>
    <cellStyle name="40% - Accent3 24" xfId="389"/>
    <cellStyle name="40% - Accent3 25" xfId="390"/>
    <cellStyle name="40% - Accent3 26" xfId="391"/>
    <cellStyle name="40% - Accent3 27" xfId="392"/>
    <cellStyle name="40% - Accent3 28" xfId="393"/>
    <cellStyle name="40% - Accent3 29" xfId="394"/>
    <cellStyle name="40% - Accent3 3" xfId="395"/>
    <cellStyle name="40% - Accent3 30" xfId="396"/>
    <cellStyle name="40% - Accent3 31" xfId="397"/>
    <cellStyle name="40% - Accent3 32" xfId="398"/>
    <cellStyle name="40% - Accent3 33" xfId="399"/>
    <cellStyle name="40% - Accent3 34" xfId="400"/>
    <cellStyle name="40% - Accent3 35" xfId="401"/>
    <cellStyle name="40% - Accent3 36" xfId="402"/>
    <cellStyle name="40% - Accent3 37" xfId="403"/>
    <cellStyle name="40% - Accent3 38" xfId="404"/>
    <cellStyle name="40% - Accent3 39" xfId="405"/>
    <cellStyle name="40% - Accent3 4" xfId="406"/>
    <cellStyle name="40% - Accent3 40" xfId="407"/>
    <cellStyle name="40% - Accent3 41" xfId="408"/>
    <cellStyle name="40% - Accent3 42" xfId="409"/>
    <cellStyle name="40% - Accent3 43" xfId="410"/>
    <cellStyle name="40% - Accent3 44" xfId="411"/>
    <cellStyle name="40% - Accent3 5" xfId="412"/>
    <cellStyle name="40% - Accent3 6" xfId="413"/>
    <cellStyle name="40% - Accent3 7" xfId="414"/>
    <cellStyle name="40% - Accent3 8" xfId="415"/>
    <cellStyle name="40% - Accent3 9" xfId="416"/>
    <cellStyle name="40% - Accent4 10" xfId="417"/>
    <cellStyle name="40% - Accent4 11" xfId="418"/>
    <cellStyle name="40% - Accent4 12" xfId="419"/>
    <cellStyle name="40% - Accent4 13" xfId="420"/>
    <cellStyle name="40% - Accent4 14" xfId="421"/>
    <cellStyle name="40% - Accent4 15" xfId="422"/>
    <cellStyle name="40% - Accent4 16" xfId="423"/>
    <cellStyle name="40% - Accent4 17" xfId="424"/>
    <cellStyle name="40% - Accent4 18" xfId="425"/>
    <cellStyle name="40% - Accent4 19" xfId="426"/>
    <cellStyle name="40% - Accent4 2" xfId="427"/>
    <cellStyle name="40% - Accent4 20" xfId="428"/>
    <cellStyle name="40% - Accent4 21" xfId="429"/>
    <cellStyle name="40% - Accent4 22" xfId="430"/>
    <cellStyle name="40% - Accent4 23" xfId="431"/>
    <cellStyle name="40% - Accent4 24" xfId="432"/>
    <cellStyle name="40% - Accent4 25" xfId="433"/>
    <cellStyle name="40% - Accent4 26" xfId="434"/>
    <cellStyle name="40% - Accent4 27" xfId="435"/>
    <cellStyle name="40% - Accent4 28" xfId="436"/>
    <cellStyle name="40% - Accent4 29" xfId="437"/>
    <cellStyle name="40% - Accent4 3" xfId="438"/>
    <cellStyle name="40% - Accent4 30" xfId="439"/>
    <cellStyle name="40% - Accent4 31" xfId="440"/>
    <cellStyle name="40% - Accent4 32" xfId="441"/>
    <cellStyle name="40% - Accent4 33" xfId="442"/>
    <cellStyle name="40% - Accent4 34" xfId="443"/>
    <cellStyle name="40% - Accent4 35" xfId="444"/>
    <cellStyle name="40% - Accent4 36" xfId="445"/>
    <cellStyle name="40% - Accent4 37" xfId="446"/>
    <cellStyle name="40% - Accent4 38" xfId="447"/>
    <cellStyle name="40% - Accent4 39" xfId="448"/>
    <cellStyle name="40% - Accent4 4" xfId="449"/>
    <cellStyle name="40% - Accent4 40" xfId="450"/>
    <cellStyle name="40% - Accent4 41" xfId="451"/>
    <cellStyle name="40% - Accent4 42" xfId="452"/>
    <cellStyle name="40% - Accent4 43" xfId="453"/>
    <cellStyle name="40% - Accent4 44" xfId="454"/>
    <cellStyle name="40% - Accent4 5" xfId="455"/>
    <cellStyle name="40% - Accent4 6" xfId="456"/>
    <cellStyle name="40% - Accent4 7" xfId="457"/>
    <cellStyle name="40% - Accent4 8" xfId="458"/>
    <cellStyle name="40% - Accent4 9" xfId="459"/>
    <cellStyle name="40% - Accent5 10" xfId="460"/>
    <cellStyle name="40% - Accent5 11" xfId="461"/>
    <cellStyle name="40% - Accent5 12" xfId="462"/>
    <cellStyle name="40% - Accent5 13" xfId="463"/>
    <cellStyle name="40% - Accent5 14" xfId="464"/>
    <cellStyle name="40% - Accent5 15" xfId="465"/>
    <cellStyle name="40% - Accent5 16" xfId="466"/>
    <cellStyle name="40% - Accent5 17" xfId="467"/>
    <cellStyle name="40% - Accent5 18" xfId="468"/>
    <cellStyle name="40% - Accent5 19" xfId="469"/>
    <cellStyle name="40% - Accent5 2" xfId="470"/>
    <cellStyle name="40% - Accent5 20" xfId="471"/>
    <cellStyle name="40% - Accent5 21" xfId="472"/>
    <cellStyle name="40% - Accent5 22" xfId="473"/>
    <cellStyle name="40% - Accent5 23" xfId="474"/>
    <cellStyle name="40% - Accent5 24" xfId="475"/>
    <cellStyle name="40% - Accent5 25" xfId="476"/>
    <cellStyle name="40% - Accent5 26" xfId="477"/>
    <cellStyle name="40% - Accent5 27" xfId="478"/>
    <cellStyle name="40% - Accent5 28" xfId="479"/>
    <cellStyle name="40% - Accent5 29" xfId="480"/>
    <cellStyle name="40% - Accent5 3" xfId="481"/>
    <cellStyle name="40% - Accent5 30" xfId="482"/>
    <cellStyle name="40% - Accent5 31" xfId="483"/>
    <cellStyle name="40% - Accent5 32" xfId="484"/>
    <cellStyle name="40% - Accent5 33" xfId="485"/>
    <cellStyle name="40% - Accent5 34" xfId="486"/>
    <cellStyle name="40% - Accent5 35" xfId="487"/>
    <cellStyle name="40% - Accent5 36" xfId="488"/>
    <cellStyle name="40% - Accent5 37" xfId="489"/>
    <cellStyle name="40% - Accent5 38" xfId="490"/>
    <cellStyle name="40% - Accent5 39" xfId="491"/>
    <cellStyle name="40% - Accent5 4" xfId="492"/>
    <cellStyle name="40% - Accent5 40" xfId="493"/>
    <cellStyle name="40% - Accent5 41" xfId="494"/>
    <cellStyle name="40% - Accent5 42" xfId="495"/>
    <cellStyle name="40% - Accent5 43" xfId="496"/>
    <cellStyle name="40% - Accent5 44" xfId="497"/>
    <cellStyle name="40% - Accent5 5" xfId="498"/>
    <cellStyle name="40% - Accent5 6" xfId="499"/>
    <cellStyle name="40% - Accent5 7" xfId="500"/>
    <cellStyle name="40% - Accent5 8" xfId="501"/>
    <cellStyle name="40% - Accent5 9" xfId="502"/>
    <cellStyle name="40% - Accent6 10" xfId="503"/>
    <cellStyle name="40% - Accent6 11" xfId="504"/>
    <cellStyle name="40% - Accent6 12" xfId="505"/>
    <cellStyle name="40% - Accent6 13" xfId="506"/>
    <cellStyle name="40% - Accent6 14" xfId="507"/>
    <cellStyle name="40% - Accent6 15" xfId="508"/>
    <cellStyle name="40% - Accent6 16" xfId="509"/>
    <cellStyle name="40% - Accent6 17" xfId="510"/>
    <cellStyle name="40% - Accent6 18" xfId="511"/>
    <cellStyle name="40% - Accent6 19" xfId="512"/>
    <cellStyle name="40% - Accent6 2" xfId="513"/>
    <cellStyle name="40% - Accent6 20" xfId="514"/>
    <cellStyle name="40% - Accent6 21" xfId="515"/>
    <cellStyle name="40% - Accent6 22" xfId="516"/>
    <cellStyle name="40% - Accent6 23" xfId="517"/>
    <cellStyle name="40% - Accent6 24" xfId="518"/>
    <cellStyle name="40% - Accent6 25" xfId="519"/>
    <cellStyle name="40% - Accent6 26" xfId="520"/>
    <cellStyle name="40% - Accent6 27" xfId="521"/>
    <cellStyle name="40% - Accent6 28" xfId="522"/>
    <cellStyle name="40% - Accent6 29" xfId="523"/>
    <cellStyle name="40% - Accent6 3" xfId="524"/>
    <cellStyle name="40% - Accent6 30" xfId="525"/>
    <cellStyle name="40% - Accent6 31" xfId="526"/>
    <cellStyle name="40% - Accent6 32" xfId="527"/>
    <cellStyle name="40% - Accent6 33" xfId="528"/>
    <cellStyle name="40% - Accent6 34" xfId="529"/>
    <cellStyle name="40% - Accent6 35" xfId="530"/>
    <cellStyle name="40% - Accent6 36" xfId="531"/>
    <cellStyle name="40% - Accent6 37" xfId="532"/>
    <cellStyle name="40% - Accent6 38" xfId="533"/>
    <cellStyle name="40% - Accent6 39" xfId="534"/>
    <cellStyle name="40% - Accent6 4" xfId="535"/>
    <cellStyle name="40% - Accent6 40" xfId="536"/>
    <cellStyle name="40% - Accent6 41" xfId="537"/>
    <cellStyle name="40% - Accent6 42" xfId="538"/>
    <cellStyle name="40% - Accent6 43" xfId="539"/>
    <cellStyle name="40% - Accent6 44" xfId="540"/>
    <cellStyle name="40% - Accent6 5" xfId="541"/>
    <cellStyle name="40% - Accent6 6" xfId="542"/>
    <cellStyle name="40% - Accent6 7" xfId="543"/>
    <cellStyle name="40% - Accent6 8" xfId="544"/>
    <cellStyle name="40% - Accent6 9" xfId="545"/>
    <cellStyle name="60% - Accent1 10" xfId="546"/>
    <cellStyle name="60% - Accent1 11" xfId="547"/>
    <cellStyle name="60% - Accent1 12" xfId="548"/>
    <cellStyle name="60% - Accent1 13" xfId="549"/>
    <cellStyle name="60% - Accent1 14" xfId="550"/>
    <cellStyle name="60% - Accent1 15" xfId="551"/>
    <cellStyle name="60% - Accent1 16" xfId="552"/>
    <cellStyle name="60% - Accent1 17" xfId="553"/>
    <cellStyle name="60% - Accent1 18" xfId="554"/>
    <cellStyle name="60% - Accent1 19" xfId="555"/>
    <cellStyle name="60% - Accent1 2" xfId="556"/>
    <cellStyle name="60% - Accent1 20" xfId="557"/>
    <cellStyle name="60% - Accent1 21" xfId="558"/>
    <cellStyle name="60% - Accent1 22" xfId="559"/>
    <cellStyle name="60% - Accent1 23" xfId="560"/>
    <cellStyle name="60% - Accent1 24" xfId="561"/>
    <cellStyle name="60% - Accent1 25" xfId="562"/>
    <cellStyle name="60% - Accent1 26" xfId="563"/>
    <cellStyle name="60% - Accent1 27" xfId="564"/>
    <cellStyle name="60% - Accent1 28" xfId="565"/>
    <cellStyle name="60% - Accent1 29" xfId="566"/>
    <cellStyle name="60% - Accent1 3" xfId="567"/>
    <cellStyle name="60% - Accent1 30" xfId="568"/>
    <cellStyle name="60% - Accent1 31" xfId="569"/>
    <cellStyle name="60% - Accent1 32" xfId="570"/>
    <cellStyle name="60% - Accent1 33" xfId="571"/>
    <cellStyle name="60% - Accent1 34" xfId="572"/>
    <cellStyle name="60% - Accent1 35" xfId="573"/>
    <cellStyle name="60% - Accent1 36" xfId="574"/>
    <cellStyle name="60% - Accent1 37" xfId="575"/>
    <cellStyle name="60% - Accent1 38" xfId="576"/>
    <cellStyle name="60% - Accent1 39" xfId="577"/>
    <cellStyle name="60% - Accent1 4" xfId="578"/>
    <cellStyle name="60% - Accent1 40" xfId="579"/>
    <cellStyle name="60% - Accent1 41" xfId="580"/>
    <cellStyle name="60% - Accent1 42" xfId="581"/>
    <cellStyle name="60% - Accent1 43" xfId="582"/>
    <cellStyle name="60% - Accent1 44" xfId="583"/>
    <cellStyle name="60% - Accent1 5" xfId="584"/>
    <cellStyle name="60% - Accent1 6" xfId="585"/>
    <cellStyle name="60% - Accent1 7" xfId="586"/>
    <cellStyle name="60% - Accent1 8" xfId="587"/>
    <cellStyle name="60% - Accent1 9" xfId="588"/>
    <cellStyle name="60% - Accent2 10" xfId="589"/>
    <cellStyle name="60% - Accent2 11" xfId="590"/>
    <cellStyle name="60% - Accent2 12" xfId="591"/>
    <cellStyle name="60% - Accent2 13" xfId="592"/>
    <cellStyle name="60% - Accent2 14" xfId="593"/>
    <cellStyle name="60% - Accent2 15" xfId="594"/>
    <cellStyle name="60% - Accent2 16" xfId="595"/>
    <cellStyle name="60% - Accent2 17" xfId="596"/>
    <cellStyle name="60% - Accent2 18" xfId="597"/>
    <cellStyle name="60% - Accent2 19" xfId="598"/>
    <cellStyle name="60% - Accent2 2" xfId="599"/>
    <cellStyle name="60% - Accent2 20" xfId="600"/>
    <cellStyle name="60% - Accent2 21" xfId="601"/>
    <cellStyle name="60% - Accent2 22" xfId="602"/>
    <cellStyle name="60% - Accent2 23" xfId="603"/>
    <cellStyle name="60% - Accent2 24" xfId="604"/>
    <cellStyle name="60% - Accent2 25" xfId="605"/>
    <cellStyle name="60% - Accent2 26" xfId="606"/>
    <cellStyle name="60% - Accent2 27" xfId="607"/>
    <cellStyle name="60% - Accent2 28" xfId="608"/>
    <cellStyle name="60% - Accent2 29" xfId="609"/>
    <cellStyle name="60% - Accent2 3" xfId="610"/>
    <cellStyle name="60% - Accent2 30" xfId="611"/>
    <cellStyle name="60% - Accent2 31" xfId="612"/>
    <cellStyle name="60% - Accent2 32" xfId="613"/>
    <cellStyle name="60% - Accent2 33" xfId="614"/>
    <cellStyle name="60% - Accent2 34" xfId="615"/>
    <cellStyle name="60% - Accent2 35" xfId="616"/>
    <cellStyle name="60% - Accent2 36" xfId="617"/>
    <cellStyle name="60% - Accent2 37" xfId="618"/>
    <cellStyle name="60% - Accent2 38" xfId="619"/>
    <cellStyle name="60% - Accent2 39" xfId="620"/>
    <cellStyle name="60% - Accent2 4" xfId="621"/>
    <cellStyle name="60% - Accent2 40" xfId="622"/>
    <cellStyle name="60% - Accent2 41" xfId="623"/>
    <cellStyle name="60% - Accent2 42" xfId="624"/>
    <cellStyle name="60% - Accent2 43" xfId="625"/>
    <cellStyle name="60% - Accent2 44" xfId="626"/>
    <cellStyle name="60% - Accent2 5" xfId="627"/>
    <cellStyle name="60% - Accent2 6" xfId="628"/>
    <cellStyle name="60% - Accent2 7" xfId="629"/>
    <cellStyle name="60% - Accent2 8" xfId="630"/>
    <cellStyle name="60% - Accent2 9" xfId="631"/>
    <cellStyle name="60% - Accent3 10" xfId="632"/>
    <cellStyle name="60% - Accent3 11" xfId="633"/>
    <cellStyle name="60% - Accent3 12" xfId="634"/>
    <cellStyle name="60% - Accent3 13" xfId="635"/>
    <cellStyle name="60% - Accent3 14" xfId="636"/>
    <cellStyle name="60% - Accent3 15" xfId="637"/>
    <cellStyle name="60% - Accent3 16" xfId="638"/>
    <cellStyle name="60% - Accent3 17" xfId="639"/>
    <cellStyle name="60% - Accent3 18" xfId="640"/>
    <cellStyle name="60% - Accent3 19" xfId="641"/>
    <cellStyle name="60% - Accent3 2" xfId="642"/>
    <cellStyle name="60% - Accent3 20" xfId="643"/>
    <cellStyle name="60% - Accent3 21" xfId="644"/>
    <cellStyle name="60% - Accent3 22" xfId="645"/>
    <cellStyle name="60% - Accent3 23" xfId="646"/>
    <cellStyle name="60% - Accent3 24" xfId="647"/>
    <cellStyle name="60% - Accent3 25" xfId="648"/>
    <cellStyle name="60% - Accent3 26" xfId="649"/>
    <cellStyle name="60% - Accent3 27" xfId="650"/>
    <cellStyle name="60% - Accent3 28" xfId="651"/>
    <cellStyle name="60% - Accent3 29" xfId="652"/>
    <cellStyle name="60% - Accent3 3" xfId="653"/>
    <cellStyle name="60% - Accent3 30" xfId="654"/>
    <cellStyle name="60% - Accent3 31" xfId="655"/>
    <cellStyle name="60% - Accent3 32" xfId="656"/>
    <cellStyle name="60% - Accent3 33" xfId="657"/>
    <cellStyle name="60% - Accent3 34" xfId="658"/>
    <cellStyle name="60% - Accent3 35" xfId="659"/>
    <cellStyle name="60% - Accent3 36" xfId="660"/>
    <cellStyle name="60% - Accent3 37" xfId="661"/>
    <cellStyle name="60% - Accent3 38" xfId="662"/>
    <cellStyle name="60% - Accent3 39" xfId="663"/>
    <cellStyle name="60% - Accent3 4" xfId="664"/>
    <cellStyle name="60% - Accent3 40" xfId="665"/>
    <cellStyle name="60% - Accent3 41" xfId="666"/>
    <cellStyle name="60% - Accent3 42" xfId="667"/>
    <cellStyle name="60% - Accent3 43" xfId="668"/>
    <cellStyle name="60% - Accent3 44" xfId="669"/>
    <cellStyle name="60% - Accent3 5" xfId="670"/>
    <cellStyle name="60% - Accent3 6" xfId="671"/>
    <cellStyle name="60% - Accent3 7" xfId="672"/>
    <cellStyle name="60% - Accent3 8" xfId="673"/>
    <cellStyle name="60% - Accent3 9" xfId="674"/>
    <cellStyle name="60% - Accent4 10" xfId="675"/>
    <cellStyle name="60% - Accent4 11" xfId="676"/>
    <cellStyle name="60% - Accent4 12" xfId="677"/>
    <cellStyle name="60% - Accent4 13" xfId="678"/>
    <cellStyle name="60% - Accent4 14" xfId="679"/>
    <cellStyle name="60% - Accent4 15" xfId="680"/>
    <cellStyle name="60% - Accent4 16" xfId="681"/>
    <cellStyle name="60% - Accent4 17" xfId="682"/>
    <cellStyle name="60% - Accent4 18" xfId="683"/>
    <cellStyle name="60% - Accent4 19" xfId="684"/>
    <cellStyle name="60% - Accent4 2" xfId="685"/>
    <cellStyle name="60% - Accent4 20" xfId="686"/>
    <cellStyle name="60% - Accent4 21" xfId="687"/>
    <cellStyle name="60% - Accent4 22" xfId="688"/>
    <cellStyle name="60% - Accent4 23" xfId="689"/>
    <cellStyle name="60% - Accent4 24" xfId="690"/>
    <cellStyle name="60% - Accent4 25" xfId="691"/>
    <cellStyle name="60% - Accent4 26" xfId="692"/>
    <cellStyle name="60% - Accent4 27" xfId="693"/>
    <cellStyle name="60% - Accent4 28" xfId="694"/>
    <cellStyle name="60% - Accent4 29" xfId="695"/>
    <cellStyle name="60% - Accent4 3" xfId="696"/>
    <cellStyle name="60% - Accent4 30" xfId="697"/>
    <cellStyle name="60% - Accent4 31" xfId="698"/>
    <cellStyle name="60% - Accent4 32" xfId="699"/>
    <cellStyle name="60% - Accent4 33" xfId="700"/>
    <cellStyle name="60% - Accent4 34" xfId="701"/>
    <cellStyle name="60% - Accent4 35" xfId="702"/>
    <cellStyle name="60% - Accent4 36" xfId="703"/>
    <cellStyle name="60% - Accent4 37" xfId="704"/>
    <cellStyle name="60% - Accent4 38" xfId="705"/>
    <cellStyle name="60% - Accent4 39" xfId="706"/>
    <cellStyle name="60% - Accent4 4" xfId="707"/>
    <cellStyle name="60% - Accent4 40" xfId="708"/>
    <cellStyle name="60% - Accent4 41" xfId="709"/>
    <cellStyle name="60% - Accent4 42" xfId="710"/>
    <cellStyle name="60% - Accent4 43" xfId="711"/>
    <cellStyle name="60% - Accent4 44" xfId="712"/>
    <cellStyle name="60% - Accent4 5" xfId="713"/>
    <cellStyle name="60% - Accent4 6" xfId="714"/>
    <cellStyle name="60% - Accent4 7" xfId="715"/>
    <cellStyle name="60% - Accent4 8" xfId="716"/>
    <cellStyle name="60% - Accent4 9" xfId="717"/>
    <cellStyle name="60% - Accent5 10" xfId="718"/>
    <cellStyle name="60% - Accent5 11" xfId="719"/>
    <cellStyle name="60% - Accent5 12" xfId="720"/>
    <cellStyle name="60% - Accent5 13" xfId="721"/>
    <cellStyle name="60% - Accent5 14" xfId="722"/>
    <cellStyle name="60% - Accent5 15" xfId="723"/>
    <cellStyle name="60% - Accent5 16" xfId="724"/>
    <cellStyle name="60% - Accent5 17" xfId="725"/>
    <cellStyle name="60% - Accent5 18" xfId="726"/>
    <cellStyle name="60% - Accent5 19" xfId="727"/>
    <cellStyle name="60% - Accent5 2" xfId="728"/>
    <cellStyle name="60% - Accent5 20" xfId="729"/>
    <cellStyle name="60% - Accent5 21" xfId="730"/>
    <cellStyle name="60% - Accent5 22" xfId="731"/>
    <cellStyle name="60% - Accent5 23" xfId="732"/>
    <cellStyle name="60% - Accent5 24" xfId="733"/>
    <cellStyle name="60% - Accent5 25" xfId="734"/>
    <cellStyle name="60% - Accent5 26" xfId="735"/>
    <cellStyle name="60% - Accent5 27" xfId="736"/>
    <cellStyle name="60% - Accent5 28" xfId="737"/>
    <cellStyle name="60% - Accent5 29" xfId="738"/>
    <cellStyle name="60% - Accent5 3" xfId="739"/>
    <cellStyle name="60% - Accent5 30" xfId="740"/>
    <cellStyle name="60% - Accent5 31" xfId="741"/>
    <cellStyle name="60% - Accent5 32" xfId="742"/>
    <cellStyle name="60% - Accent5 33" xfId="743"/>
    <cellStyle name="60% - Accent5 34" xfId="744"/>
    <cellStyle name="60% - Accent5 35" xfId="745"/>
    <cellStyle name="60% - Accent5 36" xfId="746"/>
    <cellStyle name="60% - Accent5 37" xfId="747"/>
    <cellStyle name="60% - Accent5 38" xfId="748"/>
    <cellStyle name="60% - Accent5 39" xfId="749"/>
    <cellStyle name="60% - Accent5 4" xfId="750"/>
    <cellStyle name="60% - Accent5 40" xfId="751"/>
    <cellStyle name="60% - Accent5 41" xfId="752"/>
    <cellStyle name="60% - Accent5 42" xfId="753"/>
    <cellStyle name="60% - Accent5 43" xfId="754"/>
    <cellStyle name="60% - Accent5 44" xfId="755"/>
    <cellStyle name="60% - Accent5 5" xfId="756"/>
    <cellStyle name="60% - Accent5 6" xfId="757"/>
    <cellStyle name="60% - Accent5 7" xfId="758"/>
    <cellStyle name="60% - Accent5 8" xfId="759"/>
    <cellStyle name="60% - Accent5 9" xfId="760"/>
    <cellStyle name="60% - Accent6 10" xfId="761"/>
    <cellStyle name="60% - Accent6 11" xfId="762"/>
    <cellStyle name="60% - Accent6 12" xfId="763"/>
    <cellStyle name="60% - Accent6 13" xfId="764"/>
    <cellStyle name="60% - Accent6 14" xfId="765"/>
    <cellStyle name="60% - Accent6 15" xfId="766"/>
    <cellStyle name="60% - Accent6 16" xfId="767"/>
    <cellStyle name="60% - Accent6 17" xfId="768"/>
    <cellStyle name="60% - Accent6 18" xfId="769"/>
    <cellStyle name="60% - Accent6 19" xfId="770"/>
    <cellStyle name="60% - Accent6 2" xfId="771"/>
    <cellStyle name="60% - Accent6 20" xfId="772"/>
    <cellStyle name="60% - Accent6 21" xfId="773"/>
    <cellStyle name="60% - Accent6 22" xfId="774"/>
    <cellStyle name="60% - Accent6 23" xfId="775"/>
    <cellStyle name="60% - Accent6 24" xfId="776"/>
    <cellStyle name="60% - Accent6 25" xfId="777"/>
    <cellStyle name="60% - Accent6 26" xfId="778"/>
    <cellStyle name="60% - Accent6 27" xfId="779"/>
    <cellStyle name="60% - Accent6 28" xfId="780"/>
    <cellStyle name="60% - Accent6 29" xfId="781"/>
    <cellStyle name="60% - Accent6 3" xfId="782"/>
    <cellStyle name="60% - Accent6 30" xfId="783"/>
    <cellStyle name="60% - Accent6 31" xfId="784"/>
    <cellStyle name="60% - Accent6 32" xfId="785"/>
    <cellStyle name="60% - Accent6 33" xfId="786"/>
    <cellStyle name="60% - Accent6 34" xfId="787"/>
    <cellStyle name="60% - Accent6 35" xfId="788"/>
    <cellStyle name="60% - Accent6 36" xfId="789"/>
    <cellStyle name="60% - Accent6 37" xfId="790"/>
    <cellStyle name="60% - Accent6 38" xfId="791"/>
    <cellStyle name="60% - Accent6 39" xfId="792"/>
    <cellStyle name="60% - Accent6 4" xfId="793"/>
    <cellStyle name="60% - Accent6 40" xfId="794"/>
    <cellStyle name="60% - Accent6 41" xfId="795"/>
    <cellStyle name="60% - Accent6 42" xfId="796"/>
    <cellStyle name="60% - Accent6 43" xfId="797"/>
    <cellStyle name="60% - Accent6 44" xfId="798"/>
    <cellStyle name="60% - Accent6 5" xfId="799"/>
    <cellStyle name="60% - Accent6 6" xfId="800"/>
    <cellStyle name="60% - Accent6 7" xfId="801"/>
    <cellStyle name="60% - Accent6 8" xfId="802"/>
    <cellStyle name="60% - Accent6 9" xfId="803"/>
    <cellStyle name="Accent1 10" xfId="804"/>
    <cellStyle name="Accent1 11" xfId="805"/>
    <cellStyle name="Accent1 12" xfId="806"/>
    <cellStyle name="Accent1 13" xfId="807"/>
    <cellStyle name="Accent1 14" xfId="808"/>
    <cellStyle name="Accent1 15" xfId="809"/>
    <cellStyle name="Accent1 16" xfId="810"/>
    <cellStyle name="Accent1 17" xfId="811"/>
    <cellStyle name="Accent1 18" xfId="812"/>
    <cellStyle name="Accent1 19" xfId="813"/>
    <cellStyle name="Accent1 2" xfId="814"/>
    <cellStyle name="Accent1 20" xfId="815"/>
    <cellStyle name="Accent1 21" xfId="816"/>
    <cellStyle name="Accent1 22" xfId="817"/>
    <cellStyle name="Accent1 23" xfId="818"/>
    <cellStyle name="Accent1 24" xfId="819"/>
    <cellStyle name="Accent1 25" xfId="820"/>
    <cellStyle name="Accent1 26" xfId="821"/>
    <cellStyle name="Accent1 27" xfId="822"/>
    <cellStyle name="Accent1 28" xfId="823"/>
    <cellStyle name="Accent1 29" xfId="824"/>
    <cellStyle name="Accent1 3" xfId="825"/>
    <cellStyle name="Accent1 30" xfId="826"/>
    <cellStyle name="Accent1 31" xfId="827"/>
    <cellStyle name="Accent1 32" xfId="828"/>
    <cellStyle name="Accent1 33" xfId="829"/>
    <cellStyle name="Accent1 34" xfId="830"/>
    <cellStyle name="Accent1 35" xfId="831"/>
    <cellStyle name="Accent1 36" xfId="832"/>
    <cellStyle name="Accent1 37" xfId="833"/>
    <cellStyle name="Accent1 38" xfId="834"/>
    <cellStyle name="Accent1 39" xfId="835"/>
    <cellStyle name="Accent1 4" xfId="836"/>
    <cellStyle name="Accent1 40" xfId="837"/>
    <cellStyle name="Accent1 41" xfId="838"/>
    <cellStyle name="Accent1 42" xfId="839"/>
    <cellStyle name="Accent1 43" xfId="840"/>
    <cellStyle name="Accent1 44" xfId="841"/>
    <cellStyle name="Accent1 5" xfId="842"/>
    <cellStyle name="Accent1 6" xfId="843"/>
    <cellStyle name="Accent1 7" xfId="844"/>
    <cellStyle name="Accent1 8" xfId="845"/>
    <cellStyle name="Accent1 9" xfId="846"/>
    <cellStyle name="Accent2 10" xfId="847"/>
    <cellStyle name="Accent2 11" xfId="848"/>
    <cellStyle name="Accent2 12" xfId="849"/>
    <cellStyle name="Accent2 13" xfId="850"/>
    <cellStyle name="Accent2 14" xfId="851"/>
    <cellStyle name="Accent2 15" xfId="852"/>
    <cellStyle name="Accent2 16" xfId="853"/>
    <cellStyle name="Accent2 17" xfId="854"/>
    <cellStyle name="Accent2 18" xfId="855"/>
    <cellStyle name="Accent2 19" xfId="856"/>
    <cellStyle name="Accent2 2" xfId="857"/>
    <cellStyle name="Accent2 20" xfId="858"/>
    <cellStyle name="Accent2 21" xfId="859"/>
    <cellStyle name="Accent2 22" xfId="860"/>
    <cellStyle name="Accent2 23" xfId="861"/>
    <cellStyle name="Accent2 24" xfId="862"/>
    <cellStyle name="Accent2 25" xfId="863"/>
    <cellStyle name="Accent2 26" xfId="864"/>
    <cellStyle name="Accent2 27" xfId="865"/>
    <cellStyle name="Accent2 28" xfId="866"/>
    <cellStyle name="Accent2 29" xfId="867"/>
    <cellStyle name="Accent2 3" xfId="868"/>
    <cellStyle name="Accent2 30" xfId="869"/>
    <cellStyle name="Accent2 31" xfId="870"/>
    <cellStyle name="Accent2 32" xfId="871"/>
    <cellStyle name="Accent2 33" xfId="872"/>
    <cellStyle name="Accent2 34" xfId="873"/>
    <cellStyle name="Accent2 35" xfId="874"/>
    <cellStyle name="Accent2 36" xfId="875"/>
    <cellStyle name="Accent2 37" xfId="876"/>
    <cellStyle name="Accent2 38" xfId="877"/>
    <cellStyle name="Accent2 39" xfId="878"/>
    <cellStyle name="Accent2 4" xfId="879"/>
    <cellStyle name="Accent2 40" xfId="880"/>
    <cellStyle name="Accent2 41" xfId="881"/>
    <cellStyle name="Accent2 42" xfId="882"/>
    <cellStyle name="Accent2 43" xfId="883"/>
    <cellStyle name="Accent2 44" xfId="884"/>
    <cellStyle name="Accent2 5" xfId="885"/>
    <cellStyle name="Accent2 6" xfId="886"/>
    <cellStyle name="Accent2 7" xfId="887"/>
    <cellStyle name="Accent2 8" xfId="888"/>
    <cellStyle name="Accent2 9" xfId="889"/>
    <cellStyle name="Accent3 10" xfId="890"/>
    <cellStyle name="Accent3 11" xfId="891"/>
    <cellStyle name="Accent3 12" xfId="892"/>
    <cellStyle name="Accent3 13" xfId="893"/>
    <cellStyle name="Accent3 14" xfId="894"/>
    <cellStyle name="Accent3 15" xfId="895"/>
    <cellStyle name="Accent3 16" xfId="896"/>
    <cellStyle name="Accent3 17" xfId="897"/>
    <cellStyle name="Accent3 18" xfId="898"/>
    <cellStyle name="Accent3 19" xfId="899"/>
    <cellStyle name="Accent3 2" xfId="900"/>
    <cellStyle name="Accent3 20" xfId="901"/>
    <cellStyle name="Accent3 21" xfId="902"/>
    <cellStyle name="Accent3 22" xfId="903"/>
    <cellStyle name="Accent3 23" xfId="904"/>
    <cellStyle name="Accent3 24" xfId="905"/>
    <cellStyle name="Accent3 25" xfId="906"/>
    <cellStyle name="Accent3 26" xfId="907"/>
    <cellStyle name="Accent3 27" xfId="908"/>
    <cellStyle name="Accent3 28" xfId="909"/>
    <cellStyle name="Accent3 29" xfId="910"/>
    <cellStyle name="Accent3 3" xfId="911"/>
    <cellStyle name="Accent3 30" xfId="912"/>
    <cellStyle name="Accent3 31" xfId="913"/>
    <cellStyle name="Accent3 32" xfId="914"/>
    <cellStyle name="Accent3 33" xfId="915"/>
    <cellStyle name="Accent3 34" xfId="916"/>
    <cellStyle name="Accent3 35" xfId="917"/>
    <cellStyle name="Accent3 36" xfId="918"/>
    <cellStyle name="Accent3 37" xfId="919"/>
    <cellStyle name="Accent3 38" xfId="920"/>
    <cellStyle name="Accent3 39" xfId="921"/>
    <cellStyle name="Accent3 4" xfId="922"/>
    <cellStyle name="Accent3 40" xfId="923"/>
    <cellStyle name="Accent3 41" xfId="924"/>
    <cellStyle name="Accent3 42" xfId="925"/>
    <cellStyle name="Accent3 43" xfId="926"/>
    <cellStyle name="Accent3 44" xfId="927"/>
    <cellStyle name="Accent3 5" xfId="928"/>
    <cellStyle name="Accent3 6" xfId="929"/>
    <cellStyle name="Accent3 7" xfId="930"/>
    <cellStyle name="Accent3 8" xfId="931"/>
    <cellStyle name="Accent3 9" xfId="932"/>
    <cellStyle name="Accent4 10" xfId="933"/>
    <cellStyle name="Accent4 11" xfId="934"/>
    <cellStyle name="Accent4 12" xfId="935"/>
    <cellStyle name="Accent4 13" xfId="936"/>
    <cellStyle name="Accent4 14" xfId="937"/>
    <cellStyle name="Accent4 15" xfId="938"/>
    <cellStyle name="Accent4 16" xfId="939"/>
    <cellStyle name="Accent4 17" xfId="940"/>
    <cellStyle name="Accent4 18" xfId="941"/>
    <cellStyle name="Accent4 19" xfId="942"/>
    <cellStyle name="Accent4 2" xfId="943"/>
    <cellStyle name="Accent4 20" xfId="944"/>
    <cellStyle name="Accent4 21" xfId="945"/>
    <cellStyle name="Accent4 22" xfId="946"/>
    <cellStyle name="Accent4 23" xfId="947"/>
    <cellStyle name="Accent4 24" xfId="948"/>
    <cellStyle name="Accent4 25" xfId="949"/>
    <cellStyle name="Accent4 26" xfId="950"/>
    <cellStyle name="Accent4 27" xfId="951"/>
    <cellStyle name="Accent4 28" xfId="952"/>
    <cellStyle name="Accent4 29" xfId="953"/>
    <cellStyle name="Accent4 3" xfId="954"/>
    <cellStyle name="Accent4 30" xfId="955"/>
    <cellStyle name="Accent4 31" xfId="956"/>
    <cellStyle name="Accent4 32" xfId="957"/>
    <cellStyle name="Accent4 33" xfId="958"/>
    <cellStyle name="Accent4 34" xfId="959"/>
    <cellStyle name="Accent4 35" xfId="960"/>
    <cellStyle name="Accent4 36" xfId="961"/>
    <cellStyle name="Accent4 37" xfId="962"/>
    <cellStyle name="Accent4 38" xfId="963"/>
    <cellStyle name="Accent4 39" xfId="964"/>
    <cellStyle name="Accent4 4" xfId="965"/>
    <cellStyle name="Accent4 40" xfId="966"/>
    <cellStyle name="Accent4 41" xfId="967"/>
    <cellStyle name="Accent4 42" xfId="968"/>
    <cellStyle name="Accent4 43" xfId="969"/>
    <cellStyle name="Accent4 44" xfId="970"/>
    <cellStyle name="Accent4 5" xfId="971"/>
    <cellStyle name="Accent4 6" xfId="972"/>
    <cellStyle name="Accent4 7" xfId="973"/>
    <cellStyle name="Accent4 8" xfId="974"/>
    <cellStyle name="Accent4 9" xfId="975"/>
    <cellStyle name="Accent5 10" xfId="976"/>
    <cellStyle name="Accent5 11" xfId="977"/>
    <cellStyle name="Accent5 12" xfId="978"/>
    <cellStyle name="Accent5 13" xfId="979"/>
    <cellStyle name="Accent5 14" xfId="980"/>
    <cellStyle name="Accent5 15" xfId="981"/>
    <cellStyle name="Accent5 16" xfId="982"/>
    <cellStyle name="Accent5 17" xfId="983"/>
    <cellStyle name="Accent5 18" xfId="984"/>
    <cellStyle name="Accent5 19" xfId="985"/>
    <cellStyle name="Accent5 2" xfId="986"/>
    <cellStyle name="Accent5 20" xfId="987"/>
    <cellStyle name="Accent5 21" xfId="988"/>
    <cellStyle name="Accent5 22" xfId="989"/>
    <cellStyle name="Accent5 23" xfId="990"/>
    <cellStyle name="Accent5 24" xfId="991"/>
    <cellStyle name="Accent5 25" xfId="992"/>
    <cellStyle name="Accent5 26" xfId="993"/>
    <cellStyle name="Accent5 27" xfId="994"/>
    <cellStyle name="Accent5 28" xfId="995"/>
    <cellStyle name="Accent5 29" xfId="996"/>
    <cellStyle name="Accent5 3" xfId="997"/>
    <cellStyle name="Accent5 30" xfId="998"/>
    <cellStyle name="Accent5 31" xfId="999"/>
    <cellStyle name="Accent5 32" xfId="1000"/>
    <cellStyle name="Accent5 33" xfId="1001"/>
    <cellStyle name="Accent5 34" xfId="1002"/>
    <cellStyle name="Accent5 35" xfId="1003"/>
    <cellStyle name="Accent5 36" xfId="1004"/>
    <cellStyle name="Accent5 37" xfId="1005"/>
    <cellStyle name="Accent5 38" xfId="1006"/>
    <cellStyle name="Accent5 39" xfId="1007"/>
    <cellStyle name="Accent5 4" xfId="1008"/>
    <cellStyle name="Accent5 40" xfId="1009"/>
    <cellStyle name="Accent5 41" xfId="1010"/>
    <cellStyle name="Accent5 42" xfId="1011"/>
    <cellStyle name="Accent5 43" xfId="1012"/>
    <cellStyle name="Accent5 44" xfId="1013"/>
    <cellStyle name="Accent5 5" xfId="1014"/>
    <cellStyle name="Accent5 6" xfId="1015"/>
    <cellStyle name="Accent5 7" xfId="1016"/>
    <cellStyle name="Accent5 8" xfId="1017"/>
    <cellStyle name="Accent5 9" xfId="1018"/>
    <cellStyle name="Accent6 10" xfId="1019"/>
    <cellStyle name="Accent6 11" xfId="1020"/>
    <cellStyle name="Accent6 12" xfId="1021"/>
    <cellStyle name="Accent6 13" xfId="1022"/>
    <cellStyle name="Accent6 14" xfId="1023"/>
    <cellStyle name="Accent6 15" xfId="1024"/>
    <cellStyle name="Accent6 16" xfId="1025"/>
    <cellStyle name="Accent6 17" xfId="1026"/>
    <cellStyle name="Accent6 18" xfId="1027"/>
    <cellStyle name="Accent6 19" xfId="1028"/>
    <cellStyle name="Accent6 2" xfId="1029"/>
    <cellStyle name="Accent6 20" xfId="1030"/>
    <cellStyle name="Accent6 21" xfId="1031"/>
    <cellStyle name="Accent6 22" xfId="1032"/>
    <cellStyle name="Accent6 23" xfId="1033"/>
    <cellStyle name="Accent6 24" xfId="1034"/>
    <cellStyle name="Accent6 25" xfId="1035"/>
    <cellStyle name="Accent6 26" xfId="1036"/>
    <cellStyle name="Accent6 27" xfId="1037"/>
    <cellStyle name="Accent6 28" xfId="1038"/>
    <cellStyle name="Accent6 29" xfId="1039"/>
    <cellStyle name="Accent6 3" xfId="1040"/>
    <cellStyle name="Accent6 30" xfId="1041"/>
    <cellStyle name="Accent6 31" xfId="1042"/>
    <cellStyle name="Accent6 32" xfId="1043"/>
    <cellStyle name="Accent6 33" xfId="1044"/>
    <cellStyle name="Accent6 34" xfId="1045"/>
    <cellStyle name="Accent6 35" xfId="1046"/>
    <cellStyle name="Accent6 36" xfId="1047"/>
    <cellStyle name="Accent6 37" xfId="1048"/>
    <cellStyle name="Accent6 38" xfId="1049"/>
    <cellStyle name="Accent6 39" xfId="1050"/>
    <cellStyle name="Accent6 4" xfId="1051"/>
    <cellStyle name="Accent6 40" xfId="1052"/>
    <cellStyle name="Accent6 41" xfId="1053"/>
    <cellStyle name="Accent6 42" xfId="1054"/>
    <cellStyle name="Accent6 43" xfId="1055"/>
    <cellStyle name="Accent6 44" xfId="1056"/>
    <cellStyle name="Accent6 5" xfId="1057"/>
    <cellStyle name="Accent6 6" xfId="1058"/>
    <cellStyle name="Accent6 7" xfId="1059"/>
    <cellStyle name="Accent6 8" xfId="1060"/>
    <cellStyle name="Accent6 9" xfId="1061"/>
    <cellStyle name="Bad 10" xfId="1062"/>
    <cellStyle name="Bad 11" xfId="1063"/>
    <cellStyle name="Bad 12" xfId="1064"/>
    <cellStyle name="Bad 13" xfId="1065"/>
    <cellStyle name="Bad 14" xfId="1066"/>
    <cellStyle name="Bad 15" xfId="1067"/>
    <cellStyle name="Bad 16" xfId="1068"/>
    <cellStyle name="Bad 17" xfId="1069"/>
    <cellStyle name="Bad 18" xfId="1070"/>
    <cellStyle name="Bad 19" xfId="1071"/>
    <cellStyle name="Bad 2" xfId="1072"/>
    <cellStyle name="Bad 20" xfId="1073"/>
    <cellStyle name="Bad 21" xfId="1074"/>
    <cellStyle name="Bad 22" xfId="1075"/>
    <cellStyle name="Bad 23" xfId="1076"/>
    <cellStyle name="Bad 24" xfId="1077"/>
    <cellStyle name="Bad 25" xfId="1078"/>
    <cellStyle name="Bad 26" xfId="1079"/>
    <cellStyle name="Bad 27" xfId="1080"/>
    <cellStyle name="Bad 28" xfId="1081"/>
    <cellStyle name="Bad 29" xfId="1082"/>
    <cellStyle name="Bad 3" xfId="1083"/>
    <cellStyle name="Bad 30" xfId="1084"/>
    <cellStyle name="Bad 31" xfId="1085"/>
    <cellStyle name="Bad 32" xfId="1086"/>
    <cellStyle name="Bad 33" xfId="1087"/>
    <cellStyle name="Bad 34" xfId="1088"/>
    <cellStyle name="Bad 35" xfId="1089"/>
    <cellStyle name="Bad 36" xfId="1090"/>
    <cellStyle name="Bad 37" xfId="1091"/>
    <cellStyle name="Bad 38" xfId="1092"/>
    <cellStyle name="Bad 39" xfId="1093"/>
    <cellStyle name="Bad 4" xfId="1094"/>
    <cellStyle name="Bad 40" xfId="1095"/>
    <cellStyle name="Bad 41" xfId="1096"/>
    <cellStyle name="Bad 42" xfId="1097"/>
    <cellStyle name="Bad 43" xfId="1098"/>
    <cellStyle name="Bad 44" xfId="1099"/>
    <cellStyle name="Bad 5" xfId="1100"/>
    <cellStyle name="Bad 6" xfId="1101"/>
    <cellStyle name="Bad 7" xfId="1102"/>
    <cellStyle name="Bad 8" xfId="1103"/>
    <cellStyle name="Bad 9" xfId="1104"/>
    <cellStyle name="Calculation 10" xfId="1105"/>
    <cellStyle name="Calculation 11" xfId="1106"/>
    <cellStyle name="Calculation 12" xfId="1107"/>
    <cellStyle name="Calculation 13" xfId="1108"/>
    <cellStyle name="Calculation 14" xfId="1109"/>
    <cellStyle name="Calculation 15" xfId="1110"/>
    <cellStyle name="Calculation 16" xfId="1111"/>
    <cellStyle name="Calculation 17" xfId="1112"/>
    <cellStyle name="Calculation 18" xfId="1113"/>
    <cellStyle name="Calculation 19" xfId="1114"/>
    <cellStyle name="Calculation 2" xfId="1115"/>
    <cellStyle name="Calculation 20" xfId="1116"/>
    <cellStyle name="Calculation 21" xfId="1117"/>
    <cellStyle name="Calculation 22" xfId="1118"/>
    <cellStyle name="Calculation 23" xfId="1119"/>
    <cellStyle name="Calculation 24" xfId="1120"/>
    <cellStyle name="Calculation 25" xfId="1121"/>
    <cellStyle name="Calculation 26" xfId="1122"/>
    <cellStyle name="Calculation 27" xfId="1123"/>
    <cellStyle name="Calculation 28" xfId="1124"/>
    <cellStyle name="Calculation 29" xfId="1125"/>
    <cellStyle name="Calculation 3" xfId="1126"/>
    <cellStyle name="Calculation 30" xfId="1127"/>
    <cellStyle name="Calculation 31" xfId="1128"/>
    <cellStyle name="Calculation 32" xfId="1129"/>
    <cellStyle name="Calculation 33" xfId="1130"/>
    <cellStyle name="Calculation 34" xfId="1131"/>
    <cellStyle name="Calculation 35" xfId="1132"/>
    <cellStyle name="Calculation 36" xfId="1133"/>
    <cellStyle name="Calculation 37" xfId="1134"/>
    <cellStyle name="Calculation 38" xfId="1135"/>
    <cellStyle name="Calculation 39" xfId="1136"/>
    <cellStyle name="Calculation 4" xfId="1137"/>
    <cellStyle name="Calculation 40" xfId="1138"/>
    <cellStyle name="Calculation 41" xfId="1139"/>
    <cellStyle name="Calculation 42" xfId="1140"/>
    <cellStyle name="Calculation 43" xfId="1141"/>
    <cellStyle name="Calculation 44" xfId="1142"/>
    <cellStyle name="Calculation 5" xfId="1143"/>
    <cellStyle name="Calculation 6" xfId="1144"/>
    <cellStyle name="Calculation 7" xfId="1145"/>
    <cellStyle name="Calculation 8" xfId="1146"/>
    <cellStyle name="Calculation 9" xfId="1147"/>
    <cellStyle name="Check Cell 10" xfId="1148"/>
    <cellStyle name="Check Cell 11" xfId="1149"/>
    <cellStyle name="Check Cell 12" xfId="1150"/>
    <cellStyle name="Check Cell 13" xfId="1151"/>
    <cellStyle name="Check Cell 14" xfId="1152"/>
    <cellStyle name="Check Cell 15" xfId="1153"/>
    <cellStyle name="Check Cell 16" xfId="1154"/>
    <cellStyle name="Check Cell 17" xfId="1155"/>
    <cellStyle name="Check Cell 18" xfId="1156"/>
    <cellStyle name="Check Cell 19" xfId="1157"/>
    <cellStyle name="Check Cell 2" xfId="1158"/>
    <cellStyle name="Check Cell 20" xfId="1159"/>
    <cellStyle name="Check Cell 21" xfId="1160"/>
    <cellStyle name="Check Cell 22" xfId="1161"/>
    <cellStyle name="Check Cell 23" xfId="1162"/>
    <cellStyle name="Check Cell 24" xfId="1163"/>
    <cellStyle name="Check Cell 25" xfId="1164"/>
    <cellStyle name="Check Cell 26" xfId="1165"/>
    <cellStyle name="Check Cell 27" xfId="1166"/>
    <cellStyle name="Check Cell 28" xfId="1167"/>
    <cellStyle name="Check Cell 29" xfId="1168"/>
    <cellStyle name="Check Cell 3" xfId="1169"/>
    <cellStyle name="Check Cell 30" xfId="1170"/>
    <cellStyle name="Check Cell 31" xfId="1171"/>
    <cellStyle name="Check Cell 32" xfId="1172"/>
    <cellStyle name="Check Cell 33" xfId="1173"/>
    <cellStyle name="Check Cell 34" xfId="1174"/>
    <cellStyle name="Check Cell 35" xfId="1175"/>
    <cellStyle name="Check Cell 36" xfId="1176"/>
    <cellStyle name="Check Cell 37" xfId="1177"/>
    <cellStyle name="Check Cell 38" xfId="1178"/>
    <cellStyle name="Check Cell 39" xfId="1179"/>
    <cellStyle name="Check Cell 4" xfId="1180"/>
    <cellStyle name="Check Cell 40" xfId="1181"/>
    <cellStyle name="Check Cell 41" xfId="1182"/>
    <cellStyle name="Check Cell 42" xfId="1183"/>
    <cellStyle name="Check Cell 43" xfId="1184"/>
    <cellStyle name="Check Cell 44" xfId="1185"/>
    <cellStyle name="Check Cell 5" xfId="1186"/>
    <cellStyle name="Check Cell 6" xfId="1187"/>
    <cellStyle name="Check Cell 7" xfId="1188"/>
    <cellStyle name="Check Cell 8" xfId="1189"/>
    <cellStyle name="Check Cell 9" xfId="1190"/>
    <cellStyle name="Comma [0] 2" xfId="5"/>
    <cellStyle name="Comma 10" xfId="6"/>
    <cellStyle name="Comma 10 2" xfId="7"/>
    <cellStyle name="Comma 10 2 2" xfId="1191"/>
    <cellStyle name="Comma 10 2 2 2" xfId="1192"/>
    <cellStyle name="Comma 10 2 2 3" xfId="1193"/>
    <cellStyle name="Comma 10 2 3" xfId="1194"/>
    <cellStyle name="Comma 10 2 3 2" xfId="1195"/>
    <cellStyle name="Comma 10 2 3 2 2" xfId="1196"/>
    <cellStyle name="Comma 10 2 3 3" xfId="1197"/>
    <cellStyle name="Comma 10 2 3 4" xfId="1198"/>
    <cellStyle name="Comma 10 2 4" xfId="1199"/>
    <cellStyle name="Comma 10 3" xfId="1200"/>
    <cellStyle name="Comma 10 3 2" xfId="1201"/>
    <cellStyle name="Comma 10 3 2 2" xfId="1202"/>
    <cellStyle name="Comma 10 3 2 2 2" xfId="1203"/>
    <cellStyle name="Comma 10 3 2 2 2 2" xfId="1204"/>
    <cellStyle name="Comma 10 3 2 2 3" xfId="1205"/>
    <cellStyle name="Comma 10 3 2 2 4" xfId="1206"/>
    <cellStyle name="Comma 10 3 2 3" xfId="1207"/>
    <cellStyle name="Comma 10 3 2 3 2" xfId="1208"/>
    <cellStyle name="Comma 10 3 2 4" xfId="1209"/>
    <cellStyle name="Comma 10 3 2 5" xfId="1210"/>
    <cellStyle name="Comma 10 3 3" xfId="1211"/>
    <cellStyle name="Comma 10 3 3 2" xfId="1212"/>
    <cellStyle name="Comma 10 3 3 2 2" xfId="1213"/>
    <cellStyle name="Comma 10 3 3 3" xfId="1214"/>
    <cellStyle name="Comma 10 3 3 4" xfId="1215"/>
    <cellStyle name="Comma 10 3 4" xfId="1216"/>
    <cellStyle name="Comma 10 3 4 2" xfId="1217"/>
    <cellStyle name="Comma 10 3 5" xfId="1218"/>
    <cellStyle name="Comma 10 3 6" xfId="1219"/>
    <cellStyle name="Comma 10 4" xfId="1220"/>
    <cellStyle name="Comma 10 4 2" xfId="1221"/>
    <cellStyle name="Comma 10 4 2 2" xfId="1222"/>
    <cellStyle name="Comma 10 4 2 2 2" xfId="1223"/>
    <cellStyle name="Comma 10 4 2 3" xfId="1224"/>
    <cellStyle name="Comma 10 4 3" xfId="1225"/>
    <cellStyle name="Comma 10 4 3 2" xfId="1226"/>
    <cellStyle name="Comma 10 4 3 2 2" xfId="1227"/>
    <cellStyle name="Comma 10 4 3 2 2 2" xfId="1228"/>
    <cellStyle name="Comma 10 4 3 2 3" xfId="1229"/>
    <cellStyle name="Comma 10 4 3 2 4" xfId="1230"/>
    <cellStyle name="Comma 10 4 3 3" xfId="1231"/>
    <cellStyle name="Comma 10 4 3 3 2" xfId="1232"/>
    <cellStyle name="Comma 10 4 3 4" xfId="1233"/>
    <cellStyle name="Comma 10 4 3 5" xfId="1234"/>
    <cellStyle name="Comma 10 4 4" xfId="1235"/>
    <cellStyle name="Comma 10 4 4 2" xfId="1236"/>
    <cellStyle name="Comma 10 4 4 2 2" xfId="1237"/>
    <cellStyle name="Comma 10 4 4 2 2 2" xfId="1238"/>
    <cellStyle name="Comma 10 4 4 2 3" xfId="1239"/>
    <cellStyle name="Comma 10 4 4 3" xfId="1240"/>
    <cellStyle name="Comma 10 4 4 3 2" xfId="1241"/>
    <cellStyle name="Comma 10 4 4 4" xfId="1242"/>
    <cellStyle name="Comma 10 4 5" xfId="1243"/>
    <cellStyle name="Comma 10 4 5 2" xfId="1244"/>
    <cellStyle name="Comma 10 4 5 2 2" xfId="1245"/>
    <cellStyle name="Comma 10 4 5 3" xfId="1246"/>
    <cellStyle name="Comma 10 4 5 4" xfId="1247"/>
    <cellStyle name="Comma 10 4 6" xfId="1248"/>
    <cellStyle name="Comma 10 4 6 2" xfId="1249"/>
    <cellStyle name="Comma 10 4 7" xfId="1250"/>
    <cellStyle name="Comma 10 4 8" xfId="1251"/>
    <cellStyle name="Comma 10 5" xfId="1252"/>
    <cellStyle name="Comma 10 5 2" xfId="1253"/>
    <cellStyle name="Comma 10 5 2 2" xfId="1254"/>
    <cellStyle name="Comma 10 5 2 2 2" xfId="1255"/>
    <cellStyle name="Comma 10 5 2 3" xfId="1256"/>
    <cellStyle name="Comma 10 5 2 4" xfId="1257"/>
    <cellStyle name="Comma 10 5 3" xfId="1258"/>
    <cellStyle name="Comma 10 5 3 2" xfId="1259"/>
    <cellStyle name="Comma 10 5 4" xfId="1260"/>
    <cellStyle name="Comma 10 5 5" xfId="1261"/>
    <cellStyle name="Comma 10 6" xfId="1262"/>
    <cellStyle name="Comma 10 6 2" xfId="1263"/>
    <cellStyle name="Comma 10 6 2 2" xfId="1264"/>
    <cellStyle name="Comma 10 6 3" xfId="1265"/>
    <cellStyle name="Comma 10 6 4" xfId="1266"/>
    <cellStyle name="Comma 10 7" xfId="1267"/>
    <cellStyle name="Comma 10 7 2" xfId="1268"/>
    <cellStyle name="Comma 10 8" xfId="1269"/>
    <cellStyle name="Comma 10 9" xfId="1270"/>
    <cellStyle name="Comma 11" xfId="1271"/>
    <cellStyle name="Comma 11 2" xfId="1272"/>
    <cellStyle name="Comma 11 2 2" xfId="1273"/>
    <cellStyle name="Comma 11 2 2 2" xfId="1274"/>
    <cellStyle name="Comma 11 2 2 3" xfId="1275"/>
    <cellStyle name="Comma 11 2 3" xfId="1276"/>
    <cellStyle name="Comma 11 2 4" xfId="1277"/>
    <cellStyle name="Comma 11 3" xfId="1278"/>
    <cellStyle name="Comma 11 3 2" xfId="1279"/>
    <cellStyle name="Comma 11 3 3" xfId="1280"/>
    <cellStyle name="Comma 11 4" xfId="1281"/>
    <cellStyle name="Comma 11 5" xfId="1282"/>
    <cellStyle name="Comma 12" xfId="1283"/>
    <cellStyle name="Comma 12 2" xfId="1284"/>
    <cellStyle name="Comma 12 2 2" xfId="1285"/>
    <cellStyle name="Comma 12 2 2 2" xfId="1286"/>
    <cellStyle name="Comma 12 2 2 2 2" xfId="1287"/>
    <cellStyle name="Comma 12 2 2 3" xfId="1288"/>
    <cellStyle name="Comma 12 2 2 4" xfId="1289"/>
    <cellStyle name="Comma 12 2 3" xfId="1290"/>
    <cellStyle name="Comma 12 2 3 2" xfId="1291"/>
    <cellStyle name="Comma 12 2 4" xfId="1292"/>
    <cellStyle name="Comma 12 2 5" xfId="1293"/>
    <cellStyle name="Comma 12 3" xfId="1294"/>
    <cellStyle name="Comma 12 3 2" xfId="1295"/>
    <cellStyle name="Comma 12 3 2 2" xfId="1296"/>
    <cellStyle name="Comma 12 3 2 2 2" xfId="1297"/>
    <cellStyle name="Comma 12 3 2 3" xfId="1298"/>
    <cellStyle name="Comma 12 3 3" xfId="1299"/>
    <cellStyle name="Comma 12 3 3 2" xfId="1300"/>
    <cellStyle name="Comma 12 3 4" xfId="1301"/>
    <cellStyle name="Comma 12 4" xfId="1302"/>
    <cellStyle name="Comma 12 4 2" xfId="1303"/>
    <cellStyle name="Comma 12 4 2 2" xfId="1304"/>
    <cellStyle name="Comma 12 4 3" xfId="1305"/>
    <cellStyle name="Comma 12 4 4" xfId="1306"/>
    <cellStyle name="Comma 12 5" xfId="1307"/>
    <cellStyle name="Comma 12 5 2" xfId="1308"/>
    <cellStyle name="Comma 12 6" xfId="1309"/>
    <cellStyle name="Comma 12 7" xfId="1310"/>
    <cellStyle name="Comma 13" xfId="1311"/>
    <cellStyle name="Comma 13 2" xfId="1312"/>
    <cellStyle name="Comma 13 2 2" xfId="1313"/>
    <cellStyle name="Comma 13 2 3" xfId="1314"/>
    <cellStyle name="Comma 13 3" xfId="1315"/>
    <cellStyle name="Comma 13 4" xfId="1316"/>
    <cellStyle name="Comma 14" xfId="1317"/>
    <cellStyle name="Comma 14 2" xfId="1318"/>
    <cellStyle name="Comma 14 2 2" xfId="1319"/>
    <cellStyle name="Comma 14 2 2 2" xfId="1320"/>
    <cellStyle name="Comma 14 2 2 2 2" xfId="1321"/>
    <cellStyle name="Comma 14 2 2 3" xfId="1322"/>
    <cellStyle name="Comma 14 2 3" xfId="1323"/>
    <cellStyle name="Comma 14 2 3 2" xfId="1324"/>
    <cellStyle name="Comma 14 2 4" xfId="1325"/>
    <cellStyle name="Comma 14 3" xfId="1326"/>
    <cellStyle name="Comma 14 3 2" xfId="1327"/>
    <cellStyle name="Comma 14 3 2 2" xfId="1328"/>
    <cellStyle name="Comma 14 3 2 2 2" xfId="1329"/>
    <cellStyle name="Comma 14 3 2 3" xfId="1330"/>
    <cellStyle name="Comma 14 3 2 4" xfId="1331"/>
    <cellStyle name="Comma 14 3 3" xfId="1332"/>
    <cellStyle name="Comma 14 3 3 2" xfId="1333"/>
    <cellStyle name="Comma 14 3 4" xfId="1334"/>
    <cellStyle name="Comma 14 3 5" xfId="1335"/>
    <cellStyle name="Comma 14 4" xfId="1336"/>
    <cellStyle name="Comma 14 4 2" xfId="1337"/>
    <cellStyle name="Comma 14 4 3" xfId="1338"/>
    <cellStyle name="Comma 14 5" xfId="1339"/>
    <cellStyle name="Comma 14 6" xfId="1340"/>
    <cellStyle name="Comma 15" xfId="8"/>
    <cellStyle name="Comma 15 2" xfId="1341"/>
    <cellStyle name="Comma 15 2 2" xfId="1342"/>
    <cellStyle name="Comma 15 3" xfId="1343"/>
    <cellStyle name="Comma 15 4" xfId="1344"/>
    <cellStyle name="Comma 16" xfId="9"/>
    <cellStyle name="Comma 16 2" xfId="1345"/>
    <cellStyle name="Comma 16 2 2" xfId="1346"/>
    <cellStyle name="Comma 16 3" xfId="1347"/>
    <cellStyle name="Comma 16 4" xfId="1348"/>
    <cellStyle name="Comma 17" xfId="1349"/>
    <cellStyle name="Comma 17 2" xfId="1350"/>
    <cellStyle name="Comma 17 2 2" xfId="1351"/>
    <cellStyle name="Comma 17 3" xfId="1352"/>
    <cellStyle name="Comma 17 4" xfId="1353"/>
    <cellStyle name="Comma 17 5" xfId="1354"/>
    <cellStyle name="Comma 18" xfId="1355"/>
    <cellStyle name="Comma 18 2" xfId="1356"/>
    <cellStyle name="Comma 18 3" xfId="1357"/>
    <cellStyle name="Comma 19" xfId="1358"/>
    <cellStyle name="Comma 19 2" xfId="1359"/>
    <cellStyle name="Comma 2" xfId="2"/>
    <cellStyle name="Comma 2 10" xfId="1360"/>
    <cellStyle name="Comma 2 2" xfId="10"/>
    <cellStyle name="Comma 2 2 2" xfId="1361"/>
    <cellStyle name="Comma 2 2 2 2" xfId="1362"/>
    <cellStyle name="Comma 2 2 2 2 2" xfId="1363"/>
    <cellStyle name="Comma 2 2 2 2 2 2" xfId="1364"/>
    <cellStyle name="Comma 2 2 2 2 3" xfId="1365"/>
    <cellStyle name="Comma 2 2 2 2 4" xfId="1366"/>
    <cellStyle name="Comma 2 2 2 3" xfId="1367"/>
    <cellStyle name="Comma 2 2 2 3 2" xfId="1368"/>
    <cellStyle name="Comma 2 2 2 4" xfId="1369"/>
    <cellStyle name="Comma 2 2 2 4 2" xfId="1370"/>
    <cellStyle name="Comma 2 2 2 5" xfId="1371"/>
    <cellStyle name="Comma 2 2 2 6" xfId="1372"/>
    <cellStyle name="Comma 2 2 3" xfId="1373"/>
    <cellStyle name="Comma 2 2 3 2" xfId="1374"/>
    <cellStyle name="Comma 2 2 3 2 2" xfId="1375"/>
    <cellStyle name="Comma 2 2 3 3" xfId="1376"/>
    <cellStyle name="Comma 2 2 3 4" xfId="1377"/>
    <cellStyle name="Comma 2 2 4" xfId="1378"/>
    <cellStyle name="Comma 2 2 4 2" xfId="1379"/>
    <cellStyle name="Comma 2 2 5" xfId="1380"/>
    <cellStyle name="Comma 2 2 5 2" xfId="1381"/>
    <cellStyle name="Comma 2 2 5 3" xfId="1382"/>
    <cellStyle name="Comma 2 2 6" xfId="1383"/>
    <cellStyle name="Comma 2 2 6 2" xfId="1384"/>
    <cellStyle name="Comma 2 2 6 3" xfId="1385"/>
    <cellStyle name="Comma 2 2 7" xfId="1386"/>
    <cellStyle name="Comma 2 2 8" xfId="1387"/>
    <cellStyle name="Comma 2 3" xfId="25"/>
    <cellStyle name="Comma 2 3 2" xfId="1388"/>
    <cellStyle name="Comma 2 3 2 2" xfId="1389"/>
    <cellStyle name="Comma 2 3 2 2 2" xfId="1390"/>
    <cellStyle name="Comma 2 3 2 2 2 2" xfId="1391"/>
    <cellStyle name="Comma 2 3 2 2 3" xfId="1392"/>
    <cellStyle name="Comma 2 3 2 3" xfId="1393"/>
    <cellStyle name="Comma 2 3 2 3 2" xfId="1394"/>
    <cellStyle name="Comma 2 3 2 4" xfId="1395"/>
    <cellStyle name="Comma 2 3 2 5" xfId="1396"/>
    <cellStyle name="Comma 2 3 3" xfId="1397"/>
    <cellStyle name="Comma 2 3 3 2" xfId="1398"/>
    <cellStyle name="Comma 2 3 3 2 2" xfId="1399"/>
    <cellStyle name="Comma 2 3 3 3" xfId="1400"/>
    <cellStyle name="Comma 2 3 4" xfId="1401"/>
    <cellStyle name="Comma 2 3 5" xfId="1402"/>
    <cellStyle name="Comma 2 4" xfId="11"/>
    <cellStyle name="Comma 2 4 2" xfId="1403"/>
    <cellStyle name="Comma 2 4 2 2" xfId="1404"/>
    <cellStyle name="Comma 2 4 2 2 2" xfId="1405"/>
    <cellStyle name="Comma 2 4 2 3" xfId="1406"/>
    <cellStyle name="Comma 2 4 3" xfId="1407"/>
    <cellStyle name="Comma 2 4 3 2" xfId="1408"/>
    <cellStyle name="Comma 2 4 4" xfId="1409"/>
    <cellStyle name="Comma 2 4 5" xfId="1410"/>
    <cellStyle name="Comma 2 5" xfId="1411"/>
    <cellStyle name="Comma 2 5 2" xfId="1412"/>
    <cellStyle name="Comma 2 5 3" xfId="1413"/>
    <cellStyle name="Comma 2 5 4" xfId="1414"/>
    <cellStyle name="Comma 2 6" xfId="1415"/>
    <cellStyle name="Comma 2 6 2" xfId="1416"/>
    <cellStyle name="Comma 2 6 3" xfId="1417"/>
    <cellStyle name="Comma 2 7" xfId="1418"/>
    <cellStyle name="Comma 2 7 2" xfId="1419"/>
    <cellStyle name="Comma 2 7 3" xfId="1420"/>
    <cellStyle name="Comma 2 8" xfId="1421"/>
    <cellStyle name="Comma 2 9" xfId="1422"/>
    <cellStyle name="Comma 20" xfId="1423"/>
    <cellStyle name="Comma 21" xfId="1424"/>
    <cellStyle name="Comma 22" xfId="1425"/>
    <cellStyle name="Comma 23" xfId="1426"/>
    <cellStyle name="Comma 24" xfId="1427"/>
    <cellStyle name="Comma 25" xfId="1428"/>
    <cellStyle name="Comma 3" xfId="12"/>
    <cellStyle name="Comma 3 2" xfId="1429"/>
    <cellStyle name="Comma 3 2 2" xfId="1430"/>
    <cellStyle name="Comma 3 2 2 2" xfId="1431"/>
    <cellStyle name="Comma 3 2 2 3" xfId="1432"/>
    <cellStyle name="Comma 3 2 3" xfId="1433"/>
    <cellStyle name="Comma 3 2 3 2" xfId="1434"/>
    <cellStyle name="Comma 3 2 4" xfId="1435"/>
    <cellStyle name="Comma 3 2 5" xfId="1436"/>
    <cellStyle name="Comma 3 3" xfId="1437"/>
    <cellStyle name="Comma 3 3 2" xfId="1438"/>
    <cellStyle name="Comma 3 3 2 2" xfId="1439"/>
    <cellStyle name="Comma 3 3 2 3" xfId="1440"/>
    <cellStyle name="Comma 3 3 3" xfId="1441"/>
    <cellStyle name="Comma 3 3 3 2" xfId="1442"/>
    <cellStyle name="Comma 3 3 4" xfId="1443"/>
    <cellStyle name="Comma 3 3 4 2" xfId="1444"/>
    <cellStyle name="Comma 3 3 5" xfId="1445"/>
    <cellStyle name="Comma 3 3 6" xfId="1446"/>
    <cellStyle name="Comma 3 4" xfId="1447"/>
    <cellStyle name="Comma 3 4 2" xfId="1448"/>
    <cellStyle name="Comma 3 4 2 2" xfId="1449"/>
    <cellStyle name="Comma 3 4 2 3" xfId="1450"/>
    <cellStyle name="Comma 3 4 3" xfId="1451"/>
    <cellStyle name="Comma 3 4 4" xfId="1452"/>
    <cellStyle name="Comma 3 5" xfId="1453"/>
    <cellStyle name="Comma 3 5 2" xfId="1454"/>
    <cellStyle name="Comma 3 5 3" xfId="1455"/>
    <cellStyle name="Comma 3 6" xfId="1456"/>
    <cellStyle name="Comma 3 6 2" xfId="1457"/>
    <cellStyle name="Comma 3 6 3" xfId="1458"/>
    <cellStyle name="Comma 3 7" xfId="1459"/>
    <cellStyle name="Comma 3 8" xfId="1460"/>
    <cellStyle name="Comma 3 9" xfId="1461"/>
    <cellStyle name="Comma 4" xfId="1462"/>
    <cellStyle name="Comma 4 2" xfId="1463"/>
    <cellStyle name="Comma 4 2 2" xfId="1464"/>
    <cellStyle name="Comma 4 2 2 2" xfId="1465"/>
    <cellStyle name="Comma 4 2 2 2 2" xfId="1466"/>
    <cellStyle name="Comma 4 2 2 3" xfId="1467"/>
    <cellStyle name="Comma 4 2 2 4" xfId="1468"/>
    <cellStyle name="Comma 4 2 2 5" xfId="1469"/>
    <cellStyle name="Comma 4 2 3" xfId="1470"/>
    <cellStyle name="Comma 4 2 3 2" xfId="1471"/>
    <cellStyle name="Comma 4 2 3 3" xfId="1472"/>
    <cellStyle name="Comma 4 2 4" xfId="1473"/>
    <cellStyle name="Comma 4 3" xfId="1474"/>
    <cellStyle name="Comma 4 3 2" xfId="1475"/>
    <cellStyle name="Comma 4 3 2 2" xfId="1476"/>
    <cellStyle name="Comma 4 3 3" xfId="1477"/>
    <cellStyle name="Comma 4 4" xfId="1478"/>
    <cellStyle name="Comma 4 4 2" xfId="1479"/>
    <cellStyle name="Comma 5" xfId="1480"/>
    <cellStyle name="Comma 5 2" xfId="1481"/>
    <cellStyle name="Comma 5 2 2" xfId="1482"/>
    <cellStyle name="Comma 5 2 2 2" xfId="1483"/>
    <cellStyle name="Comma 5 2 2 2 2" xfId="1484"/>
    <cellStyle name="Comma 5 2 2 3" xfId="1485"/>
    <cellStyle name="Comma 5 2 3" xfId="1486"/>
    <cellStyle name="Comma 5 2 3 2" xfId="1487"/>
    <cellStyle name="Comma 5 2 4" xfId="1488"/>
    <cellStyle name="Comma 5 3" xfId="1489"/>
    <cellStyle name="Comma 5 3 2" xfId="1490"/>
    <cellStyle name="Comma 5 4" xfId="1491"/>
    <cellStyle name="Comma 6" xfId="1492"/>
    <cellStyle name="Comma 6 2" xfId="1493"/>
    <cellStyle name="Comma 6 2 2" xfId="1494"/>
    <cellStyle name="Comma 6 2 3" xfId="1495"/>
    <cellStyle name="Comma 6 3" xfId="1496"/>
    <cellStyle name="Comma 6 3 2" xfId="1497"/>
    <cellStyle name="Comma 6 4" xfId="1498"/>
    <cellStyle name="Comma 60" xfId="1499"/>
    <cellStyle name="Comma 7" xfId="1500"/>
    <cellStyle name="Comma 7 2" xfId="1501"/>
    <cellStyle name="Comma 7 2 2" xfId="1502"/>
    <cellStyle name="Comma 7 2 3" xfId="1503"/>
    <cellStyle name="Comma 7 3" xfId="1504"/>
    <cellStyle name="Comma 7 4" xfId="1505"/>
    <cellStyle name="Comma 8" xfId="1506"/>
    <cellStyle name="Comma 8 2" xfId="1507"/>
    <cellStyle name="Comma 8 2 2" xfId="1508"/>
    <cellStyle name="Comma 8 2 3" xfId="1509"/>
    <cellStyle name="Comma 8 3" xfId="1510"/>
    <cellStyle name="Comma 8 4" xfId="1511"/>
    <cellStyle name="Comma 9" xfId="1512"/>
    <cellStyle name="Comma 9 2" xfId="1513"/>
    <cellStyle name="Comma 9 2 2" xfId="1514"/>
    <cellStyle name="Comma 9 2 3" xfId="1515"/>
    <cellStyle name="Comma 9 3" xfId="1516"/>
    <cellStyle name="Comma 9 4" xfId="1517"/>
    <cellStyle name="Currency 2" xfId="1518"/>
    <cellStyle name="Currency 2 2" xfId="1519"/>
    <cellStyle name="Currency 3" xfId="1520"/>
    <cellStyle name="Euro" xfId="1521"/>
    <cellStyle name="Euro 2" xfId="1522"/>
    <cellStyle name="Euro 3" xfId="1523"/>
    <cellStyle name="Excel Built-in Normal" xfId="1524"/>
    <cellStyle name="Excel Built-in Normal 1" xfId="1525"/>
    <cellStyle name="Explanatory Text 10" xfId="1526"/>
    <cellStyle name="Explanatory Text 11" xfId="1527"/>
    <cellStyle name="Explanatory Text 12" xfId="1528"/>
    <cellStyle name="Explanatory Text 13" xfId="1529"/>
    <cellStyle name="Explanatory Text 14" xfId="1530"/>
    <cellStyle name="Explanatory Text 15" xfId="1531"/>
    <cellStyle name="Explanatory Text 16" xfId="1532"/>
    <cellStyle name="Explanatory Text 17" xfId="1533"/>
    <cellStyle name="Explanatory Text 18" xfId="1534"/>
    <cellStyle name="Explanatory Text 19" xfId="1535"/>
    <cellStyle name="Explanatory Text 2" xfId="1536"/>
    <cellStyle name="Explanatory Text 20" xfId="1537"/>
    <cellStyle name="Explanatory Text 21" xfId="1538"/>
    <cellStyle name="Explanatory Text 22" xfId="1539"/>
    <cellStyle name="Explanatory Text 23" xfId="1540"/>
    <cellStyle name="Explanatory Text 24" xfId="1541"/>
    <cellStyle name="Explanatory Text 25" xfId="1542"/>
    <cellStyle name="Explanatory Text 26" xfId="1543"/>
    <cellStyle name="Explanatory Text 27" xfId="1544"/>
    <cellStyle name="Explanatory Text 28" xfId="1545"/>
    <cellStyle name="Explanatory Text 29" xfId="1546"/>
    <cellStyle name="Explanatory Text 3" xfId="1547"/>
    <cellStyle name="Explanatory Text 30" xfId="1548"/>
    <cellStyle name="Explanatory Text 31" xfId="1549"/>
    <cellStyle name="Explanatory Text 32" xfId="1550"/>
    <cellStyle name="Explanatory Text 33" xfId="1551"/>
    <cellStyle name="Explanatory Text 34" xfId="1552"/>
    <cellStyle name="Explanatory Text 35" xfId="1553"/>
    <cellStyle name="Explanatory Text 36" xfId="1554"/>
    <cellStyle name="Explanatory Text 37" xfId="1555"/>
    <cellStyle name="Explanatory Text 38" xfId="1556"/>
    <cellStyle name="Explanatory Text 39" xfId="1557"/>
    <cellStyle name="Explanatory Text 4" xfId="1558"/>
    <cellStyle name="Explanatory Text 40" xfId="1559"/>
    <cellStyle name="Explanatory Text 41" xfId="1560"/>
    <cellStyle name="Explanatory Text 42" xfId="1561"/>
    <cellStyle name="Explanatory Text 43" xfId="1562"/>
    <cellStyle name="Explanatory Text 44" xfId="1563"/>
    <cellStyle name="Explanatory Text 5" xfId="1564"/>
    <cellStyle name="Explanatory Text 6" xfId="1565"/>
    <cellStyle name="Explanatory Text 7" xfId="1566"/>
    <cellStyle name="Explanatory Text 8" xfId="1567"/>
    <cellStyle name="Explanatory Text 9" xfId="1568"/>
    <cellStyle name="Good 10" xfId="1569"/>
    <cellStyle name="Good 11" xfId="1570"/>
    <cellStyle name="Good 12" xfId="1571"/>
    <cellStyle name="Good 13" xfId="1572"/>
    <cellStyle name="Good 14" xfId="1573"/>
    <cellStyle name="Good 15" xfId="1574"/>
    <cellStyle name="Good 16" xfId="1575"/>
    <cellStyle name="Good 17" xfId="1576"/>
    <cellStyle name="Good 18" xfId="1577"/>
    <cellStyle name="Good 19" xfId="1578"/>
    <cellStyle name="Good 2" xfId="1579"/>
    <cellStyle name="Good 20" xfId="1580"/>
    <cellStyle name="Good 21" xfId="1581"/>
    <cellStyle name="Good 22" xfId="1582"/>
    <cellStyle name="Good 23" xfId="1583"/>
    <cellStyle name="Good 24" xfId="1584"/>
    <cellStyle name="Good 25" xfId="1585"/>
    <cellStyle name="Good 26" xfId="1586"/>
    <cellStyle name="Good 27" xfId="1587"/>
    <cellStyle name="Good 28" xfId="1588"/>
    <cellStyle name="Good 29" xfId="1589"/>
    <cellStyle name="Good 3" xfId="1590"/>
    <cellStyle name="Good 30" xfId="1591"/>
    <cellStyle name="Good 31" xfId="1592"/>
    <cellStyle name="Good 32" xfId="1593"/>
    <cellStyle name="Good 33" xfId="1594"/>
    <cellStyle name="Good 34" xfId="1595"/>
    <cellStyle name="Good 35" xfId="1596"/>
    <cellStyle name="Good 36" xfId="1597"/>
    <cellStyle name="Good 37" xfId="1598"/>
    <cellStyle name="Good 38" xfId="1599"/>
    <cellStyle name="Good 39" xfId="1600"/>
    <cellStyle name="Good 4" xfId="1601"/>
    <cellStyle name="Good 40" xfId="1602"/>
    <cellStyle name="Good 41" xfId="1603"/>
    <cellStyle name="Good 42" xfId="1604"/>
    <cellStyle name="Good 43" xfId="1605"/>
    <cellStyle name="Good 44" xfId="1606"/>
    <cellStyle name="Good 5" xfId="1607"/>
    <cellStyle name="Good 6" xfId="1608"/>
    <cellStyle name="Good 7" xfId="1609"/>
    <cellStyle name="Good 8" xfId="1610"/>
    <cellStyle name="Good 9" xfId="1611"/>
    <cellStyle name="Heading" xfId="1612"/>
    <cellStyle name="Heading 1 10" xfId="1613"/>
    <cellStyle name="Heading 1 11" xfId="1614"/>
    <cellStyle name="Heading 1 12" xfId="1615"/>
    <cellStyle name="Heading 1 13" xfId="1616"/>
    <cellStyle name="Heading 1 14" xfId="1617"/>
    <cellStyle name="Heading 1 15" xfId="1618"/>
    <cellStyle name="Heading 1 16" xfId="1619"/>
    <cellStyle name="Heading 1 17" xfId="1620"/>
    <cellStyle name="Heading 1 18" xfId="1621"/>
    <cellStyle name="Heading 1 19" xfId="1622"/>
    <cellStyle name="Heading 1 2" xfId="1623"/>
    <cellStyle name="Heading 1 20" xfId="1624"/>
    <cellStyle name="Heading 1 21" xfId="1625"/>
    <cellStyle name="Heading 1 22" xfId="1626"/>
    <cellStyle name="Heading 1 23" xfId="1627"/>
    <cellStyle name="Heading 1 24" xfId="1628"/>
    <cellStyle name="Heading 1 25" xfId="1629"/>
    <cellStyle name="Heading 1 26" xfId="1630"/>
    <cellStyle name="Heading 1 27" xfId="1631"/>
    <cellStyle name="Heading 1 28" xfId="1632"/>
    <cellStyle name="Heading 1 29" xfId="1633"/>
    <cellStyle name="Heading 1 3" xfId="1634"/>
    <cellStyle name="Heading 1 30" xfId="1635"/>
    <cellStyle name="Heading 1 31" xfId="1636"/>
    <cellStyle name="Heading 1 32" xfId="1637"/>
    <cellStyle name="Heading 1 33" xfId="1638"/>
    <cellStyle name="Heading 1 34" xfId="1639"/>
    <cellStyle name="Heading 1 35" xfId="1640"/>
    <cellStyle name="Heading 1 36" xfId="1641"/>
    <cellStyle name="Heading 1 37" xfId="1642"/>
    <cellStyle name="Heading 1 38" xfId="1643"/>
    <cellStyle name="Heading 1 39" xfId="1644"/>
    <cellStyle name="Heading 1 4" xfId="1645"/>
    <cellStyle name="Heading 1 40" xfId="1646"/>
    <cellStyle name="Heading 1 41" xfId="1647"/>
    <cellStyle name="Heading 1 42" xfId="1648"/>
    <cellStyle name="Heading 1 43" xfId="1649"/>
    <cellStyle name="Heading 1 44" xfId="1650"/>
    <cellStyle name="Heading 1 5" xfId="1651"/>
    <cellStyle name="Heading 1 6" xfId="1652"/>
    <cellStyle name="Heading 1 7" xfId="1653"/>
    <cellStyle name="Heading 1 8" xfId="1654"/>
    <cellStyle name="Heading 1 9" xfId="1655"/>
    <cellStyle name="Heading 2 10" xfId="1656"/>
    <cellStyle name="Heading 2 11" xfId="1657"/>
    <cellStyle name="Heading 2 12" xfId="1658"/>
    <cellStyle name="Heading 2 13" xfId="1659"/>
    <cellStyle name="Heading 2 14" xfId="1660"/>
    <cellStyle name="Heading 2 15" xfId="1661"/>
    <cellStyle name="Heading 2 16" xfId="1662"/>
    <cellStyle name="Heading 2 17" xfId="1663"/>
    <cellStyle name="Heading 2 18" xfId="1664"/>
    <cellStyle name="Heading 2 19" xfId="1665"/>
    <cellStyle name="Heading 2 2" xfId="1666"/>
    <cellStyle name="Heading 2 20" xfId="1667"/>
    <cellStyle name="Heading 2 21" xfId="1668"/>
    <cellStyle name="Heading 2 22" xfId="1669"/>
    <cellStyle name="Heading 2 23" xfId="1670"/>
    <cellStyle name="Heading 2 24" xfId="1671"/>
    <cellStyle name="Heading 2 25" xfId="1672"/>
    <cellStyle name="Heading 2 26" xfId="1673"/>
    <cellStyle name="Heading 2 27" xfId="1674"/>
    <cellStyle name="Heading 2 28" xfId="1675"/>
    <cellStyle name="Heading 2 29" xfId="1676"/>
    <cellStyle name="Heading 2 3" xfId="1677"/>
    <cellStyle name="Heading 2 30" xfId="1678"/>
    <cellStyle name="Heading 2 31" xfId="1679"/>
    <cellStyle name="Heading 2 32" xfId="1680"/>
    <cellStyle name="Heading 2 33" xfId="1681"/>
    <cellStyle name="Heading 2 34" xfId="1682"/>
    <cellStyle name="Heading 2 35" xfId="1683"/>
    <cellStyle name="Heading 2 36" xfId="1684"/>
    <cellStyle name="Heading 2 37" xfId="1685"/>
    <cellStyle name="Heading 2 38" xfId="1686"/>
    <cellStyle name="Heading 2 39" xfId="1687"/>
    <cellStyle name="Heading 2 4" xfId="1688"/>
    <cellStyle name="Heading 2 40" xfId="1689"/>
    <cellStyle name="Heading 2 41" xfId="1690"/>
    <cellStyle name="Heading 2 42" xfId="1691"/>
    <cellStyle name="Heading 2 43" xfId="1692"/>
    <cellStyle name="Heading 2 44" xfId="1693"/>
    <cellStyle name="Heading 2 5" xfId="1694"/>
    <cellStyle name="Heading 2 6" xfId="1695"/>
    <cellStyle name="Heading 2 7" xfId="1696"/>
    <cellStyle name="Heading 2 8" xfId="1697"/>
    <cellStyle name="Heading 2 9" xfId="1698"/>
    <cellStyle name="Heading 3 10" xfId="1699"/>
    <cellStyle name="Heading 3 11" xfId="1700"/>
    <cellStyle name="Heading 3 12" xfId="1701"/>
    <cellStyle name="Heading 3 13" xfId="1702"/>
    <cellStyle name="Heading 3 14" xfId="1703"/>
    <cellStyle name="Heading 3 15" xfId="1704"/>
    <cellStyle name="Heading 3 16" xfId="1705"/>
    <cellStyle name="Heading 3 17" xfId="1706"/>
    <cellStyle name="Heading 3 18" xfId="1707"/>
    <cellStyle name="Heading 3 19" xfId="1708"/>
    <cellStyle name="Heading 3 2" xfId="1709"/>
    <cellStyle name="Heading 3 20" xfId="1710"/>
    <cellStyle name="Heading 3 21" xfId="1711"/>
    <cellStyle name="Heading 3 22" xfId="1712"/>
    <cellStyle name="Heading 3 23" xfId="1713"/>
    <cellStyle name="Heading 3 24" xfId="1714"/>
    <cellStyle name="Heading 3 25" xfId="1715"/>
    <cellStyle name="Heading 3 26" xfId="1716"/>
    <cellStyle name="Heading 3 27" xfId="1717"/>
    <cellStyle name="Heading 3 28" xfId="1718"/>
    <cellStyle name="Heading 3 29" xfId="1719"/>
    <cellStyle name="Heading 3 3" xfId="1720"/>
    <cellStyle name="Heading 3 30" xfId="1721"/>
    <cellStyle name="Heading 3 31" xfId="1722"/>
    <cellStyle name="Heading 3 32" xfId="1723"/>
    <cellStyle name="Heading 3 33" xfId="1724"/>
    <cellStyle name="Heading 3 34" xfId="1725"/>
    <cellStyle name="Heading 3 35" xfId="1726"/>
    <cellStyle name="Heading 3 36" xfId="1727"/>
    <cellStyle name="Heading 3 37" xfId="1728"/>
    <cellStyle name="Heading 3 38" xfId="1729"/>
    <cellStyle name="Heading 3 39" xfId="1730"/>
    <cellStyle name="Heading 3 4" xfId="1731"/>
    <cellStyle name="Heading 3 40" xfId="1732"/>
    <cellStyle name="Heading 3 41" xfId="1733"/>
    <cellStyle name="Heading 3 42" xfId="1734"/>
    <cellStyle name="Heading 3 43" xfId="1735"/>
    <cellStyle name="Heading 3 44" xfId="1736"/>
    <cellStyle name="Heading 3 5" xfId="1737"/>
    <cellStyle name="Heading 3 6" xfId="1738"/>
    <cellStyle name="Heading 3 7" xfId="1739"/>
    <cellStyle name="Heading 3 8" xfId="1740"/>
    <cellStyle name="Heading 3 9" xfId="1741"/>
    <cellStyle name="Heading 4 10" xfId="1742"/>
    <cellStyle name="Heading 4 11" xfId="1743"/>
    <cellStyle name="Heading 4 12" xfId="1744"/>
    <cellStyle name="Heading 4 13" xfId="1745"/>
    <cellStyle name="Heading 4 14" xfId="1746"/>
    <cellStyle name="Heading 4 15" xfId="1747"/>
    <cellStyle name="Heading 4 16" xfId="1748"/>
    <cellStyle name="Heading 4 17" xfId="1749"/>
    <cellStyle name="Heading 4 18" xfId="1750"/>
    <cellStyle name="Heading 4 19" xfId="1751"/>
    <cellStyle name="Heading 4 2" xfId="1752"/>
    <cellStyle name="Heading 4 20" xfId="1753"/>
    <cellStyle name="Heading 4 21" xfId="1754"/>
    <cellStyle name="Heading 4 22" xfId="1755"/>
    <cellStyle name="Heading 4 23" xfId="1756"/>
    <cellStyle name="Heading 4 24" xfId="1757"/>
    <cellStyle name="Heading 4 25" xfId="1758"/>
    <cellStyle name="Heading 4 26" xfId="1759"/>
    <cellStyle name="Heading 4 27" xfId="1760"/>
    <cellStyle name="Heading 4 28" xfId="1761"/>
    <cellStyle name="Heading 4 29" xfId="1762"/>
    <cellStyle name="Heading 4 3" xfId="1763"/>
    <cellStyle name="Heading 4 30" xfId="1764"/>
    <cellStyle name="Heading 4 31" xfId="1765"/>
    <cellStyle name="Heading 4 32" xfId="1766"/>
    <cellStyle name="Heading 4 33" xfId="1767"/>
    <cellStyle name="Heading 4 34" xfId="1768"/>
    <cellStyle name="Heading 4 35" xfId="1769"/>
    <cellStyle name="Heading 4 36" xfId="1770"/>
    <cellStyle name="Heading 4 37" xfId="1771"/>
    <cellStyle name="Heading 4 38" xfId="1772"/>
    <cellStyle name="Heading 4 39" xfId="1773"/>
    <cellStyle name="Heading 4 4" xfId="1774"/>
    <cellStyle name="Heading 4 40" xfId="1775"/>
    <cellStyle name="Heading 4 41" xfId="1776"/>
    <cellStyle name="Heading 4 42" xfId="1777"/>
    <cellStyle name="Heading 4 43" xfId="1778"/>
    <cellStyle name="Heading 4 44" xfId="1779"/>
    <cellStyle name="Heading 4 5" xfId="1780"/>
    <cellStyle name="Heading 4 6" xfId="1781"/>
    <cellStyle name="Heading 4 7" xfId="1782"/>
    <cellStyle name="Heading 4 8" xfId="1783"/>
    <cellStyle name="Heading 4 9" xfId="1784"/>
    <cellStyle name="Heading1" xfId="1785"/>
    <cellStyle name="Input 10" xfId="1786"/>
    <cellStyle name="Input 11" xfId="1787"/>
    <cellStyle name="Input 12" xfId="1788"/>
    <cellStyle name="Input 13" xfId="1789"/>
    <cellStyle name="Input 14" xfId="1790"/>
    <cellStyle name="Input 15" xfId="1791"/>
    <cellStyle name="Input 16" xfId="1792"/>
    <cellStyle name="Input 17" xfId="1793"/>
    <cellStyle name="Input 18" xfId="1794"/>
    <cellStyle name="Input 19" xfId="1795"/>
    <cellStyle name="Input 2" xfId="1796"/>
    <cellStyle name="Input 20" xfId="1797"/>
    <cellStyle name="Input 21" xfId="1798"/>
    <cellStyle name="Input 22" xfId="1799"/>
    <cellStyle name="Input 23" xfId="1800"/>
    <cellStyle name="Input 24" xfId="1801"/>
    <cellStyle name="Input 25" xfId="1802"/>
    <cellStyle name="Input 26" xfId="1803"/>
    <cellStyle name="Input 27" xfId="1804"/>
    <cellStyle name="Input 28" xfId="1805"/>
    <cellStyle name="Input 29" xfId="1806"/>
    <cellStyle name="Input 3" xfId="1807"/>
    <cellStyle name="Input 30" xfId="1808"/>
    <cellStyle name="Input 31" xfId="1809"/>
    <cellStyle name="Input 32" xfId="1810"/>
    <cellStyle name="Input 33" xfId="1811"/>
    <cellStyle name="Input 34" xfId="1812"/>
    <cellStyle name="Input 35" xfId="1813"/>
    <cellStyle name="Input 36" xfId="1814"/>
    <cellStyle name="Input 37" xfId="1815"/>
    <cellStyle name="Input 38" xfId="1816"/>
    <cellStyle name="Input 39" xfId="1817"/>
    <cellStyle name="Input 4" xfId="1818"/>
    <cellStyle name="Input 40" xfId="1819"/>
    <cellStyle name="Input 41" xfId="1820"/>
    <cellStyle name="Input 42" xfId="1821"/>
    <cellStyle name="Input 43" xfId="1822"/>
    <cellStyle name="Input 44" xfId="1823"/>
    <cellStyle name="Input 5" xfId="1824"/>
    <cellStyle name="Input 6" xfId="1825"/>
    <cellStyle name="Input 7" xfId="1826"/>
    <cellStyle name="Input 8" xfId="1827"/>
    <cellStyle name="Input 9" xfId="1828"/>
    <cellStyle name="Linked Cell 10" xfId="1829"/>
    <cellStyle name="Linked Cell 11" xfId="1830"/>
    <cellStyle name="Linked Cell 12" xfId="1831"/>
    <cellStyle name="Linked Cell 13" xfId="1832"/>
    <cellStyle name="Linked Cell 14" xfId="1833"/>
    <cellStyle name="Linked Cell 15" xfId="1834"/>
    <cellStyle name="Linked Cell 16" xfId="1835"/>
    <cellStyle name="Linked Cell 17" xfId="1836"/>
    <cellStyle name="Linked Cell 18" xfId="1837"/>
    <cellStyle name="Linked Cell 19" xfId="1838"/>
    <cellStyle name="Linked Cell 2" xfId="1839"/>
    <cellStyle name="Linked Cell 20" xfId="1840"/>
    <cellStyle name="Linked Cell 21" xfId="1841"/>
    <cellStyle name="Linked Cell 22" xfId="1842"/>
    <cellStyle name="Linked Cell 23" xfId="1843"/>
    <cellStyle name="Linked Cell 24" xfId="1844"/>
    <cellStyle name="Linked Cell 25" xfId="1845"/>
    <cellStyle name="Linked Cell 26" xfId="1846"/>
    <cellStyle name="Linked Cell 27" xfId="1847"/>
    <cellStyle name="Linked Cell 28" xfId="1848"/>
    <cellStyle name="Linked Cell 29" xfId="1849"/>
    <cellStyle name="Linked Cell 3" xfId="1850"/>
    <cellStyle name="Linked Cell 30" xfId="1851"/>
    <cellStyle name="Linked Cell 31" xfId="1852"/>
    <cellStyle name="Linked Cell 32" xfId="1853"/>
    <cellStyle name="Linked Cell 33" xfId="1854"/>
    <cellStyle name="Linked Cell 34" xfId="1855"/>
    <cellStyle name="Linked Cell 35" xfId="1856"/>
    <cellStyle name="Linked Cell 36" xfId="1857"/>
    <cellStyle name="Linked Cell 37" xfId="1858"/>
    <cellStyle name="Linked Cell 38" xfId="1859"/>
    <cellStyle name="Linked Cell 39" xfId="1860"/>
    <cellStyle name="Linked Cell 4" xfId="1861"/>
    <cellStyle name="Linked Cell 40" xfId="1862"/>
    <cellStyle name="Linked Cell 41" xfId="1863"/>
    <cellStyle name="Linked Cell 42" xfId="1864"/>
    <cellStyle name="Linked Cell 43" xfId="1865"/>
    <cellStyle name="Linked Cell 44" xfId="1866"/>
    <cellStyle name="Linked Cell 5" xfId="1867"/>
    <cellStyle name="Linked Cell 6" xfId="1868"/>
    <cellStyle name="Linked Cell 7" xfId="1869"/>
    <cellStyle name="Linked Cell 8" xfId="1870"/>
    <cellStyle name="Linked Cell 9" xfId="1871"/>
    <cellStyle name="Neutral 10" xfId="1872"/>
    <cellStyle name="Neutral 11" xfId="1873"/>
    <cellStyle name="Neutral 12" xfId="1874"/>
    <cellStyle name="Neutral 13" xfId="1875"/>
    <cellStyle name="Neutral 14" xfId="1876"/>
    <cellStyle name="Neutral 15" xfId="1877"/>
    <cellStyle name="Neutral 16" xfId="1878"/>
    <cellStyle name="Neutral 17" xfId="1879"/>
    <cellStyle name="Neutral 18" xfId="1880"/>
    <cellStyle name="Neutral 19" xfId="1881"/>
    <cellStyle name="Neutral 2" xfId="1882"/>
    <cellStyle name="Neutral 20" xfId="1883"/>
    <cellStyle name="Neutral 21" xfId="1884"/>
    <cellStyle name="Neutral 22" xfId="1885"/>
    <cellStyle name="Neutral 23" xfId="1886"/>
    <cellStyle name="Neutral 24" xfId="1887"/>
    <cellStyle name="Neutral 25" xfId="1888"/>
    <cellStyle name="Neutral 26" xfId="1889"/>
    <cellStyle name="Neutral 27" xfId="1890"/>
    <cellStyle name="Neutral 28" xfId="1891"/>
    <cellStyle name="Neutral 29" xfId="1892"/>
    <cellStyle name="Neutral 3" xfId="1893"/>
    <cellStyle name="Neutral 30" xfId="1894"/>
    <cellStyle name="Neutral 31" xfId="1895"/>
    <cellStyle name="Neutral 32" xfId="1896"/>
    <cellStyle name="Neutral 33" xfId="1897"/>
    <cellStyle name="Neutral 34" xfId="1898"/>
    <cellStyle name="Neutral 35" xfId="1899"/>
    <cellStyle name="Neutral 36" xfId="1900"/>
    <cellStyle name="Neutral 37" xfId="1901"/>
    <cellStyle name="Neutral 38" xfId="1902"/>
    <cellStyle name="Neutral 39" xfId="1903"/>
    <cellStyle name="Neutral 4" xfId="1904"/>
    <cellStyle name="Neutral 40" xfId="1905"/>
    <cellStyle name="Neutral 41" xfId="1906"/>
    <cellStyle name="Neutral 42" xfId="1907"/>
    <cellStyle name="Neutral 43" xfId="1908"/>
    <cellStyle name="Neutral 44" xfId="1909"/>
    <cellStyle name="Neutral 5" xfId="1910"/>
    <cellStyle name="Neutral 6" xfId="1911"/>
    <cellStyle name="Neutral 7" xfId="1912"/>
    <cellStyle name="Neutral 8" xfId="1913"/>
    <cellStyle name="Neutral 9" xfId="1914"/>
    <cellStyle name="Normal" xfId="0" builtinId="0"/>
    <cellStyle name="Normal 10" xfId="13"/>
    <cellStyle name="Normal 10 2" xfId="1915"/>
    <cellStyle name="Normal 10 3" xfId="1916"/>
    <cellStyle name="Normal 10 3 2" xfId="1917"/>
    <cellStyle name="Normal 10 3 3" xfId="1918"/>
    <cellStyle name="Normal 10 4" xfId="1919"/>
    <cellStyle name="Normal 10 5" xfId="1920"/>
    <cellStyle name="Normal 11" xfId="1921"/>
    <cellStyle name="Normal 11 2" xfId="1922"/>
    <cellStyle name="Normal 11 3" xfId="1923"/>
    <cellStyle name="Normal 11 3 2" xfId="1924"/>
    <cellStyle name="Normal 11 4" xfId="1925"/>
    <cellStyle name="Normal 12" xfId="1926"/>
    <cellStyle name="Normal 12 2" xfId="1927"/>
    <cellStyle name="Normal 13" xfId="1928"/>
    <cellStyle name="Normal 13 2" xfId="1929"/>
    <cellStyle name="Normal 14" xfId="1930"/>
    <cellStyle name="Normal 15" xfId="1931"/>
    <cellStyle name="Normal 16" xfId="1932"/>
    <cellStyle name="Normal 17" xfId="1933"/>
    <cellStyle name="Normal 18" xfId="14"/>
    <cellStyle name="Normal 18 2" xfId="1934"/>
    <cellStyle name="Normal 18 2 2" xfId="1935"/>
    <cellStyle name="Normal 18 3" xfId="1936"/>
    <cellStyle name="Normal 18 3 2" xfId="1937"/>
    <cellStyle name="Normal 18 4" xfId="1938"/>
    <cellStyle name="Normal 18 4 2" xfId="1939"/>
    <cellStyle name="Normal 18 4 3" xfId="1940"/>
    <cellStyle name="Normal 18 5" xfId="1941"/>
    <cellStyle name="Normal 19" xfId="15"/>
    <cellStyle name="Normal 19 2" xfId="1942"/>
    <cellStyle name="Normal 2" xfId="1"/>
    <cellStyle name="Normal 2 10" xfId="1943"/>
    <cellStyle name="Normal 2 11" xfId="1944"/>
    <cellStyle name="Normal 2 12" xfId="1945"/>
    <cellStyle name="Normal 2 13" xfId="1946"/>
    <cellStyle name="Normal 2 14" xfId="1947"/>
    <cellStyle name="Normal 2 15" xfId="1948"/>
    <cellStyle name="Normal 2 16" xfId="1949"/>
    <cellStyle name="Normal 2 17" xfId="1950"/>
    <cellStyle name="Normal 2 18" xfId="1951"/>
    <cellStyle name="Normal 2 19" xfId="16"/>
    <cellStyle name="Normal 2 2" xfId="17"/>
    <cellStyle name="Normal 2 2 2" xfId="1952"/>
    <cellStyle name="Normal 2 20" xfId="1953"/>
    <cellStyle name="Normal 2 3" xfId="18"/>
    <cellStyle name="Normal 2 3 2" xfId="1954"/>
    <cellStyle name="Normal 2 3 3" xfId="1955"/>
    <cellStyle name="Normal 2 4" xfId="1956"/>
    <cellStyle name="Normal 2 5" xfId="1957"/>
    <cellStyle name="Normal 2 5 2" xfId="1958"/>
    <cellStyle name="Normal 2 5 3" xfId="1959"/>
    <cellStyle name="Normal 2 6" xfId="1960"/>
    <cellStyle name="Normal 2 7" xfId="1961"/>
    <cellStyle name="Normal 2 8" xfId="1962"/>
    <cellStyle name="Normal 2 9" xfId="1963"/>
    <cellStyle name="Normal 2_A Block Futura Energy March-2012 (1)" xfId="1964"/>
    <cellStyle name="Normal 20" xfId="1965"/>
    <cellStyle name="Normal 20 2" xfId="1966"/>
    <cellStyle name="Normal 20 3" xfId="1967"/>
    <cellStyle name="Normal 21" xfId="1968"/>
    <cellStyle name="Normal 22" xfId="1969"/>
    <cellStyle name="Normal 23" xfId="1970"/>
    <cellStyle name="Normal 24" xfId="1971"/>
    <cellStyle name="Normal 25" xfId="1972"/>
    <cellStyle name="Normal 26" xfId="26"/>
    <cellStyle name="Normal 3" xfId="19"/>
    <cellStyle name="Normal 3 10" xfId="1973"/>
    <cellStyle name="Normal 3 2" xfId="20"/>
    <cellStyle name="Normal 3 2 2" xfId="1974"/>
    <cellStyle name="Normal 3 2 3" xfId="1975"/>
    <cellStyle name="Normal 3 3" xfId="1976"/>
    <cellStyle name="Normal 3 3 2" xfId="1977"/>
    <cellStyle name="Normal 3 4" xfId="1978"/>
    <cellStyle name="Normal 3 4 2" xfId="1979"/>
    <cellStyle name="Normal 3 5" xfId="1980"/>
    <cellStyle name="Normal 3 5 2" xfId="1981"/>
    <cellStyle name="Normal 3 6" xfId="1982"/>
    <cellStyle name="Normal 3 6 2" xfId="1983"/>
    <cellStyle name="Normal 3 7" xfId="1984"/>
    <cellStyle name="Normal 3 7 2" xfId="1985"/>
    <cellStyle name="Normal 3 8" xfId="1986"/>
    <cellStyle name="Normal 3 9" xfId="1987"/>
    <cellStyle name="Normal 34" xfId="1988"/>
    <cellStyle name="Normal 38" xfId="1989"/>
    <cellStyle name="Normal 4" xfId="1990"/>
    <cellStyle name="Normal 4 2" xfId="1991"/>
    <cellStyle name="Normal 48" xfId="1992"/>
    <cellStyle name="Normal 5" xfId="3"/>
    <cellStyle name="Normal 5 2" xfId="1993"/>
    <cellStyle name="Normal 5 3" xfId="1994"/>
    <cellStyle name="Normal 5 3 2" xfId="1995"/>
    <cellStyle name="Normal 5 4" xfId="1996"/>
    <cellStyle name="Normal 6" xfId="21"/>
    <cellStyle name="Normal 6 2" xfId="1997"/>
    <cellStyle name="Normal 6 2 2" xfId="1998"/>
    <cellStyle name="Normal 6 2 3" xfId="1999"/>
    <cellStyle name="Normal 6 3" xfId="2000"/>
    <cellStyle name="Normal 6 4" xfId="2001"/>
    <cellStyle name="Normal 63" xfId="2002"/>
    <cellStyle name="Normal 7" xfId="22"/>
    <cellStyle name="Normal 7 2" xfId="2003"/>
    <cellStyle name="Normal 7 3" xfId="2004"/>
    <cellStyle name="Normal 8" xfId="2005"/>
    <cellStyle name="Normal 8 2" xfId="2006"/>
    <cellStyle name="Normal 8 3" xfId="23"/>
    <cellStyle name="Normal 8 4" xfId="2007"/>
    <cellStyle name="Normal 8 5" xfId="2008"/>
    <cellStyle name="Normal 8 6" xfId="2009"/>
    <cellStyle name="Normal 8 7" xfId="2010"/>
    <cellStyle name="Normal 9" xfId="2011"/>
    <cellStyle name="Normal 9 2" xfId="2012"/>
    <cellStyle name="Note 10" xfId="2013"/>
    <cellStyle name="Note 11" xfId="2014"/>
    <cellStyle name="Note 12" xfId="2015"/>
    <cellStyle name="Note 13" xfId="2016"/>
    <cellStyle name="Note 14" xfId="2017"/>
    <cellStyle name="Note 15" xfId="2018"/>
    <cellStyle name="Note 16" xfId="2019"/>
    <cellStyle name="Note 17" xfId="2020"/>
    <cellStyle name="Note 18" xfId="2021"/>
    <cellStyle name="Note 19" xfId="2022"/>
    <cellStyle name="Note 2" xfId="2023"/>
    <cellStyle name="Note 2 2" xfId="2024"/>
    <cellStyle name="Note 20" xfId="2025"/>
    <cellStyle name="Note 21" xfId="2026"/>
    <cellStyle name="Note 22" xfId="2027"/>
    <cellStyle name="Note 23" xfId="2028"/>
    <cellStyle name="Note 24" xfId="2029"/>
    <cellStyle name="Note 25" xfId="2030"/>
    <cellStyle name="Note 26" xfId="2031"/>
    <cellStyle name="Note 27" xfId="2032"/>
    <cellStyle name="Note 28" xfId="2033"/>
    <cellStyle name="Note 29" xfId="2034"/>
    <cellStyle name="Note 3" xfId="2035"/>
    <cellStyle name="Note 30" xfId="2036"/>
    <cellStyle name="Note 31" xfId="2037"/>
    <cellStyle name="Note 32" xfId="2038"/>
    <cellStyle name="Note 33" xfId="2039"/>
    <cellStyle name="Note 34" xfId="2040"/>
    <cellStyle name="Note 35" xfId="2041"/>
    <cellStyle name="Note 36" xfId="2042"/>
    <cellStyle name="Note 37" xfId="2043"/>
    <cellStyle name="Note 38" xfId="2044"/>
    <cellStyle name="Note 39" xfId="2045"/>
    <cellStyle name="Note 4" xfId="2046"/>
    <cellStyle name="Note 40" xfId="2047"/>
    <cellStyle name="Note 41" xfId="2048"/>
    <cellStyle name="Note 42" xfId="2049"/>
    <cellStyle name="Note 43" xfId="2050"/>
    <cellStyle name="Note 44" xfId="2051"/>
    <cellStyle name="Note 5" xfId="2052"/>
    <cellStyle name="Note 6" xfId="2053"/>
    <cellStyle name="Note 7" xfId="2054"/>
    <cellStyle name="Note 8" xfId="2055"/>
    <cellStyle name="Note 9" xfId="2056"/>
    <cellStyle name="Output 10" xfId="2057"/>
    <cellStyle name="Output 11" xfId="2058"/>
    <cellStyle name="Output 12" xfId="2059"/>
    <cellStyle name="Output 13" xfId="2060"/>
    <cellStyle name="Output 14" xfId="2061"/>
    <cellStyle name="Output 15" xfId="2062"/>
    <cellStyle name="Output 16" xfId="2063"/>
    <cellStyle name="Output 17" xfId="2064"/>
    <cellStyle name="Output 18" xfId="2065"/>
    <cellStyle name="Output 19" xfId="2066"/>
    <cellStyle name="Output 2" xfId="2067"/>
    <cellStyle name="Output 20" xfId="2068"/>
    <cellStyle name="Output 21" xfId="2069"/>
    <cellStyle name="Output 22" xfId="2070"/>
    <cellStyle name="Output 23" xfId="2071"/>
    <cellStyle name="Output 24" xfId="2072"/>
    <cellStyle name="Output 25" xfId="2073"/>
    <cellStyle name="Output 26" xfId="2074"/>
    <cellStyle name="Output 27" xfId="2075"/>
    <cellStyle name="Output 28" xfId="2076"/>
    <cellStyle name="Output 29" xfId="2077"/>
    <cellStyle name="Output 3" xfId="2078"/>
    <cellStyle name="Output 30" xfId="2079"/>
    <cellStyle name="Output 31" xfId="2080"/>
    <cellStyle name="Output 32" xfId="2081"/>
    <cellStyle name="Output 33" xfId="2082"/>
    <cellStyle name="Output 34" xfId="2083"/>
    <cellStyle name="Output 35" xfId="2084"/>
    <cellStyle name="Output 36" xfId="2085"/>
    <cellStyle name="Output 37" xfId="2086"/>
    <cellStyle name="Output 38" xfId="2087"/>
    <cellStyle name="Output 39" xfId="2088"/>
    <cellStyle name="Output 4" xfId="2089"/>
    <cellStyle name="Output 40" xfId="2090"/>
    <cellStyle name="Output 41" xfId="2091"/>
    <cellStyle name="Output 42" xfId="2092"/>
    <cellStyle name="Output 43" xfId="2093"/>
    <cellStyle name="Output 44" xfId="2094"/>
    <cellStyle name="Output 5" xfId="2095"/>
    <cellStyle name="Output 6" xfId="2096"/>
    <cellStyle name="Output 7" xfId="2097"/>
    <cellStyle name="Output 8" xfId="2098"/>
    <cellStyle name="Output 9" xfId="2099"/>
    <cellStyle name="Percent" xfId="2251" builtinId="5"/>
    <cellStyle name="Percent 10" xfId="2100"/>
    <cellStyle name="Percent 2" xfId="24"/>
    <cellStyle name="Percent 2 2" xfId="2101"/>
    <cellStyle name="Percent 2 2 10" xfId="2102"/>
    <cellStyle name="Percent 2 2 2" xfId="2103"/>
    <cellStyle name="Percent 2 3" xfId="2104"/>
    <cellStyle name="Percent 2 3 2" xfId="2105"/>
    <cellStyle name="Percent 2 4" xfId="2106"/>
    <cellStyle name="Percent 2 5" xfId="2107"/>
    <cellStyle name="Percent 3" xfId="2108"/>
    <cellStyle name="Percent 3 2" xfId="2109"/>
    <cellStyle name="Percent 4" xfId="2110"/>
    <cellStyle name="Percent 5" xfId="2111"/>
    <cellStyle name="Percent 6" xfId="2112"/>
    <cellStyle name="Percent 7" xfId="2113"/>
    <cellStyle name="Result" xfId="2114"/>
    <cellStyle name="Result2" xfId="2115"/>
    <cellStyle name="Style 1" xfId="2116"/>
    <cellStyle name="Style 1 2" xfId="2117"/>
    <cellStyle name="Style 1 2 2" xfId="2118"/>
    <cellStyle name="Style 1 3" xfId="2119"/>
    <cellStyle name="Style 1 4" xfId="2120"/>
    <cellStyle name="Style 41" xfId="2121"/>
    <cellStyle name="Title 10" xfId="2122"/>
    <cellStyle name="Title 11" xfId="2123"/>
    <cellStyle name="Title 12" xfId="2124"/>
    <cellStyle name="Title 13" xfId="2125"/>
    <cellStyle name="Title 14" xfId="2126"/>
    <cellStyle name="Title 15" xfId="2127"/>
    <cellStyle name="Title 16" xfId="2128"/>
    <cellStyle name="Title 17" xfId="2129"/>
    <cellStyle name="Title 18" xfId="2130"/>
    <cellStyle name="Title 19" xfId="2131"/>
    <cellStyle name="Title 2" xfId="2132"/>
    <cellStyle name="Title 20" xfId="2133"/>
    <cellStyle name="Title 21" xfId="2134"/>
    <cellStyle name="Title 22" xfId="2135"/>
    <cellStyle name="Title 23" xfId="2136"/>
    <cellStyle name="Title 24" xfId="2137"/>
    <cellStyle name="Title 25" xfId="2138"/>
    <cellStyle name="Title 26" xfId="2139"/>
    <cellStyle name="Title 27" xfId="2140"/>
    <cellStyle name="Title 28" xfId="2141"/>
    <cellStyle name="Title 29" xfId="2142"/>
    <cellStyle name="Title 3" xfId="2143"/>
    <cellStyle name="Title 30" xfId="2144"/>
    <cellStyle name="Title 31" xfId="2145"/>
    <cellStyle name="Title 32" xfId="2146"/>
    <cellStyle name="Title 33" xfId="2147"/>
    <cellStyle name="Title 34" xfId="2148"/>
    <cellStyle name="Title 35" xfId="2149"/>
    <cellStyle name="Title 36" xfId="2150"/>
    <cellStyle name="Title 37" xfId="2151"/>
    <cellStyle name="Title 38" xfId="2152"/>
    <cellStyle name="Title 39" xfId="2153"/>
    <cellStyle name="Title 4" xfId="2154"/>
    <cellStyle name="Title 40" xfId="2155"/>
    <cellStyle name="Title 41" xfId="2156"/>
    <cellStyle name="Title 42" xfId="2157"/>
    <cellStyle name="Title 43" xfId="2158"/>
    <cellStyle name="Title 44" xfId="2159"/>
    <cellStyle name="Title 5" xfId="2160"/>
    <cellStyle name="Title 6" xfId="2161"/>
    <cellStyle name="Title 7" xfId="2162"/>
    <cellStyle name="Title 8" xfId="2163"/>
    <cellStyle name="Title 9" xfId="2164"/>
    <cellStyle name="Total 10" xfId="2165"/>
    <cellStyle name="Total 11" xfId="2166"/>
    <cellStyle name="Total 12" xfId="2167"/>
    <cellStyle name="Total 13" xfId="2168"/>
    <cellStyle name="Total 14" xfId="2169"/>
    <cellStyle name="Total 15" xfId="2170"/>
    <cellStyle name="Total 16" xfId="2171"/>
    <cellStyle name="Total 17" xfId="2172"/>
    <cellStyle name="Total 18" xfId="2173"/>
    <cellStyle name="Total 19" xfId="2174"/>
    <cellStyle name="Total 2" xfId="2175"/>
    <cellStyle name="Total 20" xfId="2176"/>
    <cellStyle name="Total 21" xfId="2177"/>
    <cellStyle name="Total 22" xfId="2178"/>
    <cellStyle name="Total 23" xfId="2179"/>
    <cellStyle name="Total 24" xfId="2180"/>
    <cellStyle name="Total 25" xfId="2181"/>
    <cellStyle name="Total 26" xfId="2182"/>
    <cellStyle name="Total 27" xfId="2183"/>
    <cellStyle name="Total 28" xfId="2184"/>
    <cellStyle name="Total 29" xfId="2185"/>
    <cellStyle name="Total 3" xfId="2186"/>
    <cellStyle name="Total 30" xfId="2187"/>
    <cellStyle name="Total 31" xfId="2188"/>
    <cellStyle name="Total 32" xfId="2189"/>
    <cellStyle name="Total 33" xfId="2190"/>
    <cellStyle name="Total 34" xfId="2191"/>
    <cellStyle name="Total 35" xfId="2192"/>
    <cellStyle name="Total 36" xfId="2193"/>
    <cellStyle name="Total 37" xfId="2194"/>
    <cellStyle name="Total 38" xfId="2195"/>
    <cellStyle name="Total 39" xfId="2196"/>
    <cellStyle name="Total 4" xfId="2197"/>
    <cellStyle name="Total 40" xfId="2198"/>
    <cellStyle name="Total 41" xfId="2199"/>
    <cellStyle name="Total 42" xfId="2200"/>
    <cellStyle name="Total 43" xfId="2201"/>
    <cellStyle name="Total 44" xfId="2202"/>
    <cellStyle name="Total 5" xfId="2203"/>
    <cellStyle name="Total 6" xfId="2204"/>
    <cellStyle name="Total 7" xfId="2205"/>
    <cellStyle name="Total 8" xfId="2206"/>
    <cellStyle name="Total 9" xfId="2207"/>
    <cellStyle name="Warning Text 10" xfId="2208"/>
    <cellStyle name="Warning Text 11" xfId="2209"/>
    <cellStyle name="Warning Text 12" xfId="2210"/>
    <cellStyle name="Warning Text 13" xfId="2211"/>
    <cellStyle name="Warning Text 14" xfId="2212"/>
    <cellStyle name="Warning Text 15" xfId="2213"/>
    <cellStyle name="Warning Text 16" xfId="2214"/>
    <cellStyle name="Warning Text 17" xfId="2215"/>
    <cellStyle name="Warning Text 18" xfId="2216"/>
    <cellStyle name="Warning Text 19" xfId="2217"/>
    <cellStyle name="Warning Text 2" xfId="2218"/>
    <cellStyle name="Warning Text 20" xfId="2219"/>
    <cellStyle name="Warning Text 21" xfId="2220"/>
    <cellStyle name="Warning Text 22" xfId="2221"/>
    <cellStyle name="Warning Text 23" xfId="2222"/>
    <cellStyle name="Warning Text 24" xfId="2223"/>
    <cellStyle name="Warning Text 25" xfId="2224"/>
    <cellStyle name="Warning Text 26" xfId="2225"/>
    <cellStyle name="Warning Text 27" xfId="2226"/>
    <cellStyle name="Warning Text 28" xfId="2227"/>
    <cellStyle name="Warning Text 29" xfId="2228"/>
    <cellStyle name="Warning Text 3" xfId="2229"/>
    <cellStyle name="Warning Text 30" xfId="2230"/>
    <cellStyle name="Warning Text 31" xfId="2231"/>
    <cellStyle name="Warning Text 32" xfId="2232"/>
    <cellStyle name="Warning Text 33" xfId="2233"/>
    <cellStyle name="Warning Text 34" xfId="2234"/>
    <cellStyle name="Warning Text 35" xfId="2235"/>
    <cellStyle name="Warning Text 36" xfId="2236"/>
    <cellStyle name="Warning Text 37" xfId="2237"/>
    <cellStyle name="Warning Text 38" xfId="2238"/>
    <cellStyle name="Warning Text 39" xfId="2239"/>
    <cellStyle name="Warning Text 4" xfId="2240"/>
    <cellStyle name="Warning Text 40" xfId="2241"/>
    <cellStyle name="Warning Text 41" xfId="2242"/>
    <cellStyle name="Warning Text 42" xfId="2243"/>
    <cellStyle name="Warning Text 43" xfId="2244"/>
    <cellStyle name="Warning Text 44" xfId="2245"/>
    <cellStyle name="Warning Text 5" xfId="2246"/>
    <cellStyle name="Warning Text 6" xfId="2247"/>
    <cellStyle name="Warning Text 7" xfId="2248"/>
    <cellStyle name="Warning Text 8" xfId="2249"/>
    <cellStyle name="Warning Text 9" xfId="225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95251</xdr:colOff>
      <xdr:row>1</xdr:row>
      <xdr:rowOff>317500</xdr:rowOff>
    </xdr:from>
    <xdr:to>
      <xdr:col>2</xdr:col>
      <xdr:colOff>1177291</xdr:colOff>
      <xdr:row>4</xdr:row>
      <xdr:rowOff>121736</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4064" y="468313"/>
          <a:ext cx="1082040" cy="4471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126999</xdr:colOff>
      <xdr:row>1</xdr:row>
      <xdr:rowOff>28575</xdr:rowOff>
    </xdr:from>
    <xdr:to>
      <xdr:col>11</xdr:col>
      <xdr:colOff>590764</xdr:colOff>
      <xdr:row>4</xdr:row>
      <xdr:rowOff>107950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3999" y="168275"/>
          <a:ext cx="1086065" cy="473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Gateway\Downloads\Janus%20Budget%202018%20Jun'18%2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Users\Gateway\Google%20Drive\Office%20Files%20-%20Gateway\Accounts\Budget%20vs%20actuals\Budget%202018\Gateway%20office%20parks%20budget%202018%20-%2005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Gateway\Documents\Management%20visit%20-%20161219\Gateway\2.%20Revenue%20&amp;%20Finance\Budget\Gateway%20office%20parks%20budget%202018%20-%201608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Gateway\Documents\Budget%202019\Gateway%20Budget%20vs%20Actual%20-%20Dec'19_%20final%20working.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Users\admin\Desktop\Capex%20Budget'19-%20Update%20-%202806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ateway\Documents\Budget%202020\Final\Gateway%20office%20parks%20budget%202020-Ver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ateway\Documents\Monthly%20report\Oct_2020\Budget%20vs%20actual%202020_07112020_REV.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sers\Gateway\Google%20Drive\Office%20Files%20-%20Gateway\Operations\Presentation%20slides\Management%20Visit-09%20Oct'19\Futura\2.%20Budget\Janus%20Budget%20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ACITHANANTHAM\Share\Office%20files\11.%20Budget%20Vs%20actuals\9.%20FY%202020\Janus%20Budget%202020%20R1%20(Fin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admin\Documents\Hari\CAPEX\Capex%20summary%2005Dec'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Sachithanantham%20J\AppData\Local\Microsoft\Windows\INetCache\Content.Outlook\6MK1I2F2\Janus%20Budget%20CY%202021%20-%20280120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VIJAY%20BHASKAR\Downloads\Gateway%20Office%20Parks%20Budget%202019_18062019_working.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Users\Gateway\Downloads\Gateway%20AMC%20Tracker_%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ummary"/>
      <sheetName val="Headers"/>
      <sheetName val="Expenses Statement 2018"/>
      <sheetName val="Exp-Petty cash 2018"/>
      <sheetName val="Sodexo Reimbursement 2018"/>
      <sheetName val="Project Janus Business Plan"/>
      <sheetName val="Revenue Budget 2017"/>
      <sheetName val="Capex Budget 2017 (2)"/>
      <sheetName val="Exp Budget 2017"/>
      <sheetName val="Summary CAM - FY 2018"/>
      <sheetName val="Exp Budget 2018"/>
      <sheetName val="Revenue Budget 2018"/>
      <sheetName val="Capex Budget 2018"/>
      <sheetName val="Capex Budget 2018 Modified"/>
      <sheetName val="Futura Staff salary"/>
      <sheetName val="Sodexo &amp; SDB"/>
      <sheetName val="AMC"/>
      <sheetName val="Statutory cost"/>
      <sheetName val="Lift AMC"/>
      <sheetName val="DG AMC"/>
      <sheetName val="HVAC AMC"/>
      <sheetName val="Fire AMC"/>
      <sheetName val="DG Sync Panel AMC"/>
      <sheetName val="Sodexo 2018"/>
      <sheetName val="STP,WTP consumables breakup"/>
      <sheetName val="SDB Select"/>
      <sheetName val="Sheet3 (2)"/>
      <sheetName val="Month"/>
      <sheetName val="Actual Break up"/>
      <sheetName val="Summary21072018"/>
      <sheetName val="Janus Budget 2018 Jun'18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Project Kratos Business Plan"/>
      <sheetName val="Summary CAM Charges - FY 2018"/>
      <sheetName val="Revenue Budget"/>
      <sheetName val="Sheet3"/>
      <sheetName val="Exp Budget (2)"/>
      <sheetName val="Exp Budget"/>
      <sheetName val="Expenses Break-up"/>
      <sheetName val="2017 CAPEX carry forward"/>
      <sheetName val="CAPEX Estimate 2018"/>
      <sheetName val="Expense break-up1"/>
      <sheetName val="Sheet6"/>
      <sheetName val="Expenses Break-up (2)"/>
      <sheetName val="Maint Exp 2018-Petty cash"/>
      <sheetName val="Sheet4"/>
      <sheetName val="Headers"/>
      <sheetName val="Headers1"/>
      <sheetName val="Gateway Staff salary"/>
      <sheetName val="Gateway staff salary 2017"/>
      <sheetName val="Security cost 2017"/>
      <sheetName val="Manpower cost summary"/>
      <sheetName val="AMC cost summary"/>
      <sheetName val="Security cost 2018"/>
      <sheetName val="B2 Cafe Manpower"/>
      <sheetName val="Building Security Deployment"/>
      <sheetName val="M&amp;E manpower cost summary"/>
      <sheetName val="M&amp;E manpower cost breakup 2018"/>
      <sheetName val="B2&amp;B3 Manpower cost"/>
      <sheetName val="M&amp;E manpower cost breakup 2017"/>
      <sheetName val="AMC"/>
      <sheetName val="AMC break-up"/>
      <sheetName val="Approval costs"/>
      <sheetName val="Area Summary"/>
      <sheetName val="Area break-up"/>
      <sheetName val="Gateway office parks budget 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Project Kratos Business Plan"/>
      <sheetName val="Summary CAM Charges - FY 2018"/>
      <sheetName val="Revenue Budget"/>
      <sheetName val="Exp Budget (2)"/>
      <sheetName val="Exp Budget"/>
      <sheetName val="Expenses Break-up"/>
      <sheetName val="2017 CAPEX carry forward"/>
      <sheetName val="CAPEX Estimate 2018"/>
      <sheetName val="Expense break-up1"/>
      <sheetName val="Sheet6"/>
      <sheetName val="Expenses Break-up (2)"/>
      <sheetName val="Maint Exp 2018-Petty cash"/>
      <sheetName val="Headers"/>
      <sheetName val="Headers1"/>
      <sheetName val="Gateway Staff salary"/>
      <sheetName val="Gateway staff salary 2017"/>
      <sheetName val="Security cost 2017"/>
      <sheetName val="Manpower cost summary"/>
      <sheetName val="AMC cost summary"/>
      <sheetName val="Security cost 2018"/>
      <sheetName val="B2 Cafe Manpower"/>
      <sheetName val="Building Security Deployment"/>
      <sheetName val="M&amp;E manpower cost summary"/>
      <sheetName val="M&amp;E manpower cost breakup 2018"/>
      <sheetName val="B2&amp;B3 Manpower cost"/>
      <sheetName val="M&amp;E manpower cost breakup 2017"/>
      <sheetName val="AMC"/>
      <sheetName val="AMC break-up"/>
      <sheetName val="Approval costs"/>
      <sheetName val="Area Summary"/>
      <sheetName val="Area break-up"/>
      <sheetName val="Gateway office parks budget 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ummary CAM-2019 FORMAT-01"/>
      <sheetName val="Summary CAM-2019 FORMAT-02"/>
      <sheetName val="Project Kratos Business Plan"/>
      <sheetName val="Project Kratos Business Plan'18"/>
      <sheetName val="Summary CAM Charges - FY 2019"/>
      <sheetName val="Summary CAM Charges - FY 2018"/>
      <sheetName val="Food Box Revenue Budget'19"/>
      <sheetName val="Revenue Budget'19"/>
      <sheetName val="Exp Budget'19"/>
      <sheetName val="Construction Budget'19"/>
      <sheetName val="Food Box Budget'19"/>
      <sheetName val="Expenses Breakup"/>
      <sheetName val="Sheet3"/>
      <sheetName val="Sheet4"/>
      <sheetName val="CAPEX 2019"/>
      <sheetName val="CAPEX 2018"/>
      <sheetName val="CAPEX-18 breakup-Incurred"/>
      <sheetName val="CAPEX 18 breakup-To be incurred"/>
      <sheetName val="CAPEX-2017"/>
      <sheetName val="Petty Cash'19"/>
      <sheetName val="CAPEX 2017(Y17&amp;18) breakup"/>
      <sheetName val="Headers"/>
      <sheetName val="Manpower cost summary"/>
      <sheetName val="Security cost 2018"/>
      <sheetName val="M&amp;E manpower cost summary"/>
      <sheetName val="M&amp;E manpower cost breakup 2019"/>
      <sheetName val="Gateway Staff salary"/>
      <sheetName val="AMC cost summary"/>
      <sheetName val="AMC break-up"/>
      <sheetName val="B Check cost"/>
      <sheetName val="Facade cleaning"/>
      <sheetName val="Monsoon Preparedness"/>
      <sheetName val="Approval costs"/>
      <sheetName val="Lift License"/>
      <sheetName val="Property Tax revision"/>
      <sheetName val="TNPCB revision"/>
      <sheetName val="SEZ costs"/>
      <sheetName val="Summary Cafe CAM cost"/>
      <sheetName val="Cafe - Exp Budget 2018"/>
      <sheetName val="HK Manpower cost Break-up"/>
      <sheetName val="Utility cost working"/>
      <sheetName val="AMC COST"/>
      <sheetName val="Area Summary"/>
      <sheetName val="Area break-up"/>
      <sheetName val="Garbage clearance"/>
      <sheetName val="HK-Summary"/>
      <sheetName val="Loan Summary"/>
      <sheetName val="6350240277"/>
      <sheetName val="Loan Drawdown 20 Crs"/>
      <sheetName val="Top-up Loan"/>
      <sheetName val="Exp Budget (2018)"/>
      <sheetName val="EL-Shaddai-HK- Common area"/>
      <sheetName val="R.K Agencies-HK common area"/>
      <sheetName val="Supernova"/>
      <sheetName val="EL-Shaddai-Hk- Rest room"/>
      <sheetName val="R.k Agencies-HK-Rest room"/>
      <sheetName val="Cafe - Manpower cost Break-up"/>
      <sheetName val="Monsoon manpower cost breakup"/>
      <sheetName val="Staff salary"/>
      <sheetName val="QC Manpower Budget 12m"/>
      <sheetName val="Reimbursement details"/>
      <sheetName val="Yield Computation"/>
      <sheetName val="Gateway Budget vs Actual - D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3">
          <cell r="F13">
            <v>1000000</v>
          </cell>
        </row>
      </sheetData>
      <sheetData sheetId="18"/>
      <sheetData sheetId="19"/>
      <sheetData sheetId="20"/>
      <sheetData sheetId="21"/>
      <sheetData sheetId="22"/>
      <sheetData sheetId="23">
        <row r="2">
          <cell r="K2" t="str">
            <v>Mechanical Electrical Plumbing</v>
          </cell>
        </row>
      </sheetData>
      <sheetData sheetId="24"/>
      <sheetData sheetId="25"/>
      <sheetData sheetId="26"/>
      <sheetData sheetId="27"/>
      <sheetData sheetId="28"/>
      <sheetData sheetId="29">
        <row r="3">
          <cell r="B3" t="str">
            <v>Lift AMC</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ummary"/>
      <sheetName val="Headers"/>
      <sheetName val="Expenses Statement 2019"/>
      <sheetName val="Exp-Petty cash 2019"/>
      <sheetName val="Sodexo Reimbursement 2019"/>
      <sheetName val="SUMMARY SHEET"/>
      <sheetName val="Sheet1"/>
      <sheetName val="Project Janus Business Plan"/>
      <sheetName val="Summary CAM - FY 2019"/>
      <sheetName val="Capex Budget 2019 (2)"/>
      <sheetName val="Capex Budget 2020"/>
      <sheetName val="Sheet3"/>
      <sheetName val="Exp Budget 2018"/>
      <sheetName val="Revenue Budget 2018"/>
      <sheetName val="Capex Budget 2018"/>
      <sheetName val="Capex Budget 2018 Modified"/>
      <sheetName val="Futura Staff salary"/>
      <sheetName val="M&amp;E Security HK"/>
      <sheetName val="AMC"/>
      <sheetName val="Statutory cost"/>
      <sheetName val="Lift AMC"/>
      <sheetName val="DG AMC"/>
      <sheetName val="HVAC AMC"/>
      <sheetName val="Fire AMC"/>
      <sheetName val="DG Sync Panel AMC"/>
      <sheetName val="Sodexo"/>
      <sheetName val="STP,WTP consumables breakup"/>
      <sheetName val="Frontline"/>
      <sheetName val="SDB Select"/>
      <sheetName val="loan repayment"/>
      <sheetName val="Month"/>
      <sheetName val="Actual Break up"/>
      <sheetName val="Admin Exp"/>
      <sheetName val="Cafe rental"/>
      <sheetName val="Exp Budget 2018 (2)"/>
      <sheetName val="Capex Budget'19- Update - 2806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2020"/>
      <sheetName val="Project Kratos Business Plan"/>
      <sheetName val="Exp Budget'20"/>
      <sheetName val="Exp Budget'19"/>
      <sheetName val="Revenue Budget 2020"/>
      <sheetName val="Summary CAM Charges - FY 2020"/>
      <sheetName val="Food Box Exp Budget'20"/>
      <sheetName val="Food Box Revenue Budget'20"/>
      <sheetName val="Construction Budget'20"/>
      <sheetName val="Construction budget break-up"/>
      <sheetName val="Construction security cost'20"/>
      <sheetName val="CAPEX Budget 2020"/>
      <sheetName val="Food Box Exp Budget'19"/>
      <sheetName val="Revenue Budget'19"/>
      <sheetName val="Construction Budget'19"/>
      <sheetName val="CAM Revision'19 - Lease wise"/>
      <sheetName val="Food Box Revenue Budget'19"/>
      <sheetName val="Expenses Breakup"/>
      <sheetName val="Petty Cash'19"/>
      <sheetName val="CAPEX Summary"/>
      <sheetName val="CAPEX 2019"/>
      <sheetName val="CAPEX 2018"/>
      <sheetName val="CAPEX-18 breakup-Incurred"/>
      <sheetName val="CAPEX-2017"/>
      <sheetName val="CAPEX 2017(Y17&amp;18) breakup"/>
      <sheetName val="Manpower cost summary"/>
      <sheetName val="Security cost 2020"/>
      <sheetName val="Manpower cost breakup'20"/>
      <sheetName val="M&amp;E manpower cost breakup 2020"/>
      <sheetName val="Food Box cost Break-up"/>
      <sheetName val="Gateway Staff salary"/>
      <sheetName val="AMC cost summary"/>
      <sheetName val="AMC Break-up"/>
      <sheetName val="B Check"/>
      <sheetName val="Facade cleaning"/>
      <sheetName val="Approval costs"/>
      <sheetName val="Admin expenses"/>
      <sheetName val="SEZ costs"/>
      <sheetName val="Area Summary'20"/>
      <sheetName val="Area break-up'20"/>
      <sheetName val="TNEB working"/>
      <sheetName val="HK consumables"/>
      <sheetName val="Leasing fees to IPC's"/>
      <sheetName val="EMI"/>
      <sheetName val="Comparison"/>
      <sheetName val="Headers"/>
      <sheetName val="Gateway office parks budget 2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6">
          <cell r="C6">
            <v>99700</v>
          </cell>
        </row>
      </sheetData>
      <sheetData sheetId="29">
        <row r="6">
          <cell r="C6">
            <v>54955</v>
          </cell>
        </row>
      </sheetData>
      <sheetData sheetId="30"/>
      <sheetData sheetId="31"/>
      <sheetData sheetId="32"/>
      <sheetData sheetId="33"/>
      <sheetData sheetId="34"/>
      <sheetData sheetId="35"/>
      <sheetData sheetId="36"/>
      <sheetData sheetId="37"/>
      <sheetData sheetId="38">
        <row r="20">
          <cell r="G20">
            <v>2024717.55</v>
          </cell>
        </row>
      </sheetData>
      <sheetData sheetId="39"/>
      <sheetData sheetId="40"/>
      <sheetData sheetId="41"/>
      <sheetData sheetId="42"/>
      <sheetData sheetId="43"/>
      <sheetData sheetId="44"/>
      <sheetData sheetId="45"/>
      <sheetData sheetId="4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2020"/>
      <sheetName val="Project Kratos Business Plan"/>
      <sheetName val="Revenue Budget 2020"/>
      <sheetName val="Food Box Revenue Budget'20"/>
      <sheetName val="Exp Budget'20"/>
      <sheetName val="Food Box Exp Budget'20"/>
      <sheetName val="Exp Budget'2020"/>
      <sheetName val="Food Box Exp Budget'2020"/>
      <sheetName val="Construction Budget'2020"/>
      <sheetName val="Construction Budget'20"/>
      <sheetName val="Expenses statement"/>
      <sheetName val="Petty Cash'2020"/>
      <sheetName val="Summary CAM Charges - FY 2020"/>
      <sheetName val="Construction budget break-up"/>
      <sheetName val="Construction security cost'20"/>
      <sheetName val="CAPEX Budget 2020"/>
      <sheetName val="CAPEX Summary"/>
      <sheetName val="CAPEX 2019"/>
      <sheetName val="CAPEX-19 breakup"/>
      <sheetName val="CAPEX 2018"/>
      <sheetName val="CAPEX-18 breakup-Incurred"/>
      <sheetName val="CAPEX-2017"/>
      <sheetName val="CAPEX 2017(Y17,18&amp;19) breakup"/>
      <sheetName val="Manpower cost summary"/>
      <sheetName val="Security cost 2020"/>
      <sheetName val="Manpower cost breakup'20"/>
      <sheetName val="M&amp;E manpower cost breakup 2020"/>
      <sheetName val="Food Box cost Break-up"/>
      <sheetName val="Gateway Staff salary"/>
      <sheetName val="AMC cost summary"/>
      <sheetName val="AMC Break-up"/>
      <sheetName val="B Check"/>
      <sheetName val="Facade cleaning"/>
      <sheetName val="Approval costs"/>
      <sheetName val="Admin expenses"/>
      <sheetName val="SEZ costs"/>
      <sheetName val="Area Summary'20"/>
      <sheetName val="Area break-up'20"/>
      <sheetName val="TNEB working"/>
      <sheetName val="HK consumables"/>
      <sheetName val="Leasing fees to IPC's"/>
      <sheetName val="EMI"/>
      <sheetName val="Comparison"/>
      <sheetName val="Headers"/>
      <sheetName val="Budget vs actual 2020_07112020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5">
          <cell r="I25">
            <v>13981.800000000001</v>
          </cell>
        </row>
      </sheetData>
      <sheetData sheetId="26"/>
      <sheetData sheetId="27"/>
      <sheetData sheetId="28"/>
      <sheetData sheetId="29"/>
      <sheetData sheetId="30"/>
      <sheetData sheetId="31"/>
      <sheetData sheetId="32"/>
      <sheetData sheetId="33"/>
      <sheetData sheetId="34"/>
      <sheetData sheetId="35"/>
      <sheetData sheetId="36">
        <row r="20">
          <cell r="G20">
            <v>2024717.55</v>
          </cell>
        </row>
      </sheetData>
      <sheetData sheetId="37"/>
      <sheetData sheetId="38"/>
      <sheetData sheetId="39"/>
      <sheetData sheetId="40"/>
      <sheetData sheetId="41"/>
      <sheetData sheetId="42"/>
      <sheetData sheetId="43"/>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Headers"/>
      <sheetName val="Expenses Statement 2019"/>
      <sheetName val="Exp-Petty cash 2019"/>
      <sheetName val="Sodexo Reimbursement 2019"/>
      <sheetName val="SUMMARY SHEET"/>
      <sheetName val="Capex Budget 2019"/>
      <sheetName val="Revenue Budget 2019"/>
      <sheetName val="Exp Budget 2019"/>
      <sheetName val="Summary CAM - FY 2020"/>
      <sheetName val="Project Janus Business Plan"/>
      <sheetName val="Revenue Budget 2020"/>
      <sheetName val="Exp Budget 2020"/>
      <sheetName val="Capex Budget 2020"/>
      <sheetName val="Futura Staff salary"/>
      <sheetName val="Cafe Rental Breakup"/>
      <sheetName val="New Expenses"/>
      <sheetName val="M&amp;E Security HK"/>
      <sheetName val="AMC"/>
      <sheetName val="Statutory cost"/>
      <sheetName val="Lift AMC"/>
      <sheetName val="DG AMC"/>
      <sheetName val="HVAC AMC"/>
      <sheetName val="Fire AMC"/>
      <sheetName val="DG Sync Panel AMC"/>
      <sheetName val="Sodexo"/>
      <sheetName val="GOMS"/>
      <sheetName val="SDB Select"/>
      <sheetName val="STP,WTP consumables breakup"/>
      <sheetName val="Admin Exp"/>
      <sheetName val="VMS"/>
      <sheetName val="B Check"/>
      <sheetName val="CSR"/>
      <sheetName val="Month"/>
      <sheetName val="Actual Break up"/>
      <sheetName val="Loan"/>
      <sheetName val="Janus Budget 20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 val="Project Janus Business Plan"/>
      <sheetName val="Exp Budget 2020"/>
      <sheetName val="Cafe - Exp Budget 2020"/>
      <sheetName val="Exp Budget 2019"/>
      <sheetName val="Revenue Budget 2020"/>
      <sheetName val="Cafe - Revenue Budget 2020"/>
      <sheetName val="Capex Budget 2020"/>
      <sheetName val="Cafe - Exp Budget 2019"/>
      <sheetName val="Revenue Budget 2019"/>
      <sheetName val="Cafe - Revenue Budget 2019"/>
      <sheetName val="Capex Budget 2019"/>
      <sheetName val="Summary CAM - FY 2020"/>
      <sheetName val="Futura Staff salary"/>
      <sheetName val="Cafe Rental Breakup"/>
      <sheetName val="New Expenses"/>
      <sheetName val="M&amp;E Security HK"/>
      <sheetName val="AMC"/>
      <sheetName val="Statutory cost"/>
      <sheetName val="Lift AMC"/>
      <sheetName val="DG AMC"/>
      <sheetName val="HVAC AMC"/>
      <sheetName val="Fire AMC"/>
      <sheetName val="DG Sync Panel AMC"/>
      <sheetName val="Sodexo"/>
      <sheetName val="GOMS"/>
      <sheetName val="SDB Select"/>
      <sheetName val="STP,WTP consumables breakup"/>
      <sheetName val="Admin Exp"/>
      <sheetName val="VMS"/>
      <sheetName val="B Check"/>
      <sheetName val="CSR Break up"/>
      <sheetName val="Utility charges"/>
      <sheetName val="Loan"/>
      <sheetName val="PCB"/>
      <sheetName val="Headers"/>
      <sheetName val="Manpower Actual"/>
      <sheetName val="Expenses Statement 2019"/>
      <sheetName val="Exp-Petty cash 2019"/>
      <sheetName val="Sodexo Reimbursement 2019"/>
      <sheetName val="Janus Budget 2020 R1 (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EX Summary"/>
      <sheetName val="Main Summary"/>
      <sheetName val="CAPEX Summary "/>
      <sheetName val="CAPEX-2017"/>
      <sheetName val="CAPEX 2017(Y17,18&amp;19) breakup"/>
      <sheetName val="CAPEX 2018"/>
      <sheetName val="Sheet4"/>
      <sheetName val="Maccaferri Expenses"/>
      <sheetName val="CAPEX-18 breakup-Incurred"/>
      <sheetName val="Headers"/>
      <sheetName val="CAPEX 2019"/>
      <sheetName val="CAPEX-19 breakup"/>
      <sheetName val="CAPEX Budget 2020"/>
      <sheetName val="CAPEX-20 breakup"/>
      <sheetName val="CAPEX-20 Petty Cash"/>
      <sheetName val="Capex summary 05Dec'20"/>
    </sheetNames>
    <sheetDataSet>
      <sheetData sheetId="0"/>
      <sheetData sheetId="1"/>
      <sheetData sheetId="2"/>
      <sheetData sheetId="3"/>
      <sheetData sheetId="4"/>
      <sheetData sheetId="5"/>
      <sheetData sheetId="6"/>
      <sheetData sheetId="7"/>
      <sheetData sheetId="8"/>
      <sheetData sheetId="9"/>
      <sheetData sheetId="10">
        <row r="2">
          <cell r="K2" t="str">
            <v>Mechanical Electrical Plumbing</v>
          </cell>
        </row>
      </sheetData>
      <sheetData sheetId="11"/>
      <sheetData sheetId="12"/>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 val="Summary CAM - Comparison"/>
      <sheetName val="Summary CAM - FY 2021"/>
      <sheetName val="Exp Budget 2021"/>
      <sheetName val="Exp Budget 2020"/>
      <sheetName val="Revenue Budget 2021"/>
      <sheetName val="Revenue Budget 2020"/>
      <sheetName val="Capex Budget 2020 &amp; 2021"/>
      <sheetName val="Block C Exp"/>
      <sheetName val="Block C Revenue"/>
      <sheetName val="EMI 20-21"/>
      <sheetName val="Cafe Rental Breakup"/>
      <sheetName val="Revision details"/>
      <sheetName val="Utility Margin 2020"/>
      <sheetName val="Utility Margin 2021"/>
      <sheetName val="Electricity Income Back-Up"/>
      <sheetName val="Manpower Cost Details"/>
      <sheetName val="Futura Staff salary"/>
      <sheetName val="Admin Exp"/>
      <sheetName val="AMC"/>
      <sheetName val="Statutory cost"/>
      <sheetName val="Lift AMC"/>
      <sheetName val="DG AMC"/>
      <sheetName val="HVAC AMC"/>
      <sheetName val="Fire AMC"/>
      <sheetName val="DG Sync Panel AMC"/>
      <sheetName val="Sodexo"/>
      <sheetName val="GOMS"/>
      <sheetName val="SDB Select"/>
      <sheetName val="Manpower Details"/>
      <sheetName val="STP,WTP consumables breakup"/>
      <sheetName val="VMS"/>
      <sheetName val="B Check"/>
      <sheetName val="Enviroment Monitoring"/>
      <sheetName val="PCB License"/>
      <sheetName val="Expenses Statement 2020"/>
      <sheetName val="EY Cost "/>
      <sheetName val="Cost Spilt"/>
      <sheetName val="Cost to Complete Block C"/>
      <sheetName val="Headers"/>
      <sheetName val="Exp-Petty cash 2020"/>
      <sheetName val="Sheet1"/>
      <sheetName val="Janus Budget CY 2021 - 28012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ummary CAM-2019 FORMAT-01"/>
      <sheetName val="Summary CAM-2019 FORMAT-02"/>
      <sheetName val="Project Kratos Business Plan"/>
      <sheetName val="Project Kratos Business Plan'18"/>
      <sheetName val="Summary CAM Charges - FY 2019"/>
      <sheetName val="Summary CAM Charges - FY 2018"/>
      <sheetName val="Revenue Budget"/>
      <sheetName val="Exp Budget"/>
      <sheetName val="Construction Budget"/>
      <sheetName val="Food Box Revenue Budget"/>
      <sheetName val="Food Box Budget"/>
      <sheetName val="Food Box Jun'19 estimation"/>
      <sheetName val="Food Box Manpower"/>
      <sheetName val="Expenses Breakup"/>
      <sheetName val="CAPEX 2019"/>
      <sheetName val="CAPEX 2018"/>
      <sheetName val="CAPEX-18 breakup-Incurred"/>
      <sheetName val="CAPEX 18 breakup-To be incurred"/>
      <sheetName val="CAPEX-2017"/>
      <sheetName val="Petty Cash"/>
      <sheetName val="Headers"/>
      <sheetName val="CAPEX 2017(Y18) breakup"/>
      <sheetName val="CAPEX 2017(Y18) Pettycash"/>
      <sheetName val="CAPEX 2017(Y17) breakup"/>
      <sheetName val="CAPEX 2017(Y17) Pettycash"/>
      <sheetName val="Manpower cost summary"/>
      <sheetName val="Security cost 2018"/>
      <sheetName val="M&amp;E manpower cost summary"/>
      <sheetName val="M&amp;E manpower cost breakup 2019"/>
      <sheetName val="Gateway Staff salary"/>
      <sheetName val="AMC cost summary"/>
      <sheetName val="AMC break-up"/>
      <sheetName val="B Check cost"/>
      <sheetName val="Facade cleaning"/>
      <sheetName val="Monsoon Preparedness"/>
      <sheetName val="Approval costs"/>
      <sheetName val="Lift License"/>
      <sheetName val="Property Tax revision"/>
      <sheetName val="TNPCB revision"/>
      <sheetName val="SEZ costs"/>
      <sheetName val="Summary Cafe CAM cost"/>
      <sheetName val="Cafe - Exp Budget 2018"/>
      <sheetName val="HK Manpower cost Break-up"/>
      <sheetName val="Utility cost working"/>
      <sheetName val="AMC COST"/>
      <sheetName val="Area Summary"/>
      <sheetName val="Area break-up"/>
      <sheetName val="Garbage clearance"/>
      <sheetName val="HK-Summary"/>
      <sheetName val="Loan Summary"/>
      <sheetName val="6350240277"/>
      <sheetName val="Loan Drawdown 20 Crs"/>
      <sheetName val="Top-up Loan"/>
      <sheetName val="Exp Budget (2018)"/>
      <sheetName val="EL-Shaddai-HK- Common area"/>
      <sheetName val="R.K Agencies-HK common area"/>
      <sheetName val="Supernova"/>
      <sheetName val="EL-Shaddai-Hk- Rest room"/>
      <sheetName val="R.k Agencies-HK-Rest room"/>
      <sheetName val="Cafe - Manpower cost Break-up"/>
      <sheetName val="Monsoon manpower cost breakup"/>
      <sheetName val="Staff salary"/>
      <sheetName val="QC Manpower Budget 12m"/>
      <sheetName val="Reimbursement details"/>
      <sheetName val="Yield Computation"/>
      <sheetName val="Gateway Office Parks Budget 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I2">
            <v>326080</v>
          </cell>
        </row>
      </sheetData>
      <sheetData sheetId="14"/>
      <sheetData sheetId="15">
        <row r="4">
          <cell r="B4" t="str">
            <v>Jan'19</v>
          </cell>
        </row>
      </sheetData>
      <sheetData sheetId="16"/>
      <sheetData sheetId="17"/>
      <sheetData sheetId="18"/>
      <sheetData sheetId="19"/>
      <sheetData sheetId="20"/>
      <sheetData sheetId="21">
        <row r="3">
          <cell r="B3" t="str">
            <v>Jan'19</v>
          </cell>
        </row>
      </sheetData>
      <sheetData sheetId="22">
        <row r="16">
          <cell r="A16" t="str">
            <v>Food Box 2019</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AMC "/>
      <sheetName val="List of AMC option-2"/>
      <sheetName val="LIFT AMC"/>
      <sheetName val="DG AMC "/>
      <sheetName val="Chiller AMC"/>
      <sheetName val="FAP,PA,CCTV System"/>
      <sheetName val="HNS"/>
      <sheetName val="Sliding door AMC"/>
      <sheetName val="Pest control"/>
      <sheetName val="Walky Talky"/>
      <sheetName val="VMS"/>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99"/>
  <sheetViews>
    <sheetView showGridLines="0" zoomScale="120" zoomScaleNormal="120" zoomScaleSheetLayoutView="110" workbookViewId="0">
      <selection activeCell="J8" sqref="J8"/>
    </sheetView>
  </sheetViews>
  <sheetFormatPr defaultColWidth="9.109375" defaultRowHeight="10.199999999999999" x14ac:dyDescent="0.3"/>
  <cols>
    <col min="1" max="1" width="4.109375" style="208" customWidth="1"/>
    <col min="2" max="2" width="5.6640625" style="208" customWidth="1"/>
    <col min="3" max="3" width="28" style="208" bestFit="1" customWidth="1"/>
    <col min="4" max="4" width="9.33203125" style="208" customWidth="1"/>
    <col min="5" max="5" width="17.5546875" style="203" bestFit="1" customWidth="1"/>
    <col min="6" max="6" width="12.5546875" style="208" customWidth="1"/>
    <col min="7" max="7" width="32" style="208" bestFit="1" customWidth="1"/>
    <col min="8" max="16384" width="9.109375" style="208"/>
  </cols>
  <sheetData>
    <row r="1" spans="2:7" ht="10.8" thickBot="1" x14ac:dyDescent="0.35"/>
    <row r="2" spans="2:7" ht="25.5" customHeight="1" x14ac:dyDescent="0.3">
      <c r="D2" s="296" t="s">
        <v>216</v>
      </c>
      <c r="E2" s="297"/>
      <c r="F2" s="298"/>
    </row>
    <row r="3" spans="2:7" ht="13.8" x14ac:dyDescent="0.3">
      <c r="D3" s="123" t="s">
        <v>213</v>
      </c>
      <c r="E3" s="124" t="s">
        <v>214</v>
      </c>
      <c r="F3" s="125" t="s">
        <v>215</v>
      </c>
    </row>
    <row r="4" spans="2:7" ht="13.8" x14ac:dyDescent="0.3">
      <c r="D4" s="126">
        <v>1</v>
      </c>
      <c r="E4" s="127" t="s">
        <v>217</v>
      </c>
      <c r="F4" s="128">
        <f>F57</f>
        <v>5367797.1515022274</v>
      </c>
    </row>
    <row r="5" spans="2:7" ht="13.8" x14ac:dyDescent="0.3">
      <c r="D5" s="126">
        <v>2</v>
      </c>
      <c r="E5" s="127" t="s">
        <v>218</v>
      </c>
      <c r="F5" s="128">
        <f>F86</f>
        <v>1405420.0419027235</v>
      </c>
    </row>
    <row r="6" spans="2:7" ht="15.75" customHeight="1" thickBot="1" x14ac:dyDescent="0.35">
      <c r="D6" s="299" t="s">
        <v>88</v>
      </c>
      <c r="E6" s="300"/>
      <c r="F6" s="129">
        <f>SUM(F4:F5)</f>
        <v>6773217.1934049511</v>
      </c>
    </row>
    <row r="8" spans="2:7" ht="10.8" thickBot="1" x14ac:dyDescent="0.35"/>
    <row r="9" spans="2:7" x14ac:dyDescent="0.3">
      <c r="B9" s="287" t="s">
        <v>219</v>
      </c>
      <c r="C9" s="288"/>
      <c r="D9" s="288"/>
      <c r="E9" s="288"/>
      <c r="F9" s="288"/>
      <c r="G9" s="289"/>
    </row>
    <row r="10" spans="2:7" ht="11.25" customHeight="1" x14ac:dyDescent="0.3">
      <c r="B10" s="301" t="s">
        <v>194</v>
      </c>
      <c r="C10" s="302" t="s">
        <v>193</v>
      </c>
      <c r="D10" s="302" t="s">
        <v>197</v>
      </c>
      <c r="E10" s="302"/>
      <c r="F10" s="302"/>
      <c r="G10" s="303" t="s">
        <v>111</v>
      </c>
    </row>
    <row r="11" spans="2:7" x14ac:dyDescent="0.3">
      <c r="B11" s="301"/>
      <c r="C11" s="302"/>
      <c r="D11" s="209" t="s">
        <v>160</v>
      </c>
      <c r="E11" s="166" t="s">
        <v>159</v>
      </c>
      <c r="F11" s="209" t="s">
        <v>161</v>
      </c>
      <c r="G11" s="303"/>
    </row>
    <row r="12" spans="2:7" ht="12" customHeight="1" x14ac:dyDescent="0.3">
      <c r="B12" s="283" t="s">
        <v>158</v>
      </c>
      <c r="C12" s="284"/>
      <c r="D12" s="211"/>
      <c r="E12" s="79">
        <f>SUM(E13:E19)</f>
        <v>13</v>
      </c>
      <c r="F12" s="211">
        <f>SUM(F13:F19)</f>
        <v>680018</v>
      </c>
      <c r="G12" s="212"/>
    </row>
    <row r="13" spans="2:7" ht="12.45" customHeight="1" x14ac:dyDescent="0.3">
      <c r="B13" s="261">
        <v>1.1000000000000001</v>
      </c>
      <c r="C13" s="266" t="s">
        <v>362</v>
      </c>
      <c r="D13" s="267">
        <v>180000</v>
      </c>
      <c r="E13" s="264">
        <v>1</v>
      </c>
      <c r="F13" s="227">
        <f t="shared" ref="F13:F19" si="0">E13*D13</f>
        <v>180000</v>
      </c>
      <c r="G13" s="152" t="s">
        <v>365</v>
      </c>
    </row>
    <row r="14" spans="2:7" ht="12.45" customHeight="1" x14ac:dyDescent="0.3">
      <c r="B14" s="136">
        <v>1.2</v>
      </c>
      <c r="C14" s="213" t="s">
        <v>1</v>
      </c>
      <c r="D14" s="214">
        <f>'SILA HK &amp; TECH Wage Breakup'!D28</f>
        <v>68457</v>
      </c>
      <c r="E14" s="76">
        <v>2</v>
      </c>
      <c r="F14" s="215">
        <f t="shared" si="0"/>
        <v>136914</v>
      </c>
      <c r="G14" s="216"/>
    </row>
    <row r="15" spans="2:7" ht="12" customHeight="1" x14ac:dyDescent="0.3">
      <c r="B15" s="136">
        <v>1.3</v>
      </c>
      <c r="C15" s="213" t="s">
        <v>2</v>
      </c>
      <c r="D15" s="214">
        <f>'SILA HK &amp; TECH Wage Breakup'!E28</f>
        <v>38406</v>
      </c>
      <c r="E15" s="76">
        <v>4</v>
      </c>
      <c r="F15" s="215">
        <f t="shared" si="0"/>
        <v>153624</v>
      </c>
      <c r="G15" s="216"/>
    </row>
    <row r="16" spans="2:7" ht="12" customHeight="1" x14ac:dyDescent="0.3">
      <c r="B16" s="261">
        <v>1.4</v>
      </c>
      <c r="C16" s="266" t="s">
        <v>364</v>
      </c>
      <c r="D16" s="267">
        <v>36500</v>
      </c>
      <c r="E16" s="264">
        <v>1</v>
      </c>
      <c r="F16" s="227">
        <f t="shared" si="0"/>
        <v>36500</v>
      </c>
      <c r="G16" s="152" t="s">
        <v>365</v>
      </c>
    </row>
    <row r="17" spans="2:7" x14ac:dyDescent="0.3">
      <c r="B17" s="136">
        <v>1.5</v>
      </c>
      <c r="C17" s="213" t="s">
        <v>3</v>
      </c>
      <c r="D17" s="214">
        <f>'SILA HK &amp; TECH Wage Breakup'!F28</f>
        <v>32972</v>
      </c>
      <c r="E17" s="76">
        <v>1</v>
      </c>
      <c r="F17" s="215">
        <f t="shared" si="0"/>
        <v>32972</v>
      </c>
      <c r="G17" s="216"/>
    </row>
    <row r="18" spans="2:7" x14ac:dyDescent="0.3">
      <c r="B18" s="261">
        <v>1.6</v>
      </c>
      <c r="C18" s="266" t="s">
        <v>363</v>
      </c>
      <c r="D18" s="267">
        <v>50000</v>
      </c>
      <c r="E18" s="264">
        <v>2</v>
      </c>
      <c r="F18" s="227">
        <f t="shared" si="0"/>
        <v>100000</v>
      </c>
      <c r="G18" s="152" t="s">
        <v>365</v>
      </c>
    </row>
    <row r="19" spans="2:7" ht="12" customHeight="1" x14ac:dyDescent="0.3">
      <c r="B19" s="136">
        <v>1.7</v>
      </c>
      <c r="C19" s="213" t="s">
        <v>4</v>
      </c>
      <c r="D19" s="214">
        <f>'SILA HK &amp; TECH Wage Breakup'!G28</f>
        <v>20004</v>
      </c>
      <c r="E19" s="76">
        <v>2</v>
      </c>
      <c r="F19" s="215">
        <f t="shared" si="0"/>
        <v>40008</v>
      </c>
      <c r="G19" s="216"/>
    </row>
    <row r="20" spans="2:7" ht="12" customHeight="1" x14ac:dyDescent="0.3">
      <c r="B20" s="217" t="s">
        <v>157</v>
      </c>
      <c r="C20" s="210"/>
      <c r="D20" s="218"/>
      <c r="E20" s="79">
        <f>SUM(E21:E35)</f>
        <v>87</v>
      </c>
      <c r="F20" s="211">
        <f>SUM(F21:F35)</f>
        <v>1379384</v>
      </c>
      <c r="G20" s="219"/>
    </row>
    <row r="21" spans="2:7" ht="12.45" customHeight="1" x14ac:dyDescent="0.3">
      <c r="B21" s="136">
        <v>2.1</v>
      </c>
      <c r="C21" s="213" t="s">
        <v>5</v>
      </c>
      <c r="D21" s="214">
        <f>'SILA HK &amp; TECH Wage Breakup'!H28</f>
        <v>28932</v>
      </c>
      <c r="E21" s="76">
        <v>0</v>
      </c>
      <c r="F21" s="215">
        <f t="shared" ref="F21:F35" si="1">E21*D21</f>
        <v>0</v>
      </c>
      <c r="G21" s="293" t="s">
        <v>371</v>
      </c>
    </row>
    <row r="22" spans="2:7" ht="12" customHeight="1" x14ac:dyDescent="0.3">
      <c r="B22" s="136">
        <v>2.2000000000000002</v>
      </c>
      <c r="C22" s="213" t="s">
        <v>6</v>
      </c>
      <c r="D22" s="214">
        <f>'SILA HK &amp; TECH Wage Breakup'!I28</f>
        <v>19004</v>
      </c>
      <c r="E22" s="76">
        <v>12</v>
      </c>
      <c r="F22" s="215">
        <f>E22*D22</f>
        <v>228048</v>
      </c>
      <c r="G22" s="294"/>
    </row>
    <row r="23" spans="2:7" ht="12" customHeight="1" x14ac:dyDescent="0.3">
      <c r="B23" s="136">
        <v>2.2999999999999998</v>
      </c>
      <c r="C23" s="213" t="s">
        <v>7</v>
      </c>
      <c r="D23" s="214">
        <f>'SILA HK &amp; TECH Wage Breakup'!J28</f>
        <v>17923</v>
      </c>
      <c r="E23" s="76">
        <v>2</v>
      </c>
      <c r="F23" s="215">
        <f t="shared" si="1"/>
        <v>35846</v>
      </c>
      <c r="G23" s="294"/>
    </row>
    <row r="24" spans="2:7" ht="12" customHeight="1" x14ac:dyDescent="0.3">
      <c r="B24" s="136">
        <v>2.4</v>
      </c>
      <c r="C24" s="213" t="s">
        <v>8</v>
      </c>
      <c r="D24" s="214">
        <f>'SILA HK &amp; TECH Wage Breakup'!I28</f>
        <v>19004</v>
      </c>
      <c r="E24" s="76">
        <v>0</v>
      </c>
      <c r="F24" s="215">
        <f t="shared" si="1"/>
        <v>0</v>
      </c>
      <c r="G24" s="294"/>
    </row>
    <row r="25" spans="2:7" ht="12" customHeight="1" x14ac:dyDescent="0.3">
      <c r="B25" s="136">
        <v>2.5</v>
      </c>
      <c r="C25" s="213" t="s">
        <v>9</v>
      </c>
      <c r="D25" s="214">
        <f>'SILA HK &amp; TECH Wage Breakup'!K28</f>
        <v>18427</v>
      </c>
      <c r="E25" s="76">
        <v>1</v>
      </c>
      <c r="F25" s="215">
        <f t="shared" si="1"/>
        <v>18427</v>
      </c>
      <c r="G25" s="294"/>
    </row>
    <row r="26" spans="2:7" ht="12" customHeight="1" x14ac:dyDescent="0.3">
      <c r="B26" s="136">
        <v>2.6</v>
      </c>
      <c r="C26" s="213" t="s">
        <v>10</v>
      </c>
      <c r="D26" s="214">
        <f>'SILA HK &amp; TECH Wage Breakup'!L28</f>
        <v>16702</v>
      </c>
      <c r="E26" s="76">
        <v>8</v>
      </c>
      <c r="F26" s="215">
        <f t="shared" si="1"/>
        <v>133616</v>
      </c>
      <c r="G26" s="294"/>
    </row>
    <row r="27" spans="2:7" ht="12" customHeight="1" x14ac:dyDescent="0.3">
      <c r="B27" s="136">
        <v>2.7</v>
      </c>
      <c r="C27" s="213" t="s">
        <v>11</v>
      </c>
      <c r="D27" s="214">
        <f>'SILA HK &amp; TECH Wage Breakup'!M28</f>
        <v>13986</v>
      </c>
      <c r="E27" s="76">
        <v>13</v>
      </c>
      <c r="F27" s="215">
        <f t="shared" si="1"/>
        <v>181818</v>
      </c>
      <c r="G27" s="294"/>
    </row>
    <row r="28" spans="2:7" ht="12" customHeight="1" x14ac:dyDescent="0.3">
      <c r="B28" s="136">
        <v>2.8</v>
      </c>
      <c r="C28" s="213" t="s">
        <v>12</v>
      </c>
      <c r="D28" s="214">
        <f>'SILA HK &amp; TECH Wage Breakup'!N28</f>
        <v>16702</v>
      </c>
      <c r="E28" s="76">
        <v>3</v>
      </c>
      <c r="F28" s="215">
        <f t="shared" si="1"/>
        <v>50106</v>
      </c>
      <c r="G28" s="294"/>
    </row>
    <row r="29" spans="2:7" ht="12" customHeight="1" x14ac:dyDescent="0.3">
      <c r="B29" s="136">
        <v>2.9</v>
      </c>
      <c r="C29" s="213" t="s">
        <v>13</v>
      </c>
      <c r="D29" s="214">
        <f>'SILA HK &amp; TECH Wage Breakup'!O28</f>
        <v>13986</v>
      </c>
      <c r="E29" s="76">
        <v>10</v>
      </c>
      <c r="F29" s="215">
        <f t="shared" si="1"/>
        <v>139860</v>
      </c>
      <c r="G29" s="294"/>
    </row>
    <row r="30" spans="2:7" ht="12" customHeight="1" x14ac:dyDescent="0.3">
      <c r="B30" s="139">
        <v>2.1</v>
      </c>
      <c r="C30" s="213" t="s">
        <v>14</v>
      </c>
      <c r="D30" s="214">
        <f>'SILA HK &amp; TECH Wage Breakup'!P28</f>
        <v>17977</v>
      </c>
      <c r="E30" s="76">
        <v>0</v>
      </c>
      <c r="F30" s="215">
        <f t="shared" si="1"/>
        <v>0</v>
      </c>
      <c r="G30" s="294"/>
    </row>
    <row r="31" spans="2:7" ht="12" customHeight="1" x14ac:dyDescent="0.3">
      <c r="B31" s="139">
        <v>2.11</v>
      </c>
      <c r="C31" s="213" t="s">
        <v>15</v>
      </c>
      <c r="D31" s="214">
        <f>'SILA HK &amp; TECH Wage Breakup'!Q28</f>
        <v>18685</v>
      </c>
      <c r="E31" s="76">
        <v>4</v>
      </c>
      <c r="F31" s="215">
        <f t="shared" si="1"/>
        <v>74740</v>
      </c>
      <c r="G31" s="294"/>
    </row>
    <row r="32" spans="2:7" ht="12" customHeight="1" x14ac:dyDescent="0.3">
      <c r="B32" s="139">
        <v>2.12</v>
      </c>
      <c r="C32" s="213" t="s">
        <v>16</v>
      </c>
      <c r="D32" s="214">
        <f>'SILA HK &amp; TECH Wage Breakup'!R28</f>
        <v>17491</v>
      </c>
      <c r="E32" s="76">
        <v>4</v>
      </c>
      <c r="F32" s="215">
        <f t="shared" si="1"/>
        <v>69964</v>
      </c>
      <c r="G32" s="294"/>
    </row>
    <row r="33" spans="2:7" ht="12" customHeight="1" x14ac:dyDescent="0.3">
      <c r="B33" s="139">
        <v>2.13</v>
      </c>
      <c r="C33" s="213" t="s">
        <v>17</v>
      </c>
      <c r="D33" s="214">
        <f>'SILA HK &amp; TECH Wage Breakup'!S28</f>
        <v>16813</v>
      </c>
      <c r="E33" s="76">
        <v>7</v>
      </c>
      <c r="F33" s="215">
        <f t="shared" si="1"/>
        <v>117691</v>
      </c>
      <c r="G33" s="294"/>
    </row>
    <row r="34" spans="2:7" ht="12" customHeight="1" x14ac:dyDescent="0.3">
      <c r="B34" s="139">
        <v>2.14</v>
      </c>
      <c r="C34" s="213" t="s">
        <v>18</v>
      </c>
      <c r="D34" s="214">
        <f>'SILA HK &amp; TECH Wage Breakup'!T28</f>
        <v>13986</v>
      </c>
      <c r="E34" s="76">
        <v>21</v>
      </c>
      <c r="F34" s="215">
        <f t="shared" si="1"/>
        <v>293706</v>
      </c>
      <c r="G34" s="294"/>
    </row>
    <row r="35" spans="2:7" ht="12" customHeight="1" x14ac:dyDescent="0.3">
      <c r="B35" s="139">
        <v>2.15</v>
      </c>
      <c r="C35" s="213" t="s">
        <v>19</v>
      </c>
      <c r="D35" s="214">
        <f>'SILA HK &amp; TECH Wage Breakup'!U28</f>
        <v>17781</v>
      </c>
      <c r="E35" s="76">
        <v>2</v>
      </c>
      <c r="F35" s="215">
        <f t="shared" si="1"/>
        <v>35562</v>
      </c>
      <c r="G35" s="295"/>
    </row>
    <row r="36" spans="2:7" ht="12" customHeight="1" x14ac:dyDescent="0.3">
      <c r="B36" s="217" t="s">
        <v>156</v>
      </c>
      <c r="C36" s="220"/>
      <c r="D36" s="218"/>
      <c r="E36" s="79">
        <f>SUM(E37:E40)</f>
        <v>47</v>
      </c>
      <c r="F36" s="211">
        <f>SUM(F37:F40)</f>
        <v>657851</v>
      </c>
      <c r="G36" s="212"/>
    </row>
    <row r="37" spans="2:7" ht="12.45" customHeight="1" x14ac:dyDescent="0.3">
      <c r="B37" s="136">
        <v>3.1</v>
      </c>
      <c r="C37" s="213" t="s">
        <v>20</v>
      </c>
      <c r="D37" s="214">
        <f>'SILA HK &amp; TECH Wage Breakup'!V28</f>
        <v>16706</v>
      </c>
      <c r="E37" s="81">
        <v>1</v>
      </c>
      <c r="F37" s="215">
        <f>E37*D37</f>
        <v>16706</v>
      </c>
      <c r="G37" s="308" t="s">
        <v>390</v>
      </c>
    </row>
    <row r="38" spans="2:7" ht="12" customHeight="1" x14ac:dyDescent="0.3">
      <c r="B38" s="136">
        <v>3.2</v>
      </c>
      <c r="C38" s="213" t="s">
        <v>21</v>
      </c>
      <c r="D38" s="214">
        <f>'SILA HK &amp; TECH Wage Breakup'!W28</f>
        <v>13537</v>
      </c>
      <c r="E38" s="81">
        <v>33</v>
      </c>
      <c r="F38" s="215">
        <f>E38*D38</f>
        <v>446721</v>
      </c>
      <c r="G38" s="309"/>
    </row>
    <row r="39" spans="2:7" ht="12" customHeight="1" x14ac:dyDescent="0.3">
      <c r="B39" s="136">
        <v>3.3</v>
      </c>
      <c r="C39" s="213" t="s">
        <v>22</v>
      </c>
      <c r="D39" s="214">
        <f>'SILA HK &amp; TECH Wage Breakup'!X28</f>
        <v>26112</v>
      </c>
      <c r="E39" s="81">
        <v>1</v>
      </c>
      <c r="F39" s="215">
        <f>E39*D39</f>
        <v>26112</v>
      </c>
      <c r="G39" s="309"/>
    </row>
    <row r="40" spans="2:7" ht="12" customHeight="1" x14ac:dyDescent="0.3">
      <c r="B40" s="136">
        <v>3.4</v>
      </c>
      <c r="C40" s="213" t="s">
        <v>23</v>
      </c>
      <c r="D40" s="214">
        <f>'SILA HK &amp; TECH Wage Breakup'!Y28</f>
        <v>14026</v>
      </c>
      <c r="E40" s="81">
        <v>12</v>
      </c>
      <c r="F40" s="215">
        <f>E40*D40</f>
        <v>168312</v>
      </c>
      <c r="G40" s="310"/>
    </row>
    <row r="41" spans="2:7" ht="12" customHeight="1" x14ac:dyDescent="0.3">
      <c r="B41" s="217" t="s">
        <v>155</v>
      </c>
      <c r="C41" s="220"/>
      <c r="D41" s="218"/>
      <c r="E41" s="79">
        <f>SUM(E42:E43)</f>
        <v>9</v>
      </c>
      <c r="F41" s="211">
        <f>SUM(F42:F43)</f>
        <v>125002</v>
      </c>
      <c r="G41" s="212"/>
    </row>
    <row r="42" spans="2:7" ht="12.45" customHeight="1" x14ac:dyDescent="0.3">
      <c r="B42" s="136">
        <v>4.0999999999999996</v>
      </c>
      <c r="C42" s="213" t="s">
        <v>24</v>
      </c>
      <c r="D42" s="214">
        <f>'SILA HK &amp; TECH Wage Breakup'!V28</f>
        <v>16706</v>
      </c>
      <c r="E42" s="81">
        <v>1</v>
      </c>
      <c r="F42" s="215">
        <f>E42*D42</f>
        <v>16706</v>
      </c>
      <c r="G42" s="221"/>
    </row>
    <row r="43" spans="2:7" ht="12" customHeight="1" x14ac:dyDescent="0.3">
      <c r="B43" s="136">
        <v>4.2</v>
      </c>
      <c r="C43" s="213" t="s">
        <v>25</v>
      </c>
      <c r="D43" s="214">
        <f>'SILA HK &amp; TECH Wage Breakup'!W28</f>
        <v>13537</v>
      </c>
      <c r="E43" s="81">
        <v>8</v>
      </c>
      <c r="F43" s="215">
        <f>E43*D43</f>
        <v>108296</v>
      </c>
      <c r="G43" s="221"/>
    </row>
    <row r="44" spans="2:7" ht="12" customHeight="1" x14ac:dyDescent="0.3">
      <c r="B44" s="217" t="s">
        <v>154</v>
      </c>
      <c r="C44" s="220"/>
      <c r="D44" s="218"/>
      <c r="E44" s="79">
        <f>SUM(E45:E47)</f>
        <v>9</v>
      </c>
      <c r="F44" s="211">
        <f>SUM(F45:F47)</f>
        <v>127428</v>
      </c>
      <c r="G44" s="212"/>
    </row>
    <row r="45" spans="2:7" ht="12.45" customHeight="1" x14ac:dyDescent="0.3">
      <c r="B45" s="136">
        <v>5.0999999999999996</v>
      </c>
      <c r="C45" s="213" t="s">
        <v>24</v>
      </c>
      <c r="D45" s="214">
        <f>'SILA HK &amp; TECH Wage Breakup'!V28</f>
        <v>16706</v>
      </c>
      <c r="E45" s="81">
        <v>1</v>
      </c>
      <c r="F45" s="215">
        <f>E45*D45</f>
        <v>16706</v>
      </c>
      <c r="G45" s="221"/>
    </row>
    <row r="46" spans="2:7" ht="12" customHeight="1" x14ac:dyDescent="0.3">
      <c r="B46" s="136">
        <v>5.2</v>
      </c>
      <c r="C46" s="213" t="s">
        <v>25</v>
      </c>
      <c r="D46" s="214">
        <f>'SILA HK &amp; TECH Wage Breakup'!W28</f>
        <v>13537</v>
      </c>
      <c r="E46" s="81">
        <v>7</v>
      </c>
      <c r="F46" s="215">
        <f>E46*D46</f>
        <v>94759</v>
      </c>
      <c r="G46" s="221"/>
    </row>
    <row r="47" spans="2:7" ht="12" customHeight="1" x14ac:dyDescent="0.3">
      <c r="B47" s="136">
        <v>5.3</v>
      </c>
      <c r="C47" s="213" t="s">
        <v>26</v>
      </c>
      <c r="D47" s="214">
        <f>'SILA HK &amp; TECH Wage Breakup'!Z28</f>
        <v>15963</v>
      </c>
      <c r="E47" s="81">
        <v>1</v>
      </c>
      <c r="F47" s="215">
        <f>E47*D47</f>
        <v>15963</v>
      </c>
      <c r="G47" s="221"/>
    </row>
    <row r="48" spans="2:7" ht="12" customHeight="1" x14ac:dyDescent="0.3">
      <c r="B48" s="217" t="s">
        <v>153</v>
      </c>
      <c r="C48" s="220"/>
      <c r="D48" s="218"/>
      <c r="E48" s="83"/>
      <c r="F48" s="211">
        <f>F49</f>
        <v>7500</v>
      </c>
      <c r="G48" s="222"/>
    </row>
    <row r="49" spans="2:7" ht="12" customHeight="1" x14ac:dyDescent="0.3">
      <c r="B49" s="136">
        <v>6.1</v>
      </c>
      <c r="C49" s="213" t="s">
        <v>379</v>
      </c>
      <c r="D49" s="214">
        <v>7500</v>
      </c>
      <c r="E49" s="81">
        <v>1</v>
      </c>
      <c r="F49" s="215">
        <f>E49*D49</f>
        <v>7500</v>
      </c>
      <c r="G49" s="221"/>
    </row>
    <row r="50" spans="2:7" ht="12" customHeight="1" x14ac:dyDescent="0.3">
      <c r="B50" s="217" t="s">
        <v>152</v>
      </c>
      <c r="C50" s="220"/>
      <c r="D50" s="218"/>
      <c r="E50" s="79">
        <f>SUM(E51:E54)</f>
        <v>58</v>
      </c>
      <c r="F50" s="211">
        <f>SUM(F51:F54)</f>
        <v>1902632.5922747524</v>
      </c>
      <c r="G50" s="212"/>
    </row>
    <row r="51" spans="2:7" ht="12.45" customHeight="1" x14ac:dyDescent="0.3">
      <c r="B51" s="136">
        <v>7.1</v>
      </c>
      <c r="C51" s="223" t="s">
        <v>27</v>
      </c>
      <c r="D51" s="121">
        <f>'Security Break-up '!F21</f>
        <v>54353.673140532163</v>
      </c>
      <c r="E51" s="81">
        <v>1</v>
      </c>
      <c r="F51" s="215">
        <f>E51*D51</f>
        <v>54353.673140532163</v>
      </c>
      <c r="G51" s="304" t="s">
        <v>373</v>
      </c>
    </row>
    <row r="52" spans="2:7" ht="12" customHeight="1" x14ac:dyDescent="0.3">
      <c r="B52" s="136">
        <v>7.2</v>
      </c>
      <c r="C52" s="223" t="s">
        <v>28</v>
      </c>
      <c r="D52" s="214">
        <f>'Security Break-up '!E21</f>
        <v>38634.967794932469</v>
      </c>
      <c r="E52" s="81">
        <v>1</v>
      </c>
      <c r="F52" s="215">
        <f>E52*D52</f>
        <v>38634.967794932469</v>
      </c>
      <c r="G52" s="306"/>
    </row>
    <row r="53" spans="2:7" ht="12" customHeight="1" x14ac:dyDescent="0.3">
      <c r="B53" s="136">
        <v>7.3</v>
      </c>
      <c r="C53" s="223" t="s">
        <v>29</v>
      </c>
      <c r="D53" s="214">
        <f>'Security Break-up '!D21</f>
        <v>36367.945823420807</v>
      </c>
      <c r="E53" s="81">
        <v>8</v>
      </c>
      <c r="F53" s="215">
        <f>E53*D53</f>
        <v>290943.56658736645</v>
      </c>
      <c r="G53" s="306"/>
    </row>
    <row r="54" spans="2:7" ht="12" customHeight="1" x14ac:dyDescent="0.3">
      <c r="B54" s="136">
        <v>7.4</v>
      </c>
      <c r="C54" s="223" t="s">
        <v>30</v>
      </c>
      <c r="D54" s="214">
        <f>'Security Break-up '!C21</f>
        <v>31639.591348998361</v>
      </c>
      <c r="E54" s="81">
        <v>48</v>
      </c>
      <c r="F54" s="215">
        <f>E54*D54</f>
        <v>1518700.3847519213</v>
      </c>
      <c r="G54" s="305"/>
    </row>
    <row r="55" spans="2:7" ht="12" customHeight="1" x14ac:dyDescent="0.3">
      <c r="B55" s="217" t="s">
        <v>151</v>
      </c>
      <c r="C55" s="220"/>
      <c r="D55" s="218"/>
      <c r="E55" s="79">
        <f>E50+E44+E41+E36+E20+E12</f>
        <v>223</v>
      </c>
      <c r="F55" s="218">
        <f>SUM(F50,F48,F44,F41,F36,F20,F12)</f>
        <v>4879815.5922747524</v>
      </c>
      <c r="G55" s="224"/>
    </row>
    <row r="56" spans="2:7" ht="12" customHeight="1" x14ac:dyDescent="0.3">
      <c r="B56" s="225">
        <v>9</v>
      </c>
      <c r="C56" s="226" t="s">
        <v>31</v>
      </c>
      <c r="D56" s="227"/>
      <c r="E56" s="87"/>
      <c r="F56" s="227">
        <f>F55*10%</f>
        <v>487981.55922747526</v>
      </c>
      <c r="G56" s="228"/>
    </row>
    <row r="57" spans="2:7" ht="10.8" thickBot="1" x14ac:dyDescent="0.35">
      <c r="B57" s="285" t="s">
        <v>150</v>
      </c>
      <c r="C57" s="286"/>
      <c r="D57" s="229"/>
      <c r="E57" s="146">
        <f>E55</f>
        <v>223</v>
      </c>
      <c r="F57" s="229">
        <f>SUM(F55:F56)</f>
        <v>5367797.1515022274</v>
      </c>
      <c r="G57" s="230"/>
    </row>
    <row r="58" spans="2:7" ht="5.0999999999999996" customHeight="1" x14ac:dyDescent="0.3">
      <c r="B58" s="231"/>
      <c r="C58" s="231"/>
      <c r="D58" s="232"/>
    </row>
    <row r="59" spans="2:7" ht="10.8" thickBot="1" x14ac:dyDescent="0.35">
      <c r="B59" s="231"/>
      <c r="C59" s="231"/>
      <c r="D59" s="233"/>
      <c r="E59" s="204"/>
      <c r="F59" s="234"/>
    </row>
    <row r="60" spans="2:7" x14ac:dyDescent="0.3">
      <c r="B60" s="287" t="s">
        <v>220</v>
      </c>
      <c r="C60" s="288"/>
      <c r="D60" s="288"/>
      <c r="E60" s="288"/>
      <c r="F60" s="288"/>
      <c r="G60" s="289"/>
    </row>
    <row r="61" spans="2:7" ht="11.25" customHeight="1" x14ac:dyDescent="0.3">
      <c r="B61" s="235"/>
      <c r="C61" s="236"/>
      <c r="D61" s="290" t="s">
        <v>204</v>
      </c>
      <c r="E61" s="290"/>
      <c r="F61" s="290"/>
      <c r="G61" s="237"/>
    </row>
    <row r="62" spans="2:7" x14ac:dyDescent="0.3">
      <c r="B62" s="235" t="s">
        <v>194</v>
      </c>
      <c r="C62" s="236" t="s">
        <v>193</v>
      </c>
      <c r="D62" s="236" t="s">
        <v>160</v>
      </c>
      <c r="E62" s="164" t="s">
        <v>159</v>
      </c>
      <c r="F62" s="236" t="s">
        <v>161</v>
      </c>
      <c r="G62" s="237" t="s">
        <v>111</v>
      </c>
    </row>
    <row r="63" spans="2:7" x14ac:dyDescent="0.3">
      <c r="B63" s="149" t="s">
        <v>183</v>
      </c>
      <c r="C63" s="102"/>
      <c r="D63" s="102"/>
      <c r="E63" s="103">
        <f>SUM(E65:E71)</f>
        <v>17</v>
      </c>
      <c r="F63" s="238">
        <f>SUM(F64:F71)</f>
        <v>510636</v>
      </c>
      <c r="G63" s="150"/>
    </row>
    <row r="64" spans="2:7" x14ac:dyDescent="0.3">
      <c r="B64" s="153">
        <v>1</v>
      </c>
      <c r="C64" s="111" t="s">
        <v>362</v>
      </c>
      <c r="D64" s="268">
        <v>120000</v>
      </c>
      <c r="E64" s="110">
        <v>1</v>
      </c>
      <c r="F64" s="252">
        <f t="shared" ref="F64" si="2">D64*E64</f>
        <v>120000</v>
      </c>
      <c r="G64" s="152" t="s">
        <v>365</v>
      </c>
    </row>
    <row r="65" spans="2:7" x14ac:dyDescent="0.3">
      <c r="B65" s="151">
        <v>2</v>
      </c>
      <c r="C65" s="105" t="s">
        <v>400</v>
      </c>
      <c r="D65" s="239">
        <f>'SILA HK &amp; TECH Wage Breakup'!D57</f>
        <v>39933</v>
      </c>
      <c r="E65" s="104">
        <v>1</v>
      </c>
      <c r="F65" s="57">
        <f t="shared" ref="F65:F71" si="3">D65*E65</f>
        <v>39933</v>
      </c>
      <c r="G65" s="152"/>
    </row>
    <row r="66" spans="2:7" x14ac:dyDescent="0.3">
      <c r="B66" s="151">
        <f>B65+1</f>
        <v>3</v>
      </c>
      <c r="C66" s="105" t="s">
        <v>53</v>
      </c>
      <c r="D66" s="239">
        <f>'SILA HK &amp; TECH Wage Breakup'!E57</f>
        <v>32542</v>
      </c>
      <c r="E66" s="104">
        <v>1</v>
      </c>
      <c r="F66" s="57">
        <f t="shared" si="3"/>
        <v>32542</v>
      </c>
      <c r="G66" s="221"/>
    </row>
    <row r="67" spans="2:7" x14ac:dyDescent="0.3">
      <c r="B67" s="153">
        <f>B66+1</f>
        <v>4</v>
      </c>
      <c r="C67" s="111" t="s">
        <v>52</v>
      </c>
      <c r="D67" s="268">
        <v>50000</v>
      </c>
      <c r="E67" s="110">
        <v>1</v>
      </c>
      <c r="F67" s="252">
        <f t="shared" si="3"/>
        <v>50000</v>
      </c>
      <c r="G67" s="152" t="s">
        <v>365</v>
      </c>
    </row>
    <row r="68" spans="2:7" x14ac:dyDescent="0.3">
      <c r="B68" s="151">
        <f t="shared" ref="B68:B71" si="4">B67+1</f>
        <v>5</v>
      </c>
      <c r="C68" s="107" t="s">
        <v>54</v>
      </c>
      <c r="D68" s="240">
        <f>'SILA HK &amp; TECH Wage Breakup'!F57</f>
        <v>25151</v>
      </c>
      <c r="E68" s="109">
        <v>3</v>
      </c>
      <c r="F68" s="57">
        <f t="shared" si="3"/>
        <v>75453</v>
      </c>
      <c r="G68" s="221"/>
    </row>
    <row r="69" spans="2:7" x14ac:dyDescent="0.3">
      <c r="B69" s="151">
        <f t="shared" si="4"/>
        <v>6</v>
      </c>
      <c r="C69" s="107" t="s">
        <v>55</v>
      </c>
      <c r="D69" s="240">
        <f>'SILA HK &amp; TECH Wage Breakup'!G57</f>
        <v>16732</v>
      </c>
      <c r="E69" s="109">
        <v>7</v>
      </c>
      <c r="F69" s="57">
        <f t="shared" si="3"/>
        <v>117124</v>
      </c>
      <c r="G69" s="221"/>
    </row>
    <row r="70" spans="2:7" x14ac:dyDescent="0.3">
      <c r="B70" s="151">
        <f t="shared" si="4"/>
        <v>7</v>
      </c>
      <c r="C70" s="105" t="s">
        <v>56</v>
      </c>
      <c r="D70" s="239">
        <f>'SILA HK &amp; TECH Wage Breakup'!H57</f>
        <v>22382</v>
      </c>
      <c r="E70" s="104">
        <v>1</v>
      </c>
      <c r="F70" s="58">
        <f t="shared" si="3"/>
        <v>22382</v>
      </c>
      <c r="G70" s="221" t="s">
        <v>374</v>
      </c>
    </row>
    <row r="71" spans="2:7" x14ac:dyDescent="0.3">
      <c r="B71" s="151">
        <f t="shared" si="4"/>
        <v>8</v>
      </c>
      <c r="C71" s="105" t="s">
        <v>57</v>
      </c>
      <c r="D71" s="239">
        <f>'SILA HK &amp; TECH Wage Breakup'!I57</f>
        <v>17734</v>
      </c>
      <c r="E71" s="104">
        <v>3</v>
      </c>
      <c r="F71" s="57">
        <f t="shared" si="3"/>
        <v>53202</v>
      </c>
      <c r="G71" s="221"/>
    </row>
    <row r="72" spans="2:7" x14ac:dyDescent="0.3">
      <c r="B72" s="149" t="s">
        <v>192</v>
      </c>
      <c r="C72" s="102"/>
      <c r="D72" s="102"/>
      <c r="E72" s="103">
        <f>SUM(E73:E76)</f>
        <v>21</v>
      </c>
      <c r="F72" s="238">
        <f>SUM(F73:F76)</f>
        <v>298284</v>
      </c>
      <c r="G72" s="150"/>
    </row>
    <row r="73" spans="2:7" x14ac:dyDescent="0.3">
      <c r="B73" s="151">
        <f>B71+1</f>
        <v>9</v>
      </c>
      <c r="C73" s="105" t="s">
        <v>58</v>
      </c>
      <c r="D73" s="239">
        <f>'SILA HK &amp; TECH Wage Breakup'!J57</f>
        <v>17484</v>
      </c>
      <c r="E73" s="104">
        <v>1</v>
      </c>
      <c r="F73" s="57">
        <f>D73*E73</f>
        <v>17484</v>
      </c>
      <c r="G73" s="308" t="s">
        <v>390</v>
      </c>
    </row>
    <row r="74" spans="2:7" x14ac:dyDescent="0.3">
      <c r="B74" s="151">
        <f>B73+1</f>
        <v>10</v>
      </c>
      <c r="C74" s="105" t="s">
        <v>25</v>
      </c>
      <c r="D74" s="239">
        <f>'SILA HK &amp; TECH Wage Breakup'!K57</f>
        <v>14040</v>
      </c>
      <c r="E74" s="104">
        <v>11</v>
      </c>
      <c r="F74" s="57">
        <f>D74*E74</f>
        <v>154440</v>
      </c>
      <c r="G74" s="309"/>
    </row>
    <row r="75" spans="2:7" x14ac:dyDescent="0.3">
      <c r="B75" s="151">
        <f>B74+1</f>
        <v>11</v>
      </c>
      <c r="C75" s="105" t="s">
        <v>23</v>
      </c>
      <c r="D75" s="239">
        <f>D74</f>
        <v>14040</v>
      </c>
      <c r="E75" s="104">
        <v>3</v>
      </c>
      <c r="F75" s="57">
        <f>D75*E75</f>
        <v>42120</v>
      </c>
      <c r="G75" s="309"/>
    </row>
    <row r="76" spans="2:7" x14ac:dyDescent="0.3">
      <c r="B76" s="151">
        <v>10</v>
      </c>
      <c r="C76" s="105" t="s">
        <v>60</v>
      </c>
      <c r="D76" s="239">
        <f>D74</f>
        <v>14040</v>
      </c>
      <c r="E76" s="104">
        <v>6</v>
      </c>
      <c r="F76" s="57">
        <f>D76*E76</f>
        <v>84240</v>
      </c>
      <c r="G76" s="310"/>
    </row>
    <row r="77" spans="2:7" x14ac:dyDescent="0.3">
      <c r="B77" s="149" t="s">
        <v>191</v>
      </c>
      <c r="C77" s="102"/>
      <c r="D77" s="102"/>
      <c r="E77" s="103">
        <f>SUM(E78:E83)</f>
        <v>30</v>
      </c>
      <c r="F77" s="238">
        <f>F78</f>
        <v>70200</v>
      </c>
      <c r="G77" s="150"/>
    </row>
    <row r="78" spans="2:7" x14ac:dyDescent="0.3">
      <c r="B78" s="151">
        <v>11</v>
      </c>
      <c r="C78" s="105" t="s">
        <v>59</v>
      </c>
      <c r="D78" s="239">
        <f>D76</f>
        <v>14040</v>
      </c>
      <c r="E78" s="104">
        <v>5</v>
      </c>
      <c r="F78" s="57">
        <f>D78*E78</f>
        <v>70200</v>
      </c>
      <c r="G78" s="221"/>
    </row>
    <row r="79" spans="2:7" ht="12" customHeight="1" x14ac:dyDescent="0.3">
      <c r="B79" s="241" t="s">
        <v>210</v>
      </c>
      <c r="C79" s="242"/>
      <c r="D79" s="218"/>
      <c r="E79" s="83"/>
      <c r="F79" s="211">
        <f>F80</f>
        <v>5000</v>
      </c>
      <c r="G79" s="222"/>
    </row>
    <row r="80" spans="2:7" ht="12" customHeight="1" x14ac:dyDescent="0.3">
      <c r="B80" s="168">
        <v>12</v>
      </c>
      <c r="C80" s="213" t="s">
        <v>379</v>
      </c>
      <c r="D80" s="239">
        <v>5000</v>
      </c>
      <c r="E80" s="81">
        <v>1</v>
      </c>
      <c r="F80" s="215">
        <f>E80*D80</f>
        <v>5000</v>
      </c>
      <c r="G80" s="221"/>
    </row>
    <row r="81" spans="2:10" x14ac:dyDescent="0.3">
      <c r="B81" s="149" t="s">
        <v>190</v>
      </c>
      <c r="C81" s="102"/>
      <c r="D81" s="102"/>
      <c r="E81" s="103">
        <f>SUM(E82:E83)</f>
        <v>12</v>
      </c>
      <c r="F81" s="238">
        <f>SUM(F82:F83)</f>
        <v>393534.58354793041</v>
      </c>
      <c r="G81" s="150"/>
    </row>
    <row r="82" spans="2:10" x14ac:dyDescent="0.3">
      <c r="B82" s="151">
        <v>13</v>
      </c>
      <c r="C82" s="105" t="s">
        <v>61</v>
      </c>
      <c r="D82" s="239">
        <f>'Security Break-up '!K21</f>
        <v>34495.315762619197</v>
      </c>
      <c r="E82" s="104">
        <v>2</v>
      </c>
      <c r="F82" s="57">
        <f>D82*E82</f>
        <v>68990.631525238394</v>
      </c>
      <c r="G82" s="304" t="s">
        <v>373</v>
      </c>
    </row>
    <row r="83" spans="2:10" x14ac:dyDescent="0.3">
      <c r="B83" s="151">
        <f>B82+1</f>
        <v>14</v>
      </c>
      <c r="C83" s="105" t="s">
        <v>62</v>
      </c>
      <c r="D83" s="239">
        <f>'Security Break-up '!J21</f>
        <v>32454.395202269203</v>
      </c>
      <c r="E83" s="104">
        <v>10</v>
      </c>
      <c r="F83" s="57">
        <f>D83*E83</f>
        <v>324543.95202269201</v>
      </c>
      <c r="G83" s="305"/>
    </row>
    <row r="84" spans="2:10" x14ac:dyDescent="0.3">
      <c r="B84" s="149" t="s">
        <v>189</v>
      </c>
      <c r="C84" s="102"/>
      <c r="D84" s="102"/>
      <c r="E84" s="103">
        <f>E81+E77+E72+E63</f>
        <v>80</v>
      </c>
      <c r="F84" s="238">
        <f>F81+F79+F77+F72+F63</f>
        <v>1277654.5835479305</v>
      </c>
      <c r="G84" s="150"/>
    </row>
    <row r="85" spans="2:10" x14ac:dyDescent="0.3">
      <c r="B85" s="153">
        <f>B83+1</f>
        <v>15</v>
      </c>
      <c r="C85" s="111" t="s">
        <v>188</v>
      </c>
      <c r="D85" s="111"/>
      <c r="E85" s="110"/>
      <c r="F85" s="252">
        <f>F84*10%</f>
        <v>127765.45835479305</v>
      </c>
      <c r="G85" s="154"/>
    </row>
    <row r="86" spans="2:10" ht="10.8" thickBot="1" x14ac:dyDescent="0.35">
      <c r="B86" s="291" t="s">
        <v>187</v>
      </c>
      <c r="C86" s="292"/>
      <c r="D86" s="155"/>
      <c r="E86" s="207"/>
      <c r="F86" s="155">
        <f>SUM(F84:F85)</f>
        <v>1405420.0419027235</v>
      </c>
      <c r="G86" s="156"/>
    </row>
    <row r="88" spans="2:10" x14ac:dyDescent="0.3">
      <c r="B88" s="244" t="s">
        <v>388</v>
      </c>
      <c r="C88" s="245"/>
      <c r="D88" s="245"/>
      <c r="E88" s="253"/>
      <c r="F88" s="245"/>
      <c r="G88" s="245"/>
      <c r="H88" s="245"/>
      <c r="I88" s="245"/>
      <c r="J88" s="245"/>
    </row>
    <row r="89" spans="2:10" x14ac:dyDescent="0.3">
      <c r="B89" s="307" t="s">
        <v>186</v>
      </c>
      <c r="C89" s="307"/>
      <c r="D89" s="307"/>
      <c r="E89" s="307"/>
      <c r="F89" s="307"/>
      <c r="G89" s="307"/>
      <c r="H89" s="307"/>
      <c r="I89" s="307"/>
      <c r="J89" s="307"/>
    </row>
    <row r="90" spans="2:10" x14ac:dyDescent="0.3">
      <c r="B90" s="246" t="s">
        <v>185</v>
      </c>
      <c r="C90" s="245"/>
      <c r="D90" s="245"/>
      <c r="E90" s="253"/>
      <c r="F90" s="245"/>
      <c r="G90" s="245"/>
      <c r="H90" s="245"/>
      <c r="I90" s="245"/>
      <c r="J90" s="245"/>
    </row>
    <row r="91" spans="2:10" x14ac:dyDescent="0.3">
      <c r="B91" s="246" t="s">
        <v>184</v>
      </c>
      <c r="C91" s="245"/>
      <c r="D91" s="247"/>
      <c r="E91" s="254"/>
      <c r="F91" s="249"/>
      <c r="G91" s="247"/>
      <c r="H91" s="248"/>
      <c r="I91" s="249"/>
      <c r="J91" s="245"/>
    </row>
    <row r="92" spans="2:10" x14ac:dyDescent="0.3">
      <c r="B92" s="246" t="s">
        <v>389</v>
      </c>
      <c r="C92" s="245"/>
      <c r="D92" s="245"/>
      <c r="E92" s="254"/>
      <c r="F92" s="249"/>
      <c r="G92" s="245"/>
      <c r="H92" s="248"/>
      <c r="I92" s="249"/>
      <c r="J92" s="245"/>
    </row>
    <row r="93" spans="2:10" x14ac:dyDescent="0.3">
      <c r="B93" s="246" t="s">
        <v>381</v>
      </c>
      <c r="C93" s="245"/>
      <c r="D93" s="245"/>
      <c r="E93" s="254"/>
      <c r="F93" s="249"/>
      <c r="G93" s="245"/>
      <c r="H93" s="248"/>
      <c r="I93" s="249"/>
      <c r="J93" s="250"/>
    </row>
    <row r="94" spans="2:10" x14ac:dyDescent="0.3">
      <c r="B94" s="246" t="s">
        <v>385</v>
      </c>
      <c r="C94" s="245"/>
      <c r="D94" s="245"/>
      <c r="E94" s="253"/>
      <c r="F94" s="245"/>
      <c r="G94" s="245"/>
      <c r="H94" s="245"/>
      <c r="I94" s="245"/>
      <c r="J94" s="245"/>
    </row>
    <row r="95" spans="2:10" x14ac:dyDescent="0.3">
      <c r="B95" s="251" t="s">
        <v>382</v>
      </c>
      <c r="C95" s="251"/>
      <c r="D95" s="251"/>
      <c r="E95" s="255"/>
      <c r="F95" s="251"/>
      <c r="G95" s="251"/>
      <c r="H95" s="251"/>
      <c r="I95" s="251"/>
      <c r="J95" s="251"/>
    </row>
    <row r="96" spans="2:10" x14ac:dyDescent="0.3">
      <c r="B96" s="251" t="s">
        <v>383</v>
      </c>
      <c r="C96" s="251"/>
      <c r="D96" s="251"/>
      <c r="E96" s="255"/>
      <c r="F96" s="251"/>
      <c r="G96" s="251"/>
      <c r="H96" s="251"/>
      <c r="I96" s="251"/>
      <c r="J96" s="251"/>
    </row>
    <row r="97" spans="2:10" x14ac:dyDescent="0.3">
      <c r="B97" s="251" t="s">
        <v>384</v>
      </c>
      <c r="C97" s="251"/>
      <c r="D97" s="251"/>
      <c r="E97" s="255"/>
      <c r="F97" s="251"/>
      <c r="G97" s="251"/>
      <c r="H97" s="251"/>
      <c r="I97" s="251"/>
      <c r="J97" s="251"/>
    </row>
    <row r="98" spans="2:10" x14ac:dyDescent="0.3">
      <c r="B98" s="251" t="s">
        <v>386</v>
      </c>
      <c r="C98" s="50"/>
      <c r="D98" s="50"/>
      <c r="E98" s="256"/>
      <c r="F98" s="50"/>
      <c r="G98" s="50"/>
      <c r="H98" s="50"/>
      <c r="I98" s="50"/>
      <c r="J98" s="50"/>
    </row>
    <row r="99" spans="2:10" x14ac:dyDescent="0.3">
      <c r="B99" s="251" t="s">
        <v>387</v>
      </c>
      <c r="C99" s="50"/>
      <c r="D99" s="50"/>
      <c r="E99" s="256"/>
      <c r="F99" s="50"/>
      <c r="G99" s="50"/>
      <c r="H99" s="50"/>
      <c r="I99" s="50"/>
      <c r="J99" s="50"/>
    </row>
  </sheetData>
  <mergeCells count="18">
    <mergeCell ref="B89:J89"/>
    <mergeCell ref="G37:G40"/>
    <mergeCell ref="G73:G76"/>
    <mergeCell ref="D2:F2"/>
    <mergeCell ref="D6:E6"/>
    <mergeCell ref="B9:G9"/>
    <mergeCell ref="B10:B11"/>
    <mergeCell ref="C10:C11"/>
    <mergeCell ref="D10:F10"/>
    <mergeCell ref="G10:G11"/>
    <mergeCell ref="B12:C12"/>
    <mergeCell ref="B57:C57"/>
    <mergeCell ref="B60:G60"/>
    <mergeCell ref="D61:F61"/>
    <mergeCell ref="B86:C86"/>
    <mergeCell ref="G21:G35"/>
    <mergeCell ref="G82:G83"/>
    <mergeCell ref="G51:G54"/>
  </mergeCells>
  <printOptions horizontalCentered="1"/>
  <pageMargins left="0.7" right="0.7"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92"/>
  <sheetViews>
    <sheetView showGridLines="0" zoomScale="120" zoomScaleNormal="120" zoomScaleSheetLayoutView="110" workbookViewId="0">
      <selection activeCell="B1" sqref="B1"/>
    </sheetView>
  </sheetViews>
  <sheetFormatPr defaultColWidth="9.109375" defaultRowHeight="10.199999999999999" x14ac:dyDescent="0.3"/>
  <cols>
    <col min="1" max="1" width="9.109375" style="50"/>
    <col min="2" max="2" width="5.6640625" style="50" customWidth="1"/>
    <col min="3" max="3" width="28" style="50" bestFit="1" customWidth="1"/>
    <col min="4" max="4" width="8.44140625" style="50" customWidth="1"/>
    <col min="5" max="5" width="9.6640625" style="50" customWidth="1"/>
    <col min="6" max="6" width="12" style="50" customWidth="1"/>
    <col min="7" max="7" width="9.44140625" style="50" customWidth="1"/>
    <col min="8" max="8" width="9.33203125" style="50" customWidth="1"/>
    <col min="9" max="9" width="11.44140625" style="50" customWidth="1"/>
    <col min="10" max="10" width="46.6640625" style="50" bestFit="1" customWidth="1"/>
    <col min="11" max="16384" width="9.109375" style="50"/>
  </cols>
  <sheetData>
    <row r="1" spans="2:10" ht="10.8" thickBot="1" x14ac:dyDescent="0.35"/>
    <row r="2" spans="2:10" x14ac:dyDescent="0.3">
      <c r="B2" s="311" t="s">
        <v>221</v>
      </c>
      <c r="C2" s="312"/>
      <c r="D2" s="312"/>
      <c r="E2" s="312"/>
      <c r="F2" s="312"/>
      <c r="G2" s="312"/>
      <c r="H2" s="312"/>
      <c r="I2" s="312"/>
      <c r="J2" s="313"/>
    </row>
    <row r="3" spans="2:10" ht="11.25" customHeight="1" x14ac:dyDescent="0.3">
      <c r="B3" s="319" t="s">
        <v>194</v>
      </c>
      <c r="C3" s="320" t="s">
        <v>193</v>
      </c>
      <c r="D3" s="314" t="s">
        <v>196</v>
      </c>
      <c r="E3" s="314"/>
      <c r="F3" s="314"/>
      <c r="G3" s="322" t="s">
        <v>197</v>
      </c>
      <c r="H3" s="322"/>
      <c r="I3" s="322"/>
      <c r="J3" s="321" t="s">
        <v>111</v>
      </c>
    </row>
    <row r="4" spans="2:10" x14ac:dyDescent="0.3">
      <c r="B4" s="319"/>
      <c r="C4" s="320"/>
      <c r="D4" s="90" t="s">
        <v>160</v>
      </c>
      <c r="E4" s="91" t="s">
        <v>159</v>
      </c>
      <c r="F4" s="92" t="s">
        <v>161</v>
      </c>
      <c r="G4" s="89" t="s">
        <v>160</v>
      </c>
      <c r="H4" s="165" t="s">
        <v>159</v>
      </c>
      <c r="I4" s="165" t="s">
        <v>161</v>
      </c>
      <c r="J4" s="321"/>
    </row>
    <row r="5" spans="2:10" ht="12" customHeight="1" x14ac:dyDescent="0.2">
      <c r="B5" s="317" t="s">
        <v>158</v>
      </c>
      <c r="C5" s="318"/>
      <c r="D5" s="72"/>
      <c r="E5" s="73">
        <f>SUM(E6:E12)</f>
        <v>15</v>
      </c>
      <c r="F5" s="74">
        <f>SUM(F6:F12)</f>
        <v>739333</v>
      </c>
      <c r="G5" s="74"/>
      <c r="H5" s="73">
        <f>SUM(H6:H12)</f>
        <v>13</v>
      </c>
      <c r="I5" s="74">
        <f>SUM(I6:I12)</f>
        <v>680018</v>
      </c>
      <c r="J5" s="135"/>
    </row>
    <row r="6" spans="2:10" ht="12.45" customHeight="1" x14ac:dyDescent="0.3">
      <c r="B6" s="261">
        <v>1.1000000000000001</v>
      </c>
      <c r="C6" s="262" t="s">
        <v>362</v>
      </c>
      <c r="D6" s="263">
        <v>180000</v>
      </c>
      <c r="E6" s="264">
        <v>1</v>
      </c>
      <c r="F6" s="88">
        <f t="shared" ref="F6:F12" si="0">E6*D6</f>
        <v>180000</v>
      </c>
      <c r="G6" s="265">
        <v>180000</v>
      </c>
      <c r="H6" s="264">
        <v>1</v>
      </c>
      <c r="I6" s="88">
        <f>H6*G6</f>
        <v>180000</v>
      </c>
      <c r="J6" s="206" t="s">
        <v>365</v>
      </c>
    </row>
    <row r="7" spans="2:10" ht="12.45" customHeight="1" x14ac:dyDescent="0.3">
      <c r="B7" s="136">
        <v>1.2</v>
      </c>
      <c r="C7" s="130" t="s">
        <v>1</v>
      </c>
      <c r="D7" s="75">
        <v>68154</v>
      </c>
      <c r="E7" s="76">
        <v>2</v>
      </c>
      <c r="F7" s="77">
        <f t="shared" si="0"/>
        <v>136308</v>
      </c>
      <c r="G7" s="93">
        <f>'SILA HK &amp; TECH Wage Breakup'!D28</f>
        <v>68457</v>
      </c>
      <c r="H7" s="76">
        <v>2</v>
      </c>
      <c r="I7" s="77">
        <f>H7*G7</f>
        <v>136914</v>
      </c>
      <c r="J7" s="193"/>
    </row>
    <row r="8" spans="2:10" ht="12" customHeight="1" x14ac:dyDescent="0.3">
      <c r="B8" s="136">
        <v>1.3</v>
      </c>
      <c r="C8" s="130" t="s">
        <v>2</v>
      </c>
      <c r="D8" s="75">
        <v>38543</v>
      </c>
      <c r="E8" s="76">
        <v>5</v>
      </c>
      <c r="F8" s="77">
        <f t="shared" si="0"/>
        <v>192715</v>
      </c>
      <c r="G8" s="93">
        <f>'SILA HK &amp; TECH Wage Breakup'!E28</f>
        <v>38406</v>
      </c>
      <c r="H8" s="76">
        <v>4</v>
      </c>
      <c r="I8" s="77">
        <f>H8*G8</f>
        <v>153624</v>
      </c>
      <c r="J8" s="193"/>
    </row>
    <row r="9" spans="2:10" ht="12" customHeight="1" x14ac:dyDescent="0.3">
      <c r="B9" s="261">
        <v>1.4</v>
      </c>
      <c r="C9" s="262" t="s">
        <v>364</v>
      </c>
      <c r="D9" s="263">
        <v>36500</v>
      </c>
      <c r="E9" s="264">
        <v>1</v>
      </c>
      <c r="F9" s="88">
        <f t="shared" si="0"/>
        <v>36500</v>
      </c>
      <c r="G9" s="265">
        <v>36500</v>
      </c>
      <c r="H9" s="264">
        <v>1</v>
      </c>
      <c r="I9" s="88">
        <f>H9*G9</f>
        <v>36500</v>
      </c>
      <c r="J9" s="206" t="s">
        <v>366</v>
      </c>
    </row>
    <row r="10" spans="2:10" x14ac:dyDescent="0.3">
      <c r="B10" s="136">
        <v>1.5</v>
      </c>
      <c r="C10" s="130" t="s">
        <v>3</v>
      </c>
      <c r="D10" s="75">
        <v>33093</v>
      </c>
      <c r="E10" s="76">
        <v>1</v>
      </c>
      <c r="F10" s="77">
        <f t="shared" si="0"/>
        <v>33093</v>
      </c>
      <c r="G10" s="93">
        <f>'SILA HK &amp; TECH Wage Breakup'!F28</f>
        <v>32972</v>
      </c>
      <c r="H10" s="76">
        <v>1</v>
      </c>
      <c r="I10" s="77">
        <f>H10*G10</f>
        <v>32972</v>
      </c>
      <c r="J10" s="193"/>
    </row>
    <row r="11" spans="2:10" x14ac:dyDescent="0.3">
      <c r="B11" s="261">
        <v>1.6</v>
      </c>
      <c r="C11" s="262" t="s">
        <v>363</v>
      </c>
      <c r="D11" s="263">
        <v>50000</v>
      </c>
      <c r="E11" s="264">
        <v>2</v>
      </c>
      <c r="F11" s="88">
        <f t="shared" si="0"/>
        <v>100000</v>
      </c>
      <c r="G11" s="265">
        <v>50000</v>
      </c>
      <c r="H11" s="264">
        <v>2</v>
      </c>
      <c r="I11" s="88">
        <f>G11*H11</f>
        <v>100000</v>
      </c>
      <c r="J11" s="206" t="s">
        <v>365</v>
      </c>
    </row>
    <row r="12" spans="2:10" ht="12" customHeight="1" x14ac:dyDescent="0.3">
      <c r="B12" s="136">
        <v>1.7</v>
      </c>
      <c r="C12" s="130" t="s">
        <v>4</v>
      </c>
      <c r="D12" s="75">
        <v>20239</v>
      </c>
      <c r="E12" s="76">
        <v>3</v>
      </c>
      <c r="F12" s="77">
        <f t="shared" si="0"/>
        <v>60717</v>
      </c>
      <c r="G12" s="93">
        <f>'SILA HK &amp; TECH Wage Breakup'!G28</f>
        <v>20004</v>
      </c>
      <c r="H12" s="76">
        <v>2</v>
      </c>
      <c r="I12" s="77">
        <f>H12*G12</f>
        <v>40008</v>
      </c>
      <c r="J12" s="193"/>
    </row>
    <row r="13" spans="2:10" ht="12" customHeight="1" x14ac:dyDescent="0.3">
      <c r="B13" s="137" t="s">
        <v>157</v>
      </c>
      <c r="C13" s="132"/>
      <c r="D13" s="78"/>
      <c r="E13" s="79">
        <f>SUM(E14:E28)</f>
        <v>92</v>
      </c>
      <c r="F13" s="80">
        <f>SUM(F14:F28)</f>
        <v>1401426.3473334699</v>
      </c>
      <c r="G13" s="85"/>
      <c r="H13" s="79">
        <f>SUM(H14:H28)</f>
        <v>87</v>
      </c>
      <c r="I13" s="80">
        <f>SUM(I14:I28)</f>
        <v>1379384</v>
      </c>
      <c r="J13" s="138"/>
    </row>
    <row r="14" spans="2:10" ht="12.45" customHeight="1" x14ac:dyDescent="0.3">
      <c r="B14" s="136">
        <v>2.1</v>
      </c>
      <c r="C14" s="130" t="s">
        <v>5</v>
      </c>
      <c r="D14" s="75">
        <v>28383</v>
      </c>
      <c r="E14" s="76">
        <v>0</v>
      </c>
      <c r="F14" s="77">
        <f t="shared" ref="F14:F28" si="1">E14*D14</f>
        <v>0</v>
      </c>
      <c r="G14" s="93">
        <f>'SILA HK &amp; TECH Wage Breakup'!H28</f>
        <v>28932</v>
      </c>
      <c r="H14" s="76">
        <v>0</v>
      </c>
      <c r="I14" s="77">
        <f t="shared" ref="I14:I28" si="2">H14*G14</f>
        <v>0</v>
      </c>
      <c r="J14" s="193"/>
    </row>
    <row r="15" spans="2:10" ht="12" customHeight="1" x14ac:dyDescent="0.3">
      <c r="B15" s="136">
        <v>2.2000000000000002</v>
      </c>
      <c r="C15" s="130" t="s">
        <v>6</v>
      </c>
      <c r="D15" s="75">
        <v>19197</v>
      </c>
      <c r="E15" s="76">
        <v>12</v>
      </c>
      <c r="F15" s="77">
        <f t="shared" si="1"/>
        <v>230364</v>
      </c>
      <c r="G15" s="93">
        <f>'SILA HK &amp; TECH Wage Breakup'!I28</f>
        <v>19004</v>
      </c>
      <c r="H15" s="76">
        <v>12</v>
      </c>
      <c r="I15" s="77">
        <f>H15*G15</f>
        <v>228048</v>
      </c>
      <c r="J15" s="194" t="s">
        <v>202</v>
      </c>
    </row>
    <row r="16" spans="2:10" ht="12" customHeight="1" x14ac:dyDescent="0.3">
      <c r="B16" s="136">
        <v>2.2999999999999998</v>
      </c>
      <c r="C16" s="130" t="s">
        <v>7</v>
      </c>
      <c r="D16" s="75">
        <v>18736</v>
      </c>
      <c r="E16" s="76">
        <v>2</v>
      </c>
      <c r="F16" s="77">
        <f t="shared" si="1"/>
        <v>37472</v>
      </c>
      <c r="G16" s="93">
        <f>'SILA HK &amp; TECH Wage Breakup'!J28</f>
        <v>17923</v>
      </c>
      <c r="H16" s="76">
        <v>2</v>
      </c>
      <c r="I16" s="77">
        <f t="shared" si="2"/>
        <v>35846</v>
      </c>
      <c r="J16" s="193"/>
    </row>
    <row r="17" spans="2:10" ht="12" customHeight="1" x14ac:dyDescent="0.3">
      <c r="B17" s="136">
        <v>2.4</v>
      </c>
      <c r="C17" s="130" t="s">
        <v>8</v>
      </c>
      <c r="D17" s="75">
        <v>19097.869105612499</v>
      </c>
      <c r="E17" s="76">
        <v>0</v>
      </c>
      <c r="F17" s="77">
        <f t="shared" si="1"/>
        <v>0</v>
      </c>
      <c r="G17" s="93">
        <f>'SILA HK &amp; TECH Wage Breakup'!I28</f>
        <v>19004</v>
      </c>
      <c r="H17" s="76">
        <v>0</v>
      </c>
      <c r="I17" s="77">
        <f t="shared" si="2"/>
        <v>0</v>
      </c>
      <c r="J17" s="193"/>
    </row>
    <row r="18" spans="2:10" ht="12" customHeight="1" x14ac:dyDescent="0.3">
      <c r="B18" s="136">
        <v>2.5</v>
      </c>
      <c r="C18" s="130" t="s">
        <v>9</v>
      </c>
      <c r="D18" s="75">
        <v>19116</v>
      </c>
      <c r="E18" s="76">
        <v>1</v>
      </c>
      <c r="F18" s="77">
        <f t="shared" si="1"/>
        <v>19116</v>
      </c>
      <c r="G18" s="93">
        <f>'SILA HK &amp; TECH Wage Breakup'!K28</f>
        <v>18427</v>
      </c>
      <c r="H18" s="76">
        <v>1</v>
      </c>
      <c r="I18" s="77">
        <f t="shared" si="2"/>
        <v>18427</v>
      </c>
      <c r="J18" s="193"/>
    </row>
    <row r="19" spans="2:10" ht="12" customHeight="1" x14ac:dyDescent="0.3">
      <c r="B19" s="136">
        <v>2.6</v>
      </c>
      <c r="C19" s="130" t="s">
        <v>10</v>
      </c>
      <c r="D19" s="75">
        <v>15259</v>
      </c>
      <c r="E19" s="76">
        <v>8</v>
      </c>
      <c r="F19" s="77">
        <f t="shared" si="1"/>
        <v>122072</v>
      </c>
      <c r="G19" s="93">
        <f>'SILA HK &amp; TECH Wage Breakup'!L28</f>
        <v>16702</v>
      </c>
      <c r="H19" s="76">
        <v>8</v>
      </c>
      <c r="I19" s="77">
        <f t="shared" si="2"/>
        <v>133616</v>
      </c>
      <c r="J19" s="194" t="s">
        <v>202</v>
      </c>
    </row>
    <row r="20" spans="2:10" ht="12" customHeight="1" x14ac:dyDescent="0.3">
      <c r="B20" s="136">
        <v>2.7</v>
      </c>
      <c r="C20" s="130" t="s">
        <v>11</v>
      </c>
      <c r="D20" s="75">
        <v>12387</v>
      </c>
      <c r="E20" s="76">
        <v>15</v>
      </c>
      <c r="F20" s="77">
        <f t="shared" si="1"/>
        <v>185805</v>
      </c>
      <c r="G20" s="93">
        <f>'SILA HK &amp; TECH Wage Breakup'!M28</f>
        <v>13986</v>
      </c>
      <c r="H20" s="76">
        <v>13</v>
      </c>
      <c r="I20" s="77">
        <f t="shared" si="2"/>
        <v>181818</v>
      </c>
      <c r="J20" s="194" t="s">
        <v>202</v>
      </c>
    </row>
    <row r="21" spans="2:10" ht="12" customHeight="1" x14ac:dyDescent="0.3">
      <c r="B21" s="136">
        <v>2.8</v>
      </c>
      <c r="C21" s="130" t="s">
        <v>12</v>
      </c>
      <c r="D21" s="75">
        <v>13885</v>
      </c>
      <c r="E21" s="76">
        <v>3</v>
      </c>
      <c r="F21" s="77">
        <f t="shared" si="1"/>
        <v>41655</v>
      </c>
      <c r="G21" s="93">
        <f>'SILA HK &amp; TECH Wage Breakup'!N28</f>
        <v>16702</v>
      </c>
      <c r="H21" s="76">
        <v>3</v>
      </c>
      <c r="I21" s="77">
        <f t="shared" si="2"/>
        <v>50106</v>
      </c>
      <c r="J21" s="195"/>
    </row>
    <row r="22" spans="2:10" ht="12" customHeight="1" x14ac:dyDescent="0.3">
      <c r="B22" s="136">
        <v>2.9</v>
      </c>
      <c r="C22" s="130" t="s">
        <v>13</v>
      </c>
      <c r="D22" s="75">
        <v>12387</v>
      </c>
      <c r="E22" s="76">
        <v>10</v>
      </c>
      <c r="F22" s="77">
        <f t="shared" si="1"/>
        <v>123870</v>
      </c>
      <c r="G22" s="93">
        <f>'SILA HK &amp; TECH Wage Breakup'!O28</f>
        <v>13986</v>
      </c>
      <c r="H22" s="76">
        <v>10</v>
      </c>
      <c r="I22" s="77">
        <f t="shared" si="2"/>
        <v>139860</v>
      </c>
      <c r="J22" s="194" t="s">
        <v>202</v>
      </c>
    </row>
    <row r="23" spans="2:10" ht="12" customHeight="1" x14ac:dyDescent="0.3">
      <c r="B23" s="139">
        <v>2.1</v>
      </c>
      <c r="C23" s="130" t="s">
        <v>14</v>
      </c>
      <c r="D23" s="75">
        <v>18188</v>
      </c>
      <c r="E23" s="76">
        <v>0</v>
      </c>
      <c r="F23" s="77">
        <f t="shared" si="1"/>
        <v>0</v>
      </c>
      <c r="G23" s="93">
        <f>'SILA HK &amp; TECH Wage Breakup'!P28</f>
        <v>17977</v>
      </c>
      <c r="H23" s="76">
        <v>0</v>
      </c>
      <c r="I23" s="77">
        <f t="shared" si="2"/>
        <v>0</v>
      </c>
      <c r="J23" s="195"/>
    </row>
    <row r="24" spans="2:10" ht="12" customHeight="1" x14ac:dyDescent="0.3">
      <c r="B24" s="139">
        <v>2.11</v>
      </c>
      <c r="C24" s="130" t="s">
        <v>15</v>
      </c>
      <c r="D24" s="75">
        <v>19114</v>
      </c>
      <c r="E24" s="76">
        <v>4</v>
      </c>
      <c r="F24" s="77">
        <f t="shared" si="1"/>
        <v>76456</v>
      </c>
      <c r="G24" s="93">
        <f>'SILA HK &amp; TECH Wage Breakup'!Q28</f>
        <v>18685</v>
      </c>
      <c r="H24" s="76">
        <v>4</v>
      </c>
      <c r="I24" s="77">
        <f t="shared" si="2"/>
        <v>74740</v>
      </c>
      <c r="J24" s="195"/>
    </row>
    <row r="25" spans="2:10" ht="12" customHeight="1" x14ac:dyDescent="0.3">
      <c r="B25" s="139">
        <v>2.12</v>
      </c>
      <c r="C25" s="130" t="s">
        <v>16</v>
      </c>
      <c r="D25" s="75">
        <v>18377.086833367499</v>
      </c>
      <c r="E25" s="76">
        <v>4</v>
      </c>
      <c r="F25" s="77">
        <f t="shared" si="1"/>
        <v>73508.347333469996</v>
      </c>
      <c r="G25" s="93">
        <f>'SILA HK &amp; TECH Wage Breakup'!R28</f>
        <v>17491</v>
      </c>
      <c r="H25" s="76">
        <v>4</v>
      </c>
      <c r="I25" s="77">
        <f t="shared" si="2"/>
        <v>69964</v>
      </c>
      <c r="J25" s="195"/>
    </row>
    <row r="26" spans="2:10" ht="12" customHeight="1" x14ac:dyDescent="0.3">
      <c r="B26" s="139">
        <v>2.13</v>
      </c>
      <c r="C26" s="130" t="s">
        <v>17</v>
      </c>
      <c r="D26" s="75">
        <v>16956</v>
      </c>
      <c r="E26" s="76">
        <v>8</v>
      </c>
      <c r="F26" s="77">
        <f t="shared" si="1"/>
        <v>135648</v>
      </c>
      <c r="G26" s="93">
        <f>'SILA HK &amp; TECH Wage Breakup'!S28</f>
        <v>16813</v>
      </c>
      <c r="H26" s="76">
        <v>7</v>
      </c>
      <c r="I26" s="77">
        <f t="shared" si="2"/>
        <v>117691</v>
      </c>
      <c r="J26" s="194" t="s">
        <v>202</v>
      </c>
    </row>
    <row r="27" spans="2:10" ht="12" customHeight="1" x14ac:dyDescent="0.3">
      <c r="B27" s="139">
        <v>2.14</v>
      </c>
      <c r="C27" s="130" t="s">
        <v>18</v>
      </c>
      <c r="D27" s="75">
        <v>13858</v>
      </c>
      <c r="E27" s="76">
        <v>23</v>
      </c>
      <c r="F27" s="77">
        <f t="shared" si="1"/>
        <v>318734</v>
      </c>
      <c r="G27" s="93">
        <f>'SILA HK &amp; TECH Wage Breakup'!T28</f>
        <v>13986</v>
      </c>
      <c r="H27" s="76">
        <v>21</v>
      </c>
      <c r="I27" s="77">
        <f t="shared" si="2"/>
        <v>293706</v>
      </c>
      <c r="J27" s="194" t="s">
        <v>202</v>
      </c>
    </row>
    <row r="28" spans="2:10" ht="12" customHeight="1" x14ac:dyDescent="0.3">
      <c r="B28" s="139">
        <v>2.15</v>
      </c>
      <c r="C28" s="130" t="s">
        <v>19</v>
      </c>
      <c r="D28" s="75">
        <v>18363</v>
      </c>
      <c r="E28" s="76">
        <v>2</v>
      </c>
      <c r="F28" s="77">
        <f t="shared" si="1"/>
        <v>36726</v>
      </c>
      <c r="G28" s="93">
        <f>'SILA HK &amp; TECH Wage Breakup'!U28</f>
        <v>17781</v>
      </c>
      <c r="H28" s="76">
        <v>2</v>
      </c>
      <c r="I28" s="77">
        <f t="shared" si="2"/>
        <v>35562</v>
      </c>
      <c r="J28" s="195"/>
    </row>
    <row r="29" spans="2:10" ht="12" customHeight="1" x14ac:dyDescent="0.3">
      <c r="B29" s="137" t="s">
        <v>156</v>
      </c>
      <c r="C29" s="131"/>
      <c r="D29" s="78"/>
      <c r="E29" s="79">
        <f>SUM(E30:E33)</f>
        <v>50</v>
      </c>
      <c r="F29" s="80">
        <f>SUM(F30:F33)</f>
        <v>637884</v>
      </c>
      <c r="G29" s="85"/>
      <c r="H29" s="79">
        <f>SUM(H30:H33)</f>
        <v>47</v>
      </c>
      <c r="I29" s="80">
        <f>SUM(I30:I33)</f>
        <v>657851</v>
      </c>
      <c r="J29" s="140"/>
    </row>
    <row r="30" spans="2:10" ht="12.45" customHeight="1" x14ac:dyDescent="0.3">
      <c r="B30" s="136">
        <v>3.1</v>
      </c>
      <c r="C30" s="130" t="s">
        <v>20</v>
      </c>
      <c r="D30" s="75">
        <v>16122</v>
      </c>
      <c r="E30" s="81">
        <v>1</v>
      </c>
      <c r="F30" s="77">
        <f>E30*D30</f>
        <v>16122</v>
      </c>
      <c r="G30" s="93">
        <f>'SILA HK &amp; TECH Wage Breakup'!V28</f>
        <v>16706</v>
      </c>
      <c r="H30" s="81">
        <v>1</v>
      </c>
      <c r="I30" s="77">
        <f>H30*G30</f>
        <v>16706</v>
      </c>
      <c r="J30" s="194" t="s">
        <v>202</v>
      </c>
    </row>
    <row r="31" spans="2:10" ht="12" customHeight="1" x14ac:dyDescent="0.3">
      <c r="B31" s="136">
        <v>3.2</v>
      </c>
      <c r="C31" s="130" t="s">
        <v>21</v>
      </c>
      <c r="D31" s="75">
        <v>12464</v>
      </c>
      <c r="E31" s="81">
        <v>36</v>
      </c>
      <c r="F31" s="77">
        <f>E31*D31</f>
        <v>448704</v>
      </c>
      <c r="G31" s="93">
        <f>'SILA HK &amp; TECH Wage Breakup'!W28</f>
        <v>13537</v>
      </c>
      <c r="H31" s="81">
        <v>33</v>
      </c>
      <c r="I31" s="77">
        <f>H31*G31</f>
        <v>446721</v>
      </c>
      <c r="J31" s="194" t="s">
        <v>202</v>
      </c>
    </row>
    <row r="32" spans="2:10" ht="12" customHeight="1" x14ac:dyDescent="0.3">
      <c r="B32" s="136">
        <v>3.3</v>
      </c>
      <c r="C32" s="130" t="s">
        <v>22</v>
      </c>
      <c r="D32" s="75">
        <v>25146</v>
      </c>
      <c r="E32" s="81">
        <v>1</v>
      </c>
      <c r="F32" s="77">
        <f>E32*D32</f>
        <v>25146</v>
      </c>
      <c r="G32" s="93">
        <f>'SILA HK &amp; TECH Wage Breakup'!X28</f>
        <v>26112</v>
      </c>
      <c r="H32" s="81">
        <v>1</v>
      </c>
      <c r="I32" s="77">
        <f>H32*G32</f>
        <v>26112</v>
      </c>
      <c r="J32" s="194" t="s">
        <v>203</v>
      </c>
    </row>
    <row r="33" spans="2:10" ht="12" customHeight="1" x14ac:dyDescent="0.3">
      <c r="B33" s="136">
        <v>3.4</v>
      </c>
      <c r="C33" s="130" t="s">
        <v>23</v>
      </c>
      <c r="D33" s="75">
        <v>12326</v>
      </c>
      <c r="E33" s="81">
        <v>12</v>
      </c>
      <c r="F33" s="77">
        <f>E33*D33</f>
        <v>147912</v>
      </c>
      <c r="G33" s="93">
        <f>'SILA HK &amp; TECH Wage Breakup'!Y28</f>
        <v>14026</v>
      </c>
      <c r="H33" s="81">
        <v>12</v>
      </c>
      <c r="I33" s="77">
        <f>H33*G33</f>
        <v>168312</v>
      </c>
      <c r="J33" s="194" t="s">
        <v>202</v>
      </c>
    </row>
    <row r="34" spans="2:10" ht="12" customHeight="1" x14ac:dyDescent="0.3">
      <c r="B34" s="137" t="s">
        <v>155</v>
      </c>
      <c r="C34" s="131"/>
      <c r="D34" s="78"/>
      <c r="E34" s="79">
        <f>SUM(E35:E36)</f>
        <v>9</v>
      </c>
      <c r="F34" s="80">
        <f>SUM(F35:F36)</f>
        <v>115834</v>
      </c>
      <c r="G34" s="85"/>
      <c r="H34" s="79">
        <f>SUM(H35:H36)</f>
        <v>9</v>
      </c>
      <c r="I34" s="80">
        <f>SUM(I35:I36)</f>
        <v>125002</v>
      </c>
      <c r="J34" s="140"/>
    </row>
    <row r="35" spans="2:10" ht="12.45" customHeight="1" x14ac:dyDescent="0.3">
      <c r="B35" s="136">
        <v>4.0999999999999996</v>
      </c>
      <c r="C35" s="130" t="s">
        <v>24</v>
      </c>
      <c r="D35" s="82">
        <v>16122</v>
      </c>
      <c r="E35" s="81">
        <v>1</v>
      </c>
      <c r="F35" s="77">
        <f>E35*D35</f>
        <v>16122</v>
      </c>
      <c r="G35" s="93">
        <f>'SILA HK &amp; TECH Wage Breakup'!V28</f>
        <v>16706</v>
      </c>
      <c r="H35" s="81">
        <v>1</v>
      </c>
      <c r="I35" s="77">
        <f>H35*G35</f>
        <v>16706</v>
      </c>
      <c r="J35" s="194" t="s">
        <v>202</v>
      </c>
    </row>
    <row r="36" spans="2:10" ht="12" customHeight="1" x14ac:dyDescent="0.3">
      <c r="B36" s="136">
        <v>4.2</v>
      </c>
      <c r="C36" s="130" t="s">
        <v>25</v>
      </c>
      <c r="D36" s="82">
        <v>12464</v>
      </c>
      <c r="E36" s="81">
        <v>8</v>
      </c>
      <c r="F36" s="77">
        <f>E36*D36</f>
        <v>99712</v>
      </c>
      <c r="G36" s="93">
        <f>'SILA HK &amp; TECH Wage Breakup'!W28</f>
        <v>13537</v>
      </c>
      <c r="H36" s="81">
        <v>8</v>
      </c>
      <c r="I36" s="77">
        <f>H36*G36</f>
        <v>108296</v>
      </c>
      <c r="J36" s="194" t="s">
        <v>202</v>
      </c>
    </row>
    <row r="37" spans="2:10" ht="12" customHeight="1" x14ac:dyDescent="0.3">
      <c r="B37" s="137" t="s">
        <v>154</v>
      </c>
      <c r="C37" s="131"/>
      <c r="D37" s="78"/>
      <c r="E37" s="79">
        <f>SUM(E38:E40)</f>
        <v>9</v>
      </c>
      <c r="F37" s="80">
        <f>SUM(F38:F40)</f>
        <v>119096</v>
      </c>
      <c r="G37" s="85"/>
      <c r="H37" s="79">
        <f>SUM(H38:H40)</f>
        <v>9</v>
      </c>
      <c r="I37" s="80">
        <f>SUM(I38:I40)</f>
        <v>127428</v>
      </c>
      <c r="J37" s="140"/>
    </row>
    <row r="38" spans="2:10" ht="12.45" customHeight="1" x14ac:dyDescent="0.3">
      <c r="B38" s="136">
        <v>5.0999999999999996</v>
      </c>
      <c r="C38" s="130" t="s">
        <v>24</v>
      </c>
      <c r="D38" s="82">
        <v>16122</v>
      </c>
      <c r="E38" s="81">
        <v>1</v>
      </c>
      <c r="F38" s="77">
        <f>E38*D38</f>
        <v>16122</v>
      </c>
      <c r="G38" s="93">
        <f>'SILA HK &amp; TECH Wage Breakup'!V28</f>
        <v>16706</v>
      </c>
      <c r="H38" s="81">
        <v>1</v>
      </c>
      <c r="I38" s="77">
        <f>H38*G38</f>
        <v>16706</v>
      </c>
      <c r="J38" s="194" t="s">
        <v>202</v>
      </c>
    </row>
    <row r="39" spans="2:10" ht="12" customHeight="1" x14ac:dyDescent="0.3">
      <c r="B39" s="136">
        <v>5.2</v>
      </c>
      <c r="C39" s="130" t="s">
        <v>25</v>
      </c>
      <c r="D39" s="82">
        <v>12464</v>
      </c>
      <c r="E39" s="81">
        <v>7</v>
      </c>
      <c r="F39" s="77">
        <f>E39*D39</f>
        <v>87248</v>
      </c>
      <c r="G39" s="93">
        <f>'SILA HK &amp; TECH Wage Breakup'!W28</f>
        <v>13537</v>
      </c>
      <c r="H39" s="81">
        <v>7</v>
      </c>
      <c r="I39" s="77">
        <f>H39*G39</f>
        <v>94759</v>
      </c>
      <c r="J39" s="194" t="s">
        <v>202</v>
      </c>
    </row>
    <row r="40" spans="2:10" ht="12" customHeight="1" x14ac:dyDescent="0.3">
      <c r="B40" s="136">
        <v>5.3</v>
      </c>
      <c r="C40" s="130" t="s">
        <v>26</v>
      </c>
      <c r="D40" s="82">
        <v>15726</v>
      </c>
      <c r="E40" s="81">
        <v>1</v>
      </c>
      <c r="F40" s="77">
        <f>E40*D40</f>
        <v>15726</v>
      </c>
      <c r="G40" s="93">
        <f>'SILA HK &amp; TECH Wage Breakup'!Z28</f>
        <v>15963</v>
      </c>
      <c r="H40" s="81">
        <v>1</v>
      </c>
      <c r="I40" s="77">
        <f>H40*G40</f>
        <v>15963</v>
      </c>
      <c r="J40" s="194"/>
    </row>
    <row r="41" spans="2:10" ht="12" customHeight="1" x14ac:dyDescent="0.3">
      <c r="B41" s="137" t="s">
        <v>153</v>
      </c>
      <c r="C41" s="131"/>
      <c r="D41" s="78"/>
      <c r="E41" s="83"/>
      <c r="F41" s="80">
        <f>F42</f>
        <v>3000</v>
      </c>
      <c r="G41" s="85"/>
      <c r="H41" s="83"/>
      <c r="I41" s="80">
        <f>I42</f>
        <v>7500</v>
      </c>
      <c r="J41" s="141"/>
    </row>
    <row r="42" spans="2:10" ht="12" customHeight="1" x14ac:dyDescent="0.3">
      <c r="B42" s="136">
        <v>6.1</v>
      </c>
      <c r="C42" s="130" t="s">
        <v>372</v>
      </c>
      <c r="D42" s="82">
        <v>3000</v>
      </c>
      <c r="E42" s="81">
        <v>1</v>
      </c>
      <c r="F42" s="77">
        <f>E42*D42</f>
        <v>3000</v>
      </c>
      <c r="G42" s="93">
        <v>7500</v>
      </c>
      <c r="H42" s="81">
        <v>1</v>
      </c>
      <c r="I42" s="77">
        <f>H42*G42</f>
        <v>7500</v>
      </c>
      <c r="J42" s="194"/>
    </row>
    <row r="43" spans="2:10" ht="12" customHeight="1" x14ac:dyDescent="0.3">
      <c r="B43" s="137" t="s">
        <v>152</v>
      </c>
      <c r="C43" s="131"/>
      <c r="D43" s="78"/>
      <c r="E43" s="79">
        <f>SUM(E44:E47)</f>
        <v>65</v>
      </c>
      <c r="F43" s="80">
        <f>SUM(F44:F47)</f>
        <v>1994399.2755860579</v>
      </c>
      <c r="G43" s="85"/>
      <c r="H43" s="79">
        <f>SUM(H44:H47)</f>
        <v>58</v>
      </c>
      <c r="I43" s="80">
        <f>SUM(I44:I47)</f>
        <v>1902632.5922747524</v>
      </c>
      <c r="J43" s="140"/>
    </row>
    <row r="44" spans="2:10" ht="12.45" customHeight="1" x14ac:dyDescent="0.3">
      <c r="B44" s="136">
        <v>7.1</v>
      </c>
      <c r="C44" s="133" t="s">
        <v>27</v>
      </c>
      <c r="D44" s="82">
        <v>58560</v>
      </c>
      <c r="E44" s="81">
        <v>1</v>
      </c>
      <c r="F44" s="77">
        <f>E44*D44</f>
        <v>58560</v>
      </c>
      <c r="G44" s="82">
        <f>'Security Break-up '!F21</f>
        <v>54353.673140532163</v>
      </c>
      <c r="H44" s="81">
        <v>1</v>
      </c>
      <c r="I44" s="77">
        <f>H44*G44</f>
        <v>54353.673140532163</v>
      </c>
      <c r="J44" s="194"/>
    </row>
    <row r="45" spans="2:10" ht="12" customHeight="1" x14ac:dyDescent="0.3">
      <c r="B45" s="136">
        <v>7.2</v>
      </c>
      <c r="C45" s="133" t="s">
        <v>28</v>
      </c>
      <c r="D45" s="82">
        <v>36384.688004807693</v>
      </c>
      <c r="E45" s="81">
        <v>1</v>
      </c>
      <c r="F45" s="77">
        <f>E45*D45</f>
        <v>36384.688004807693</v>
      </c>
      <c r="G45" s="93">
        <f>'Security Break-up '!E21</f>
        <v>38634.967794932469</v>
      </c>
      <c r="H45" s="81">
        <v>1</v>
      </c>
      <c r="I45" s="77">
        <f>H45*G45</f>
        <v>38634.967794932469</v>
      </c>
      <c r="J45" s="194"/>
    </row>
    <row r="46" spans="2:10" ht="12" customHeight="1" x14ac:dyDescent="0.3">
      <c r="B46" s="136">
        <v>7.3</v>
      </c>
      <c r="C46" s="133" t="s">
        <v>29</v>
      </c>
      <c r="D46" s="82">
        <v>34085.690904326926</v>
      </c>
      <c r="E46" s="81">
        <v>9</v>
      </c>
      <c r="F46" s="77">
        <f>E46*D46</f>
        <v>306771.21813894232</v>
      </c>
      <c r="G46" s="93">
        <f>'Security Break-up '!D21</f>
        <v>36367.945823420807</v>
      </c>
      <c r="H46" s="81">
        <v>8</v>
      </c>
      <c r="I46" s="77">
        <f>H46*G46</f>
        <v>290943.56658736645</v>
      </c>
      <c r="J46" s="194"/>
    </row>
    <row r="47" spans="2:10" ht="12" customHeight="1" x14ac:dyDescent="0.3">
      <c r="B47" s="136">
        <v>7.4</v>
      </c>
      <c r="C47" s="133" t="s">
        <v>30</v>
      </c>
      <c r="D47" s="82">
        <v>29494.136471153848</v>
      </c>
      <c r="E47" s="81">
        <v>54</v>
      </c>
      <c r="F47" s="77">
        <f>E47*D47</f>
        <v>1592683.3694423079</v>
      </c>
      <c r="G47" s="93">
        <f>'Security Break-up '!C21</f>
        <v>31639.591348998361</v>
      </c>
      <c r="H47" s="81">
        <v>48</v>
      </c>
      <c r="I47" s="77">
        <f>H47*G47</f>
        <v>1518700.3847519213</v>
      </c>
      <c r="J47" s="194"/>
    </row>
    <row r="48" spans="2:10" ht="12" customHeight="1" x14ac:dyDescent="0.3">
      <c r="B48" s="137" t="s">
        <v>151</v>
      </c>
      <c r="C48" s="131"/>
      <c r="D48" s="84"/>
      <c r="E48" s="79">
        <f>E43+E37+E34+E29+E13+E5</f>
        <v>240</v>
      </c>
      <c r="F48" s="85">
        <f>SUM(F43,F41,F37,F34,F29,F13,F5)</f>
        <v>5010972.6229195278</v>
      </c>
      <c r="G48" s="85"/>
      <c r="H48" s="79">
        <f>H43+H37+H34+H29+H13+H5</f>
        <v>223</v>
      </c>
      <c r="I48" s="85">
        <f>SUM(I43,I41,I37,I34,I29,I13,I5)</f>
        <v>4879815.5922747524</v>
      </c>
      <c r="J48" s="142"/>
    </row>
    <row r="49" spans="2:10" ht="12" customHeight="1" x14ac:dyDescent="0.3">
      <c r="B49" s="143">
        <v>9</v>
      </c>
      <c r="C49" s="134" t="s">
        <v>31</v>
      </c>
      <c r="D49" s="86"/>
      <c r="E49" s="87"/>
      <c r="F49" s="88">
        <f>F48*10%</f>
        <v>501097.26229195279</v>
      </c>
      <c r="G49" s="88"/>
      <c r="H49" s="87"/>
      <c r="I49" s="88">
        <f>I48*10%</f>
        <v>487981.55922747526</v>
      </c>
      <c r="J49" s="144"/>
    </row>
    <row r="50" spans="2:10" ht="10.8" thickBot="1" x14ac:dyDescent="0.35">
      <c r="B50" s="315" t="s">
        <v>150</v>
      </c>
      <c r="C50" s="316"/>
      <c r="D50" s="243"/>
      <c r="E50" s="146">
        <f>E48</f>
        <v>240</v>
      </c>
      <c r="F50" s="145">
        <f>SUM(F48:F49)</f>
        <v>5512069.8852114808</v>
      </c>
      <c r="G50" s="145"/>
      <c r="H50" s="146">
        <f>H48</f>
        <v>223</v>
      </c>
      <c r="I50" s="145">
        <f>SUM(I48:I49)</f>
        <v>5367797.1515022274</v>
      </c>
      <c r="J50" s="167">
        <f>(F50-I50)/F50</f>
        <v>2.6173966715539579E-2</v>
      </c>
    </row>
    <row r="51" spans="2:10" ht="5.0999999999999996" customHeight="1" x14ac:dyDescent="0.3">
      <c r="B51" s="52"/>
      <c r="C51" s="52"/>
      <c r="F51" s="54"/>
      <c r="G51" s="54"/>
    </row>
    <row r="52" spans="2:10" ht="10.8" thickBot="1" x14ac:dyDescent="0.35">
      <c r="B52" s="52"/>
      <c r="C52" s="52"/>
      <c r="E52" s="53"/>
      <c r="F52" s="51"/>
      <c r="G52" s="51"/>
      <c r="H52" s="53"/>
      <c r="I52" s="53"/>
    </row>
    <row r="53" spans="2:10" x14ac:dyDescent="0.3">
      <c r="B53" s="311" t="s">
        <v>220</v>
      </c>
      <c r="C53" s="312"/>
      <c r="D53" s="312"/>
      <c r="E53" s="312"/>
      <c r="F53" s="312"/>
      <c r="G53" s="312"/>
      <c r="H53" s="312"/>
      <c r="I53" s="312"/>
      <c r="J53" s="313"/>
    </row>
    <row r="54" spans="2:10" x14ac:dyDescent="0.3">
      <c r="B54" s="147"/>
      <c r="C54" s="164"/>
      <c r="D54" s="314" t="s">
        <v>196</v>
      </c>
      <c r="E54" s="314"/>
      <c r="F54" s="314"/>
      <c r="G54" s="323" t="s">
        <v>204</v>
      </c>
      <c r="H54" s="323"/>
      <c r="I54" s="323"/>
      <c r="J54" s="148"/>
    </row>
    <row r="55" spans="2:10" x14ac:dyDescent="0.3">
      <c r="B55" s="147" t="s">
        <v>194</v>
      </c>
      <c r="C55" s="101" t="s">
        <v>193</v>
      </c>
      <c r="D55" s="90" t="s">
        <v>160</v>
      </c>
      <c r="E55" s="91" t="s">
        <v>159</v>
      </c>
      <c r="F55" s="92" t="s">
        <v>161</v>
      </c>
      <c r="G55" s="164" t="s">
        <v>160</v>
      </c>
      <c r="H55" s="164" t="s">
        <v>159</v>
      </c>
      <c r="I55" s="164" t="s">
        <v>161</v>
      </c>
      <c r="J55" s="148" t="s">
        <v>111</v>
      </c>
    </row>
    <row r="56" spans="2:10" ht="16.2" customHeight="1" x14ac:dyDescent="0.3">
      <c r="B56" s="149" t="s">
        <v>183</v>
      </c>
      <c r="C56" s="102"/>
      <c r="D56" s="102"/>
      <c r="E56" s="103">
        <f>SUM(E58:E64)</f>
        <v>19</v>
      </c>
      <c r="F56" s="56">
        <f>SUM(F57:F64)</f>
        <v>541138</v>
      </c>
      <c r="G56" s="102"/>
      <c r="H56" s="103">
        <f>SUM(H58:H64)</f>
        <v>17</v>
      </c>
      <c r="I56" s="56">
        <f>SUM(I57:I64)</f>
        <v>510636</v>
      </c>
      <c r="J56" s="150"/>
    </row>
    <row r="57" spans="2:10" ht="11.4" customHeight="1" x14ac:dyDescent="0.3">
      <c r="B57" s="153">
        <v>1</v>
      </c>
      <c r="C57" s="111" t="s">
        <v>362</v>
      </c>
      <c r="D57" s="260">
        <v>120000</v>
      </c>
      <c r="E57" s="110">
        <v>1</v>
      </c>
      <c r="F57" s="252">
        <f t="shared" ref="F57" si="3">D57*E57</f>
        <v>120000</v>
      </c>
      <c r="G57" s="260">
        <v>120000</v>
      </c>
      <c r="H57" s="110">
        <v>1</v>
      </c>
      <c r="I57" s="252">
        <f t="shared" ref="I57" si="4">G57*H57</f>
        <v>120000</v>
      </c>
      <c r="J57" s="206" t="s">
        <v>365</v>
      </c>
    </row>
    <row r="58" spans="2:10" x14ac:dyDescent="0.3">
      <c r="B58" s="151">
        <v>2</v>
      </c>
      <c r="C58" s="105" t="s">
        <v>51</v>
      </c>
      <c r="D58" s="106">
        <v>38333</v>
      </c>
      <c r="E58" s="104">
        <v>1</v>
      </c>
      <c r="F58" s="57">
        <f t="shared" ref="F58:F64" si="5">D58*E58</f>
        <v>38333</v>
      </c>
      <c r="G58" s="106">
        <f>'SILA HK &amp; TECH Wage Breakup'!D57</f>
        <v>39933</v>
      </c>
      <c r="H58" s="104">
        <v>1</v>
      </c>
      <c r="I58" s="57">
        <f t="shared" ref="I58:I64" si="6">G58*H58</f>
        <v>39933</v>
      </c>
      <c r="J58" s="206" t="s">
        <v>380</v>
      </c>
    </row>
    <row r="59" spans="2:10" x14ac:dyDescent="0.3">
      <c r="B59" s="151">
        <f>B58+1</f>
        <v>3</v>
      </c>
      <c r="C59" s="105" t="s">
        <v>53</v>
      </c>
      <c r="D59" s="106">
        <v>31538</v>
      </c>
      <c r="E59" s="104">
        <v>1</v>
      </c>
      <c r="F59" s="57">
        <f t="shared" si="5"/>
        <v>31538</v>
      </c>
      <c r="G59" s="106">
        <f>'SILA HK &amp; TECH Wage Breakup'!E57</f>
        <v>32542</v>
      </c>
      <c r="H59" s="104">
        <v>1</v>
      </c>
      <c r="I59" s="57">
        <f t="shared" si="6"/>
        <v>32542</v>
      </c>
      <c r="J59" s="194" t="s">
        <v>202</v>
      </c>
    </row>
    <row r="60" spans="2:10" x14ac:dyDescent="0.3">
      <c r="B60" s="151">
        <v>4</v>
      </c>
      <c r="C60" s="107" t="s">
        <v>54</v>
      </c>
      <c r="D60" s="108">
        <v>23886</v>
      </c>
      <c r="E60" s="109">
        <v>4</v>
      </c>
      <c r="F60" s="57">
        <f t="shared" si="5"/>
        <v>95544</v>
      </c>
      <c r="G60" s="108">
        <f>'SILA HK &amp; TECH Wage Breakup'!F57</f>
        <v>25151</v>
      </c>
      <c r="H60" s="109">
        <v>3</v>
      </c>
      <c r="I60" s="57">
        <f t="shared" si="6"/>
        <v>75453</v>
      </c>
      <c r="J60" s="194" t="s">
        <v>202</v>
      </c>
    </row>
    <row r="61" spans="2:10" x14ac:dyDescent="0.3">
      <c r="B61" s="153">
        <v>5</v>
      </c>
      <c r="C61" s="257" t="s">
        <v>52</v>
      </c>
      <c r="D61" s="258">
        <v>50000</v>
      </c>
      <c r="E61" s="259">
        <v>1</v>
      </c>
      <c r="F61" s="252">
        <f t="shared" si="5"/>
        <v>50000</v>
      </c>
      <c r="G61" s="258">
        <v>50000</v>
      </c>
      <c r="H61" s="259">
        <v>1</v>
      </c>
      <c r="I61" s="252">
        <f t="shared" si="6"/>
        <v>50000</v>
      </c>
      <c r="J61" s="206" t="s">
        <v>365</v>
      </c>
    </row>
    <row r="62" spans="2:10" x14ac:dyDescent="0.3">
      <c r="B62" s="151">
        <v>6</v>
      </c>
      <c r="C62" s="107" t="s">
        <v>55</v>
      </c>
      <c r="D62" s="108">
        <v>16455</v>
      </c>
      <c r="E62" s="109">
        <v>8</v>
      </c>
      <c r="F62" s="57">
        <f t="shared" si="5"/>
        <v>131640</v>
      </c>
      <c r="G62" s="108">
        <f>'SILA HK &amp; TECH Wage Breakup'!G57</f>
        <v>16732</v>
      </c>
      <c r="H62" s="109">
        <v>7</v>
      </c>
      <c r="I62" s="57">
        <f t="shared" si="6"/>
        <v>117124</v>
      </c>
      <c r="J62" s="194" t="s">
        <v>202</v>
      </c>
    </row>
    <row r="63" spans="2:10" x14ac:dyDescent="0.3">
      <c r="B63" s="151">
        <v>7</v>
      </c>
      <c r="C63" s="105" t="s">
        <v>56</v>
      </c>
      <c r="D63" s="106">
        <v>21712</v>
      </c>
      <c r="E63" s="104">
        <v>1</v>
      </c>
      <c r="F63" s="58">
        <f t="shared" si="5"/>
        <v>21712</v>
      </c>
      <c r="G63" s="106">
        <f>'SILA HK &amp; TECH Wage Breakup'!H57</f>
        <v>22382</v>
      </c>
      <c r="H63" s="104">
        <v>1</v>
      </c>
      <c r="I63" s="58">
        <f t="shared" si="6"/>
        <v>22382</v>
      </c>
      <c r="J63" s="194" t="s">
        <v>202</v>
      </c>
    </row>
    <row r="64" spans="2:10" x14ac:dyDescent="0.3">
      <c r="B64" s="151">
        <v>8</v>
      </c>
      <c r="C64" s="105" t="s">
        <v>57</v>
      </c>
      <c r="D64" s="106">
        <v>17457</v>
      </c>
      <c r="E64" s="104">
        <v>3</v>
      </c>
      <c r="F64" s="57">
        <f t="shared" si="5"/>
        <v>52371</v>
      </c>
      <c r="G64" s="106">
        <f>'SILA HK &amp; TECH Wage Breakup'!I57</f>
        <v>17734</v>
      </c>
      <c r="H64" s="104">
        <v>3</v>
      </c>
      <c r="I64" s="57">
        <f t="shared" si="6"/>
        <v>53202</v>
      </c>
      <c r="J64" s="194" t="s">
        <v>202</v>
      </c>
    </row>
    <row r="65" spans="2:10" x14ac:dyDescent="0.3">
      <c r="B65" s="149" t="s">
        <v>192</v>
      </c>
      <c r="C65" s="102"/>
      <c r="D65" s="102"/>
      <c r="E65" s="103">
        <f>SUM(E66:E69)</f>
        <v>27</v>
      </c>
      <c r="F65" s="56">
        <f>SUM(F66:F69)</f>
        <v>338853</v>
      </c>
      <c r="G65" s="102"/>
      <c r="H65" s="103">
        <f>SUM(H66:H69)</f>
        <v>21</v>
      </c>
      <c r="I65" s="56">
        <f>SUM(I66:I69)</f>
        <v>298284</v>
      </c>
      <c r="J65" s="205"/>
    </row>
    <row r="66" spans="2:10" x14ac:dyDescent="0.3">
      <c r="B66" s="151">
        <f>B64+1</f>
        <v>9</v>
      </c>
      <c r="C66" s="105" t="s">
        <v>58</v>
      </c>
      <c r="D66" s="106">
        <v>17207</v>
      </c>
      <c r="E66" s="104">
        <v>1</v>
      </c>
      <c r="F66" s="57">
        <f>D66*E66</f>
        <v>17207</v>
      </c>
      <c r="G66" s="106">
        <f>'SILA HK &amp; TECH Wage Breakup'!J57</f>
        <v>17484</v>
      </c>
      <c r="H66" s="104">
        <v>1</v>
      </c>
      <c r="I66" s="57">
        <f>G66*H66</f>
        <v>17484</v>
      </c>
      <c r="J66" s="194" t="s">
        <v>202</v>
      </c>
    </row>
    <row r="67" spans="2:10" x14ac:dyDescent="0.3">
      <c r="B67" s="151">
        <f>B66+1</f>
        <v>10</v>
      </c>
      <c r="C67" s="105" t="s">
        <v>25</v>
      </c>
      <c r="D67" s="106">
        <v>12371</v>
      </c>
      <c r="E67" s="104">
        <v>17</v>
      </c>
      <c r="F67" s="57">
        <f>D67*E67</f>
        <v>210307</v>
      </c>
      <c r="G67" s="106">
        <f>'SILA HK &amp; TECH Wage Breakup'!K57</f>
        <v>14040</v>
      </c>
      <c r="H67" s="104">
        <v>11</v>
      </c>
      <c r="I67" s="57">
        <f>G67*H67</f>
        <v>154440</v>
      </c>
      <c r="J67" s="194" t="s">
        <v>202</v>
      </c>
    </row>
    <row r="68" spans="2:10" x14ac:dyDescent="0.3">
      <c r="B68" s="151">
        <f>B67+1</f>
        <v>11</v>
      </c>
      <c r="C68" s="105" t="s">
        <v>23</v>
      </c>
      <c r="D68" s="106">
        <v>12371</v>
      </c>
      <c r="E68" s="104">
        <v>3</v>
      </c>
      <c r="F68" s="57">
        <f>D68*E68</f>
        <v>37113</v>
      </c>
      <c r="G68" s="106">
        <f>G67</f>
        <v>14040</v>
      </c>
      <c r="H68" s="104">
        <v>3</v>
      </c>
      <c r="I68" s="57">
        <f>G68*H68</f>
        <v>42120</v>
      </c>
      <c r="J68" s="194" t="s">
        <v>202</v>
      </c>
    </row>
    <row r="69" spans="2:10" x14ac:dyDescent="0.3">
      <c r="B69" s="151">
        <v>10</v>
      </c>
      <c r="C69" s="105" t="s">
        <v>60</v>
      </c>
      <c r="D69" s="106">
        <v>12371</v>
      </c>
      <c r="E69" s="104">
        <v>6</v>
      </c>
      <c r="F69" s="57">
        <f>D69*E69</f>
        <v>74226</v>
      </c>
      <c r="G69" s="106">
        <f>G67</f>
        <v>14040</v>
      </c>
      <c r="H69" s="104">
        <v>6</v>
      </c>
      <c r="I69" s="57">
        <f>G69*H69</f>
        <v>84240</v>
      </c>
      <c r="J69" s="194" t="s">
        <v>202</v>
      </c>
    </row>
    <row r="70" spans="2:10" x14ac:dyDescent="0.3">
      <c r="B70" s="149" t="s">
        <v>191</v>
      </c>
      <c r="C70" s="102"/>
      <c r="D70" s="102"/>
      <c r="E70" s="103">
        <f>SUM(E71:E76)</f>
        <v>32</v>
      </c>
      <c r="F70" s="56">
        <f>F71</f>
        <v>61855</v>
      </c>
      <c r="G70" s="102"/>
      <c r="H70" s="103">
        <f>SUM(H71:H76)</f>
        <v>30</v>
      </c>
      <c r="I70" s="56">
        <f>I71</f>
        <v>70200</v>
      </c>
      <c r="J70" s="205"/>
    </row>
    <row r="71" spans="2:10" x14ac:dyDescent="0.3">
      <c r="B71" s="151">
        <v>11</v>
      </c>
      <c r="C71" s="105" t="s">
        <v>59</v>
      </c>
      <c r="D71" s="106">
        <v>12371</v>
      </c>
      <c r="E71" s="104">
        <v>5</v>
      </c>
      <c r="F71" s="57">
        <f>D71*E71</f>
        <v>61855</v>
      </c>
      <c r="G71" s="106">
        <f>G69</f>
        <v>14040</v>
      </c>
      <c r="H71" s="104">
        <v>5</v>
      </c>
      <c r="I71" s="57">
        <f>G71*H71</f>
        <v>70200</v>
      </c>
      <c r="J71" s="194" t="s">
        <v>202</v>
      </c>
    </row>
    <row r="72" spans="2:10" ht="12" customHeight="1" x14ac:dyDescent="0.3">
      <c r="B72" s="137" t="s">
        <v>210</v>
      </c>
      <c r="C72" s="131"/>
      <c r="D72" s="78"/>
      <c r="E72" s="83"/>
      <c r="F72" s="80">
        <f>F73</f>
        <v>3000</v>
      </c>
      <c r="G72" s="85"/>
      <c r="H72" s="83"/>
      <c r="I72" s="80">
        <f>I73</f>
        <v>5000</v>
      </c>
      <c r="J72" s="141"/>
    </row>
    <row r="73" spans="2:10" ht="12" customHeight="1" x14ac:dyDescent="0.3">
      <c r="B73" s="168">
        <v>12</v>
      </c>
      <c r="C73" s="130" t="s">
        <v>379</v>
      </c>
      <c r="D73" s="121">
        <v>3000</v>
      </c>
      <c r="E73" s="81">
        <v>1</v>
      </c>
      <c r="F73" s="77">
        <f>E73*D73</f>
        <v>3000</v>
      </c>
      <c r="G73" s="93">
        <v>5000</v>
      </c>
      <c r="H73" s="81">
        <v>1</v>
      </c>
      <c r="I73" s="77">
        <f>H73*G73</f>
        <v>5000</v>
      </c>
      <c r="J73" s="194" t="s">
        <v>201</v>
      </c>
    </row>
    <row r="74" spans="2:10" x14ac:dyDescent="0.3">
      <c r="B74" s="149" t="s">
        <v>190</v>
      </c>
      <c r="C74" s="102"/>
      <c r="D74" s="102"/>
      <c r="E74" s="103">
        <f>SUM(E75:E76)</f>
        <v>13</v>
      </c>
      <c r="F74" s="56">
        <f>SUM(F75:F76)</f>
        <v>352841</v>
      </c>
      <c r="G74" s="102"/>
      <c r="H74" s="103">
        <f>SUM(H75:H76)</f>
        <v>12</v>
      </c>
      <c r="I74" s="56">
        <f>SUM(I75:I76)</f>
        <v>393534.58354793041</v>
      </c>
      <c r="J74" s="205"/>
    </row>
    <row r="75" spans="2:10" x14ac:dyDescent="0.3">
      <c r="B75" s="151">
        <v>13</v>
      </c>
      <c r="C75" s="105" t="s">
        <v>61</v>
      </c>
      <c r="D75" s="106">
        <v>30423</v>
      </c>
      <c r="E75" s="104">
        <v>2</v>
      </c>
      <c r="F75" s="57">
        <f>D75*E75</f>
        <v>60846</v>
      </c>
      <c r="G75" s="106">
        <f>'Security Break-up '!K21</f>
        <v>34495.315762619197</v>
      </c>
      <c r="H75" s="104">
        <v>2</v>
      </c>
      <c r="I75" s="57">
        <f>G75*H75</f>
        <v>68990.631525238394</v>
      </c>
      <c r="J75" s="206" t="s">
        <v>399</v>
      </c>
    </row>
    <row r="76" spans="2:10" x14ac:dyDescent="0.3">
      <c r="B76" s="151">
        <f>B75+1</f>
        <v>14</v>
      </c>
      <c r="C76" s="105" t="s">
        <v>62</v>
      </c>
      <c r="D76" s="106">
        <v>26545</v>
      </c>
      <c r="E76" s="104">
        <v>11</v>
      </c>
      <c r="F76" s="57">
        <f>D76*E76</f>
        <v>291995</v>
      </c>
      <c r="G76" s="106">
        <f>'Security Break-up '!J21</f>
        <v>32454.395202269203</v>
      </c>
      <c r="H76" s="104">
        <v>10</v>
      </c>
      <c r="I76" s="57">
        <f>G76*H76</f>
        <v>324543.95202269201</v>
      </c>
      <c r="J76" s="206" t="s">
        <v>212</v>
      </c>
    </row>
    <row r="77" spans="2:10" x14ac:dyDescent="0.3">
      <c r="B77" s="149" t="s">
        <v>189</v>
      </c>
      <c r="C77" s="102"/>
      <c r="D77" s="102"/>
      <c r="E77" s="103">
        <f>E56+E65+E70+E74</f>
        <v>91</v>
      </c>
      <c r="F77" s="56">
        <f>F56+F65+F70+F72+F74</f>
        <v>1297687</v>
      </c>
      <c r="G77" s="102"/>
      <c r="H77" s="103">
        <f>H56+H65+H70+H74</f>
        <v>80</v>
      </c>
      <c r="I77" s="56">
        <f>I56+I65+I70+I72+I74</f>
        <v>1277654.5835479305</v>
      </c>
      <c r="J77" s="150"/>
    </row>
    <row r="78" spans="2:10" x14ac:dyDescent="0.3">
      <c r="B78" s="153">
        <f>B76+1</f>
        <v>15</v>
      </c>
      <c r="C78" s="111" t="s">
        <v>188</v>
      </c>
      <c r="D78" s="111"/>
      <c r="E78" s="111"/>
      <c r="F78" s="122">
        <f>F77*10%</f>
        <v>129768.70000000001</v>
      </c>
      <c r="G78" s="111"/>
      <c r="H78" s="111"/>
      <c r="I78" s="122">
        <f>I77*10%</f>
        <v>127765.45835479305</v>
      </c>
      <c r="J78" s="154"/>
    </row>
    <row r="79" spans="2:10" ht="10.8" thickBot="1" x14ac:dyDescent="0.35">
      <c r="B79" s="324" t="s">
        <v>187</v>
      </c>
      <c r="C79" s="325"/>
      <c r="D79" s="325"/>
      <c r="E79" s="325"/>
      <c r="F79" s="155">
        <f>SUM(F77:F78)</f>
        <v>1427455.7</v>
      </c>
      <c r="G79" s="155"/>
      <c r="H79" s="155"/>
      <c r="I79" s="155">
        <f>SUM(I77:I78)</f>
        <v>1405420.0419027235</v>
      </c>
      <c r="J79" s="167">
        <f>(F79-I79)/F79</f>
        <v>1.5437017132844448E-2</v>
      </c>
    </row>
    <row r="81" spans="2:10" x14ac:dyDescent="0.3">
      <c r="B81" s="244" t="s">
        <v>388</v>
      </c>
      <c r="C81" s="245"/>
      <c r="D81" s="245"/>
      <c r="E81" s="245"/>
      <c r="F81" s="245"/>
      <c r="G81" s="245"/>
      <c r="H81" s="245"/>
      <c r="I81" s="245"/>
      <c r="J81" s="245"/>
    </row>
    <row r="82" spans="2:10" x14ac:dyDescent="0.3">
      <c r="B82" s="307" t="s">
        <v>186</v>
      </c>
      <c r="C82" s="307"/>
      <c r="D82" s="307"/>
      <c r="E82" s="307"/>
      <c r="F82" s="307"/>
      <c r="G82" s="307"/>
      <c r="H82" s="307"/>
      <c r="I82" s="307"/>
      <c r="J82" s="307"/>
    </row>
    <row r="83" spans="2:10" x14ac:dyDescent="0.3">
      <c r="B83" s="246" t="s">
        <v>185</v>
      </c>
      <c r="C83" s="245"/>
      <c r="D83" s="245"/>
      <c r="E83" s="245"/>
      <c r="F83" s="245"/>
      <c r="G83" s="245"/>
      <c r="H83" s="245"/>
      <c r="I83" s="245"/>
      <c r="J83" s="245"/>
    </row>
    <row r="84" spans="2:10" x14ac:dyDescent="0.3">
      <c r="B84" s="246" t="s">
        <v>184</v>
      </c>
      <c r="C84" s="245"/>
      <c r="D84" s="247"/>
      <c r="E84" s="248"/>
      <c r="F84" s="249"/>
      <c r="G84" s="247"/>
      <c r="H84" s="248"/>
      <c r="I84" s="249"/>
      <c r="J84" s="245"/>
    </row>
    <row r="85" spans="2:10" x14ac:dyDescent="0.3">
      <c r="B85" s="246" t="s">
        <v>389</v>
      </c>
      <c r="C85" s="245"/>
      <c r="D85" s="245"/>
      <c r="E85" s="248"/>
      <c r="F85" s="249"/>
      <c r="G85" s="245"/>
      <c r="H85" s="248"/>
      <c r="I85" s="249"/>
      <c r="J85" s="245"/>
    </row>
    <row r="86" spans="2:10" x14ac:dyDescent="0.3">
      <c r="B86" s="246" t="s">
        <v>381</v>
      </c>
      <c r="C86" s="245"/>
      <c r="D86" s="245"/>
      <c r="E86" s="248"/>
      <c r="F86" s="249"/>
      <c r="G86" s="245"/>
      <c r="H86" s="248"/>
      <c r="I86" s="249"/>
      <c r="J86" s="250"/>
    </row>
    <row r="87" spans="2:10" x14ac:dyDescent="0.3">
      <c r="B87" s="246" t="s">
        <v>385</v>
      </c>
      <c r="C87" s="245"/>
      <c r="D87" s="245"/>
      <c r="E87" s="245"/>
      <c r="F87" s="245"/>
      <c r="G87" s="245"/>
      <c r="H87" s="245"/>
      <c r="I87" s="245"/>
      <c r="J87" s="245"/>
    </row>
    <row r="88" spans="2:10" x14ac:dyDescent="0.3">
      <c r="B88" s="251" t="s">
        <v>382</v>
      </c>
      <c r="C88" s="251"/>
      <c r="D88" s="251"/>
      <c r="E88" s="251"/>
      <c r="F88" s="251"/>
      <c r="G88" s="251"/>
      <c r="H88" s="251"/>
      <c r="I88" s="251"/>
      <c r="J88" s="251"/>
    </row>
    <row r="89" spans="2:10" x14ac:dyDescent="0.3">
      <c r="B89" s="251" t="s">
        <v>383</v>
      </c>
      <c r="C89" s="251"/>
      <c r="D89" s="251"/>
      <c r="E89" s="251"/>
      <c r="F89" s="251"/>
      <c r="G89" s="251"/>
      <c r="H89" s="251"/>
      <c r="I89" s="251"/>
      <c r="J89" s="251"/>
    </row>
    <row r="90" spans="2:10" x14ac:dyDescent="0.3">
      <c r="B90" s="251" t="s">
        <v>384</v>
      </c>
      <c r="C90" s="251"/>
      <c r="D90" s="251"/>
      <c r="E90" s="251"/>
      <c r="F90" s="251"/>
      <c r="G90" s="251"/>
      <c r="H90" s="251"/>
      <c r="I90" s="251"/>
      <c r="J90" s="251"/>
    </row>
    <row r="91" spans="2:10" x14ac:dyDescent="0.3">
      <c r="B91" s="251" t="s">
        <v>386</v>
      </c>
    </row>
    <row r="92" spans="2:10" x14ac:dyDescent="0.3">
      <c r="B92" s="251" t="s">
        <v>387</v>
      </c>
    </row>
  </sheetData>
  <mergeCells count="13">
    <mergeCell ref="B53:J53"/>
    <mergeCell ref="D54:F54"/>
    <mergeCell ref="G54:I54"/>
    <mergeCell ref="B79:E79"/>
    <mergeCell ref="B82:J82"/>
    <mergeCell ref="B2:J2"/>
    <mergeCell ref="D3:F3"/>
    <mergeCell ref="B50:C50"/>
    <mergeCell ref="B5:C5"/>
    <mergeCell ref="B3:B4"/>
    <mergeCell ref="C3:C4"/>
    <mergeCell ref="J3:J4"/>
    <mergeCell ref="G3:I3"/>
  </mergeCells>
  <printOptions horizontalCentered="1"/>
  <pageMargins left="0.7" right="0.7" top="0.75" bottom="0.75" header="0.3" footer="0.3"/>
  <pageSetup paperSize="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57"/>
  <sheetViews>
    <sheetView showGridLines="0" zoomScale="90" zoomScaleNormal="90" workbookViewId="0">
      <selection activeCell="P43" sqref="P43"/>
    </sheetView>
  </sheetViews>
  <sheetFormatPr defaultColWidth="9.109375" defaultRowHeight="10.199999999999999" x14ac:dyDescent="0.3"/>
  <cols>
    <col min="1" max="1" width="3" style="49" customWidth="1"/>
    <col min="2" max="2" width="28.33203125" style="49" bestFit="1" customWidth="1"/>
    <col min="3" max="3" width="16.6640625" style="49" bestFit="1" customWidth="1"/>
    <col min="4" max="11" width="10.6640625" style="49" customWidth="1"/>
    <col min="12" max="12" width="15.88671875" style="49" customWidth="1"/>
    <col min="13" max="15" width="10.6640625" style="49" customWidth="1"/>
    <col min="16" max="26" width="11.88671875" style="49" customWidth="1"/>
    <col min="27" max="16384" width="9.109375" style="49"/>
  </cols>
  <sheetData>
    <row r="1" spans="2:27" ht="12" customHeight="1" x14ac:dyDescent="0.3"/>
    <row r="2" spans="2:27" ht="19.5" customHeight="1" x14ac:dyDescent="0.3">
      <c r="B2" s="326" t="s">
        <v>206</v>
      </c>
      <c r="C2" s="326"/>
      <c r="D2" s="326"/>
      <c r="E2" s="326"/>
      <c r="F2" s="326"/>
      <c r="G2" s="326"/>
      <c r="H2" s="326"/>
      <c r="I2" s="326"/>
      <c r="J2" s="326"/>
      <c r="K2" s="326"/>
      <c r="L2" s="326"/>
      <c r="M2" s="326"/>
      <c r="N2" s="326"/>
      <c r="O2" s="326"/>
      <c r="P2" s="326"/>
      <c r="Q2" s="326"/>
      <c r="R2" s="326"/>
      <c r="S2" s="326"/>
      <c r="T2" s="326"/>
      <c r="U2" s="326"/>
      <c r="V2" s="326"/>
      <c r="W2" s="326"/>
      <c r="X2" s="326"/>
      <c r="Y2" s="326"/>
      <c r="Z2" s="326"/>
    </row>
    <row r="3" spans="2:27" ht="45" customHeight="1" x14ac:dyDescent="0.3">
      <c r="B3" s="59" t="s">
        <v>149</v>
      </c>
      <c r="C3" s="59" t="s">
        <v>207</v>
      </c>
      <c r="D3" s="60" t="s">
        <v>1</v>
      </c>
      <c r="E3" s="60" t="s">
        <v>148</v>
      </c>
      <c r="F3" s="60" t="s">
        <v>147</v>
      </c>
      <c r="G3" s="60" t="s">
        <v>146</v>
      </c>
      <c r="H3" s="60" t="s">
        <v>145</v>
      </c>
      <c r="I3" s="60" t="s">
        <v>144</v>
      </c>
      <c r="J3" s="60" t="s">
        <v>143</v>
      </c>
      <c r="K3" s="60" t="s">
        <v>142</v>
      </c>
      <c r="L3" s="60" t="s">
        <v>55</v>
      </c>
      <c r="M3" s="60" t="s">
        <v>141</v>
      </c>
      <c r="N3" s="60" t="s">
        <v>140</v>
      </c>
      <c r="O3" s="60" t="s">
        <v>139</v>
      </c>
      <c r="P3" s="60" t="s">
        <v>138</v>
      </c>
      <c r="Q3" s="60" t="s">
        <v>15</v>
      </c>
      <c r="R3" s="60" t="s">
        <v>137</v>
      </c>
      <c r="S3" s="60" t="s">
        <v>17</v>
      </c>
      <c r="T3" s="60" t="s">
        <v>136</v>
      </c>
      <c r="U3" s="60" t="s">
        <v>135</v>
      </c>
      <c r="V3" s="60" t="s">
        <v>24</v>
      </c>
      <c r="W3" s="60" t="s">
        <v>25</v>
      </c>
      <c r="X3" s="60" t="s">
        <v>134</v>
      </c>
      <c r="Y3" s="60" t="s">
        <v>23</v>
      </c>
      <c r="Z3" s="60" t="s">
        <v>133</v>
      </c>
    </row>
    <row r="4" spans="2:27" x14ac:dyDescent="0.3">
      <c r="B4" s="61" t="s">
        <v>132</v>
      </c>
      <c r="C4" s="61"/>
      <c r="D4" s="62"/>
      <c r="E4" s="62"/>
      <c r="F4" s="62"/>
      <c r="G4" s="62"/>
      <c r="H4" s="62"/>
      <c r="I4" s="62"/>
      <c r="J4" s="62"/>
      <c r="K4" s="62"/>
      <c r="L4" s="62"/>
      <c r="M4" s="62"/>
      <c r="N4" s="61"/>
      <c r="O4" s="61"/>
      <c r="P4" s="62"/>
      <c r="Q4" s="62"/>
      <c r="R4" s="62"/>
      <c r="S4" s="62"/>
      <c r="T4" s="62"/>
      <c r="U4" s="62"/>
      <c r="V4" s="62"/>
      <c r="W4" s="62"/>
      <c r="X4" s="62"/>
      <c r="Y4" s="62"/>
      <c r="Z4" s="62"/>
    </row>
    <row r="5" spans="2:27" x14ac:dyDescent="0.3">
      <c r="B5" s="61" t="s">
        <v>131</v>
      </c>
      <c r="C5" s="61"/>
      <c r="D5" s="63">
        <v>10000</v>
      </c>
      <c r="E5" s="63">
        <v>10000</v>
      </c>
      <c r="F5" s="63">
        <v>5960</v>
      </c>
      <c r="G5" s="63">
        <v>5910</v>
      </c>
      <c r="H5" s="63">
        <v>5960</v>
      </c>
      <c r="I5" s="63">
        <v>5496</v>
      </c>
      <c r="J5" s="63">
        <v>5496</v>
      </c>
      <c r="K5" s="63">
        <v>5496</v>
      </c>
      <c r="L5" s="63">
        <v>5496</v>
      </c>
      <c r="M5" s="63">
        <v>5396</v>
      </c>
      <c r="N5" s="63">
        <v>5496</v>
      </c>
      <c r="O5" s="63">
        <v>5396</v>
      </c>
      <c r="P5" s="63">
        <v>5446</v>
      </c>
      <c r="Q5" s="63">
        <v>5446</v>
      </c>
      <c r="R5" s="63">
        <v>5446</v>
      </c>
      <c r="S5" s="63">
        <v>5446</v>
      </c>
      <c r="T5" s="63">
        <v>5396</v>
      </c>
      <c r="U5" s="63">
        <v>5446</v>
      </c>
      <c r="V5" s="63">
        <v>5496</v>
      </c>
      <c r="W5" s="63">
        <v>5338</v>
      </c>
      <c r="X5" s="63">
        <v>5338</v>
      </c>
      <c r="Y5" s="63">
        <v>5338</v>
      </c>
      <c r="Z5" s="63">
        <v>5338</v>
      </c>
    </row>
    <row r="6" spans="2:27" x14ac:dyDescent="0.3">
      <c r="B6" s="61" t="s">
        <v>130</v>
      </c>
      <c r="C6" s="61"/>
      <c r="D6" s="63">
        <v>4374</v>
      </c>
      <c r="E6" s="63">
        <v>4374</v>
      </c>
      <c r="F6" s="63">
        <v>4374</v>
      </c>
      <c r="G6" s="63">
        <v>4374</v>
      </c>
      <c r="H6" s="63">
        <v>4374</v>
      </c>
      <c r="I6" s="63">
        <v>4374</v>
      </c>
      <c r="J6" s="63">
        <v>4374</v>
      </c>
      <c r="K6" s="63">
        <v>4374</v>
      </c>
      <c r="L6" s="63">
        <v>4374</v>
      </c>
      <c r="M6" s="63">
        <v>4374</v>
      </c>
      <c r="N6" s="63">
        <v>4374</v>
      </c>
      <c r="O6" s="63">
        <v>4374</v>
      </c>
      <c r="P6" s="63">
        <v>4374</v>
      </c>
      <c r="Q6" s="63">
        <v>4374</v>
      </c>
      <c r="R6" s="63">
        <v>4374</v>
      </c>
      <c r="S6" s="63">
        <v>4374</v>
      </c>
      <c r="T6" s="63">
        <v>4374</v>
      </c>
      <c r="U6" s="63">
        <v>4374</v>
      </c>
      <c r="V6" s="63">
        <v>4374</v>
      </c>
      <c r="W6" s="63">
        <v>4374</v>
      </c>
      <c r="X6" s="63">
        <v>4374</v>
      </c>
      <c r="Y6" s="63">
        <v>4374</v>
      </c>
      <c r="Z6" s="63">
        <v>4374</v>
      </c>
    </row>
    <row r="7" spans="2:27" x14ac:dyDescent="0.3">
      <c r="B7" s="64" t="s">
        <v>129</v>
      </c>
      <c r="C7" s="64"/>
      <c r="D7" s="65">
        <f t="shared" ref="D7:N7" si="0">D5+D6</f>
        <v>14374</v>
      </c>
      <c r="E7" s="65">
        <f t="shared" si="0"/>
        <v>14374</v>
      </c>
      <c r="F7" s="65">
        <f t="shared" si="0"/>
        <v>10334</v>
      </c>
      <c r="G7" s="65">
        <f t="shared" si="0"/>
        <v>10284</v>
      </c>
      <c r="H7" s="65">
        <f t="shared" si="0"/>
        <v>10334</v>
      </c>
      <c r="I7" s="65">
        <f t="shared" si="0"/>
        <v>9870</v>
      </c>
      <c r="J7" s="65">
        <f t="shared" si="0"/>
        <v>9870</v>
      </c>
      <c r="K7" s="65">
        <f t="shared" si="0"/>
        <v>9870</v>
      </c>
      <c r="L7" s="65">
        <f t="shared" si="0"/>
        <v>9870</v>
      </c>
      <c r="M7" s="65">
        <f t="shared" si="0"/>
        <v>9770</v>
      </c>
      <c r="N7" s="65">
        <f t="shared" si="0"/>
        <v>9870</v>
      </c>
      <c r="O7" s="65">
        <f>SUM(O5:O6)</f>
        <v>9770</v>
      </c>
      <c r="P7" s="65">
        <f>P5+P6</f>
        <v>9820</v>
      </c>
      <c r="Q7" s="65">
        <f>Q5+Q6</f>
        <v>9820</v>
      </c>
      <c r="R7" s="65">
        <f>R5+R6</f>
        <v>9820</v>
      </c>
      <c r="S7" s="65">
        <f>S5+S6</f>
        <v>9820</v>
      </c>
      <c r="T7" s="65">
        <f>T5+T6</f>
        <v>9770</v>
      </c>
      <c r="U7" s="65">
        <f t="shared" ref="U7:Z7" si="1">U5+U6</f>
        <v>9820</v>
      </c>
      <c r="V7" s="65">
        <f t="shared" si="1"/>
        <v>9870</v>
      </c>
      <c r="W7" s="65">
        <f t="shared" si="1"/>
        <v>9712</v>
      </c>
      <c r="X7" s="65">
        <f t="shared" si="1"/>
        <v>9712</v>
      </c>
      <c r="Y7" s="65">
        <f t="shared" si="1"/>
        <v>9712</v>
      </c>
      <c r="Z7" s="65">
        <f t="shared" si="1"/>
        <v>9712</v>
      </c>
    </row>
    <row r="8" spans="2:27" x14ac:dyDescent="0.3">
      <c r="B8" s="61" t="s">
        <v>128</v>
      </c>
      <c r="C8" s="61"/>
      <c r="D8" s="63">
        <f>D7*50%</f>
        <v>7187</v>
      </c>
      <c r="E8" s="63">
        <f t="shared" ref="E8:G8" si="2">E7*50%</f>
        <v>7187</v>
      </c>
      <c r="F8" s="63">
        <f t="shared" si="2"/>
        <v>5167</v>
      </c>
      <c r="G8" s="63">
        <f t="shared" si="2"/>
        <v>5142</v>
      </c>
      <c r="H8" s="63">
        <f t="shared" ref="H8" si="3">H7*50%</f>
        <v>5167</v>
      </c>
      <c r="I8" s="63">
        <f t="shared" ref="I8" si="4">I7*50%</f>
        <v>4935</v>
      </c>
      <c r="J8" s="63">
        <v>4042</v>
      </c>
      <c r="K8" s="63">
        <v>4530</v>
      </c>
      <c r="L8" s="63">
        <v>2860</v>
      </c>
      <c r="M8" s="63">
        <v>360</v>
      </c>
      <c r="N8" s="63">
        <v>2860</v>
      </c>
      <c r="O8" s="63">
        <v>360</v>
      </c>
      <c r="P8" s="63">
        <v>4160</v>
      </c>
      <c r="Q8" s="63">
        <v>4845</v>
      </c>
      <c r="R8" s="63">
        <v>3689</v>
      </c>
      <c r="S8" s="63">
        <v>3032</v>
      </c>
      <c r="T8" s="63">
        <v>360</v>
      </c>
      <c r="U8" s="63">
        <v>3970</v>
      </c>
      <c r="V8" s="63">
        <v>2863</v>
      </c>
      <c r="W8" s="63"/>
      <c r="X8" s="63">
        <f t="shared" ref="X8" si="5">X7*50%</f>
        <v>4856</v>
      </c>
      <c r="Y8" s="63">
        <v>474</v>
      </c>
      <c r="Z8" s="63">
        <v>2350</v>
      </c>
    </row>
    <row r="9" spans="2:27" x14ac:dyDescent="0.3">
      <c r="B9" s="61" t="s">
        <v>127</v>
      </c>
      <c r="C9" s="70">
        <v>8.3299999999999999E-2</v>
      </c>
      <c r="D9" s="63">
        <f t="shared" ref="D9:M9" si="6">8.33%*D7</f>
        <v>1197.3542</v>
      </c>
      <c r="E9" s="63">
        <f t="shared" si="6"/>
        <v>1197.3542</v>
      </c>
      <c r="F9" s="63">
        <f t="shared" si="6"/>
        <v>860.82219999999995</v>
      </c>
      <c r="G9" s="63">
        <f t="shared" si="6"/>
        <v>856.65719999999999</v>
      </c>
      <c r="H9" s="63">
        <f t="shared" si="6"/>
        <v>860.82219999999995</v>
      </c>
      <c r="I9" s="63">
        <f t="shared" si="6"/>
        <v>822.17099999999994</v>
      </c>
      <c r="J9" s="63">
        <f t="shared" si="6"/>
        <v>822.17099999999994</v>
      </c>
      <c r="K9" s="63">
        <f t="shared" si="6"/>
        <v>822.17099999999994</v>
      </c>
      <c r="L9" s="63">
        <f t="shared" si="6"/>
        <v>822.17099999999994</v>
      </c>
      <c r="M9" s="63">
        <f t="shared" si="6"/>
        <v>813.84100000000001</v>
      </c>
      <c r="N9" s="63">
        <f t="shared" ref="N9" si="7">8.33%*N7</f>
        <v>822.17099999999994</v>
      </c>
      <c r="O9" s="66">
        <f>O7*8.33%</f>
        <v>813.84100000000001</v>
      </c>
      <c r="P9" s="63">
        <f>8.33%*P7</f>
        <v>818.00599999999997</v>
      </c>
      <c r="Q9" s="63">
        <f>8.33%*Q7</f>
        <v>818.00599999999997</v>
      </c>
      <c r="R9" s="63">
        <f>8.33%*R7</f>
        <v>818.00599999999997</v>
      </c>
      <c r="S9" s="63">
        <f>8.33%*S7</f>
        <v>818.00599999999997</v>
      </c>
      <c r="T9" s="63">
        <f>8.33%*T7</f>
        <v>813.84100000000001</v>
      </c>
      <c r="U9" s="63">
        <f t="shared" ref="U9:Z9" si="8">8.33%*U7</f>
        <v>818.00599999999997</v>
      </c>
      <c r="V9" s="63">
        <f t="shared" si="8"/>
        <v>822.17099999999994</v>
      </c>
      <c r="W9" s="63">
        <f t="shared" si="8"/>
        <v>809.00959999999998</v>
      </c>
      <c r="X9" s="63">
        <f t="shared" si="8"/>
        <v>809.00959999999998</v>
      </c>
      <c r="Y9" s="63">
        <f t="shared" si="8"/>
        <v>809.00959999999998</v>
      </c>
      <c r="Z9" s="63">
        <f t="shared" si="8"/>
        <v>809.00959999999998</v>
      </c>
    </row>
    <row r="10" spans="2:27" x14ac:dyDescent="0.3">
      <c r="B10" s="61" t="s">
        <v>195</v>
      </c>
      <c r="C10" s="69">
        <f>30/313</f>
        <v>9.5846645367412137E-2</v>
      </c>
      <c r="D10" s="63">
        <f>D7*$C$10</f>
        <v>1377.6996805111821</v>
      </c>
      <c r="E10" s="63">
        <f t="shared" ref="E10:Z10" si="9">E7*$C$10</f>
        <v>1377.6996805111821</v>
      </c>
      <c r="F10" s="63">
        <f t="shared" si="9"/>
        <v>990.47923322683698</v>
      </c>
      <c r="G10" s="63">
        <f t="shared" si="9"/>
        <v>985.68690095846637</v>
      </c>
      <c r="H10" s="63">
        <f t="shared" si="9"/>
        <v>990.47923322683698</v>
      </c>
      <c r="I10" s="63">
        <f t="shared" si="9"/>
        <v>946.00638977635776</v>
      </c>
      <c r="J10" s="63">
        <f t="shared" si="9"/>
        <v>946.00638977635776</v>
      </c>
      <c r="K10" s="63">
        <f t="shared" si="9"/>
        <v>946.00638977635776</v>
      </c>
      <c r="L10" s="63">
        <f t="shared" si="9"/>
        <v>946.00638977635776</v>
      </c>
      <c r="M10" s="63">
        <f t="shared" si="9"/>
        <v>936.42172523961653</v>
      </c>
      <c r="N10" s="63">
        <f t="shared" ref="N10" si="10">N7*$C$10</f>
        <v>946.00638977635776</v>
      </c>
      <c r="O10" s="63">
        <f t="shared" si="9"/>
        <v>936.42172523961653</v>
      </c>
      <c r="P10" s="63">
        <f t="shared" si="9"/>
        <v>941.21405750798715</v>
      </c>
      <c r="Q10" s="63">
        <f t="shared" si="9"/>
        <v>941.21405750798715</v>
      </c>
      <c r="R10" s="63">
        <f t="shared" si="9"/>
        <v>941.21405750798715</v>
      </c>
      <c r="S10" s="63">
        <f t="shared" si="9"/>
        <v>941.21405750798715</v>
      </c>
      <c r="T10" s="63">
        <f t="shared" si="9"/>
        <v>936.42172523961653</v>
      </c>
      <c r="U10" s="63">
        <f t="shared" si="9"/>
        <v>941.21405750798715</v>
      </c>
      <c r="V10" s="63">
        <f t="shared" si="9"/>
        <v>946.00638977635776</v>
      </c>
      <c r="W10" s="63">
        <f t="shared" si="9"/>
        <v>930.8626198083067</v>
      </c>
      <c r="X10" s="63">
        <f t="shared" si="9"/>
        <v>930.8626198083067</v>
      </c>
      <c r="Y10" s="63">
        <f t="shared" si="9"/>
        <v>930.8626198083067</v>
      </c>
      <c r="Z10" s="63">
        <f t="shared" si="9"/>
        <v>930.8626198083067</v>
      </c>
      <c r="AA10" s="109" t="s">
        <v>211</v>
      </c>
    </row>
    <row r="11" spans="2:27" x14ac:dyDescent="0.3">
      <c r="B11" s="61" t="s">
        <v>126</v>
      </c>
      <c r="C11" s="61"/>
      <c r="D11" s="63">
        <v>41571</v>
      </c>
      <c r="E11" s="63">
        <v>11520</v>
      </c>
      <c r="F11" s="63">
        <v>12870</v>
      </c>
      <c r="G11" s="63">
        <v>333</v>
      </c>
      <c r="H11" s="63">
        <v>8830</v>
      </c>
      <c r="I11" s="63">
        <v>137</v>
      </c>
      <c r="J11" s="63"/>
      <c r="K11" s="63"/>
      <c r="L11" s="63"/>
      <c r="M11" s="63"/>
      <c r="N11" s="63"/>
      <c r="O11" s="63">
        <v>0</v>
      </c>
      <c r="P11" s="63"/>
      <c r="Q11" s="63"/>
      <c r="R11" s="63"/>
      <c r="S11" s="63"/>
      <c r="T11" s="63"/>
      <c r="U11" s="63"/>
      <c r="V11" s="63"/>
      <c r="W11" s="63"/>
      <c r="X11" s="63">
        <v>7054</v>
      </c>
      <c r="Y11" s="63"/>
      <c r="Z11" s="63"/>
    </row>
    <row r="12" spans="2:27" x14ac:dyDescent="0.3">
      <c r="B12" s="64" t="s">
        <v>125</v>
      </c>
      <c r="C12" s="64"/>
      <c r="D12" s="65">
        <f t="shared" ref="D12:Z12" si="11">SUM(D7:D11)</f>
        <v>65707.053880511186</v>
      </c>
      <c r="E12" s="65">
        <f t="shared" si="11"/>
        <v>35656.053880511186</v>
      </c>
      <c r="F12" s="65">
        <f>SUM(F7:F11)</f>
        <v>30222.301433226836</v>
      </c>
      <c r="G12" s="65">
        <f t="shared" si="11"/>
        <v>17601.344100958468</v>
      </c>
      <c r="H12" s="65">
        <f t="shared" si="11"/>
        <v>26182.301433226836</v>
      </c>
      <c r="I12" s="65">
        <f t="shared" si="11"/>
        <v>16710.17738977636</v>
      </c>
      <c r="J12" s="65">
        <f t="shared" si="11"/>
        <v>15680.177389776358</v>
      </c>
      <c r="K12" s="65">
        <f t="shared" si="11"/>
        <v>16168.177389776358</v>
      </c>
      <c r="L12" s="65">
        <f t="shared" si="11"/>
        <v>14498.177389776358</v>
      </c>
      <c r="M12" s="65">
        <f t="shared" si="11"/>
        <v>11880.262725239616</v>
      </c>
      <c r="N12" s="65">
        <f t="shared" si="11"/>
        <v>14498.177389776358</v>
      </c>
      <c r="O12" s="65">
        <f t="shared" si="11"/>
        <v>11880.262725239616</v>
      </c>
      <c r="P12" s="65">
        <f t="shared" si="11"/>
        <v>15739.220057507986</v>
      </c>
      <c r="Q12" s="65">
        <f t="shared" si="11"/>
        <v>16424.220057507988</v>
      </c>
      <c r="R12" s="65">
        <f t="shared" si="11"/>
        <v>15268.220057507986</v>
      </c>
      <c r="S12" s="65">
        <f t="shared" si="11"/>
        <v>14611.220057507986</v>
      </c>
      <c r="T12" s="65">
        <f t="shared" si="11"/>
        <v>11880.262725239616</v>
      </c>
      <c r="U12" s="65">
        <f t="shared" si="11"/>
        <v>15549.220057507986</v>
      </c>
      <c r="V12" s="65">
        <f t="shared" si="11"/>
        <v>14501.177389776358</v>
      </c>
      <c r="W12" s="65">
        <f t="shared" si="11"/>
        <v>11451.872219808307</v>
      </c>
      <c r="X12" s="65">
        <f t="shared" si="11"/>
        <v>23361.872219808305</v>
      </c>
      <c r="Y12" s="65">
        <f t="shared" si="11"/>
        <v>11925.872219808307</v>
      </c>
      <c r="Z12" s="65">
        <f t="shared" si="11"/>
        <v>13801.872219808307</v>
      </c>
    </row>
    <row r="13" spans="2:27" x14ac:dyDescent="0.3">
      <c r="B13" s="61" t="s">
        <v>124</v>
      </c>
      <c r="C13" s="61"/>
      <c r="D13" s="67"/>
      <c r="E13" s="67"/>
      <c r="F13" s="67"/>
      <c r="G13" s="67"/>
      <c r="H13" s="67"/>
      <c r="I13" s="67"/>
      <c r="J13" s="67"/>
      <c r="K13" s="67"/>
      <c r="L13" s="67"/>
      <c r="M13" s="67"/>
      <c r="N13" s="63"/>
      <c r="O13" s="63"/>
      <c r="P13" s="67"/>
      <c r="Q13" s="67"/>
      <c r="R13" s="67"/>
      <c r="S13" s="67"/>
      <c r="T13" s="67"/>
      <c r="U13" s="67"/>
      <c r="V13" s="67"/>
      <c r="W13" s="67"/>
      <c r="X13" s="67"/>
      <c r="Y13" s="67"/>
      <c r="Z13" s="67"/>
    </row>
    <row r="14" spans="2:27" x14ac:dyDescent="0.3">
      <c r="B14" s="61" t="s">
        <v>123</v>
      </c>
      <c r="C14" s="71">
        <v>0.12</v>
      </c>
      <c r="D14" s="63">
        <f t="shared" ref="D14:Y14" si="12">(IF(D12-SUM(D8:D10)&lt;15000,(D12-SUM(D8:D10))*12%,(15000*12%)))</f>
        <v>1800</v>
      </c>
      <c r="E14" s="63">
        <f t="shared" si="12"/>
        <v>1800</v>
      </c>
      <c r="F14" s="63">
        <f t="shared" si="12"/>
        <v>1800</v>
      </c>
      <c r="G14" s="63">
        <f>(IF(G12-SUM(G8:G10)&lt;15000,(G12-SUM(G8:G10))*12%,(15000*12%)))</f>
        <v>1274.0400000000002</v>
      </c>
      <c r="H14" s="63">
        <f>(IF(H12-SUM(H8:H10)&lt;15000,(H12-SUM(H8:H10))*12%,(15000*12%)))</f>
        <v>1800</v>
      </c>
      <c r="I14" s="63">
        <f t="shared" si="12"/>
        <v>1200.8400000000001</v>
      </c>
      <c r="J14" s="63">
        <f t="shared" si="12"/>
        <v>1184.3999999999999</v>
      </c>
      <c r="K14" s="63">
        <f t="shared" si="12"/>
        <v>1184.3999999999999</v>
      </c>
      <c r="L14" s="63">
        <f t="shared" si="12"/>
        <v>1184.3999999999999</v>
      </c>
      <c r="M14" s="63">
        <f t="shared" si="12"/>
        <v>1172.3999999999999</v>
      </c>
      <c r="N14" s="63">
        <f t="shared" si="12"/>
        <v>1184.3999999999999</v>
      </c>
      <c r="O14" s="63">
        <f t="shared" si="12"/>
        <v>1172.3999999999999</v>
      </c>
      <c r="P14" s="63">
        <f t="shared" si="12"/>
        <v>1178.3999999999996</v>
      </c>
      <c r="Q14" s="63">
        <f t="shared" si="12"/>
        <v>1178.3999999999999</v>
      </c>
      <c r="R14" s="63">
        <f t="shared" si="12"/>
        <v>1178.3999999999996</v>
      </c>
      <c r="S14" s="63">
        <f t="shared" si="12"/>
        <v>1178.3999999999999</v>
      </c>
      <c r="T14" s="63">
        <f t="shared" si="12"/>
        <v>1172.3999999999999</v>
      </c>
      <c r="U14" s="63">
        <f t="shared" si="12"/>
        <v>1178.3999999999996</v>
      </c>
      <c r="V14" s="63">
        <f t="shared" si="12"/>
        <v>1184.3999999999999</v>
      </c>
      <c r="W14" s="63">
        <f t="shared" si="12"/>
        <v>1165.44</v>
      </c>
      <c r="X14" s="63">
        <f t="shared" si="12"/>
        <v>1800</v>
      </c>
      <c r="Y14" s="63">
        <f t="shared" si="12"/>
        <v>1165.44</v>
      </c>
      <c r="Z14" s="63">
        <f>(IF(Z12-SUM(Z8:Z10)&lt;15000,(Z12-SUM(Z8:Z10))*12%,(15000*12%)))</f>
        <v>1165.44</v>
      </c>
    </row>
    <row r="15" spans="2:27" x14ac:dyDescent="0.3">
      <c r="B15" s="61" t="s">
        <v>122</v>
      </c>
      <c r="C15" s="70">
        <v>7.4999999999999997E-3</v>
      </c>
      <c r="D15" s="63">
        <f>IF((D12)&gt;21000,0,IF((D12)&lt;21000,(D12)*0.75%))</f>
        <v>0</v>
      </c>
      <c r="E15" s="63">
        <f t="shared" ref="E15:Y15" si="13">IF((E12)&gt;21000,0,IF((E12)&lt;21000,(E12)*0.75%))</f>
        <v>0</v>
      </c>
      <c r="F15" s="63">
        <f t="shared" si="13"/>
        <v>0</v>
      </c>
      <c r="G15" s="63">
        <f t="shared" si="13"/>
        <v>132.01008075718849</v>
      </c>
      <c r="H15" s="63">
        <f t="shared" si="13"/>
        <v>0</v>
      </c>
      <c r="I15" s="63">
        <f t="shared" si="13"/>
        <v>125.32633042332269</v>
      </c>
      <c r="J15" s="63">
        <f t="shared" si="13"/>
        <v>117.60133042332268</v>
      </c>
      <c r="K15" s="63">
        <f t="shared" si="13"/>
        <v>121.26133042332268</v>
      </c>
      <c r="L15" s="63">
        <f t="shared" si="13"/>
        <v>108.73633042332268</v>
      </c>
      <c r="M15" s="63">
        <f t="shared" si="13"/>
        <v>89.101970439297119</v>
      </c>
      <c r="N15" s="63">
        <f t="shared" si="13"/>
        <v>108.73633042332268</v>
      </c>
      <c r="O15" s="63">
        <f t="shared" si="13"/>
        <v>89.101970439297119</v>
      </c>
      <c r="P15" s="63">
        <f t="shared" si="13"/>
        <v>118.04415043130989</v>
      </c>
      <c r="Q15" s="63">
        <f t="shared" si="13"/>
        <v>123.1816504313099</v>
      </c>
      <c r="R15" s="63">
        <f t="shared" si="13"/>
        <v>114.51165043130989</v>
      </c>
      <c r="S15" s="63">
        <f t="shared" si="13"/>
        <v>109.58415043130989</v>
      </c>
      <c r="T15" s="63">
        <f t="shared" si="13"/>
        <v>89.101970439297119</v>
      </c>
      <c r="U15" s="63">
        <f t="shared" si="13"/>
        <v>116.61915043130989</v>
      </c>
      <c r="V15" s="63">
        <f t="shared" si="13"/>
        <v>108.75883042332268</v>
      </c>
      <c r="W15" s="63">
        <f t="shared" si="13"/>
        <v>85.889041648562298</v>
      </c>
      <c r="X15" s="63">
        <f t="shared" si="13"/>
        <v>0</v>
      </c>
      <c r="Y15" s="63">
        <f t="shared" si="13"/>
        <v>89.444041648562305</v>
      </c>
      <c r="Z15" s="63">
        <f>IF((Z12)&gt;21000,0,IF((Z12)&lt;21000,(Z12)*0.75%))</f>
        <v>103.5140416485623</v>
      </c>
    </row>
    <row r="16" spans="2:27" x14ac:dyDescent="0.3">
      <c r="B16" s="61" t="s">
        <v>121</v>
      </c>
      <c r="C16" s="61"/>
      <c r="D16" s="63">
        <v>0</v>
      </c>
      <c r="E16" s="63">
        <v>0</v>
      </c>
      <c r="F16" s="63">
        <v>0</v>
      </c>
      <c r="G16" s="63">
        <v>0</v>
      </c>
      <c r="H16" s="63">
        <v>0</v>
      </c>
      <c r="I16" s="63">
        <v>0</v>
      </c>
      <c r="J16" s="63">
        <v>0</v>
      </c>
      <c r="K16" s="63">
        <v>0</v>
      </c>
      <c r="L16" s="63">
        <v>0</v>
      </c>
      <c r="M16" s="63">
        <v>0</v>
      </c>
      <c r="N16" s="66">
        <v>0</v>
      </c>
      <c r="O16" s="66">
        <v>0</v>
      </c>
      <c r="P16" s="63">
        <v>0</v>
      </c>
      <c r="Q16" s="63">
        <v>0</v>
      </c>
      <c r="R16" s="63">
        <v>0</v>
      </c>
      <c r="S16" s="63">
        <v>0</v>
      </c>
      <c r="T16" s="63">
        <v>0</v>
      </c>
      <c r="U16" s="63">
        <v>0</v>
      </c>
      <c r="V16" s="63">
        <v>0</v>
      </c>
      <c r="W16" s="63">
        <v>0</v>
      </c>
      <c r="X16" s="63">
        <v>0</v>
      </c>
      <c r="Y16" s="63">
        <v>0</v>
      </c>
      <c r="Z16" s="63">
        <v>0</v>
      </c>
    </row>
    <row r="17" spans="2:26" x14ac:dyDescent="0.3">
      <c r="B17" s="61" t="s">
        <v>120</v>
      </c>
      <c r="C17" s="61"/>
      <c r="D17" s="63">
        <f t="shared" ref="D17:S17" si="14">IF((D12)&gt;12500,208,IF((D12+D12)&gt;10000,171,IF((D12+D12)&gt;7500,115,IF((D12+D12)&gt;5000,53,IF((D12+D12)&gt;3500,23,0)))))</f>
        <v>208</v>
      </c>
      <c r="E17" s="63">
        <f t="shared" si="14"/>
        <v>208</v>
      </c>
      <c r="F17" s="63">
        <f t="shared" si="14"/>
        <v>208</v>
      </c>
      <c r="G17" s="63">
        <f t="shared" si="14"/>
        <v>208</v>
      </c>
      <c r="H17" s="63">
        <f t="shared" si="14"/>
        <v>208</v>
      </c>
      <c r="I17" s="63">
        <f t="shared" si="14"/>
        <v>208</v>
      </c>
      <c r="J17" s="63">
        <f t="shared" si="14"/>
        <v>208</v>
      </c>
      <c r="K17" s="63">
        <f t="shared" si="14"/>
        <v>208</v>
      </c>
      <c r="L17" s="63">
        <f t="shared" si="14"/>
        <v>208</v>
      </c>
      <c r="M17" s="63">
        <f t="shared" si="14"/>
        <v>171</v>
      </c>
      <c r="N17" s="63">
        <f t="shared" si="14"/>
        <v>208</v>
      </c>
      <c r="O17" s="63">
        <f t="shared" si="14"/>
        <v>171</v>
      </c>
      <c r="P17" s="63">
        <f t="shared" si="14"/>
        <v>208</v>
      </c>
      <c r="Q17" s="63">
        <f t="shared" si="14"/>
        <v>208</v>
      </c>
      <c r="R17" s="63">
        <f t="shared" si="14"/>
        <v>208</v>
      </c>
      <c r="S17" s="63">
        <f t="shared" si="14"/>
        <v>208</v>
      </c>
      <c r="T17" s="63">
        <f t="shared" ref="T17:Z17" si="15">IF((T12)&gt;12500,208,IF((T12+T12)&gt;10000,171,IF((T12+T12)&gt;7500,115,IF((T12+T12)&gt;5000,53,IF((T12+T12)&gt;3500,23,0)))))</f>
        <v>171</v>
      </c>
      <c r="U17" s="63">
        <f t="shared" si="15"/>
        <v>208</v>
      </c>
      <c r="V17" s="63">
        <f t="shared" si="15"/>
        <v>208</v>
      </c>
      <c r="W17" s="63">
        <f t="shared" si="15"/>
        <v>171</v>
      </c>
      <c r="X17" s="63">
        <f t="shared" si="15"/>
        <v>208</v>
      </c>
      <c r="Y17" s="63">
        <f t="shared" si="15"/>
        <v>171</v>
      </c>
      <c r="Z17" s="63">
        <f t="shared" si="15"/>
        <v>208</v>
      </c>
    </row>
    <row r="18" spans="2:26" x14ac:dyDescent="0.3">
      <c r="B18" s="61" t="s">
        <v>119</v>
      </c>
      <c r="C18" s="61"/>
      <c r="D18" s="63">
        <f t="shared" ref="D18:Z18" si="16">SUM(D14:D17)</f>
        <v>2008</v>
      </c>
      <c r="E18" s="63">
        <f t="shared" si="16"/>
        <v>2008</v>
      </c>
      <c r="F18" s="63">
        <f t="shared" si="16"/>
        <v>2008</v>
      </c>
      <c r="G18" s="63">
        <f t="shared" si="16"/>
        <v>1614.0500807571887</v>
      </c>
      <c r="H18" s="63">
        <f t="shared" si="16"/>
        <v>2008</v>
      </c>
      <c r="I18" s="63">
        <f t="shared" si="16"/>
        <v>1534.1663304233227</v>
      </c>
      <c r="J18" s="63">
        <f t="shared" si="16"/>
        <v>1510.0013304233225</v>
      </c>
      <c r="K18" s="63">
        <f t="shared" si="16"/>
        <v>1513.6613304233226</v>
      </c>
      <c r="L18" s="63">
        <f t="shared" si="16"/>
        <v>1501.1363304233225</v>
      </c>
      <c r="M18" s="63">
        <f t="shared" si="16"/>
        <v>1432.5019704392969</v>
      </c>
      <c r="N18" s="63">
        <f t="shared" si="16"/>
        <v>1501.1363304233225</v>
      </c>
      <c r="O18" s="63">
        <f t="shared" si="16"/>
        <v>1432.5019704392969</v>
      </c>
      <c r="P18" s="63">
        <f t="shared" si="16"/>
        <v>1504.4441504313095</v>
      </c>
      <c r="Q18" s="63">
        <f t="shared" si="16"/>
        <v>1509.5816504313098</v>
      </c>
      <c r="R18" s="63">
        <f t="shared" si="16"/>
        <v>1500.9116504313095</v>
      </c>
      <c r="S18" s="63">
        <f t="shared" si="16"/>
        <v>1495.9841504313097</v>
      </c>
      <c r="T18" s="63">
        <f t="shared" si="16"/>
        <v>1432.5019704392969</v>
      </c>
      <c r="U18" s="63">
        <f t="shared" si="16"/>
        <v>1503.0191504313095</v>
      </c>
      <c r="V18" s="63">
        <f t="shared" si="16"/>
        <v>1501.1588304233226</v>
      </c>
      <c r="W18" s="63">
        <f t="shared" si="16"/>
        <v>1422.3290416485625</v>
      </c>
      <c r="X18" s="63">
        <f t="shared" si="16"/>
        <v>2008</v>
      </c>
      <c r="Y18" s="63">
        <f t="shared" si="16"/>
        <v>1425.8840416485623</v>
      </c>
      <c r="Z18" s="63">
        <f t="shared" si="16"/>
        <v>1476.9540416485625</v>
      </c>
    </row>
    <row r="19" spans="2:26" x14ac:dyDescent="0.3">
      <c r="B19" s="62"/>
      <c r="C19" s="62"/>
      <c r="D19" s="67"/>
      <c r="E19" s="67"/>
      <c r="F19" s="67"/>
      <c r="G19" s="67"/>
      <c r="H19" s="67"/>
      <c r="I19" s="67"/>
      <c r="J19" s="67"/>
      <c r="K19" s="67"/>
      <c r="L19" s="67"/>
      <c r="M19" s="67"/>
      <c r="N19" s="67"/>
      <c r="O19" s="67"/>
      <c r="P19" s="67"/>
      <c r="Q19" s="67"/>
      <c r="R19" s="67"/>
      <c r="S19" s="67"/>
      <c r="T19" s="67"/>
      <c r="U19" s="67"/>
      <c r="V19" s="67"/>
      <c r="W19" s="67"/>
      <c r="X19" s="67"/>
      <c r="Y19" s="67"/>
      <c r="Z19" s="67"/>
    </row>
    <row r="20" spans="2:26" x14ac:dyDescent="0.3">
      <c r="B20" s="64" t="s">
        <v>118</v>
      </c>
      <c r="C20" s="64"/>
      <c r="D20" s="65">
        <f t="shared" ref="D20:Z20" si="17">D12-D18</f>
        <v>63699.053880511186</v>
      </c>
      <c r="E20" s="65">
        <f t="shared" si="17"/>
        <v>33648.053880511186</v>
      </c>
      <c r="F20" s="65">
        <f t="shared" si="17"/>
        <v>28214.301433226836</v>
      </c>
      <c r="G20" s="65">
        <f t="shared" si="17"/>
        <v>15987.29402020128</v>
      </c>
      <c r="H20" s="65">
        <f t="shared" si="17"/>
        <v>24174.301433226836</v>
      </c>
      <c r="I20" s="65">
        <f t="shared" si="17"/>
        <v>15176.011059353037</v>
      </c>
      <c r="J20" s="65">
        <f t="shared" si="17"/>
        <v>14170.176059353034</v>
      </c>
      <c r="K20" s="65">
        <f t="shared" si="17"/>
        <v>14654.516059353035</v>
      </c>
      <c r="L20" s="65">
        <f t="shared" si="17"/>
        <v>12997.041059353036</v>
      </c>
      <c r="M20" s="65">
        <f t="shared" si="17"/>
        <v>10447.76075480032</v>
      </c>
      <c r="N20" s="65">
        <f t="shared" si="17"/>
        <v>12997.041059353036</v>
      </c>
      <c r="O20" s="65">
        <f t="shared" si="17"/>
        <v>10447.76075480032</v>
      </c>
      <c r="P20" s="65">
        <f t="shared" si="17"/>
        <v>14234.775907076677</v>
      </c>
      <c r="Q20" s="65">
        <f t="shared" si="17"/>
        <v>14914.638407076678</v>
      </c>
      <c r="R20" s="65">
        <f t="shared" si="17"/>
        <v>13767.308407076676</v>
      </c>
      <c r="S20" s="65">
        <f t="shared" si="17"/>
        <v>13115.235907076676</v>
      </c>
      <c r="T20" s="65">
        <f t="shared" si="17"/>
        <v>10447.76075480032</v>
      </c>
      <c r="U20" s="65">
        <f t="shared" si="17"/>
        <v>14046.200907076676</v>
      </c>
      <c r="V20" s="65">
        <f t="shared" si="17"/>
        <v>13000.018559353035</v>
      </c>
      <c r="W20" s="65">
        <f t="shared" si="17"/>
        <v>10029.543178159744</v>
      </c>
      <c r="X20" s="65">
        <f t="shared" si="17"/>
        <v>21353.872219808305</v>
      </c>
      <c r="Y20" s="65">
        <f t="shared" si="17"/>
        <v>10499.988178159745</v>
      </c>
      <c r="Z20" s="65">
        <f t="shared" si="17"/>
        <v>12324.918178159744</v>
      </c>
    </row>
    <row r="21" spans="2:26" x14ac:dyDescent="0.3">
      <c r="B21" s="61" t="s">
        <v>117</v>
      </c>
      <c r="C21" s="61"/>
      <c r="D21" s="67"/>
      <c r="E21" s="67"/>
      <c r="F21" s="67"/>
      <c r="G21" s="67"/>
      <c r="H21" s="67"/>
      <c r="I21" s="67"/>
      <c r="J21" s="67"/>
      <c r="K21" s="67"/>
      <c r="L21" s="67"/>
      <c r="M21" s="67"/>
      <c r="N21" s="63"/>
      <c r="O21" s="63"/>
      <c r="P21" s="67"/>
      <c r="Q21" s="67"/>
      <c r="R21" s="67"/>
      <c r="S21" s="67"/>
      <c r="T21" s="67"/>
      <c r="U21" s="67"/>
      <c r="V21" s="67"/>
      <c r="W21" s="67"/>
      <c r="X21" s="67"/>
      <c r="Y21" s="67"/>
      <c r="Z21" s="67"/>
    </row>
    <row r="22" spans="2:26" ht="20.399999999999999" x14ac:dyDescent="0.3">
      <c r="B22" s="120" t="s">
        <v>209</v>
      </c>
      <c r="C22" s="71">
        <v>0.13</v>
      </c>
      <c r="D22" s="63">
        <f>(IF(D12-SUM(D8:D10)&lt;15000,(D12-SUM(D8:D10))*13%,(15000*13%)))</f>
        <v>1950</v>
      </c>
      <c r="E22" s="63">
        <f t="shared" ref="E22:Z22" si="18">(IF(E12-SUM(E8:E10)&lt;15000,(E12-SUM(E8:E10))*13%,(15000*13%)))</f>
        <v>1950</v>
      </c>
      <c r="F22" s="63">
        <f t="shared" si="18"/>
        <v>1950</v>
      </c>
      <c r="G22" s="63">
        <f t="shared" si="18"/>
        <v>1380.2100000000003</v>
      </c>
      <c r="H22" s="63">
        <f t="shared" si="18"/>
        <v>1950</v>
      </c>
      <c r="I22" s="63">
        <f t="shared" si="18"/>
        <v>1300.9100000000003</v>
      </c>
      <c r="J22" s="63">
        <f t="shared" si="18"/>
        <v>1283.1000000000001</v>
      </c>
      <c r="K22" s="63">
        <f t="shared" si="18"/>
        <v>1283.1000000000001</v>
      </c>
      <c r="L22" s="63">
        <f t="shared" si="18"/>
        <v>1283.1000000000001</v>
      </c>
      <c r="M22" s="63">
        <f t="shared" si="18"/>
        <v>1270.1000000000001</v>
      </c>
      <c r="N22" s="63">
        <f t="shared" si="18"/>
        <v>1283.1000000000001</v>
      </c>
      <c r="O22" s="63">
        <f t="shared" si="18"/>
        <v>1270.1000000000001</v>
      </c>
      <c r="P22" s="63">
        <f t="shared" si="18"/>
        <v>1276.5999999999999</v>
      </c>
      <c r="Q22" s="63">
        <f t="shared" si="18"/>
        <v>1276.6000000000001</v>
      </c>
      <c r="R22" s="63">
        <f t="shared" si="18"/>
        <v>1276.5999999999999</v>
      </c>
      <c r="S22" s="63">
        <f t="shared" si="18"/>
        <v>1276.6000000000001</v>
      </c>
      <c r="T22" s="63">
        <f t="shared" si="18"/>
        <v>1270.1000000000001</v>
      </c>
      <c r="U22" s="63">
        <f t="shared" si="18"/>
        <v>1276.5999999999999</v>
      </c>
      <c r="V22" s="63">
        <f t="shared" si="18"/>
        <v>1283.1000000000001</v>
      </c>
      <c r="W22" s="63">
        <f t="shared" si="18"/>
        <v>1262.56</v>
      </c>
      <c r="X22" s="63">
        <f t="shared" si="18"/>
        <v>1950</v>
      </c>
      <c r="Y22" s="63">
        <f t="shared" si="18"/>
        <v>1262.56</v>
      </c>
      <c r="Z22" s="63">
        <f t="shared" si="18"/>
        <v>1262.56</v>
      </c>
    </row>
    <row r="23" spans="2:26" x14ac:dyDescent="0.3">
      <c r="B23" s="61" t="s">
        <v>116</v>
      </c>
      <c r="C23" s="70">
        <v>3.2500000000000001E-2</v>
      </c>
      <c r="D23" s="63">
        <f>IF((D12)&gt;21000,350,IF((D12)&lt;21000,(D12)*3.25%))</f>
        <v>350</v>
      </c>
      <c r="E23" s="63">
        <f t="shared" ref="E23:Z23" si="19">IF((E12)&gt;21000,350,IF((E12)&lt;21000,(E12)*3.25%))</f>
        <v>350</v>
      </c>
      <c r="F23" s="63">
        <f t="shared" si="19"/>
        <v>350</v>
      </c>
      <c r="G23" s="63">
        <f t="shared" si="19"/>
        <v>572.04368328115027</v>
      </c>
      <c r="H23" s="63">
        <f t="shared" si="19"/>
        <v>350</v>
      </c>
      <c r="I23" s="63">
        <f t="shared" si="19"/>
        <v>543.08076516773167</v>
      </c>
      <c r="J23" s="63">
        <f t="shared" si="19"/>
        <v>509.60576516773165</v>
      </c>
      <c r="K23" s="63">
        <f t="shared" si="19"/>
        <v>525.46576516773166</v>
      </c>
      <c r="L23" s="63">
        <f t="shared" si="19"/>
        <v>471.19076516773163</v>
      </c>
      <c r="M23" s="63">
        <f t="shared" si="19"/>
        <v>386.10853857028752</v>
      </c>
      <c r="N23" s="63">
        <f t="shared" si="19"/>
        <v>471.19076516773163</v>
      </c>
      <c r="O23" s="63">
        <f t="shared" si="19"/>
        <v>386.10853857028752</v>
      </c>
      <c r="P23" s="63">
        <f t="shared" si="19"/>
        <v>511.52465186900957</v>
      </c>
      <c r="Q23" s="63">
        <f t="shared" si="19"/>
        <v>533.78715186900968</v>
      </c>
      <c r="R23" s="63">
        <f t="shared" si="19"/>
        <v>496.21715186900957</v>
      </c>
      <c r="S23" s="63">
        <f t="shared" si="19"/>
        <v>474.86465186900955</v>
      </c>
      <c r="T23" s="63">
        <f t="shared" si="19"/>
        <v>386.10853857028752</v>
      </c>
      <c r="U23" s="63">
        <f t="shared" si="19"/>
        <v>505.34965186900956</v>
      </c>
      <c r="V23" s="63">
        <f t="shared" si="19"/>
        <v>471.28826516773165</v>
      </c>
      <c r="W23" s="63">
        <f t="shared" si="19"/>
        <v>372.18584714376999</v>
      </c>
      <c r="X23" s="63">
        <f t="shared" si="19"/>
        <v>350</v>
      </c>
      <c r="Y23" s="63">
        <f t="shared" si="19"/>
        <v>387.59084714376996</v>
      </c>
      <c r="Z23" s="63">
        <f t="shared" si="19"/>
        <v>448.56084714376999</v>
      </c>
    </row>
    <row r="24" spans="2:26" x14ac:dyDescent="0.3">
      <c r="B24" s="61" t="s">
        <v>375</v>
      </c>
      <c r="C24" s="70" t="s">
        <v>376</v>
      </c>
      <c r="D24" s="63"/>
      <c r="E24" s="63"/>
      <c r="F24" s="63"/>
      <c r="G24" s="63"/>
      <c r="H24" s="63"/>
      <c r="I24" s="63"/>
      <c r="J24" s="63"/>
      <c r="K24" s="63"/>
      <c r="L24" s="63"/>
      <c r="M24" s="63"/>
      <c r="N24" s="63"/>
      <c r="O24" s="63"/>
      <c r="P24" s="63"/>
      <c r="Q24" s="63"/>
      <c r="R24" s="63"/>
      <c r="S24" s="63"/>
      <c r="T24" s="63"/>
      <c r="U24" s="63"/>
      <c r="V24" s="63"/>
      <c r="W24" s="63"/>
      <c r="X24" s="63"/>
      <c r="Y24" s="63"/>
      <c r="Z24" s="63"/>
    </row>
    <row r="25" spans="2:26" x14ac:dyDescent="0.3">
      <c r="B25" s="61" t="s">
        <v>377</v>
      </c>
      <c r="C25" s="70" t="s">
        <v>378</v>
      </c>
      <c r="D25" s="63"/>
      <c r="E25" s="63"/>
      <c r="F25" s="63"/>
      <c r="G25" s="63"/>
      <c r="H25" s="63"/>
      <c r="I25" s="63"/>
      <c r="J25" s="63"/>
      <c r="K25" s="63"/>
      <c r="L25" s="63"/>
      <c r="M25" s="63"/>
      <c r="N25" s="63"/>
      <c r="O25" s="63"/>
      <c r="P25" s="63"/>
      <c r="Q25" s="63"/>
      <c r="R25" s="63"/>
      <c r="S25" s="63"/>
      <c r="T25" s="63"/>
      <c r="U25" s="63"/>
      <c r="V25" s="63"/>
      <c r="W25" s="63"/>
      <c r="X25" s="63"/>
      <c r="Y25" s="63"/>
      <c r="Z25" s="63"/>
    </row>
    <row r="26" spans="2:26" x14ac:dyDescent="0.3">
      <c r="B26" s="61" t="s">
        <v>115</v>
      </c>
      <c r="C26" s="61"/>
      <c r="D26" s="63">
        <v>450</v>
      </c>
      <c r="E26" s="63">
        <v>450</v>
      </c>
      <c r="F26" s="63">
        <v>450</v>
      </c>
      <c r="G26" s="63">
        <v>450</v>
      </c>
      <c r="H26" s="63">
        <v>450</v>
      </c>
      <c r="I26" s="63">
        <v>450</v>
      </c>
      <c r="J26" s="63">
        <v>450</v>
      </c>
      <c r="K26" s="63">
        <v>450</v>
      </c>
      <c r="L26" s="63">
        <v>450</v>
      </c>
      <c r="M26" s="63">
        <v>450</v>
      </c>
      <c r="N26" s="63">
        <v>450</v>
      </c>
      <c r="O26" s="63">
        <v>450</v>
      </c>
      <c r="P26" s="63">
        <v>450</v>
      </c>
      <c r="Q26" s="63">
        <v>450</v>
      </c>
      <c r="R26" s="63">
        <v>450</v>
      </c>
      <c r="S26" s="63">
        <v>450</v>
      </c>
      <c r="T26" s="63">
        <v>450</v>
      </c>
      <c r="U26" s="63">
        <v>450</v>
      </c>
      <c r="V26" s="63">
        <v>450</v>
      </c>
      <c r="W26" s="63">
        <v>450</v>
      </c>
      <c r="X26" s="63">
        <v>450</v>
      </c>
      <c r="Y26" s="63">
        <v>450</v>
      </c>
      <c r="Z26" s="63">
        <v>450</v>
      </c>
    </row>
    <row r="27" spans="2:26" x14ac:dyDescent="0.3">
      <c r="B27" s="64" t="s">
        <v>114</v>
      </c>
      <c r="C27" s="64"/>
      <c r="D27" s="65">
        <f t="shared" ref="D27:Z27" si="20">SUM(D22:D26)</f>
        <v>2750</v>
      </c>
      <c r="E27" s="65">
        <f t="shared" si="20"/>
        <v>2750</v>
      </c>
      <c r="F27" s="65">
        <f t="shared" si="20"/>
        <v>2750</v>
      </c>
      <c r="G27" s="65">
        <f t="shared" si="20"/>
        <v>2402.2536832811506</v>
      </c>
      <c r="H27" s="65">
        <f t="shared" si="20"/>
        <v>2750</v>
      </c>
      <c r="I27" s="65">
        <f t="shared" si="20"/>
        <v>2293.9907651677322</v>
      </c>
      <c r="J27" s="65">
        <f t="shared" si="20"/>
        <v>2242.7057651677319</v>
      </c>
      <c r="K27" s="65">
        <f t="shared" si="20"/>
        <v>2258.565765167732</v>
      </c>
      <c r="L27" s="65">
        <f t="shared" si="20"/>
        <v>2204.2907651677315</v>
      </c>
      <c r="M27" s="65">
        <f t="shared" si="20"/>
        <v>2106.2085385702876</v>
      </c>
      <c r="N27" s="65">
        <f t="shared" si="20"/>
        <v>2204.2907651677315</v>
      </c>
      <c r="O27" s="65">
        <f t="shared" si="20"/>
        <v>2106.2085385702876</v>
      </c>
      <c r="P27" s="65">
        <f t="shared" si="20"/>
        <v>2238.1246518690095</v>
      </c>
      <c r="Q27" s="65">
        <f t="shared" si="20"/>
        <v>2260.3871518690098</v>
      </c>
      <c r="R27" s="65">
        <f t="shared" si="20"/>
        <v>2222.8171518690096</v>
      </c>
      <c r="S27" s="65">
        <f t="shared" si="20"/>
        <v>2201.4646518690097</v>
      </c>
      <c r="T27" s="65">
        <f t="shared" si="20"/>
        <v>2106.2085385702876</v>
      </c>
      <c r="U27" s="65">
        <f t="shared" si="20"/>
        <v>2231.9496518690094</v>
      </c>
      <c r="V27" s="65">
        <f t="shared" si="20"/>
        <v>2204.3882651677318</v>
      </c>
      <c r="W27" s="65">
        <f t="shared" si="20"/>
        <v>2084.7458471437699</v>
      </c>
      <c r="X27" s="65">
        <f t="shared" si="20"/>
        <v>2750</v>
      </c>
      <c r="Y27" s="65">
        <f t="shared" si="20"/>
        <v>2100.1508471437701</v>
      </c>
      <c r="Z27" s="65">
        <f t="shared" si="20"/>
        <v>2161.1208471437699</v>
      </c>
    </row>
    <row r="28" spans="2:26" x14ac:dyDescent="0.3">
      <c r="B28" s="196" t="s">
        <v>113</v>
      </c>
      <c r="C28" s="196"/>
      <c r="D28" s="68">
        <f t="shared" ref="D28:Z28" si="21">ROUND(D12+D27,0)</f>
        <v>68457</v>
      </c>
      <c r="E28" s="68">
        <f t="shared" si="21"/>
        <v>38406</v>
      </c>
      <c r="F28" s="68">
        <f t="shared" si="21"/>
        <v>32972</v>
      </c>
      <c r="G28" s="68">
        <f t="shared" si="21"/>
        <v>20004</v>
      </c>
      <c r="H28" s="68">
        <f t="shared" si="21"/>
        <v>28932</v>
      </c>
      <c r="I28" s="68">
        <f t="shared" si="21"/>
        <v>19004</v>
      </c>
      <c r="J28" s="68">
        <f t="shared" si="21"/>
        <v>17923</v>
      </c>
      <c r="K28" s="68">
        <f t="shared" si="21"/>
        <v>18427</v>
      </c>
      <c r="L28" s="68">
        <f t="shared" si="21"/>
        <v>16702</v>
      </c>
      <c r="M28" s="68">
        <f t="shared" si="21"/>
        <v>13986</v>
      </c>
      <c r="N28" s="68">
        <f t="shared" si="21"/>
        <v>16702</v>
      </c>
      <c r="O28" s="68">
        <f t="shared" si="21"/>
        <v>13986</v>
      </c>
      <c r="P28" s="68">
        <f t="shared" si="21"/>
        <v>17977</v>
      </c>
      <c r="Q28" s="68">
        <f t="shared" si="21"/>
        <v>18685</v>
      </c>
      <c r="R28" s="68">
        <f t="shared" si="21"/>
        <v>17491</v>
      </c>
      <c r="S28" s="68">
        <f t="shared" si="21"/>
        <v>16813</v>
      </c>
      <c r="T28" s="68">
        <f t="shared" si="21"/>
        <v>13986</v>
      </c>
      <c r="U28" s="68">
        <f t="shared" si="21"/>
        <v>17781</v>
      </c>
      <c r="V28" s="68">
        <f t="shared" si="21"/>
        <v>16706</v>
      </c>
      <c r="W28" s="68">
        <f t="shared" si="21"/>
        <v>13537</v>
      </c>
      <c r="X28" s="68">
        <f t="shared" si="21"/>
        <v>26112</v>
      </c>
      <c r="Y28" s="68">
        <f t="shared" si="21"/>
        <v>14026</v>
      </c>
      <c r="Z28" s="68">
        <f t="shared" si="21"/>
        <v>15963</v>
      </c>
    </row>
    <row r="29" spans="2:26" x14ac:dyDescent="0.3">
      <c r="F29" s="197"/>
      <c r="H29" s="197"/>
      <c r="I29" s="197"/>
    </row>
    <row r="31" spans="2:26" ht="18" x14ac:dyDescent="0.3">
      <c r="B31" s="327" t="s">
        <v>205</v>
      </c>
      <c r="C31" s="327"/>
      <c r="D31" s="327"/>
      <c r="E31" s="327"/>
      <c r="F31" s="327"/>
      <c r="G31" s="327"/>
      <c r="H31" s="327"/>
      <c r="I31" s="327"/>
      <c r="J31" s="327"/>
      <c r="K31" s="327"/>
      <c r="L31" s="327"/>
    </row>
    <row r="32" spans="2:26" ht="20.399999999999999" x14ac:dyDescent="0.3">
      <c r="B32" s="118" t="s">
        <v>149</v>
      </c>
      <c r="C32" s="118" t="s">
        <v>207</v>
      </c>
      <c r="D32" s="119" t="s">
        <v>51</v>
      </c>
      <c r="E32" s="119" t="s">
        <v>53</v>
      </c>
      <c r="F32" s="119" t="s">
        <v>182</v>
      </c>
      <c r="G32" s="119" t="s">
        <v>55</v>
      </c>
      <c r="H32" s="119" t="s">
        <v>56</v>
      </c>
      <c r="I32" s="119" t="s">
        <v>181</v>
      </c>
      <c r="J32" s="119" t="s">
        <v>180</v>
      </c>
      <c r="K32" s="119" t="s">
        <v>179</v>
      </c>
      <c r="L32" s="198" t="s">
        <v>111</v>
      </c>
    </row>
    <row r="33" spans="2:12" x14ac:dyDescent="0.3">
      <c r="B33" s="199" t="s">
        <v>131</v>
      </c>
      <c r="C33" s="61"/>
      <c r="D33" s="112">
        <v>10000</v>
      </c>
      <c r="E33" s="112">
        <v>5960</v>
      </c>
      <c r="F33" s="112">
        <v>5507</v>
      </c>
      <c r="G33" s="112">
        <v>5507</v>
      </c>
      <c r="H33" s="112">
        <v>5507</v>
      </c>
      <c r="I33" s="112">
        <v>5507</v>
      </c>
      <c r="J33" s="66">
        <v>5548</v>
      </c>
      <c r="K33" s="66">
        <v>5396</v>
      </c>
      <c r="L33" s="109"/>
    </row>
    <row r="34" spans="2:12" x14ac:dyDescent="0.3">
      <c r="B34" s="199" t="s">
        <v>130</v>
      </c>
      <c r="C34" s="61"/>
      <c r="D34" s="112">
        <v>4374</v>
      </c>
      <c r="E34" s="112">
        <v>4374</v>
      </c>
      <c r="F34" s="112">
        <v>4374</v>
      </c>
      <c r="G34" s="112">
        <v>4374</v>
      </c>
      <c r="H34" s="112">
        <v>4374</v>
      </c>
      <c r="I34" s="112">
        <v>4374</v>
      </c>
      <c r="J34" s="66">
        <v>4374</v>
      </c>
      <c r="K34" s="66">
        <v>4374</v>
      </c>
      <c r="L34" s="109"/>
    </row>
    <row r="35" spans="2:12" x14ac:dyDescent="0.3">
      <c r="B35" s="200" t="s">
        <v>129</v>
      </c>
      <c r="C35" s="64"/>
      <c r="D35" s="113">
        <f>D33+D34</f>
        <v>14374</v>
      </c>
      <c r="E35" s="113">
        <f>E33+E34</f>
        <v>10334</v>
      </c>
      <c r="F35" s="113">
        <f>F33+F34</f>
        <v>9881</v>
      </c>
      <c r="G35" s="113">
        <f>SUM(G33:G34)</f>
        <v>9881</v>
      </c>
      <c r="H35" s="113">
        <f>SUM(H33:H34)</f>
        <v>9881</v>
      </c>
      <c r="I35" s="113">
        <f>SUM(I33:I34)</f>
        <v>9881</v>
      </c>
      <c r="J35" s="114">
        <f>SUM(J33:J34)</f>
        <v>9922</v>
      </c>
      <c r="K35" s="114">
        <f>SUM(K33:K34)</f>
        <v>9770</v>
      </c>
      <c r="L35" s="109"/>
    </row>
    <row r="36" spans="2:12" x14ac:dyDescent="0.3">
      <c r="B36" s="199" t="s">
        <v>128</v>
      </c>
      <c r="C36" s="61"/>
      <c r="D36" s="112">
        <f>D35*50%</f>
        <v>7187</v>
      </c>
      <c r="E36" s="112">
        <f t="shared" ref="E36:H36" si="22">E35*50%</f>
        <v>5167</v>
      </c>
      <c r="F36" s="112">
        <f t="shared" si="22"/>
        <v>4940.5</v>
      </c>
      <c r="G36" s="112">
        <v>2874</v>
      </c>
      <c r="H36" s="112">
        <f t="shared" si="22"/>
        <v>4940.5</v>
      </c>
      <c r="I36" s="112">
        <v>3845</v>
      </c>
      <c r="J36" s="112">
        <v>3549</v>
      </c>
      <c r="K36" s="112">
        <v>412</v>
      </c>
      <c r="L36" s="109"/>
    </row>
    <row r="37" spans="2:12" x14ac:dyDescent="0.3">
      <c r="B37" s="199" t="s">
        <v>127</v>
      </c>
      <c r="C37" s="70">
        <v>8.3299999999999999E-2</v>
      </c>
      <c r="D37" s="112">
        <f>$C$37*D35</f>
        <v>1197.3542</v>
      </c>
      <c r="E37" s="112">
        <f t="shared" ref="E37:K37" si="23">$C$37*E35</f>
        <v>860.82219999999995</v>
      </c>
      <c r="F37" s="112">
        <f t="shared" si="23"/>
        <v>823.08730000000003</v>
      </c>
      <c r="G37" s="112">
        <f t="shared" si="23"/>
        <v>823.08730000000003</v>
      </c>
      <c r="H37" s="112">
        <f t="shared" si="23"/>
        <v>823.08730000000003</v>
      </c>
      <c r="I37" s="112">
        <f t="shared" si="23"/>
        <v>823.08730000000003</v>
      </c>
      <c r="J37" s="112">
        <f t="shared" si="23"/>
        <v>826.50260000000003</v>
      </c>
      <c r="K37" s="112">
        <f t="shared" si="23"/>
        <v>813.84100000000001</v>
      </c>
      <c r="L37" s="109"/>
    </row>
    <row r="38" spans="2:12" ht="30.6" x14ac:dyDescent="0.3">
      <c r="B38" s="199" t="s">
        <v>208</v>
      </c>
      <c r="C38" s="69">
        <f>30/313</f>
        <v>9.5846645367412137E-2</v>
      </c>
      <c r="D38" s="112">
        <f>$C$38*D35</f>
        <v>1377.6996805111821</v>
      </c>
      <c r="E38" s="112">
        <f t="shared" ref="E38:K38" si="24">$C$38*E35</f>
        <v>990.47923322683698</v>
      </c>
      <c r="F38" s="112">
        <f t="shared" si="24"/>
        <v>947.06070287539933</v>
      </c>
      <c r="G38" s="112">
        <f t="shared" si="24"/>
        <v>947.06070287539933</v>
      </c>
      <c r="H38" s="112">
        <f t="shared" si="24"/>
        <v>947.06070287539933</v>
      </c>
      <c r="I38" s="112">
        <f t="shared" si="24"/>
        <v>947.06070287539933</v>
      </c>
      <c r="J38" s="112">
        <f t="shared" si="24"/>
        <v>950.99041533546324</v>
      </c>
      <c r="K38" s="112">
        <f t="shared" si="24"/>
        <v>936.42172523961653</v>
      </c>
      <c r="L38" s="202" t="s">
        <v>211</v>
      </c>
    </row>
    <row r="39" spans="2:12" x14ac:dyDescent="0.3">
      <c r="B39" s="199" t="s">
        <v>126</v>
      </c>
      <c r="C39" s="61"/>
      <c r="D39" s="112">
        <v>13047</v>
      </c>
      <c r="E39" s="112">
        <v>12440</v>
      </c>
      <c r="F39" s="112">
        <v>5809</v>
      </c>
      <c r="G39" s="112"/>
      <c r="H39" s="112">
        <v>3025</v>
      </c>
      <c r="I39" s="112"/>
      <c r="J39" s="66">
        <v>0</v>
      </c>
      <c r="K39" s="66">
        <v>0</v>
      </c>
      <c r="L39" s="109"/>
    </row>
    <row r="40" spans="2:12" x14ac:dyDescent="0.3">
      <c r="B40" s="199" t="s">
        <v>178</v>
      </c>
      <c r="C40" s="64"/>
      <c r="D40" s="112">
        <v>0</v>
      </c>
      <c r="E40" s="112">
        <v>0</v>
      </c>
      <c r="F40" s="112">
        <v>0</v>
      </c>
      <c r="G40" s="112">
        <v>0</v>
      </c>
      <c r="H40" s="112">
        <v>0</v>
      </c>
      <c r="I40" s="112">
        <v>0</v>
      </c>
      <c r="J40" s="66">
        <v>0</v>
      </c>
      <c r="K40" s="66">
        <v>0</v>
      </c>
      <c r="L40" s="109"/>
    </row>
    <row r="41" spans="2:12" x14ac:dyDescent="0.3">
      <c r="B41" s="200" t="s">
        <v>125</v>
      </c>
      <c r="C41" s="64"/>
      <c r="D41" s="113">
        <f t="shared" ref="D41:K41" si="25">SUM(D35:D39)</f>
        <v>37183.053880511186</v>
      </c>
      <c r="E41" s="113">
        <f t="shared" si="25"/>
        <v>29792.301433226836</v>
      </c>
      <c r="F41" s="113">
        <f t="shared" si="25"/>
        <v>22400.648002875398</v>
      </c>
      <c r="G41" s="113">
        <f t="shared" si="25"/>
        <v>14525.148002875398</v>
      </c>
      <c r="H41" s="113">
        <f t="shared" si="25"/>
        <v>19616.648002875398</v>
      </c>
      <c r="I41" s="113">
        <f t="shared" si="25"/>
        <v>15496.148002875398</v>
      </c>
      <c r="J41" s="114">
        <f t="shared" si="25"/>
        <v>15248.493015335463</v>
      </c>
      <c r="K41" s="114">
        <f t="shared" si="25"/>
        <v>11932.262725239616</v>
      </c>
      <c r="L41" s="109"/>
    </row>
    <row r="42" spans="2:12" x14ac:dyDescent="0.3">
      <c r="B42" s="199" t="s">
        <v>124</v>
      </c>
      <c r="C42" s="61"/>
      <c r="D42" s="115"/>
      <c r="E42" s="115"/>
      <c r="F42" s="115"/>
      <c r="G42" s="112"/>
      <c r="H42" s="112"/>
      <c r="I42" s="112"/>
      <c r="J42" s="66"/>
      <c r="K42" s="66"/>
      <c r="L42" s="109"/>
    </row>
    <row r="43" spans="2:12" x14ac:dyDescent="0.3">
      <c r="B43" s="199" t="s">
        <v>123</v>
      </c>
      <c r="C43" s="71">
        <v>0.12</v>
      </c>
      <c r="D43" s="63">
        <f t="shared" ref="D43" si="26">(IF(D41-SUM(D37:D39)&lt;15000,(D41-SUM(D37:D39))*12%,(15000*12%)))</f>
        <v>1800</v>
      </c>
      <c r="E43" s="112">
        <f>12%*15000</f>
        <v>1800</v>
      </c>
      <c r="F43" s="112">
        <f>12%*15000</f>
        <v>1800</v>
      </c>
      <c r="G43" s="112">
        <f>12%*G35</f>
        <v>1185.72</v>
      </c>
      <c r="H43" s="112">
        <f>12%*H35</f>
        <v>1185.72</v>
      </c>
      <c r="I43" s="112">
        <f>12%*I35</f>
        <v>1185.72</v>
      </c>
      <c r="J43" s="66">
        <f>12%*J35</f>
        <v>1190.6399999999999</v>
      </c>
      <c r="K43" s="66">
        <f>12%*K35</f>
        <v>1172.3999999999999</v>
      </c>
      <c r="L43" s="109"/>
    </row>
    <row r="44" spans="2:12" x14ac:dyDescent="0.3">
      <c r="B44" s="199" t="s">
        <v>122</v>
      </c>
      <c r="C44" s="70">
        <v>7.4999999999999997E-3</v>
      </c>
      <c r="D44" s="63">
        <f>IF((D41)&gt;21000,0,IF((D41)&lt;21000,(D41)*0.75%))</f>
        <v>0</v>
      </c>
      <c r="E44" s="112">
        <v>0</v>
      </c>
      <c r="F44" s="112">
        <v>0</v>
      </c>
      <c r="G44" s="112">
        <f>0.75%*(G41-G37)</f>
        <v>102.76545527156549</v>
      </c>
      <c r="H44" s="112">
        <f>0.75%*(H41-H37)</f>
        <v>140.95170527156549</v>
      </c>
      <c r="I44" s="112">
        <f>0.75%*(I41-I37)</f>
        <v>110.04795527156548</v>
      </c>
      <c r="J44" s="66">
        <f>0.75%*(J41)</f>
        <v>114.36369761501597</v>
      </c>
      <c r="K44" s="66">
        <f>0.75%*(K41)</f>
        <v>89.49197043929712</v>
      </c>
      <c r="L44" s="109"/>
    </row>
    <row r="45" spans="2:12" x14ac:dyDescent="0.3">
      <c r="B45" s="199" t="s">
        <v>121</v>
      </c>
      <c r="C45" s="61"/>
      <c r="D45" s="63">
        <v>0</v>
      </c>
      <c r="E45" s="112">
        <v>0</v>
      </c>
      <c r="F45" s="112">
        <v>0</v>
      </c>
      <c r="G45" s="112">
        <v>0</v>
      </c>
      <c r="H45" s="112">
        <v>0</v>
      </c>
      <c r="I45" s="112">
        <v>0</v>
      </c>
      <c r="J45" s="66">
        <v>0</v>
      </c>
      <c r="K45" s="66">
        <v>0</v>
      </c>
      <c r="L45" s="109"/>
    </row>
    <row r="46" spans="2:12" x14ac:dyDescent="0.3">
      <c r="B46" s="199" t="s">
        <v>177</v>
      </c>
      <c r="C46" s="61"/>
      <c r="D46" s="63">
        <f t="shared" ref="D46" si="27">IF((D41)&gt;12500,208,IF((D41+D41)&gt;10000,171,IF((D41+D41)&gt;7500,115,IF((D41+D41)&gt;5000,53,IF((D41+D41)&gt;3500,23,0)))))</f>
        <v>208</v>
      </c>
      <c r="E46" s="112">
        <f>IF((E41)&gt;12500,208,IF((E41+E41)&gt;10000,171,IF((E41+E41)&gt;7500,115,IF((E41+E41)&gt;5000,53,IF((E41+E41)&gt;3500,23,0)))))</f>
        <v>208</v>
      </c>
      <c r="F46" s="112">
        <f>IF((F41)&gt;12500,208,IF((F41+F41)&gt;10000,171,IF((F41+F41)&gt;7500,115,IF((F41+F41)&gt;5000,53,IF((F41+F41)&gt;3500,23,0)))))</f>
        <v>208</v>
      </c>
      <c r="G46" s="112">
        <f>IF((G41-G37)&gt;12500,208,IF((G41+G41)&gt;10000,171,IF((G41+G41)&gt;7500,115,IF((G41+G41)&gt;5000,53,IF((G41+G41)&gt;3500,23,0)))))</f>
        <v>208</v>
      </c>
      <c r="H46" s="112">
        <f>IF((H41-H37)&gt;12500,208,IF((H41+H41)&gt;10000,171,IF((H41+H41)&gt;7500,115,IF((H41+H41)&gt;5000,53,IF((H41+H41)&gt;3500,23,0)))))</f>
        <v>208</v>
      </c>
      <c r="I46" s="112">
        <f>IF((I41-I37)&gt;12500,208,IF((I41+I41)&gt;10000,171,IF((I41+I41)&gt;7500,115,IF((I41+I41)&gt;5000,53,IF((I41+I41)&gt;3500,23,0)))))</f>
        <v>208</v>
      </c>
      <c r="J46" s="66">
        <f>IF((J41)&gt;12500,208,IF((J41+J41)&gt;10000,171,IF((J41+J41)&gt;7500,115,IF((J41+J41)&gt;5000,53,IF((J41+J41)&gt;3500,23,0)))))</f>
        <v>208</v>
      </c>
      <c r="K46" s="66">
        <f>IF((K41)&gt;12500,208,IF((K41+K41)&gt;10000,171,IF((K41+K41)&gt;7500,115,IF((K41+K41)&gt;5000,53,IF((K41+K41)&gt;3500,23,0)))))</f>
        <v>171</v>
      </c>
      <c r="L46" s="109"/>
    </row>
    <row r="47" spans="2:12" x14ac:dyDescent="0.3">
      <c r="B47" s="199" t="s">
        <v>119</v>
      </c>
      <c r="C47" s="61"/>
      <c r="D47" s="112">
        <f t="shared" ref="D47:K47" si="28">SUM(D43:D46)</f>
        <v>2008</v>
      </c>
      <c r="E47" s="112">
        <f t="shared" si="28"/>
        <v>2008</v>
      </c>
      <c r="F47" s="112">
        <f t="shared" si="28"/>
        <v>2008</v>
      </c>
      <c r="G47" s="112">
        <f t="shared" si="28"/>
        <v>1496.4854552715656</v>
      </c>
      <c r="H47" s="112">
        <f t="shared" si="28"/>
        <v>1534.6717052715655</v>
      </c>
      <c r="I47" s="112">
        <f t="shared" si="28"/>
        <v>1503.7679552715656</v>
      </c>
      <c r="J47" s="66">
        <f t="shared" si="28"/>
        <v>1513.0036976150159</v>
      </c>
      <c r="K47" s="66">
        <f t="shared" si="28"/>
        <v>1432.891970439297</v>
      </c>
      <c r="L47" s="109"/>
    </row>
    <row r="48" spans="2:12" x14ac:dyDescent="0.3">
      <c r="B48" s="201"/>
      <c r="C48" s="62"/>
      <c r="D48" s="115"/>
      <c r="E48" s="115"/>
      <c r="F48" s="115"/>
      <c r="G48" s="115"/>
      <c r="H48" s="115"/>
      <c r="I48" s="115"/>
      <c r="J48" s="116"/>
      <c r="K48" s="116"/>
      <c r="L48" s="109"/>
    </row>
    <row r="49" spans="2:12" x14ac:dyDescent="0.3">
      <c r="B49" s="200" t="s">
        <v>118</v>
      </c>
      <c r="C49" s="64"/>
      <c r="D49" s="113">
        <f t="shared" ref="D49:K49" si="29">D41-D47</f>
        <v>35175.053880511186</v>
      </c>
      <c r="E49" s="113">
        <f t="shared" si="29"/>
        <v>27784.301433226836</v>
      </c>
      <c r="F49" s="113">
        <f t="shared" si="29"/>
        <v>20392.648002875398</v>
      </c>
      <c r="G49" s="113">
        <f t="shared" si="29"/>
        <v>13028.662547603832</v>
      </c>
      <c r="H49" s="113">
        <f t="shared" si="29"/>
        <v>18081.976297603833</v>
      </c>
      <c r="I49" s="113">
        <f t="shared" si="29"/>
        <v>13992.380047603832</v>
      </c>
      <c r="J49" s="114">
        <f t="shared" si="29"/>
        <v>13735.489317720447</v>
      </c>
      <c r="K49" s="114">
        <f t="shared" si="29"/>
        <v>10499.370754800319</v>
      </c>
      <c r="L49" s="109"/>
    </row>
    <row r="50" spans="2:12" x14ac:dyDescent="0.3">
      <c r="B50" s="199" t="s">
        <v>117</v>
      </c>
      <c r="C50" s="61"/>
      <c r="D50" s="115"/>
      <c r="E50" s="115"/>
      <c r="F50" s="115"/>
      <c r="G50" s="112"/>
      <c r="H50" s="112"/>
      <c r="I50" s="112"/>
      <c r="J50" s="66"/>
      <c r="K50" s="66"/>
      <c r="L50" s="109"/>
    </row>
    <row r="51" spans="2:12" ht="20.399999999999999" x14ac:dyDescent="0.3">
      <c r="B51" s="120" t="s">
        <v>209</v>
      </c>
      <c r="C51" s="71">
        <v>0.13</v>
      </c>
      <c r="D51" s="63">
        <f t="shared" ref="D51:J51" si="30">(IF(D41-SUM(D36:D38)&lt;15000,(D41-SUM(D36:D38))*13%,(15000*13%)))</f>
        <v>1950</v>
      </c>
      <c r="E51" s="63">
        <f t="shared" si="30"/>
        <v>1950</v>
      </c>
      <c r="F51" s="63">
        <f t="shared" si="30"/>
        <v>1950</v>
      </c>
      <c r="G51" s="63">
        <f t="shared" si="30"/>
        <v>1284.5299999999997</v>
      </c>
      <c r="H51" s="63">
        <f t="shared" si="30"/>
        <v>1677.7799999999997</v>
      </c>
      <c r="I51" s="63">
        <f t="shared" si="30"/>
        <v>1284.5299999999997</v>
      </c>
      <c r="J51" s="63">
        <f t="shared" si="30"/>
        <v>1289.8600000000001</v>
      </c>
      <c r="K51" s="63">
        <f t="shared" ref="K51" si="31">(IF(K41-SUM(K36:K38)&lt;15000,(K41-SUM(K36:K38))*13%,(15000*13%)))</f>
        <v>1270.1000000000001</v>
      </c>
      <c r="L51" s="109"/>
    </row>
    <row r="52" spans="2:12" x14ac:dyDescent="0.3">
      <c r="B52" s="199" t="s">
        <v>176</v>
      </c>
      <c r="C52" s="70">
        <v>3.2500000000000001E-2</v>
      </c>
      <c r="D52" s="63">
        <f>IF((D41)&gt;21000,350,IF((D41)&lt;21000,(D41)*3.25%))</f>
        <v>350</v>
      </c>
      <c r="E52" s="63">
        <f t="shared" ref="E52:K52" si="32">IF((E41)&gt;21000,350,IF((E41)&lt;21000,(E41)*3.25%))</f>
        <v>350</v>
      </c>
      <c r="F52" s="63">
        <f t="shared" si="32"/>
        <v>350</v>
      </c>
      <c r="G52" s="63">
        <f t="shared" si="32"/>
        <v>472.06731009345043</v>
      </c>
      <c r="H52" s="63">
        <f t="shared" si="32"/>
        <v>637.54106009345048</v>
      </c>
      <c r="I52" s="63">
        <f t="shared" si="32"/>
        <v>503.62481009345044</v>
      </c>
      <c r="J52" s="63">
        <f t="shared" si="32"/>
        <v>495.57602299840261</v>
      </c>
      <c r="K52" s="63">
        <f t="shared" si="32"/>
        <v>387.79853857028752</v>
      </c>
      <c r="L52" s="109"/>
    </row>
    <row r="53" spans="2:12" x14ac:dyDescent="0.3">
      <c r="B53" s="61" t="s">
        <v>375</v>
      </c>
      <c r="C53" s="70" t="s">
        <v>376</v>
      </c>
      <c r="D53" s="63"/>
      <c r="E53" s="63"/>
      <c r="F53" s="63"/>
      <c r="G53" s="63"/>
      <c r="H53" s="63"/>
      <c r="I53" s="63"/>
      <c r="J53" s="63"/>
      <c r="K53" s="63"/>
      <c r="L53" s="109"/>
    </row>
    <row r="54" spans="2:12" x14ac:dyDescent="0.3">
      <c r="B54" s="61" t="s">
        <v>377</v>
      </c>
      <c r="C54" s="70" t="s">
        <v>378</v>
      </c>
      <c r="D54" s="63"/>
      <c r="E54" s="63"/>
      <c r="F54" s="63"/>
      <c r="G54" s="63"/>
      <c r="H54" s="63"/>
      <c r="I54" s="63"/>
      <c r="J54" s="63"/>
      <c r="K54" s="63"/>
      <c r="L54" s="109"/>
    </row>
    <row r="55" spans="2:12" x14ac:dyDescent="0.3">
      <c r="B55" s="199" t="s">
        <v>115</v>
      </c>
      <c r="C55" s="61"/>
      <c r="D55" s="63">
        <v>450</v>
      </c>
      <c r="E55" s="63">
        <v>450</v>
      </c>
      <c r="F55" s="63">
        <v>450</v>
      </c>
      <c r="G55" s="63">
        <v>450</v>
      </c>
      <c r="H55" s="63">
        <v>450</v>
      </c>
      <c r="I55" s="63">
        <v>450</v>
      </c>
      <c r="J55" s="63">
        <v>450</v>
      </c>
      <c r="K55" s="63">
        <v>450</v>
      </c>
      <c r="L55" s="109"/>
    </row>
    <row r="56" spans="2:12" x14ac:dyDescent="0.3">
      <c r="B56" s="200" t="s">
        <v>114</v>
      </c>
      <c r="C56" s="64"/>
      <c r="D56" s="113">
        <f t="shared" ref="D56:K56" si="33">SUM(D51:D55)</f>
        <v>2750</v>
      </c>
      <c r="E56" s="113">
        <f t="shared" si="33"/>
        <v>2750</v>
      </c>
      <c r="F56" s="113">
        <f t="shared" si="33"/>
        <v>2750</v>
      </c>
      <c r="G56" s="113">
        <f t="shared" si="33"/>
        <v>2206.5973100934502</v>
      </c>
      <c r="H56" s="113">
        <f t="shared" si="33"/>
        <v>2765.3210600934503</v>
      </c>
      <c r="I56" s="113">
        <f t="shared" si="33"/>
        <v>2238.1548100934501</v>
      </c>
      <c r="J56" s="114">
        <f t="shared" si="33"/>
        <v>2235.4360229984027</v>
      </c>
      <c r="K56" s="114">
        <f t="shared" si="33"/>
        <v>2107.8985385702877</v>
      </c>
      <c r="L56" s="109"/>
    </row>
    <row r="57" spans="2:12" x14ac:dyDescent="0.3">
      <c r="B57" s="196" t="s">
        <v>113</v>
      </c>
      <c r="C57" s="196"/>
      <c r="D57" s="117">
        <f t="shared" ref="D57:K57" si="34">ROUND(D41+D56,0)</f>
        <v>39933</v>
      </c>
      <c r="E57" s="117">
        <f t="shared" si="34"/>
        <v>32542</v>
      </c>
      <c r="F57" s="117">
        <f t="shared" si="34"/>
        <v>25151</v>
      </c>
      <c r="G57" s="117">
        <f t="shared" si="34"/>
        <v>16732</v>
      </c>
      <c r="H57" s="117">
        <f t="shared" si="34"/>
        <v>22382</v>
      </c>
      <c r="I57" s="117">
        <f t="shared" si="34"/>
        <v>17734</v>
      </c>
      <c r="J57" s="68">
        <f t="shared" si="34"/>
        <v>17484</v>
      </c>
      <c r="K57" s="68">
        <f t="shared" si="34"/>
        <v>14040</v>
      </c>
      <c r="L57" s="109"/>
    </row>
  </sheetData>
  <mergeCells count="2">
    <mergeCell ref="B2:Z2"/>
    <mergeCell ref="B31:L3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
  <sheetViews>
    <sheetView workbookViewId="0">
      <selection activeCell="K8" sqref="K8"/>
    </sheetView>
  </sheetViews>
  <sheetFormatPr defaultColWidth="9.109375" defaultRowHeight="13.8" x14ac:dyDescent="0.3"/>
  <cols>
    <col min="1" max="1" width="6.6640625" style="55" customWidth="1"/>
    <col min="2" max="2" width="37.33203125" style="55" bestFit="1" customWidth="1"/>
    <col min="3" max="3" width="12.5546875" style="55" customWidth="1"/>
    <col min="4" max="4" width="12.88671875" style="55" customWidth="1"/>
    <col min="5" max="6" width="13.6640625" style="55" customWidth="1"/>
    <col min="7" max="8" width="9.109375" style="55"/>
    <col min="9" max="9" width="33.44140625" style="55" customWidth="1"/>
    <col min="10" max="10" width="14.88671875" style="55" customWidth="1"/>
    <col min="11" max="11" width="23.5546875" style="55" customWidth="1"/>
    <col min="12" max="16384" width="9.109375" style="55"/>
  </cols>
  <sheetData>
    <row r="2" spans="1:11" ht="25.8" x14ac:dyDescent="0.3">
      <c r="A2" s="332" t="s">
        <v>391</v>
      </c>
      <c r="B2" s="332"/>
      <c r="C2" s="332"/>
      <c r="D2" s="332"/>
      <c r="E2" s="332"/>
      <c r="F2" s="332"/>
      <c r="H2" s="332" t="s">
        <v>392</v>
      </c>
      <c r="I2" s="332"/>
      <c r="J2" s="332"/>
      <c r="K2" s="332"/>
    </row>
    <row r="3" spans="1:11" x14ac:dyDescent="0.3">
      <c r="A3" s="333" t="s">
        <v>175</v>
      </c>
      <c r="B3" s="333" t="s">
        <v>174</v>
      </c>
      <c r="C3" s="335"/>
      <c r="D3" s="336"/>
      <c r="E3" s="336"/>
      <c r="F3" s="337"/>
      <c r="H3" s="333" t="s">
        <v>175</v>
      </c>
      <c r="I3" s="333" t="s">
        <v>174</v>
      </c>
      <c r="J3" s="335"/>
      <c r="K3" s="337"/>
    </row>
    <row r="4" spans="1:11" ht="27.6" x14ac:dyDescent="0.3">
      <c r="A4" s="334"/>
      <c r="B4" s="334"/>
      <c r="C4" s="94" t="s">
        <v>173</v>
      </c>
      <c r="D4" s="94" t="s">
        <v>172</v>
      </c>
      <c r="E4" s="94" t="s">
        <v>393</v>
      </c>
      <c r="F4" s="94" t="s">
        <v>370</v>
      </c>
      <c r="H4" s="334"/>
      <c r="I4" s="334"/>
      <c r="J4" s="94" t="s">
        <v>173</v>
      </c>
      <c r="K4" s="94" t="s">
        <v>172</v>
      </c>
    </row>
    <row r="5" spans="1:11" ht="27.6" x14ac:dyDescent="0.3">
      <c r="A5" s="189"/>
      <c r="B5" s="189"/>
      <c r="C5" s="94" t="s">
        <v>171</v>
      </c>
      <c r="D5" s="94" t="s">
        <v>171</v>
      </c>
      <c r="E5" s="94" t="s">
        <v>171</v>
      </c>
      <c r="F5" s="94" t="s">
        <v>171</v>
      </c>
      <c r="H5" s="189"/>
      <c r="I5" s="189"/>
      <c r="J5" s="94" t="s">
        <v>171</v>
      </c>
      <c r="K5" s="94" t="s">
        <v>171</v>
      </c>
    </row>
    <row r="6" spans="1:11" x14ac:dyDescent="0.3">
      <c r="A6" s="95">
        <v>1</v>
      </c>
      <c r="B6" s="96" t="s">
        <v>170</v>
      </c>
      <c r="C6" s="97">
        <v>7638</v>
      </c>
      <c r="D6" s="97">
        <v>9777</v>
      </c>
      <c r="E6" s="97">
        <v>10848</v>
      </c>
      <c r="F6" s="97">
        <v>12274</v>
      </c>
      <c r="H6" s="95">
        <v>1</v>
      </c>
      <c r="I6" s="96" t="s">
        <v>170</v>
      </c>
      <c r="J6" s="97">
        <v>7996</v>
      </c>
      <c r="K6" s="97">
        <v>7996</v>
      </c>
    </row>
    <row r="7" spans="1:11" x14ac:dyDescent="0.3">
      <c r="A7" s="95">
        <v>2</v>
      </c>
      <c r="B7" s="96" t="s">
        <v>169</v>
      </c>
      <c r="C7" s="97">
        <v>6102</v>
      </c>
      <c r="D7" s="97">
        <v>6102</v>
      </c>
      <c r="E7" s="97">
        <v>6102</v>
      </c>
      <c r="F7" s="97">
        <v>6102</v>
      </c>
      <c r="H7" s="95">
        <v>2</v>
      </c>
      <c r="I7" s="96" t="s">
        <v>169</v>
      </c>
      <c r="J7" s="97">
        <v>6102</v>
      </c>
      <c r="K7" s="97">
        <v>6102</v>
      </c>
    </row>
    <row r="8" spans="1:11" x14ac:dyDescent="0.3">
      <c r="A8" s="95">
        <v>3</v>
      </c>
      <c r="B8" s="96" t="s">
        <v>128</v>
      </c>
      <c r="C8" s="98">
        <v>0</v>
      </c>
      <c r="D8" s="98">
        <v>0</v>
      </c>
      <c r="E8" s="98">
        <v>0</v>
      </c>
      <c r="F8" s="97">
        <f>SUM(F6:F7)*50%</f>
        <v>9188</v>
      </c>
      <c r="H8" s="95">
        <v>3</v>
      </c>
      <c r="I8" s="96" t="s">
        <v>128</v>
      </c>
      <c r="J8" s="98">
        <v>0</v>
      </c>
      <c r="K8" s="98">
        <v>1500</v>
      </c>
    </row>
    <row r="9" spans="1:11" x14ac:dyDescent="0.3">
      <c r="A9" s="95">
        <v>4</v>
      </c>
      <c r="B9" s="96" t="s">
        <v>168</v>
      </c>
      <c r="C9" s="269">
        <f>(C6+C7)*50%</f>
        <v>6870</v>
      </c>
      <c r="D9" s="269">
        <f t="shared" ref="D9" si="0">(D6+D7)*50%</f>
        <v>7939.5</v>
      </c>
      <c r="E9" s="269">
        <f>(E6+E7)*50%</f>
        <v>8475</v>
      </c>
      <c r="F9" s="269">
        <f>(F6+F7)*50%</f>
        <v>9188</v>
      </c>
      <c r="G9" s="270"/>
      <c r="H9" s="271">
        <v>4</v>
      </c>
      <c r="I9" s="96" t="s">
        <v>168</v>
      </c>
      <c r="J9" s="269">
        <f>(J6+J7)*50%</f>
        <v>7049</v>
      </c>
      <c r="K9" s="269">
        <f>(K6+K7)*50%</f>
        <v>7049</v>
      </c>
    </row>
    <row r="10" spans="1:11" x14ac:dyDescent="0.3">
      <c r="A10" s="95">
        <v>5</v>
      </c>
      <c r="B10" s="96" t="s">
        <v>200</v>
      </c>
      <c r="C10" s="98">
        <v>0</v>
      </c>
      <c r="D10" s="98">
        <v>0</v>
      </c>
      <c r="E10" s="98">
        <v>0</v>
      </c>
      <c r="F10" s="98">
        <v>0</v>
      </c>
      <c r="H10" s="95">
        <v>5</v>
      </c>
      <c r="I10" s="96" t="s">
        <v>200</v>
      </c>
      <c r="J10" s="98">
        <v>0</v>
      </c>
      <c r="K10" s="98">
        <v>0</v>
      </c>
    </row>
    <row r="11" spans="1:11" x14ac:dyDescent="0.3">
      <c r="A11" s="95">
        <v>6</v>
      </c>
      <c r="B11" s="99" t="s">
        <v>167</v>
      </c>
      <c r="C11" s="98">
        <v>0</v>
      </c>
      <c r="D11" s="98">
        <v>0</v>
      </c>
      <c r="E11" s="98">
        <v>0</v>
      </c>
      <c r="F11" s="98">
        <v>0</v>
      </c>
      <c r="H11" s="95">
        <v>6</v>
      </c>
      <c r="I11" s="99" t="s">
        <v>167</v>
      </c>
      <c r="J11" s="98">
        <v>0</v>
      </c>
      <c r="K11" s="98">
        <v>0</v>
      </c>
    </row>
    <row r="12" spans="1:11" x14ac:dyDescent="0.3">
      <c r="A12" s="95">
        <v>7</v>
      </c>
      <c r="B12" s="99" t="s">
        <v>394</v>
      </c>
      <c r="C12" s="98">
        <f>SUM(C6:C7)*(30/313)</f>
        <v>1316.9329073482427</v>
      </c>
      <c r="D12" s="98">
        <f>SUM(D6:D7)*(30/313)</f>
        <v>1521.9488817891372</v>
      </c>
      <c r="E12" s="98">
        <f>SUM(E6:E7)*(30/313)</f>
        <v>1624.6006389776358</v>
      </c>
      <c r="F12" s="98">
        <f>SUM(F6:F8)*(30/313)</f>
        <v>2641.9169329073479</v>
      </c>
      <c r="H12" s="95">
        <v>7</v>
      </c>
      <c r="I12" s="99" t="s">
        <v>394</v>
      </c>
      <c r="J12" s="98">
        <f>SUM(J6:J7)*(30/313)</f>
        <v>1351.2460063897763</v>
      </c>
      <c r="K12" s="98">
        <f>SUM(K6:K7)*(30/313)</f>
        <v>1351.2460063897763</v>
      </c>
    </row>
    <row r="13" spans="1:11" x14ac:dyDescent="0.3">
      <c r="A13" s="95">
        <v>8</v>
      </c>
      <c r="B13" s="96" t="s">
        <v>166</v>
      </c>
      <c r="C13" s="98">
        <f>(C6+C7)*13%</f>
        <v>1786.2</v>
      </c>
      <c r="D13" s="98">
        <v>1950</v>
      </c>
      <c r="E13" s="98">
        <v>1950</v>
      </c>
      <c r="F13" s="98">
        <v>1950</v>
      </c>
      <c r="H13" s="95">
        <v>8</v>
      </c>
      <c r="I13" s="96" t="s">
        <v>166</v>
      </c>
      <c r="J13" s="98">
        <f>(J6+J7)*13%</f>
        <v>1832.74</v>
      </c>
      <c r="K13" s="98">
        <v>1950</v>
      </c>
    </row>
    <row r="14" spans="1:11" x14ac:dyDescent="0.3">
      <c r="A14" s="95">
        <v>9</v>
      </c>
      <c r="B14" s="96" t="s">
        <v>165</v>
      </c>
      <c r="C14" s="97">
        <f>SUM(C6+C7+C8+C9)*3.25%</f>
        <v>669.82500000000005</v>
      </c>
      <c r="D14" s="97">
        <f>SUM(D6+D7+D8+D9)*3.25%</f>
        <v>774.10125000000005</v>
      </c>
      <c r="E14" s="97">
        <f>SUM(E6+E7+E8+E9)*3.25%</f>
        <v>826.3125</v>
      </c>
      <c r="F14" s="97">
        <f>SUM(F6+F7+F8+F9)*3.25%</f>
        <v>1194.44</v>
      </c>
      <c r="H14" s="95">
        <v>9</v>
      </c>
      <c r="I14" s="96" t="s">
        <v>165</v>
      </c>
      <c r="J14" s="97">
        <f>SUM(J6+J7+J8+J9)*3.25%</f>
        <v>687.27750000000003</v>
      </c>
      <c r="K14" s="97">
        <f>SUM(K6+K7+K8+K9)*3.25%</f>
        <v>736.02750000000003</v>
      </c>
    </row>
    <row r="15" spans="1:11" x14ac:dyDescent="0.3">
      <c r="A15" s="95">
        <v>10</v>
      </c>
      <c r="B15" s="96" t="s">
        <v>164</v>
      </c>
      <c r="C15" s="97">
        <f>SUM(C6:C7)*8.33%</f>
        <v>1144.5419999999999</v>
      </c>
      <c r="D15" s="97">
        <f>SUM(D6:D7)*8.33%</f>
        <v>1322.7207000000001</v>
      </c>
      <c r="E15" s="97">
        <f>SUM(E6:E7)*8.33%</f>
        <v>1411.9349999999999</v>
      </c>
      <c r="F15" s="97">
        <f>SUM(F6:F7)*8.33%</f>
        <v>1530.7208000000001</v>
      </c>
      <c r="H15" s="95">
        <v>10</v>
      </c>
      <c r="I15" s="96" t="s">
        <v>164</v>
      </c>
      <c r="J15" s="97">
        <f>SUM(J6:J7)*8.33%</f>
        <v>1174.3634</v>
      </c>
      <c r="K15" s="97">
        <f>SUM(K6:K7)*8.33%</f>
        <v>1174.3634</v>
      </c>
    </row>
    <row r="16" spans="1:11" x14ac:dyDescent="0.3">
      <c r="A16" s="95">
        <v>11</v>
      </c>
      <c r="B16" s="96" t="s">
        <v>163</v>
      </c>
      <c r="C16" s="100">
        <v>300</v>
      </c>
      <c r="D16" s="100">
        <v>300</v>
      </c>
      <c r="E16" s="100">
        <v>300</v>
      </c>
      <c r="F16" s="100">
        <v>300</v>
      </c>
      <c r="H16" s="95">
        <v>11</v>
      </c>
      <c r="I16" s="96" t="s">
        <v>163</v>
      </c>
      <c r="J16" s="100">
        <v>300</v>
      </c>
      <c r="K16" s="100">
        <v>300</v>
      </c>
    </row>
    <row r="17" spans="1:11" x14ac:dyDescent="0.3">
      <c r="A17" s="95">
        <v>12</v>
      </c>
      <c r="B17" s="96" t="s">
        <v>395</v>
      </c>
      <c r="C17" s="272"/>
      <c r="D17" s="272"/>
      <c r="E17" s="272"/>
      <c r="F17" s="272"/>
      <c r="H17" s="95">
        <v>12</v>
      </c>
      <c r="I17" s="96" t="s">
        <v>395</v>
      </c>
      <c r="J17" s="272"/>
      <c r="K17" s="272"/>
    </row>
    <row r="18" spans="1:11" x14ac:dyDescent="0.3">
      <c r="A18" s="95">
        <v>13</v>
      </c>
      <c r="B18" s="96" t="s">
        <v>396</v>
      </c>
      <c r="C18" s="100">
        <f>SUM(C6:C16)*16.67%</f>
        <v>4305.4442345549533</v>
      </c>
      <c r="D18" s="100">
        <f>SUM(D6:D16)*16.67%</f>
        <v>4948.8680476592499</v>
      </c>
      <c r="E18" s="100">
        <f>SUM(E6:E16)*16.67%</f>
        <v>5257.3592847675727</v>
      </c>
      <c r="F18" s="100">
        <f>SUM(F6:F16)*16.67%</f>
        <v>7396.3252580756562</v>
      </c>
      <c r="H18" s="95">
        <v>13</v>
      </c>
      <c r="I18" s="96" t="s">
        <v>396</v>
      </c>
      <c r="J18" s="100">
        <f>SUM(J6:J16)*16.67%</f>
        <v>4416.3209052951761</v>
      </c>
      <c r="K18" s="100">
        <f>SUM(K6:K16)*16.67%</f>
        <v>4694.0447722951758</v>
      </c>
    </row>
    <row r="19" spans="1:11" x14ac:dyDescent="0.3">
      <c r="A19" s="273">
        <v>14</v>
      </c>
      <c r="B19" s="274" t="s">
        <v>162</v>
      </c>
      <c r="C19" s="275">
        <f>SUM(C6:C18)</f>
        <v>30132.944141903201</v>
      </c>
      <c r="D19" s="275">
        <f>SUM(D6:D18)</f>
        <v>34636.138879448386</v>
      </c>
      <c r="E19" s="275">
        <f>SUM(E6:E18)</f>
        <v>36795.207423745211</v>
      </c>
      <c r="F19" s="275">
        <f>SUM(F6:F18)</f>
        <v>51765.402990983013</v>
      </c>
      <c r="H19" s="273">
        <v>14</v>
      </c>
      <c r="I19" s="274" t="s">
        <v>162</v>
      </c>
      <c r="J19" s="275">
        <f>SUM(J6:J18)</f>
        <v>30908.947811684953</v>
      </c>
      <c r="K19" s="275">
        <f>SUM(K6:K18)</f>
        <v>32852.681678684952</v>
      </c>
    </row>
    <row r="20" spans="1:11" x14ac:dyDescent="0.3">
      <c r="A20" s="190">
        <v>15</v>
      </c>
      <c r="B20" s="191" t="s">
        <v>397</v>
      </c>
      <c r="C20" s="192">
        <f>C19*5%</f>
        <v>1506.6472070951602</v>
      </c>
      <c r="D20" s="192">
        <f>D19*5%</f>
        <v>1731.8069439724195</v>
      </c>
      <c r="E20" s="192">
        <f>E19*5%</f>
        <v>1839.7603711872607</v>
      </c>
      <c r="F20" s="192">
        <f>F19*5%</f>
        <v>2588.270149549151</v>
      </c>
      <c r="H20" s="190">
        <v>15</v>
      </c>
      <c r="I20" s="191" t="s">
        <v>397</v>
      </c>
      <c r="J20" s="192">
        <f>J19*5%</f>
        <v>1545.4473905842478</v>
      </c>
      <c r="K20" s="192">
        <f>K19*5%</f>
        <v>1642.6340839342477</v>
      </c>
    </row>
    <row r="21" spans="1:11" x14ac:dyDescent="0.3">
      <c r="A21" s="328" t="s">
        <v>162</v>
      </c>
      <c r="B21" s="329"/>
      <c r="C21" s="276">
        <f>C19+C20</f>
        <v>31639.591348998361</v>
      </c>
      <c r="D21" s="276">
        <f>D19+D20</f>
        <v>36367.945823420807</v>
      </c>
      <c r="E21" s="276">
        <f>E19+E20</f>
        <v>38634.967794932469</v>
      </c>
      <c r="F21" s="277">
        <f>F19+F20</f>
        <v>54353.673140532163</v>
      </c>
      <c r="H21" s="330" t="s">
        <v>162</v>
      </c>
      <c r="I21" s="331"/>
      <c r="J21" s="276">
        <f>J19+J20</f>
        <v>32454.395202269203</v>
      </c>
      <c r="K21" s="277">
        <f>K19+K20</f>
        <v>34495.315762619197</v>
      </c>
    </row>
    <row r="22" spans="1:11" x14ac:dyDescent="0.3">
      <c r="A22" s="278"/>
      <c r="B22" s="279" t="s">
        <v>398</v>
      </c>
      <c r="C22" s="280">
        <f>C21/(365/12)</f>
        <v>1040.205742980768</v>
      </c>
      <c r="D22" s="280">
        <f>D21/(365/12)</f>
        <v>1195.6584928247937</v>
      </c>
      <c r="E22" s="280">
        <f>E21/(365/12)</f>
        <v>1270.1907220251769</v>
      </c>
      <c r="F22" s="280">
        <f>F21/(365/12)</f>
        <v>1786.9700758531121</v>
      </c>
      <c r="H22" s="278"/>
      <c r="I22" s="279" t="s">
        <v>398</v>
      </c>
      <c r="J22" s="280">
        <f>J21/(365/12)</f>
        <v>1066.9938148691244</v>
      </c>
      <c r="K22" s="280">
        <f>K21/(365/12)</f>
        <v>1134.0925730176175</v>
      </c>
    </row>
  </sheetData>
  <mergeCells count="10">
    <mergeCell ref="A21:B21"/>
    <mergeCell ref="H21:I21"/>
    <mergeCell ref="A2:F2"/>
    <mergeCell ref="H2:K2"/>
    <mergeCell ref="A3:A4"/>
    <mergeCell ref="B3:B4"/>
    <mergeCell ref="C3:F3"/>
    <mergeCell ref="H3:H4"/>
    <mergeCell ref="I3:I4"/>
    <mergeCell ref="J3: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6"/>
  <sheetViews>
    <sheetView workbookViewId="0">
      <selection activeCell="F6" sqref="F6:F17"/>
    </sheetView>
  </sheetViews>
  <sheetFormatPr defaultRowHeight="14.4" x14ac:dyDescent="0.3"/>
  <cols>
    <col min="1" max="1" width="3" customWidth="1"/>
    <col min="2" max="2" width="13.6640625" bestFit="1" customWidth="1"/>
    <col min="5" max="5" width="12.33203125" bestFit="1" customWidth="1"/>
    <col min="12" max="12" width="4.6640625" customWidth="1"/>
    <col min="13" max="13" width="18.33203125" bestFit="1" customWidth="1"/>
    <col min="14" max="14" width="7.88671875" bestFit="1" customWidth="1"/>
    <col min="15" max="15" width="9.5546875" customWidth="1"/>
    <col min="17" max="17" width="8.44140625" customWidth="1"/>
    <col min="18" max="18" width="5.88671875" customWidth="1"/>
    <col min="19" max="19" width="7.44140625" customWidth="1"/>
    <col min="20" max="20" width="6.33203125" customWidth="1"/>
    <col min="21" max="21" width="7.33203125" customWidth="1"/>
  </cols>
  <sheetData>
    <row r="1" spans="2:21" x14ac:dyDescent="0.3">
      <c r="B1" s="350" t="s">
        <v>32</v>
      </c>
      <c r="C1" s="350"/>
      <c r="D1" s="350"/>
      <c r="E1" s="350"/>
      <c r="F1" s="350"/>
      <c r="G1" s="350"/>
      <c r="H1" s="350"/>
      <c r="I1" s="350"/>
      <c r="J1" s="350"/>
      <c r="K1" s="350"/>
      <c r="M1" s="350" t="s">
        <v>91</v>
      </c>
      <c r="N1" s="350"/>
      <c r="O1" s="350"/>
      <c r="P1" s="350"/>
      <c r="Q1" s="350"/>
      <c r="R1" s="350"/>
      <c r="S1" s="350"/>
      <c r="T1" s="350"/>
      <c r="U1" s="350"/>
    </row>
    <row r="2" spans="2:21" ht="27.75" customHeight="1" x14ac:dyDescent="0.3">
      <c r="B2" s="6" t="s">
        <v>64</v>
      </c>
      <c r="C2" s="351" t="s">
        <v>65</v>
      </c>
      <c r="D2" s="352"/>
      <c r="E2" s="348" t="s">
        <v>198</v>
      </c>
      <c r="F2" s="349"/>
      <c r="G2" s="349"/>
      <c r="H2" s="341" t="s">
        <v>199</v>
      </c>
      <c r="I2" s="342"/>
      <c r="J2" s="343" t="s">
        <v>68</v>
      </c>
      <c r="K2" s="344"/>
      <c r="M2" s="6" t="s">
        <v>64</v>
      </c>
      <c r="N2" s="351" t="s">
        <v>65</v>
      </c>
      <c r="O2" s="352"/>
      <c r="P2" s="348" t="s">
        <v>66</v>
      </c>
      <c r="Q2" s="349"/>
      <c r="R2" s="341" t="s">
        <v>67</v>
      </c>
      <c r="S2" s="342"/>
      <c r="T2" s="343" t="s">
        <v>68</v>
      </c>
      <c r="U2" s="344"/>
    </row>
    <row r="3" spans="2:21" ht="15" customHeight="1" x14ac:dyDescent="0.3">
      <c r="B3" s="6" t="s">
        <v>69</v>
      </c>
      <c r="C3" s="7" t="s">
        <v>70</v>
      </c>
      <c r="D3" s="7" t="s">
        <v>71</v>
      </c>
      <c r="E3" s="8" t="s">
        <v>103</v>
      </c>
      <c r="F3" s="8" t="s">
        <v>102</v>
      </c>
      <c r="G3" s="8" t="s">
        <v>26</v>
      </c>
      <c r="H3" s="7" t="s">
        <v>70</v>
      </c>
      <c r="I3" s="7" t="s">
        <v>71</v>
      </c>
      <c r="J3" s="8" t="s">
        <v>70</v>
      </c>
      <c r="K3" s="8" t="s">
        <v>71</v>
      </c>
      <c r="M3" s="6" t="s">
        <v>69</v>
      </c>
      <c r="N3" s="7"/>
      <c r="O3" s="7" t="s">
        <v>71</v>
      </c>
      <c r="P3" s="8" t="s">
        <v>93</v>
      </c>
      <c r="Q3" s="8" t="s">
        <v>102</v>
      </c>
      <c r="R3" s="7"/>
      <c r="S3" s="7" t="s">
        <v>71</v>
      </c>
      <c r="T3" s="8"/>
      <c r="U3" s="8" t="s">
        <v>71</v>
      </c>
    </row>
    <row r="4" spans="2:21" x14ac:dyDescent="0.3">
      <c r="B4" s="6" t="s">
        <v>72</v>
      </c>
      <c r="C4" s="353"/>
      <c r="D4" s="354"/>
      <c r="E4" s="355"/>
      <c r="F4" s="356"/>
      <c r="G4" s="356"/>
      <c r="H4" s="353"/>
      <c r="I4" s="354"/>
      <c r="J4" s="355"/>
      <c r="K4" s="357"/>
      <c r="M4" s="6" t="s">
        <v>72</v>
      </c>
      <c r="N4" s="42"/>
      <c r="O4" s="43"/>
      <c r="P4" s="36"/>
      <c r="Q4" s="44"/>
      <c r="R4" s="42"/>
      <c r="S4" s="43"/>
      <c r="T4" s="36"/>
      <c r="U4" s="37"/>
    </row>
    <row r="5" spans="2:21" x14ac:dyDescent="0.3">
      <c r="B5" s="6" t="s">
        <v>73</v>
      </c>
      <c r="C5" s="9"/>
      <c r="D5" s="10"/>
      <c r="E5" s="10"/>
      <c r="F5" s="10"/>
      <c r="G5" s="10"/>
      <c r="H5" s="10"/>
      <c r="I5" s="10"/>
      <c r="J5" s="10"/>
      <c r="K5" s="11"/>
      <c r="M5" s="6" t="s">
        <v>94</v>
      </c>
      <c r="N5" s="9"/>
      <c r="O5" s="10"/>
      <c r="P5" s="10"/>
      <c r="Q5" s="10"/>
      <c r="R5" s="10"/>
      <c r="S5" s="10"/>
      <c r="T5" s="10"/>
      <c r="U5" s="11"/>
    </row>
    <row r="6" spans="2:21" x14ac:dyDescent="0.3">
      <c r="B6" s="12" t="s">
        <v>74</v>
      </c>
      <c r="C6" s="358">
        <v>1</v>
      </c>
      <c r="D6" s="13">
        <v>6</v>
      </c>
      <c r="E6" s="338">
        <v>1</v>
      </c>
      <c r="F6" s="338">
        <v>12</v>
      </c>
      <c r="G6" s="338"/>
      <c r="H6" s="345">
        <v>1</v>
      </c>
      <c r="I6" s="13">
        <v>5</v>
      </c>
      <c r="J6" s="338"/>
      <c r="K6" s="14">
        <v>1</v>
      </c>
      <c r="M6" s="12" t="s">
        <v>95</v>
      </c>
      <c r="N6" s="16"/>
      <c r="O6" s="16">
        <v>2</v>
      </c>
      <c r="P6" s="338">
        <v>1</v>
      </c>
      <c r="Q6" s="338">
        <v>3</v>
      </c>
      <c r="R6" s="16"/>
      <c r="S6" s="16">
        <v>1</v>
      </c>
      <c r="T6" s="338"/>
      <c r="U6" s="338"/>
    </row>
    <row r="7" spans="2:21" x14ac:dyDescent="0.3">
      <c r="B7" s="6" t="s">
        <v>75</v>
      </c>
      <c r="C7" s="344"/>
      <c r="D7" s="13"/>
      <c r="E7" s="346"/>
      <c r="F7" s="339"/>
      <c r="G7" s="339"/>
      <c r="H7" s="346"/>
      <c r="I7" s="13"/>
      <c r="J7" s="346"/>
      <c r="K7" s="15"/>
      <c r="M7" s="6" t="s">
        <v>96</v>
      </c>
      <c r="N7" s="40"/>
      <c r="O7" s="39"/>
      <c r="P7" s="339"/>
      <c r="Q7" s="339"/>
      <c r="R7" s="40"/>
      <c r="S7" s="39"/>
      <c r="T7" s="339"/>
      <c r="U7" s="339"/>
    </row>
    <row r="8" spans="2:21" x14ac:dyDescent="0.3">
      <c r="B8" s="12" t="s">
        <v>76</v>
      </c>
      <c r="C8" s="344"/>
      <c r="D8" s="16">
        <v>3</v>
      </c>
      <c r="E8" s="346"/>
      <c r="F8" s="339"/>
      <c r="G8" s="339"/>
      <c r="H8" s="346"/>
      <c r="I8" s="16">
        <v>1</v>
      </c>
      <c r="J8" s="346"/>
      <c r="K8" s="14">
        <v>1</v>
      </c>
      <c r="M8" s="12" t="s">
        <v>97</v>
      </c>
      <c r="N8" s="40"/>
      <c r="O8" s="16">
        <v>6</v>
      </c>
      <c r="P8" s="339"/>
      <c r="Q8" s="339"/>
      <c r="R8" s="40"/>
      <c r="S8" s="16">
        <v>4</v>
      </c>
      <c r="T8" s="339"/>
      <c r="U8" s="339"/>
    </row>
    <row r="9" spans="2:21" x14ac:dyDescent="0.3">
      <c r="B9" s="6" t="s">
        <v>77</v>
      </c>
      <c r="C9" s="344"/>
      <c r="D9" s="13"/>
      <c r="E9" s="346"/>
      <c r="F9" s="339"/>
      <c r="G9" s="339"/>
      <c r="H9" s="346"/>
      <c r="I9" s="13"/>
      <c r="J9" s="346"/>
      <c r="K9" s="15"/>
      <c r="M9" s="12" t="s">
        <v>98</v>
      </c>
      <c r="N9" s="40"/>
      <c r="O9" s="13">
        <v>4</v>
      </c>
      <c r="P9" s="339"/>
      <c r="Q9" s="339"/>
      <c r="R9" s="40"/>
      <c r="S9" s="13">
        <v>2</v>
      </c>
      <c r="T9" s="339"/>
      <c r="U9" s="339"/>
    </row>
    <row r="10" spans="2:21" x14ac:dyDescent="0.3">
      <c r="B10" s="12" t="s">
        <v>78</v>
      </c>
      <c r="C10" s="344"/>
      <c r="D10" s="13">
        <v>5</v>
      </c>
      <c r="E10" s="346"/>
      <c r="F10" s="339"/>
      <c r="G10" s="340"/>
      <c r="H10" s="346"/>
      <c r="I10" s="13">
        <v>4</v>
      </c>
      <c r="J10" s="346"/>
      <c r="K10" s="14">
        <v>1</v>
      </c>
      <c r="M10" s="12" t="s">
        <v>99</v>
      </c>
      <c r="N10" s="40"/>
      <c r="O10" s="16">
        <v>2</v>
      </c>
      <c r="P10" s="340"/>
      <c r="Q10" s="340"/>
      <c r="R10" s="45"/>
      <c r="S10" s="40">
        <v>1</v>
      </c>
      <c r="T10" s="340"/>
      <c r="U10" s="340"/>
    </row>
    <row r="11" spans="2:21" x14ac:dyDescent="0.3">
      <c r="B11" s="6" t="s">
        <v>79</v>
      </c>
      <c r="C11" s="359">
        <v>1</v>
      </c>
      <c r="D11" s="13">
        <v>4</v>
      </c>
      <c r="E11" s="346"/>
      <c r="F11" s="339"/>
      <c r="G11" s="15">
        <v>1</v>
      </c>
      <c r="H11" s="346"/>
      <c r="I11" s="13">
        <v>3</v>
      </c>
      <c r="J11" s="346"/>
      <c r="K11" s="15">
        <v>1</v>
      </c>
      <c r="M11" s="17"/>
      <c r="N11" s="6">
        <f>SUM(N6:N10)</f>
        <v>0</v>
      </c>
      <c r="O11" s="6">
        <f>SUM(O6:O10)</f>
        <v>14</v>
      </c>
      <c r="P11" s="6">
        <f>SUM(P6)</f>
        <v>1</v>
      </c>
      <c r="Q11" s="6">
        <f>SUM(Q6)</f>
        <v>3</v>
      </c>
      <c r="R11" s="6">
        <f>SUM(R6:R10)</f>
        <v>0</v>
      </c>
      <c r="S11" s="6">
        <f>SUM(S6:S10)</f>
        <v>8</v>
      </c>
      <c r="T11" s="6">
        <f>SUM(T6)</f>
        <v>0</v>
      </c>
      <c r="U11" s="6">
        <f>SUM(U6:U10)</f>
        <v>0</v>
      </c>
    </row>
    <row r="12" spans="2:21" x14ac:dyDescent="0.3">
      <c r="B12" s="6" t="s">
        <v>80</v>
      </c>
      <c r="C12" s="346"/>
      <c r="D12" s="13"/>
      <c r="E12" s="346"/>
      <c r="F12" s="339"/>
      <c r="G12" s="338"/>
      <c r="H12" s="346"/>
      <c r="I12" s="13"/>
      <c r="J12" s="346"/>
      <c r="K12" s="15"/>
      <c r="M12" s="17"/>
      <c r="N12" s="17"/>
      <c r="O12" s="17"/>
      <c r="P12" s="17"/>
      <c r="Q12" s="17"/>
      <c r="R12" s="17"/>
      <c r="S12" s="17"/>
      <c r="T12" s="17"/>
      <c r="U12" s="17"/>
    </row>
    <row r="13" spans="2:21" ht="28.8" x14ac:dyDescent="0.3">
      <c r="B13" s="12" t="s">
        <v>81</v>
      </c>
      <c r="C13" s="346"/>
      <c r="D13" s="13">
        <v>2</v>
      </c>
      <c r="E13" s="346"/>
      <c r="F13" s="339"/>
      <c r="G13" s="339"/>
      <c r="H13" s="346"/>
      <c r="I13" s="13">
        <v>3</v>
      </c>
      <c r="J13" s="346"/>
      <c r="K13" s="14">
        <v>1</v>
      </c>
      <c r="M13" s="18" t="s">
        <v>100</v>
      </c>
      <c r="N13" s="38" t="s">
        <v>35</v>
      </c>
      <c r="O13" s="19" t="s">
        <v>87</v>
      </c>
      <c r="P13" s="17"/>
      <c r="Q13" s="17"/>
      <c r="R13" s="17"/>
      <c r="S13" s="17"/>
      <c r="T13" s="17"/>
      <c r="U13" s="17"/>
    </row>
    <row r="14" spans="2:21" x14ac:dyDescent="0.3">
      <c r="B14" s="6" t="s">
        <v>82</v>
      </c>
      <c r="C14" s="346"/>
      <c r="D14" s="13">
        <v>2</v>
      </c>
      <c r="E14" s="346"/>
      <c r="F14" s="339"/>
      <c r="G14" s="339"/>
      <c r="H14" s="346"/>
      <c r="I14" s="345">
        <v>1</v>
      </c>
      <c r="J14" s="346"/>
      <c r="K14" s="338"/>
      <c r="M14" s="41" t="s">
        <v>93</v>
      </c>
      <c r="N14" s="6">
        <v>1</v>
      </c>
      <c r="O14" s="6">
        <f>P11</f>
        <v>1</v>
      </c>
      <c r="P14" s="20"/>
      <c r="Q14" s="17"/>
      <c r="R14" s="17"/>
      <c r="S14" s="17"/>
      <c r="T14" s="17"/>
      <c r="U14" s="17"/>
    </row>
    <row r="15" spans="2:21" x14ac:dyDescent="0.3">
      <c r="B15" s="6" t="s">
        <v>83</v>
      </c>
      <c r="C15" s="346"/>
      <c r="D15" s="13">
        <v>1</v>
      </c>
      <c r="E15" s="346"/>
      <c r="F15" s="339"/>
      <c r="G15" s="339"/>
      <c r="H15" s="346"/>
      <c r="I15" s="346"/>
      <c r="J15" s="346"/>
      <c r="K15" s="339"/>
      <c r="M15" s="21" t="s">
        <v>104</v>
      </c>
      <c r="N15" s="6">
        <v>28</v>
      </c>
      <c r="O15" s="6">
        <v>22</v>
      </c>
      <c r="P15" s="20"/>
      <c r="Q15" s="17"/>
      <c r="R15" s="17"/>
      <c r="S15" s="17"/>
      <c r="T15" s="17"/>
      <c r="U15" s="17"/>
    </row>
    <row r="16" spans="2:21" x14ac:dyDescent="0.3">
      <c r="B16" s="6" t="s">
        <v>84</v>
      </c>
      <c r="C16" s="346"/>
      <c r="D16" s="13">
        <v>1</v>
      </c>
      <c r="E16" s="346"/>
      <c r="F16" s="339"/>
      <c r="G16" s="340"/>
      <c r="H16" s="347"/>
      <c r="I16" s="347"/>
      <c r="J16" s="346"/>
      <c r="K16" s="339"/>
      <c r="M16" s="21" t="s">
        <v>102</v>
      </c>
      <c r="N16" s="6">
        <v>3</v>
      </c>
      <c r="O16" s="6">
        <v>3</v>
      </c>
      <c r="P16" s="20"/>
      <c r="Q16" s="5"/>
      <c r="R16" s="5"/>
      <c r="S16" s="5"/>
      <c r="T16" s="5"/>
      <c r="U16" s="5"/>
    </row>
    <row r="17" spans="2:21" x14ac:dyDescent="0.3">
      <c r="B17" s="6" t="s">
        <v>85</v>
      </c>
      <c r="C17" s="347"/>
      <c r="D17" s="13">
        <v>2</v>
      </c>
      <c r="E17" s="347"/>
      <c r="F17" s="340"/>
      <c r="G17" s="15"/>
      <c r="H17" s="13"/>
      <c r="I17" s="13"/>
      <c r="J17" s="347"/>
      <c r="K17" s="340"/>
      <c r="M17" s="6" t="s">
        <v>88</v>
      </c>
      <c r="N17" s="6">
        <f>SUM(N14:N16)</f>
        <v>32</v>
      </c>
      <c r="O17" s="6">
        <f>SUM(O14:O16)</f>
        <v>26</v>
      </c>
      <c r="P17" s="20"/>
      <c r="Q17" s="5"/>
      <c r="R17" s="5"/>
      <c r="S17" s="5"/>
      <c r="T17" s="5"/>
      <c r="U17" s="5"/>
    </row>
    <row r="18" spans="2:21" x14ac:dyDescent="0.3">
      <c r="B18" s="17"/>
      <c r="C18" s="6">
        <f>SUM(C6:C17)</f>
        <v>2</v>
      </c>
      <c r="D18" s="6">
        <f>SUM(D6:D17)</f>
        <v>26</v>
      </c>
      <c r="E18" s="6">
        <f>SUM(E6)</f>
        <v>1</v>
      </c>
      <c r="F18" s="6">
        <f>SUM(F6)</f>
        <v>12</v>
      </c>
      <c r="G18" s="6">
        <v>1</v>
      </c>
      <c r="H18" s="6">
        <f>SUM(H6:H17)</f>
        <v>1</v>
      </c>
      <c r="I18" s="6">
        <f>SUM(I6:I17)</f>
        <v>17</v>
      </c>
      <c r="J18" s="6">
        <f>SUM(J6)</f>
        <v>0</v>
      </c>
      <c r="K18" s="6">
        <f>SUM(K6:K17)</f>
        <v>5</v>
      </c>
      <c r="P18" s="20"/>
      <c r="Q18" s="5"/>
      <c r="R18" s="5"/>
      <c r="S18" s="5"/>
      <c r="T18" s="5"/>
      <c r="U18" s="5"/>
    </row>
    <row r="19" spans="2:21" x14ac:dyDescent="0.3">
      <c r="B19" s="17"/>
      <c r="C19" s="17"/>
      <c r="D19" s="17"/>
      <c r="E19" s="17"/>
      <c r="F19" s="17"/>
      <c r="G19" s="17"/>
      <c r="H19" s="17"/>
      <c r="I19" s="17"/>
      <c r="J19" s="17"/>
      <c r="K19" s="17"/>
    </row>
    <row r="20" spans="2:21" ht="34.5" customHeight="1" x14ac:dyDescent="0.3">
      <c r="B20" s="18" t="s">
        <v>86</v>
      </c>
      <c r="C20" s="38" t="s">
        <v>35</v>
      </c>
      <c r="D20" s="19" t="s">
        <v>87</v>
      </c>
      <c r="E20" s="20"/>
      <c r="F20" s="20"/>
      <c r="G20" s="17"/>
      <c r="H20" s="17"/>
      <c r="I20" s="17"/>
      <c r="J20" s="17"/>
      <c r="K20" s="17"/>
    </row>
    <row r="21" spans="2:21" x14ac:dyDescent="0.3">
      <c r="B21" s="21" t="s">
        <v>70</v>
      </c>
      <c r="C21" s="6">
        <v>3</v>
      </c>
      <c r="D21" s="4">
        <f>C18+H18+J18</f>
        <v>3</v>
      </c>
      <c r="E21" s="20"/>
      <c r="F21" s="20"/>
      <c r="G21" s="5"/>
      <c r="H21" s="5"/>
      <c r="I21" s="5"/>
      <c r="J21" s="5"/>
      <c r="K21" s="5"/>
    </row>
    <row r="22" spans="2:21" x14ac:dyDescent="0.3">
      <c r="B22" s="21" t="s">
        <v>71</v>
      </c>
      <c r="C22" s="6">
        <v>51</v>
      </c>
      <c r="D22" s="4">
        <f>D18+I18+K18</f>
        <v>48</v>
      </c>
      <c r="E22" s="20"/>
      <c r="F22" s="20"/>
      <c r="G22" s="5"/>
      <c r="H22" s="5"/>
      <c r="I22" s="5"/>
      <c r="J22" s="5"/>
      <c r="K22" s="5"/>
    </row>
    <row r="23" spans="2:21" x14ac:dyDescent="0.3">
      <c r="B23" s="22" t="s">
        <v>26</v>
      </c>
      <c r="C23" s="6">
        <v>1</v>
      </c>
      <c r="D23" s="4">
        <v>1</v>
      </c>
      <c r="E23" s="20"/>
      <c r="F23" s="20"/>
      <c r="G23" s="5"/>
      <c r="H23" s="5"/>
      <c r="I23" s="5"/>
      <c r="J23" s="5"/>
      <c r="K23" s="5"/>
    </row>
    <row r="24" spans="2:21" x14ac:dyDescent="0.3">
      <c r="B24" s="22" t="s">
        <v>105</v>
      </c>
      <c r="C24" s="6">
        <f>E18</f>
        <v>1</v>
      </c>
      <c r="D24" s="4">
        <v>1</v>
      </c>
      <c r="E24" s="20"/>
      <c r="F24" s="20"/>
      <c r="G24" s="5"/>
      <c r="H24" s="5"/>
      <c r="I24" s="5"/>
      <c r="J24" s="5"/>
      <c r="K24" s="5"/>
    </row>
    <row r="25" spans="2:21" x14ac:dyDescent="0.3">
      <c r="B25" s="22" t="s">
        <v>102</v>
      </c>
      <c r="C25" s="6">
        <f>F18</f>
        <v>12</v>
      </c>
      <c r="D25" s="4">
        <v>12</v>
      </c>
      <c r="E25" s="20"/>
      <c r="F25" s="20"/>
      <c r="G25" s="5"/>
      <c r="H25" s="5"/>
      <c r="I25" s="5"/>
      <c r="J25" s="5"/>
      <c r="K25" s="5"/>
    </row>
    <row r="26" spans="2:21" x14ac:dyDescent="0.3">
      <c r="B26" s="6" t="s">
        <v>88</v>
      </c>
      <c r="C26" s="6">
        <f>SUM(C21:C25)</f>
        <v>68</v>
      </c>
      <c r="D26" s="6">
        <f>SUM(D21:D25)</f>
        <v>65</v>
      </c>
      <c r="E26" s="20"/>
      <c r="F26" s="20"/>
      <c r="G26" s="5"/>
      <c r="H26" s="5"/>
      <c r="I26" s="5"/>
      <c r="J26" s="5"/>
      <c r="K26" s="5"/>
    </row>
  </sheetData>
  <mergeCells count="28">
    <mergeCell ref="B1:K1"/>
    <mergeCell ref="N2:O2"/>
    <mergeCell ref="P2:Q2"/>
    <mergeCell ref="M1:U1"/>
    <mergeCell ref="U6:U10"/>
    <mergeCell ref="C4:D4"/>
    <mergeCell ref="E4:G4"/>
    <mergeCell ref="H4:I4"/>
    <mergeCell ref="J4:K4"/>
    <mergeCell ref="C6:C10"/>
    <mergeCell ref="E6:E17"/>
    <mergeCell ref="G6:G10"/>
    <mergeCell ref="H6:H16"/>
    <mergeCell ref="J6:J17"/>
    <mergeCell ref="C11:C17"/>
    <mergeCell ref="C2:D2"/>
    <mergeCell ref="Q6:Q10"/>
    <mergeCell ref="F6:F17"/>
    <mergeCell ref="P6:P10"/>
    <mergeCell ref="T6:T10"/>
    <mergeCell ref="R2:S2"/>
    <mergeCell ref="T2:U2"/>
    <mergeCell ref="G12:G16"/>
    <mergeCell ref="I14:I16"/>
    <mergeCell ref="K14:K17"/>
    <mergeCell ref="E2:G2"/>
    <mergeCell ref="H2:I2"/>
    <mergeCell ref="J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workbookViewId="0"/>
  </sheetViews>
  <sheetFormatPr defaultRowHeight="14.4" x14ac:dyDescent="0.3"/>
  <cols>
    <col min="1" max="1" width="5.109375" customWidth="1"/>
    <col min="2" max="2" width="7.33203125" bestFit="1" customWidth="1"/>
    <col min="3" max="3" width="33" bestFit="1" customWidth="1"/>
    <col min="6" max="6" width="7.33203125" bestFit="1" customWidth="1"/>
    <col min="7" max="7" width="27.5546875" bestFit="1" customWidth="1"/>
    <col min="8" max="8" width="8.44140625" customWidth="1"/>
  </cols>
  <sheetData>
    <row r="1" spans="2:8" ht="15" thickBot="1" x14ac:dyDescent="0.35"/>
    <row r="2" spans="2:8" ht="15" thickBot="1" x14ac:dyDescent="0.35">
      <c r="B2" s="360" t="s">
        <v>89</v>
      </c>
      <c r="C2" s="361"/>
      <c r="D2" s="362"/>
      <c r="F2" s="363" t="s">
        <v>101</v>
      </c>
      <c r="G2" s="364"/>
      <c r="H2" s="365"/>
    </row>
    <row r="3" spans="2:8" ht="15.6" x14ac:dyDescent="0.3">
      <c r="B3" s="29" t="s">
        <v>33</v>
      </c>
      <c r="C3" s="30" t="s">
        <v>34</v>
      </c>
      <c r="D3" s="31" t="s">
        <v>43</v>
      </c>
      <c r="F3" s="26" t="s">
        <v>33</v>
      </c>
      <c r="G3" s="27" t="s">
        <v>34</v>
      </c>
      <c r="H3" s="28" t="s">
        <v>43</v>
      </c>
    </row>
    <row r="4" spans="2:8" ht="14.4" customHeight="1" x14ac:dyDescent="0.3">
      <c r="B4" s="23">
        <v>1</v>
      </c>
      <c r="C4" s="183" t="s">
        <v>63</v>
      </c>
      <c r="D4" s="33">
        <v>1</v>
      </c>
      <c r="F4" s="23">
        <v>1</v>
      </c>
      <c r="G4" s="184" t="s">
        <v>37</v>
      </c>
      <c r="H4" s="186">
        <v>1</v>
      </c>
    </row>
    <row r="5" spans="2:8" x14ac:dyDescent="0.3">
      <c r="B5" s="23">
        <v>2</v>
      </c>
      <c r="C5" s="184" t="s">
        <v>36</v>
      </c>
      <c r="D5" s="33">
        <v>1</v>
      </c>
      <c r="F5" s="23">
        <v>2</v>
      </c>
      <c r="G5" s="184" t="s">
        <v>38</v>
      </c>
      <c r="H5" s="186">
        <v>1</v>
      </c>
    </row>
    <row r="6" spans="2:8" x14ac:dyDescent="0.3">
      <c r="B6" s="23">
        <v>3</v>
      </c>
      <c r="C6" s="184" t="s">
        <v>37</v>
      </c>
      <c r="D6" s="33">
        <v>4</v>
      </c>
      <c r="F6" s="23">
        <v>3</v>
      </c>
      <c r="G6" s="184" t="s">
        <v>40</v>
      </c>
      <c r="H6" s="186">
        <v>1</v>
      </c>
    </row>
    <row r="7" spans="2:8" ht="15" thickBot="1" x14ac:dyDescent="0.35">
      <c r="B7" s="23">
        <v>4</v>
      </c>
      <c r="C7" s="184" t="s">
        <v>38</v>
      </c>
      <c r="D7" s="33">
        <v>6</v>
      </c>
      <c r="F7" s="35">
        <v>4</v>
      </c>
      <c r="G7" s="188" t="s">
        <v>41</v>
      </c>
      <c r="H7" s="187">
        <v>2</v>
      </c>
    </row>
    <row r="8" spans="2:8" ht="15.6" x14ac:dyDescent="0.3">
      <c r="B8" s="23">
        <v>5</v>
      </c>
      <c r="C8" s="184" t="s">
        <v>39</v>
      </c>
      <c r="D8" s="33">
        <v>4</v>
      </c>
      <c r="F8" s="29" t="s">
        <v>42</v>
      </c>
      <c r="G8" s="30" t="s">
        <v>90</v>
      </c>
      <c r="H8" s="31" t="s">
        <v>43</v>
      </c>
    </row>
    <row r="9" spans="2:8" x14ac:dyDescent="0.3">
      <c r="B9" s="23">
        <v>6</v>
      </c>
      <c r="C9" s="184" t="s">
        <v>40</v>
      </c>
      <c r="D9" s="33">
        <v>5</v>
      </c>
      <c r="F9" s="23">
        <v>3</v>
      </c>
      <c r="G9" s="184" t="s">
        <v>367</v>
      </c>
      <c r="H9" s="33">
        <v>1</v>
      </c>
    </row>
    <row r="10" spans="2:8" ht="15" thickBot="1" x14ac:dyDescent="0.35">
      <c r="B10" s="24">
        <v>7</v>
      </c>
      <c r="C10" s="185" t="s">
        <v>41</v>
      </c>
      <c r="D10" s="34">
        <v>12</v>
      </c>
      <c r="F10" s="23">
        <v>4</v>
      </c>
      <c r="G10" s="184" t="s">
        <v>92</v>
      </c>
      <c r="H10" s="33">
        <v>1</v>
      </c>
    </row>
    <row r="11" spans="2:8" ht="16.2" thickBot="1" x14ac:dyDescent="0.35">
      <c r="B11" s="26" t="s">
        <v>42</v>
      </c>
      <c r="C11" s="27" t="s">
        <v>90</v>
      </c>
      <c r="D11" s="28" t="s">
        <v>43</v>
      </c>
      <c r="F11" s="24">
        <v>6</v>
      </c>
      <c r="G11" s="185" t="s">
        <v>48</v>
      </c>
      <c r="H11" s="34">
        <v>1</v>
      </c>
    </row>
    <row r="12" spans="2:8" ht="14.4" customHeight="1" x14ac:dyDescent="0.3">
      <c r="B12" s="23">
        <v>1</v>
      </c>
      <c r="C12" s="184" t="s">
        <v>44</v>
      </c>
      <c r="D12" s="33">
        <v>1</v>
      </c>
    </row>
    <row r="13" spans="2:8" x14ac:dyDescent="0.3">
      <c r="B13" s="23">
        <v>2</v>
      </c>
      <c r="C13" s="184" t="s">
        <v>45</v>
      </c>
      <c r="D13" s="33">
        <v>1</v>
      </c>
    </row>
    <row r="14" spans="2:8" x14ac:dyDescent="0.3">
      <c r="B14" s="23">
        <v>3</v>
      </c>
      <c r="C14" s="184" t="s">
        <v>46</v>
      </c>
      <c r="D14" s="33">
        <v>1</v>
      </c>
    </row>
    <row r="15" spans="2:8" x14ac:dyDescent="0.3">
      <c r="B15" s="23">
        <v>4</v>
      </c>
      <c r="C15" s="184" t="s">
        <v>47</v>
      </c>
      <c r="D15" s="33">
        <v>1</v>
      </c>
    </row>
    <row r="16" spans="2:8" x14ac:dyDescent="0.3">
      <c r="B16" s="23">
        <v>5</v>
      </c>
      <c r="C16" s="184" t="s">
        <v>47</v>
      </c>
      <c r="D16" s="33">
        <v>1</v>
      </c>
    </row>
    <row r="17" spans="2:4" x14ac:dyDescent="0.3">
      <c r="B17" s="23">
        <v>6</v>
      </c>
      <c r="C17" s="184" t="s">
        <v>48</v>
      </c>
      <c r="D17" s="33">
        <v>1</v>
      </c>
    </row>
    <row r="18" spans="2:4" x14ac:dyDescent="0.3">
      <c r="B18" s="23">
        <v>7</v>
      </c>
      <c r="C18" s="184" t="s">
        <v>48</v>
      </c>
      <c r="D18" s="33">
        <v>1</v>
      </c>
    </row>
    <row r="19" spans="2:4" x14ac:dyDescent="0.3">
      <c r="B19" s="23">
        <v>8</v>
      </c>
      <c r="C19" s="184" t="s">
        <v>49</v>
      </c>
      <c r="D19" s="33">
        <v>1</v>
      </c>
    </row>
    <row r="20" spans="2:4" x14ac:dyDescent="0.3">
      <c r="B20" s="23">
        <v>9</v>
      </c>
      <c r="C20" s="184" t="s">
        <v>50</v>
      </c>
      <c r="D20" s="33">
        <v>1</v>
      </c>
    </row>
    <row r="21" spans="2:4" x14ac:dyDescent="0.3">
      <c r="B21" s="23">
        <v>10</v>
      </c>
      <c r="C21" s="184" t="s">
        <v>47</v>
      </c>
      <c r="D21" s="33">
        <v>1</v>
      </c>
    </row>
    <row r="22" spans="2:4" x14ac:dyDescent="0.3">
      <c r="B22" s="23">
        <v>11</v>
      </c>
      <c r="C22" s="184" t="s">
        <v>47</v>
      </c>
      <c r="D22" s="33">
        <v>1</v>
      </c>
    </row>
    <row r="23" spans="2:4" x14ac:dyDescent="0.3">
      <c r="B23" s="23">
        <v>12</v>
      </c>
      <c r="C23" s="184" t="s">
        <v>47</v>
      </c>
      <c r="D23" s="33">
        <v>1</v>
      </c>
    </row>
    <row r="24" spans="2:4" x14ac:dyDescent="0.3">
      <c r="B24" s="23">
        <v>13</v>
      </c>
      <c r="C24" s="184" t="s">
        <v>47</v>
      </c>
      <c r="D24" s="33">
        <v>1</v>
      </c>
    </row>
    <row r="25" spans="2:4" ht="15" thickBot="1" x14ac:dyDescent="0.35">
      <c r="B25" s="24">
        <v>14</v>
      </c>
      <c r="C25" s="185" t="s">
        <v>47</v>
      </c>
      <c r="D25" s="34">
        <v>1</v>
      </c>
    </row>
  </sheetData>
  <mergeCells count="2">
    <mergeCell ref="B2:D2"/>
    <mergeCell ref="F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tabSelected="1" topLeftCell="B1" workbookViewId="0">
      <selection activeCell="K6" sqref="K6"/>
    </sheetView>
  </sheetViews>
  <sheetFormatPr defaultRowHeight="14.4" x14ac:dyDescent="0.3"/>
  <cols>
    <col min="2" max="2" width="7.109375" bestFit="1" customWidth="1"/>
    <col min="3" max="3" width="35.44140625" bestFit="1" customWidth="1"/>
    <col min="4" max="4" width="11.5546875" customWidth="1"/>
    <col min="5" max="6" width="14.33203125" customWidth="1"/>
    <col min="7" max="7" width="12.5546875" customWidth="1"/>
    <col min="8" max="8" width="13.33203125" customWidth="1"/>
    <col min="9" max="9" width="37.44140625" customWidth="1"/>
  </cols>
  <sheetData>
    <row r="1" spans="2:13" ht="15" thickBot="1" x14ac:dyDescent="0.35"/>
    <row r="2" spans="2:13" x14ac:dyDescent="0.3">
      <c r="B2" s="366" t="s">
        <v>368</v>
      </c>
      <c r="C2" s="367"/>
      <c r="D2" s="367"/>
      <c r="E2" s="367"/>
      <c r="F2" s="367"/>
      <c r="G2" s="367"/>
      <c r="H2" s="367"/>
      <c r="I2" s="368"/>
      <c r="K2" s="281" t="s">
        <v>401</v>
      </c>
      <c r="L2" s="281">
        <v>234</v>
      </c>
      <c r="M2" s="281" t="s">
        <v>402</v>
      </c>
    </row>
    <row r="3" spans="2:13" x14ac:dyDescent="0.3">
      <c r="B3" s="174" t="s">
        <v>33</v>
      </c>
      <c r="C3" s="175" t="s">
        <v>0</v>
      </c>
      <c r="D3" s="175" t="s">
        <v>106</v>
      </c>
      <c r="E3" s="175" t="s">
        <v>107</v>
      </c>
      <c r="F3" s="175" t="s">
        <v>108</v>
      </c>
      <c r="G3" s="175" t="s">
        <v>109</v>
      </c>
      <c r="H3" s="175" t="s">
        <v>110</v>
      </c>
      <c r="I3" s="176" t="s">
        <v>111</v>
      </c>
      <c r="K3" s="282" t="s">
        <v>403</v>
      </c>
      <c r="L3" s="281">
        <v>137</v>
      </c>
      <c r="M3" s="282" t="s">
        <v>404</v>
      </c>
    </row>
    <row r="4" spans="2:13" ht="15" customHeight="1" x14ac:dyDescent="0.3">
      <c r="B4" s="23">
        <v>1</v>
      </c>
      <c r="C4" s="4" t="s">
        <v>1</v>
      </c>
      <c r="D4" s="160">
        <v>2</v>
      </c>
      <c r="E4" s="4"/>
      <c r="F4" s="4"/>
      <c r="G4" s="4"/>
      <c r="H4" s="4">
        <v>2</v>
      </c>
      <c r="I4" s="179"/>
    </row>
    <row r="5" spans="2:13" x14ac:dyDescent="0.3">
      <c r="B5" s="23">
        <v>2</v>
      </c>
      <c r="C5" s="4" t="s">
        <v>2</v>
      </c>
      <c r="D5" s="160">
        <v>4</v>
      </c>
      <c r="E5" s="4"/>
      <c r="F5" s="4"/>
      <c r="G5" s="4"/>
      <c r="H5" s="4">
        <v>4</v>
      </c>
      <c r="I5" s="179"/>
    </row>
    <row r="6" spans="2:13" x14ac:dyDescent="0.3">
      <c r="B6" s="23">
        <v>3</v>
      </c>
      <c r="C6" s="4" t="s">
        <v>3</v>
      </c>
      <c r="D6" s="160">
        <v>1</v>
      </c>
      <c r="E6" s="4"/>
      <c r="F6" s="4"/>
      <c r="G6" s="4"/>
      <c r="H6" s="4">
        <v>1</v>
      </c>
      <c r="I6" s="179"/>
    </row>
    <row r="7" spans="2:13" x14ac:dyDescent="0.3">
      <c r="B7" s="23">
        <v>4</v>
      </c>
      <c r="C7" s="4" t="s">
        <v>4</v>
      </c>
      <c r="D7" s="160">
        <v>2</v>
      </c>
      <c r="E7" s="4"/>
      <c r="F7" s="4"/>
      <c r="G7" s="4"/>
      <c r="H7" s="4">
        <v>2</v>
      </c>
      <c r="I7" s="179"/>
    </row>
    <row r="8" spans="2:13" x14ac:dyDescent="0.3">
      <c r="B8" s="23">
        <v>5</v>
      </c>
      <c r="C8" s="4" t="s">
        <v>5</v>
      </c>
      <c r="D8" s="160">
        <v>0</v>
      </c>
      <c r="E8" s="4"/>
      <c r="F8" s="4"/>
      <c r="G8" s="4"/>
      <c r="H8" s="4">
        <v>0</v>
      </c>
      <c r="I8" s="179"/>
    </row>
    <row r="9" spans="2:13" x14ac:dyDescent="0.3">
      <c r="B9" s="23">
        <v>6</v>
      </c>
      <c r="C9" s="4" t="s">
        <v>6</v>
      </c>
      <c r="D9" s="160">
        <v>12</v>
      </c>
      <c r="E9" s="4">
        <v>4</v>
      </c>
      <c r="F9" s="4">
        <v>4</v>
      </c>
      <c r="G9" s="4">
        <v>4</v>
      </c>
      <c r="H9" s="4">
        <v>0</v>
      </c>
      <c r="I9" s="179"/>
    </row>
    <row r="10" spans="2:13" x14ac:dyDescent="0.3">
      <c r="B10" s="23">
        <v>7</v>
      </c>
      <c r="C10" s="4" t="s">
        <v>7</v>
      </c>
      <c r="D10" s="160">
        <v>2</v>
      </c>
      <c r="E10" s="4"/>
      <c r="F10" s="4"/>
      <c r="G10" s="4"/>
      <c r="H10" s="4">
        <v>2</v>
      </c>
      <c r="I10" s="179"/>
    </row>
    <row r="11" spans="2:13" x14ac:dyDescent="0.3">
      <c r="B11" s="23">
        <v>8</v>
      </c>
      <c r="C11" s="4" t="s">
        <v>8</v>
      </c>
      <c r="D11" s="177">
        <v>0</v>
      </c>
      <c r="E11" s="4"/>
      <c r="F11" s="4"/>
      <c r="G11" s="4"/>
      <c r="H11" s="4"/>
      <c r="I11" s="179"/>
    </row>
    <row r="12" spans="2:13" x14ac:dyDescent="0.3">
      <c r="B12" s="23">
        <v>9</v>
      </c>
      <c r="C12" s="4" t="s">
        <v>9</v>
      </c>
      <c r="D12" s="160">
        <v>1</v>
      </c>
      <c r="E12" s="4"/>
      <c r="F12" s="4"/>
      <c r="G12" s="4"/>
      <c r="H12" s="4">
        <v>1</v>
      </c>
      <c r="I12" s="179"/>
    </row>
    <row r="13" spans="2:13" x14ac:dyDescent="0.3">
      <c r="B13" s="23">
        <v>10</v>
      </c>
      <c r="C13" s="4" t="s">
        <v>10</v>
      </c>
      <c r="D13" s="160">
        <v>8</v>
      </c>
      <c r="E13" s="4">
        <v>3</v>
      </c>
      <c r="F13" s="4">
        <v>2</v>
      </c>
      <c r="G13" s="4">
        <v>2</v>
      </c>
      <c r="H13" s="4">
        <v>1</v>
      </c>
      <c r="I13" s="179"/>
    </row>
    <row r="14" spans="2:13" x14ac:dyDescent="0.3">
      <c r="B14" s="23">
        <v>11</v>
      </c>
      <c r="C14" s="4" t="s">
        <v>11</v>
      </c>
      <c r="D14" s="160">
        <v>13</v>
      </c>
      <c r="E14" s="4">
        <v>4</v>
      </c>
      <c r="F14" s="4">
        <v>4</v>
      </c>
      <c r="G14" s="4">
        <v>3</v>
      </c>
      <c r="H14" s="4">
        <v>2</v>
      </c>
      <c r="I14" s="179"/>
    </row>
    <row r="15" spans="2:13" x14ac:dyDescent="0.3">
      <c r="B15" s="23">
        <v>12</v>
      </c>
      <c r="C15" s="4" t="s">
        <v>12</v>
      </c>
      <c r="D15" s="160">
        <v>3</v>
      </c>
      <c r="E15" s="4">
        <v>1</v>
      </c>
      <c r="F15" s="4">
        <v>1</v>
      </c>
      <c r="G15" s="4">
        <v>1</v>
      </c>
      <c r="H15" s="4">
        <v>0</v>
      </c>
      <c r="I15" s="179"/>
    </row>
    <row r="16" spans="2:13" x14ac:dyDescent="0.3">
      <c r="B16" s="23">
        <v>13</v>
      </c>
      <c r="C16" s="4" t="s">
        <v>13</v>
      </c>
      <c r="D16" s="160">
        <v>10</v>
      </c>
      <c r="E16" s="4">
        <v>3</v>
      </c>
      <c r="F16" s="4">
        <v>3</v>
      </c>
      <c r="G16" s="4">
        <v>3</v>
      </c>
      <c r="H16" s="4">
        <v>1</v>
      </c>
      <c r="I16" s="179"/>
    </row>
    <row r="17" spans="2:13" x14ac:dyDescent="0.3">
      <c r="B17" s="23">
        <v>14</v>
      </c>
      <c r="C17" s="4" t="s">
        <v>14</v>
      </c>
      <c r="D17" s="160">
        <v>0</v>
      </c>
      <c r="E17" s="4"/>
      <c r="F17" s="4"/>
      <c r="G17" s="4"/>
      <c r="H17" s="4">
        <v>0</v>
      </c>
      <c r="I17" s="179"/>
    </row>
    <row r="18" spans="2:13" x14ac:dyDescent="0.3">
      <c r="B18" s="23">
        <v>15</v>
      </c>
      <c r="C18" s="4" t="s">
        <v>15</v>
      </c>
      <c r="D18" s="160">
        <v>4</v>
      </c>
      <c r="E18" s="4">
        <v>1</v>
      </c>
      <c r="F18" s="4">
        <v>1</v>
      </c>
      <c r="G18" s="4">
        <v>1</v>
      </c>
      <c r="H18" s="4">
        <v>1</v>
      </c>
      <c r="I18" s="179"/>
    </row>
    <row r="19" spans="2:13" x14ac:dyDescent="0.3">
      <c r="B19" s="23">
        <v>16</v>
      </c>
      <c r="C19" s="4" t="s">
        <v>16</v>
      </c>
      <c r="D19" s="160">
        <v>4</v>
      </c>
      <c r="E19" s="4">
        <v>1</v>
      </c>
      <c r="F19" s="4">
        <v>1</v>
      </c>
      <c r="G19" s="4">
        <v>1</v>
      </c>
      <c r="H19" s="4">
        <v>1</v>
      </c>
      <c r="I19" s="179"/>
    </row>
    <row r="20" spans="2:13" x14ac:dyDescent="0.3">
      <c r="B20" s="23">
        <v>17</v>
      </c>
      <c r="C20" s="4" t="s">
        <v>17</v>
      </c>
      <c r="D20" s="160">
        <v>7</v>
      </c>
      <c r="E20" s="4">
        <v>2</v>
      </c>
      <c r="F20" s="4">
        <v>2</v>
      </c>
      <c r="G20" s="4">
        <v>2</v>
      </c>
      <c r="H20" s="4">
        <v>1</v>
      </c>
      <c r="I20" s="179"/>
    </row>
    <row r="21" spans="2:13" x14ac:dyDescent="0.3">
      <c r="B21" s="23">
        <v>18</v>
      </c>
      <c r="C21" s="4" t="s">
        <v>18</v>
      </c>
      <c r="D21" s="160">
        <v>21</v>
      </c>
      <c r="E21" s="4">
        <v>6</v>
      </c>
      <c r="F21" s="4">
        <v>6</v>
      </c>
      <c r="G21" s="4">
        <v>6</v>
      </c>
      <c r="H21" s="4">
        <v>3</v>
      </c>
      <c r="I21" s="179"/>
    </row>
    <row r="22" spans="2:13" ht="15" thickBot="1" x14ac:dyDescent="0.35">
      <c r="B22" s="24">
        <v>19</v>
      </c>
      <c r="C22" s="25" t="s">
        <v>19</v>
      </c>
      <c r="D22" s="178">
        <v>2</v>
      </c>
      <c r="E22" s="25"/>
      <c r="F22" s="25"/>
      <c r="G22" s="25"/>
      <c r="H22" s="25">
        <v>2</v>
      </c>
      <c r="I22" s="180"/>
    </row>
    <row r="23" spans="2:13" ht="15" thickBot="1" x14ac:dyDescent="0.35">
      <c r="B23" s="157"/>
      <c r="C23" s="158"/>
      <c r="D23" s="181">
        <f>SUM(D4:D22)</f>
        <v>96</v>
      </c>
      <c r="E23" s="158"/>
      <c r="F23" s="158"/>
      <c r="G23" s="158"/>
      <c r="H23" s="158"/>
      <c r="I23" s="159"/>
    </row>
    <row r="24" spans="2:13" x14ac:dyDescent="0.3">
      <c r="B24" s="366" t="s">
        <v>369</v>
      </c>
      <c r="C24" s="367"/>
      <c r="D24" s="367"/>
      <c r="E24" s="367"/>
      <c r="F24" s="367"/>
      <c r="G24" s="367"/>
      <c r="H24" s="367"/>
      <c r="I24" s="368"/>
      <c r="K24" s="281" t="s">
        <v>401</v>
      </c>
      <c r="L24" s="281">
        <v>63</v>
      </c>
      <c r="M24" s="281" t="s">
        <v>402</v>
      </c>
    </row>
    <row r="25" spans="2:13" x14ac:dyDescent="0.3">
      <c r="B25" s="174" t="s">
        <v>33</v>
      </c>
      <c r="C25" s="175" t="s">
        <v>0</v>
      </c>
      <c r="D25" s="175" t="s">
        <v>106</v>
      </c>
      <c r="E25" s="175" t="s">
        <v>107</v>
      </c>
      <c r="F25" s="175" t="s">
        <v>108</v>
      </c>
      <c r="G25" s="175" t="s">
        <v>109</v>
      </c>
      <c r="H25" s="175" t="s">
        <v>110</v>
      </c>
      <c r="I25" s="176" t="s">
        <v>111</v>
      </c>
    </row>
    <row r="26" spans="2:13" x14ac:dyDescent="0.3">
      <c r="B26" s="32">
        <v>1</v>
      </c>
      <c r="C26" s="1" t="s">
        <v>51</v>
      </c>
      <c r="D26" s="2">
        <v>1</v>
      </c>
      <c r="E26" s="46"/>
      <c r="F26" s="1"/>
      <c r="G26" s="1"/>
      <c r="H26" s="1">
        <v>1</v>
      </c>
      <c r="I26" s="169"/>
    </row>
    <row r="27" spans="2:13" x14ac:dyDescent="0.3">
      <c r="B27" s="32">
        <v>2</v>
      </c>
      <c r="C27" s="1" t="s">
        <v>52</v>
      </c>
      <c r="D27" s="3">
        <v>0</v>
      </c>
      <c r="E27" s="47"/>
      <c r="F27" s="1"/>
      <c r="G27" s="1"/>
      <c r="H27" s="1">
        <v>0</v>
      </c>
      <c r="I27" s="169"/>
    </row>
    <row r="28" spans="2:13" x14ac:dyDescent="0.3">
      <c r="B28" s="32">
        <v>3</v>
      </c>
      <c r="C28" s="1" t="s">
        <v>53</v>
      </c>
      <c r="D28" s="3">
        <v>1</v>
      </c>
      <c r="E28" s="47"/>
      <c r="F28" s="1"/>
      <c r="G28" s="1"/>
      <c r="H28" s="1">
        <v>1</v>
      </c>
      <c r="I28" s="169"/>
    </row>
    <row r="29" spans="2:13" x14ac:dyDescent="0.3">
      <c r="B29" s="32">
        <v>4</v>
      </c>
      <c r="C29" s="1" t="s">
        <v>54</v>
      </c>
      <c r="D29" s="2">
        <v>3</v>
      </c>
      <c r="E29" s="46">
        <v>1</v>
      </c>
      <c r="F29" s="1">
        <v>1</v>
      </c>
      <c r="G29" s="1">
        <v>1</v>
      </c>
      <c r="H29" s="1">
        <v>0</v>
      </c>
      <c r="I29" s="169"/>
    </row>
    <row r="30" spans="2:13" ht="28.8" x14ac:dyDescent="0.3">
      <c r="B30" s="32">
        <v>5</v>
      </c>
      <c r="C30" s="1" t="s">
        <v>55</v>
      </c>
      <c r="D30" s="3">
        <v>7</v>
      </c>
      <c r="E30" s="47">
        <v>2</v>
      </c>
      <c r="F30" s="1">
        <v>2</v>
      </c>
      <c r="G30" s="1">
        <v>2</v>
      </c>
      <c r="H30" s="1">
        <v>1</v>
      </c>
      <c r="I30" s="179" t="s">
        <v>112</v>
      </c>
    </row>
    <row r="31" spans="2:13" x14ac:dyDescent="0.3">
      <c r="B31" s="32">
        <v>6</v>
      </c>
      <c r="C31" s="1" t="s">
        <v>56</v>
      </c>
      <c r="D31" s="3">
        <v>1</v>
      </c>
      <c r="E31" s="47">
        <v>0</v>
      </c>
      <c r="F31" s="1">
        <v>0</v>
      </c>
      <c r="G31" s="1">
        <v>0</v>
      </c>
      <c r="H31" s="1">
        <v>1</v>
      </c>
      <c r="I31" s="169"/>
    </row>
    <row r="32" spans="2:13" ht="15" thickBot="1" x14ac:dyDescent="0.35">
      <c r="B32" s="170">
        <v>7</v>
      </c>
      <c r="C32" s="171" t="s">
        <v>57</v>
      </c>
      <c r="D32" s="172">
        <v>3</v>
      </c>
      <c r="E32" s="182">
        <v>1</v>
      </c>
      <c r="F32" s="171">
        <v>1</v>
      </c>
      <c r="G32" s="171">
        <v>1</v>
      </c>
      <c r="H32" s="171">
        <v>0</v>
      </c>
      <c r="I32" s="173"/>
    </row>
  </sheetData>
  <mergeCells count="2">
    <mergeCell ref="B24:I24"/>
    <mergeCell ref="B2:I2"/>
  </mergeCells>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451"/>
  <sheetViews>
    <sheetView topLeftCell="A48" workbookViewId="0">
      <selection activeCell="E144" sqref="E144"/>
    </sheetView>
  </sheetViews>
  <sheetFormatPr defaultRowHeight="14.4" x14ac:dyDescent="0.3"/>
  <cols>
    <col min="1" max="1" width="26.109375" customWidth="1"/>
    <col min="2" max="2" width="22" customWidth="1"/>
    <col min="3" max="3" width="20.109375" customWidth="1"/>
    <col min="4" max="4" width="18.5546875" customWidth="1"/>
    <col min="8" max="8" width="8.88671875" bestFit="1" customWidth="1"/>
  </cols>
  <sheetData>
    <row r="1" spans="1:8" ht="31.2" x14ac:dyDescent="0.3">
      <c r="A1" s="161" t="s">
        <v>222</v>
      </c>
      <c r="B1" s="1"/>
      <c r="C1" s="1"/>
      <c r="D1" s="1"/>
      <c r="E1" s="1"/>
      <c r="F1" s="1"/>
      <c r="G1" s="1"/>
      <c r="H1" s="1"/>
    </row>
    <row r="2" spans="1:8" x14ac:dyDescent="0.3">
      <c r="A2" s="1"/>
      <c r="B2" s="1"/>
      <c r="C2" s="1"/>
      <c r="D2" s="1"/>
      <c r="E2" s="1"/>
      <c r="F2" s="1"/>
      <c r="G2" s="1"/>
      <c r="H2" s="1"/>
    </row>
    <row r="3" spans="1:8" ht="28.8" x14ac:dyDescent="0.3">
      <c r="A3" s="162" t="s">
        <v>223</v>
      </c>
      <c r="B3" s="162" t="s">
        <v>224</v>
      </c>
      <c r="C3" s="162" t="s">
        <v>69</v>
      </c>
      <c r="D3" s="162" t="s">
        <v>225</v>
      </c>
      <c r="E3" s="162" t="s">
        <v>226</v>
      </c>
      <c r="F3" s="162" t="s">
        <v>227</v>
      </c>
      <c r="G3" s="162" t="s">
        <v>228</v>
      </c>
      <c r="H3" s="162" t="s">
        <v>229</v>
      </c>
    </row>
    <row r="4" spans="1:8" x14ac:dyDescent="0.3">
      <c r="A4" s="163" t="s">
        <v>230</v>
      </c>
      <c r="B4" s="48" t="s">
        <v>231</v>
      </c>
      <c r="C4" s="48" t="s">
        <v>232</v>
      </c>
      <c r="D4" s="48" t="s">
        <v>233</v>
      </c>
      <c r="E4" s="48">
        <v>5960</v>
      </c>
      <c r="F4" s="48">
        <v>4374</v>
      </c>
      <c r="G4" s="48">
        <v>397.46</v>
      </c>
      <c r="H4" s="48">
        <v>10334</v>
      </c>
    </row>
    <row r="5" spans="1:8" hidden="1" x14ac:dyDescent="0.3">
      <c r="A5" s="163" t="s">
        <v>230</v>
      </c>
      <c r="B5" s="48" t="s">
        <v>234</v>
      </c>
      <c r="C5" s="48" t="s">
        <v>232</v>
      </c>
      <c r="D5" s="48" t="s">
        <v>233</v>
      </c>
      <c r="E5" s="48">
        <v>5910</v>
      </c>
      <c r="F5" s="48">
        <v>4374</v>
      </c>
      <c r="G5" s="48">
        <v>395.54</v>
      </c>
      <c r="H5" s="48">
        <v>10284</v>
      </c>
    </row>
    <row r="6" spans="1:8" hidden="1" x14ac:dyDescent="0.3">
      <c r="A6" s="163" t="s">
        <v>230</v>
      </c>
      <c r="B6" s="48" t="s">
        <v>235</v>
      </c>
      <c r="C6" s="48" t="s">
        <v>232</v>
      </c>
      <c r="D6" s="48" t="s">
        <v>233</v>
      </c>
      <c r="E6" s="48">
        <v>5858</v>
      </c>
      <c r="F6" s="48">
        <v>4374</v>
      </c>
      <c r="G6" s="48">
        <v>393.54</v>
      </c>
      <c r="H6" s="48">
        <v>10232</v>
      </c>
    </row>
    <row r="7" spans="1:8" hidden="1" x14ac:dyDescent="0.3">
      <c r="A7" s="163" t="s">
        <v>230</v>
      </c>
      <c r="B7" s="48" t="s">
        <v>236</v>
      </c>
      <c r="C7" s="48" t="s">
        <v>232</v>
      </c>
      <c r="D7" s="48" t="s">
        <v>233</v>
      </c>
      <c r="E7" s="48">
        <v>5818</v>
      </c>
      <c r="F7" s="48">
        <v>4374</v>
      </c>
      <c r="G7" s="48">
        <v>392</v>
      </c>
      <c r="H7" s="48">
        <v>10192</v>
      </c>
    </row>
    <row r="8" spans="1:8" x14ac:dyDescent="0.3">
      <c r="A8" s="163" t="s">
        <v>237</v>
      </c>
      <c r="B8" s="48" t="s">
        <v>231</v>
      </c>
      <c r="C8" s="48" t="s">
        <v>232</v>
      </c>
      <c r="D8" s="48" t="s">
        <v>233</v>
      </c>
      <c r="E8" s="48">
        <v>5960</v>
      </c>
      <c r="F8" s="48">
        <v>4374</v>
      </c>
      <c r="G8" s="48">
        <v>397.46</v>
      </c>
      <c r="H8" s="48">
        <v>10334</v>
      </c>
    </row>
    <row r="9" spans="1:8" hidden="1" x14ac:dyDescent="0.3">
      <c r="A9" s="163" t="s">
        <v>237</v>
      </c>
      <c r="B9" s="48" t="s">
        <v>234</v>
      </c>
      <c r="C9" s="48" t="s">
        <v>232</v>
      </c>
      <c r="D9" s="48" t="s">
        <v>233</v>
      </c>
      <c r="E9" s="48">
        <v>5910</v>
      </c>
      <c r="F9" s="48">
        <v>4374</v>
      </c>
      <c r="G9" s="48">
        <v>395.54</v>
      </c>
      <c r="H9" s="48">
        <v>10284</v>
      </c>
    </row>
    <row r="10" spans="1:8" hidden="1" x14ac:dyDescent="0.3">
      <c r="A10" s="163" t="s">
        <v>237</v>
      </c>
      <c r="B10" s="48" t="s">
        <v>235</v>
      </c>
      <c r="C10" s="48" t="s">
        <v>232</v>
      </c>
      <c r="D10" s="48" t="s">
        <v>233</v>
      </c>
      <c r="E10" s="48">
        <v>5858</v>
      </c>
      <c r="F10" s="48">
        <v>4374</v>
      </c>
      <c r="G10" s="48">
        <v>393.54</v>
      </c>
      <c r="H10" s="48">
        <v>10232</v>
      </c>
    </row>
    <row r="11" spans="1:8" hidden="1" x14ac:dyDescent="0.3">
      <c r="A11" s="163" t="s">
        <v>237</v>
      </c>
      <c r="B11" s="48" t="s">
        <v>236</v>
      </c>
      <c r="C11" s="48" t="s">
        <v>232</v>
      </c>
      <c r="D11" s="48" t="s">
        <v>233</v>
      </c>
      <c r="E11" s="48">
        <v>5818</v>
      </c>
      <c r="F11" s="48">
        <v>4374</v>
      </c>
      <c r="G11" s="48">
        <v>392</v>
      </c>
      <c r="H11" s="48">
        <v>10192</v>
      </c>
    </row>
    <row r="12" spans="1:8" x14ac:dyDescent="0.3">
      <c r="A12" s="163" t="s">
        <v>238</v>
      </c>
      <c r="B12" s="48" t="s">
        <v>231</v>
      </c>
      <c r="C12" s="48" t="s">
        <v>232</v>
      </c>
      <c r="D12" s="48" t="s">
        <v>233</v>
      </c>
      <c r="E12" s="48">
        <v>5960</v>
      </c>
      <c r="F12" s="48">
        <v>4374</v>
      </c>
      <c r="G12" s="48">
        <v>397.46</v>
      </c>
      <c r="H12" s="48">
        <v>10334</v>
      </c>
    </row>
    <row r="13" spans="1:8" hidden="1" x14ac:dyDescent="0.3">
      <c r="A13" s="163" t="s">
        <v>238</v>
      </c>
      <c r="B13" s="48" t="s">
        <v>234</v>
      </c>
      <c r="C13" s="48" t="s">
        <v>232</v>
      </c>
      <c r="D13" s="48" t="s">
        <v>233</v>
      </c>
      <c r="E13" s="48">
        <v>5910</v>
      </c>
      <c r="F13" s="48">
        <v>4374</v>
      </c>
      <c r="G13" s="48">
        <v>395.54</v>
      </c>
      <c r="H13" s="48">
        <v>10284</v>
      </c>
    </row>
    <row r="14" spans="1:8" hidden="1" x14ac:dyDescent="0.3">
      <c r="A14" s="163" t="s">
        <v>238</v>
      </c>
      <c r="B14" s="48" t="s">
        <v>235</v>
      </c>
      <c r="C14" s="48" t="s">
        <v>232</v>
      </c>
      <c r="D14" s="48" t="s">
        <v>233</v>
      </c>
      <c r="E14" s="48">
        <v>5858</v>
      </c>
      <c r="F14" s="48">
        <v>4374</v>
      </c>
      <c r="G14" s="48">
        <v>393.54</v>
      </c>
      <c r="H14" s="48">
        <v>10232</v>
      </c>
    </row>
    <row r="15" spans="1:8" hidden="1" x14ac:dyDescent="0.3">
      <c r="A15" s="163" t="s">
        <v>238</v>
      </c>
      <c r="B15" s="48" t="s">
        <v>236</v>
      </c>
      <c r="C15" s="48" t="s">
        <v>232</v>
      </c>
      <c r="D15" s="48" t="s">
        <v>233</v>
      </c>
      <c r="E15" s="48">
        <v>5818</v>
      </c>
      <c r="F15" s="48">
        <v>4374</v>
      </c>
      <c r="G15" s="48">
        <v>392</v>
      </c>
      <c r="H15" s="48">
        <v>10192</v>
      </c>
    </row>
    <row r="16" spans="1:8" x14ac:dyDescent="0.3">
      <c r="A16" s="163" t="s">
        <v>239</v>
      </c>
      <c r="B16" s="48" t="s">
        <v>231</v>
      </c>
      <c r="C16" s="48" t="s">
        <v>232</v>
      </c>
      <c r="D16" s="48" t="s">
        <v>233</v>
      </c>
      <c r="E16" s="48">
        <v>5960</v>
      </c>
      <c r="F16" s="48">
        <v>4374</v>
      </c>
      <c r="G16" s="48">
        <v>397.46</v>
      </c>
      <c r="H16" s="48">
        <v>10334</v>
      </c>
    </row>
    <row r="17" spans="1:8" hidden="1" x14ac:dyDescent="0.3">
      <c r="A17" s="163" t="s">
        <v>239</v>
      </c>
      <c r="B17" s="48" t="s">
        <v>234</v>
      </c>
      <c r="C17" s="48" t="s">
        <v>232</v>
      </c>
      <c r="D17" s="48" t="s">
        <v>233</v>
      </c>
      <c r="E17" s="48">
        <v>5910</v>
      </c>
      <c r="F17" s="48">
        <v>4374</v>
      </c>
      <c r="G17" s="48">
        <v>395.54</v>
      </c>
      <c r="H17" s="48">
        <v>10284</v>
      </c>
    </row>
    <row r="18" spans="1:8" hidden="1" x14ac:dyDescent="0.3">
      <c r="A18" s="163" t="s">
        <v>239</v>
      </c>
      <c r="B18" s="48" t="s">
        <v>235</v>
      </c>
      <c r="C18" s="48" t="s">
        <v>232</v>
      </c>
      <c r="D18" s="48" t="s">
        <v>233</v>
      </c>
      <c r="E18" s="48">
        <v>5858</v>
      </c>
      <c r="F18" s="48">
        <v>4374</v>
      </c>
      <c r="G18" s="48">
        <v>393.54</v>
      </c>
      <c r="H18" s="48">
        <v>10232</v>
      </c>
    </row>
    <row r="19" spans="1:8" hidden="1" x14ac:dyDescent="0.3">
      <c r="A19" s="163" t="s">
        <v>239</v>
      </c>
      <c r="B19" s="48" t="s">
        <v>236</v>
      </c>
      <c r="C19" s="48" t="s">
        <v>232</v>
      </c>
      <c r="D19" s="48" t="s">
        <v>233</v>
      </c>
      <c r="E19" s="48">
        <v>5818</v>
      </c>
      <c r="F19" s="48">
        <v>4374</v>
      </c>
      <c r="G19" s="48">
        <v>392</v>
      </c>
      <c r="H19" s="48">
        <v>10192</v>
      </c>
    </row>
    <row r="20" spans="1:8" x14ac:dyDescent="0.3">
      <c r="A20" s="163" t="s">
        <v>240</v>
      </c>
      <c r="B20" s="48" t="s">
        <v>231</v>
      </c>
      <c r="C20" s="48" t="s">
        <v>232</v>
      </c>
      <c r="D20" s="48" t="s">
        <v>233</v>
      </c>
      <c r="E20" s="48">
        <v>5960</v>
      </c>
      <c r="F20" s="48">
        <v>4374</v>
      </c>
      <c r="G20" s="48">
        <v>397.46</v>
      </c>
      <c r="H20" s="48">
        <v>10334</v>
      </c>
    </row>
    <row r="21" spans="1:8" hidden="1" x14ac:dyDescent="0.3">
      <c r="A21" s="163" t="s">
        <v>240</v>
      </c>
      <c r="B21" s="48" t="s">
        <v>234</v>
      </c>
      <c r="C21" s="48" t="s">
        <v>232</v>
      </c>
      <c r="D21" s="48" t="s">
        <v>233</v>
      </c>
      <c r="E21" s="48">
        <v>5910</v>
      </c>
      <c r="F21" s="48">
        <v>4374</v>
      </c>
      <c r="G21" s="48">
        <v>395.54</v>
      </c>
      <c r="H21" s="48">
        <v>10284</v>
      </c>
    </row>
    <row r="22" spans="1:8" hidden="1" x14ac:dyDescent="0.3">
      <c r="A22" s="163" t="s">
        <v>240</v>
      </c>
      <c r="B22" s="48" t="s">
        <v>235</v>
      </c>
      <c r="C22" s="48" t="s">
        <v>232</v>
      </c>
      <c r="D22" s="48" t="s">
        <v>233</v>
      </c>
      <c r="E22" s="48">
        <v>5858</v>
      </c>
      <c r="F22" s="48">
        <v>4374</v>
      </c>
      <c r="G22" s="48">
        <v>393.54</v>
      </c>
      <c r="H22" s="48">
        <v>10232</v>
      </c>
    </row>
    <row r="23" spans="1:8" hidden="1" x14ac:dyDescent="0.3">
      <c r="A23" s="163" t="s">
        <v>240</v>
      </c>
      <c r="B23" s="48" t="s">
        <v>236</v>
      </c>
      <c r="C23" s="48" t="s">
        <v>232</v>
      </c>
      <c r="D23" s="48" t="s">
        <v>233</v>
      </c>
      <c r="E23" s="48">
        <v>5818</v>
      </c>
      <c r="F23" s="48">
        <v>4374</v>
      </c>
      <c r="G23" s="48">
        <v>392</v>
      </c>
      <c r="H23" s="48">
        <v>10192</v>
      </c>
    </row>
    <row r="24" spans="1:8" x14ac:dyDescent="0.3">
      <c r="A24" s="163" t="s">
        <v>241</v>
      </c>
      <c r="B24" s="48" t="s">
        <v>231</v>
      </c>
      <c r="C24" s="48" t="s">
        <v>232</v>
      </c>
      <c r="D24" s="48" t="s">
        <v>233</v>
      </c>
      <c r="E24" s="48">
        <v>5548</v>
      </c>
      <c r="F24" s="48">
        <v>4374</v>
      </c>
      <c r="G24" s="48">
        <v>381.62</v>
      </c>
      <c r="H24" s="48">
        <v>9922</v>
      </c>
    </row>
    <row r="25" spans="1:8" hidden="1" x14ac:dyDescent="0.3">
      <c r="A25" s="163" t="s">
        <v>241</v>
      </c>
      <c r="B25" s="48" t="s">
        <v>234</v>
      </c>
      <c r="C25" s="48" t="s">
        <v>232</v>
      </c>
      <c r="D25" s="48" t="s">
        <v>233</v>
      </c>
      <c r="E25" s="48">
        <v>5496</v>
      </c>
      <c r="F25" s="48">
        <v>4374</v>
      </c>
      <c r="G25" s="48">
        <v>379.62</v>
      </c>
      <c r="H25" s="48">
        <v>9870</v>
      </c>
    </row>
    <row r="26" spans="1:8" hidden="1" x14ac:dyDescent="0.3">
      <c r="A26" s="163" t="s">
        <v>241</v>
      </c>
      <c r="B26" s="48" t="s">
        <v>235</v>
      </c>
      <c r="C26" s="48" t="s">
        <v>232</v>
      </c>
      <c r="D26" s="48" t="s">
        <v>233</v>
      </c>
      <c r="E26" s="48">
        <v>5446</v>
      </c>
      <c r="F26" s="48">
        <v>4374</v>
      </c>
      <c r="G26" s="48">
        <v>377.69</v>
      </c>
      <c r="H26" s="48">
        <v>9820</v>
      </c>
    </row>
    <row r="27" spans="1:8" hidden="1" x14ac:dyDescent="0.3">
      <c r="A27" s="163" t="s">
        <v>241</v>
      </c>
      <c r="B27" s="48" t="s">
        <v>236</v>
      </c>
      <c r="C27" s="48" t="s">
        <v>232</v>
      </c>
      <c r="D27" s="48" t="s">
        <v>233</v>
      </c>
      <c r="E27" s="48">
        <v>5396</v>
      </c>
      <c r="F27" s="48">
        <v>4374</v>
      </c>
      <c r="G27" s="48">
        <v>375.77</v>
      </c>
      <c r="H27" s="48">
        <v>9770</v>
      </c>
    </row>
    <row r="28" spans="1:8" x14ac:dyDescent="0.3">
      <c r="A28" s="163" t="s">
        <v>242</v>
      </c>
      <c r="B28" s="48" t="s">
        <v>231</v>
      </c>
      <c r="C28" s="48" t="s">
        <v>232</v>
      </c>
      <c r="D28" s="48" t="s">
        <v>233</v>
      </c>
      <c r="E28" s="48">
        <v>5548</v>
      </c>
      <c r="F28" s="48">
        <v>4374</v>
      </c>
      <c r="G28" s="48">
        <v>381.62</v>
      </c>
      <c r="H28" s="48">
        <v>9922</v>
      </c>
    </row>
    <row r="29" spans="1:8" hidden="1" x14ac:dyDescent="0.3">
      <c r="A29" s="163" t="s">
        <v>242</v>
      </c>
      <c r="B29" s="48" t="s">
        <v>234</v>
      </c>
      <c r="C29" s="48" t="s">
        <v>232</v>
      </c>
      <c r="D29" s="48" t="s">
        <v>233</v>
      </c>
      <c r="E29" s="48">
        <v>5496</v>
      </c>
      <c r="F29" s="48">
        <v>4374</v>
      </c>
      <c r="G29" s="48">
        <v>379.62</v>
      </c>
      <c r="H29" s="48">
        <v>9870</v>
      </c>
    </row>
    <row r="30" spans="1:8" hidden="1" x14ac:dyDescent="0.3">
      <c r="A30" s="163" t="s">
        <v>242</v>
      </c>
      <c r="B30" s="48" t="s">
        <v>235</v>
      </c>
      <c r="C30" s="48" t="s">
        <v>232</v>
      </c>
      <c r="D30" s="48" t="s">
        <v>233</v>
      </c>
      <c r="E30" s="48">
        <v>5446</v>
      </c>
      <c r="F30" s="48">
        <v>4374</v>
      </c>
      <c r="G30" s="48">
        <v>377.69</v>
      </c>
      <c r="H30" s="48">
        <v>9820</v>
      </c>
    </row>
    <row r="31" spans="1:8" hidden="1" x14ac:dyDescent="0.3">
      <c r="A31" s="163" t="s">
        <v>242</v>
      </c>
      <c r="B31" s="48" t="s">
        <v>236</v>
      </c>
      <c r="C31" s="48" t="s">
        <v>232</v>
      </c>
      <c r="D31" s="48" t="s">
        <v>233</v>
      </c>
      <c r="E31" s="48">
        <v>5396</v>
      </c>
      <c r="F31" s="48">
        <v>4374</v>
      </c>
      <c r="G31" s="48">
        <v>375.77</v>
      </c>
      <c r="H31" s="48">
        <v>9770</v>
      </c>
    </row>
    <row r="32" spans="1:8" x14ac:dyDescent="0.3">
      <c r="A32" s="163" t="s">
        <v>243</v>
      </c>
      <c r="B32" s="48" t="s">
        <v>231</v>
      </c>
      <c r="C32" s="48" t="s">
        <v>232</v>
      </c>
      <c r="D32" s="48" t="s">
        <v>233</v>
      </c>
      <c r="E32" s="48">
        <v>5548</v>
      </c>
      <c r="F32" s="48">
        <v>4374</v>
      </c>
      <c r="G32" s="48">
        <v>381.62</v>
      </c>
      <c r="H32" s="48">
        <v>9922</v>
      </c>
    </row>
    <row r="33" spans="1:8" hidden="1" x14ac:dyDescent="0.3">
      <c r="A33" s="163" t="s">
        <v>243</v>
      </c>
      <c r="B33" s="48" t="s">
        <v>234</v>
      </c>
      <c r="C33" s="48" t="s">
        <v>232</v>
      </c>
      <c r="D33" s="48" t="s">
        <v>233</v>
      </c>
      <c r="E33" s="48">
        <v>5496</v>
      </c>
      <c r="F33" s="48">
        <v>4374</v>
      </c>
      <c r="G33" s="48">
        <v>379.62</v>
      </c>
      <c r="H33" s="48">
        <v>9870</v>
      </c>
    </row>
    <row r="34" spans="1:8" hidden="1" x14ac:dyDescent="0.3">
      <c r="A34" s="163" t="s">
        <v>243</v>
      </c>
      <c r="B34" s="48" t="s">
        <v>235</v>
      </c>
      <c r="C34" s="48" t="s">
        <v>232</v>
      </c>
      <c r="D34" s="48" t="s">
        <v>233</v>
      </c>
      <c r="E34" s="48">
        <v>5446</v>
      </c>
      <c r="F34" s="48">
        <v>4374</v>
      </c>
      <c r="G34" s="48">
        <v>377.69</v>
      </c>
      <c r="H34" s="48">
        <v>9820</v>
      </c>
    </row>
    <row r="35" spans="1:8" hidden="1" x14ac:dyDescent="0.3">
      <c r="A35" s="163" t="s">
        <v>243</v>
      </c>
      <c r="B35" s="48" t="s">
        <v>236</v>
      </c>
      <c r="C35" s="48" t="s">
        <v>232</v>
      </c>
      <c r="D35" s="48" t="s">
        <v>233</v>
      </c>
      <c r="E35" s="48">
        <v>5396</v>
      </c>
      <c r="F35" s="48">
        <v>4374</v>
      </c>
      <c r="G35" s="48">
        <v>375.77</v>
      </c>
      <c r="H35" s="48">
        <v>9770</v>
      </c>
    </row>
    <row r="36" spans="1:8" x14ac:dyDescent="0.3">
      <c r="A36" s="163" t="s">
        <v>244</v>
      </c>
      <c r="B36" s="48" t="s">
        <v>231</v>
      </c>
      <c r="C36" s="48" t="s">
        <v>232</v>
      </c>
      <c r="D36" s="48" t="s">
        <v>233</v>
      </c>
      <c r="E36" s="48">
        <v>5548</v>
      </c>
      <c r="F36" s="48">
        <v>4374</v>
      </c>
      <c r="G36" s="48">
        <v>381.62</v>
      </c>
      <c r="H36" s="48">
        <v>9922</v>
      </c>
    </row>
    <row r="37" spans="1:8" hidden="1" x14ac:dyDescent="0.3">
      <c r="A37" s="163" t="s">
        <v>244</v>
      </c>
      <c r="B37" s="48" t="s">
        <v>234</v>
      </c>
      <c r="C37" s="48" t="s">
        <v>232</v>
      </c>
      <c r="D37" s="48" t="s">
        <v>233</v>
      </c>
      <c r="E37" s="48">
        <v>5496</v>
      </c>
      <c r="F37" s="48">
        <v>4374</v>
      </c>
      <c r="G37" s="48">
        <v>379.62</v>
      </c>
      <c r="H37" s="48">
        <v>9870</v>
      </c>
    </row>
    <row r="38" spans="1:8" hidden="1" x14ac:dyDescent="0.3">
      <c r="A38" s="163" t="s">
        <v>244</v>
      </c>
      <c r="B38" s="48" t="s">
        <v>235</v>
      </c>
      <c r="C38" s="48" t="s">
        <v>232</v>
      </c>
      <c r="D38" s="48" t="s">
        <v>233</v>
      </c>
      <c r="E38" s="48">
        <v>5446</v>
      </c>
      <c r="F38" s="48">
        <v>4374</v>
      </c>
      <c r="G38" s="48">
        <v>377.69</v>
      </c>
      <c r="H38" s="48">
        <v>9820</v>
      </c>
    </row>
    <row r="39" spans="1:8" hidden="1" x14ac:dyDescent="0.3">
      <c r="A39" s="163" t="s">
        <v>244</v>
      </c>
      <c r="B39" s="48" t="s">
        <v>236</v>
      </c>
      <c r="C39" s="48" t="s">
        <v>232</v>
      </c>
      <c r="D39" s="48" t="s">
        <v>233</v>
      </c>
      <c r="E39" s="48">
        <v>5396</v>
      </c>
      <c r="F39" s="48">
        <v>4374</v>
      </c>
      <c r="G39" s="48">
        <v>375.77</v>
      </c>
      <c r="H39" s="48">
        <v>9770</v>
      </c>
    </row>
    <row r="40" spans="1:8" x14ac:dyDescent="0.3">
      <c r="A40" s="163" t="s">
        <v>245</v>
      </c>
      <c r="B40" s="48" t="s">
        <v>231</v>
      </c>
      <c r="C40" s="48" t="s">
        <v>232</v>
      </c>
      <c r="D40" s="48" t="s">
        <v>233</v>
      </c>
      <c r="E40" s="48">
        <v>5548</v>
      </c>
      <c r="F40" s="48">
        <v>4374</v>
      </c>
      <c r="G40" s="48">
        <v>381.62</v>
      </c>
      <c r="H40" s="48">
        <v>9922</v>
      </c>
    </row>
    <row r="41" spans="1:8" hidden="1" x14ac:dyDescent="0.3">
      <c r="A41" s="163" t="s">
        <v>245</v>
      </c>
      <c r="B41" s="48" t="s">
        <v>234</v>
      </c>
      <c r="C41" s="48" t="s">
        <v>232</v>
      </c>
      <c r="D41" s="48" t="s">
        <v>233</v>
      </c>
      <c r="E41" s="48">
        <v>5496</v>
      </c>
      <c r="F41" s="48">
        <v>4374</v>
      </c>
      <c r="G41" s="48">
        <v>379.62</v>
      </c>
      <c r="H41" s="48">
        <v>9870</v>
      </c>
    </row>
    <row r="42" spans="1:8" hidden="1" x14ac:dyDescent="0.3">
      <c r="A42" s="163" t="s">
        <v>245</v>
      </c>
      <c r="B42" s="48" t="s">
        <v>235</v>
      </c>
      <c r="C42" s="48" t="s">
        <v>232</v>
      </c>
      <c r="D42" s="48" t="s">
        <v>233</v>
      </c>
      <c r="E42" s="48">
        <v>5446</v>
      </c>
      <c r="F42" s="48">
        <v>4374</v>
      </c>
      <c r="G42" s="48">
        <v>377.69</v>
      </c>
      <c r="H42" s="48">
        <v>9820</v>
      </c>
    </row>
    <row r="43" spans="1:8" hidden="1" x14ac:dyDescent="0.3">
      <c r="A43" s="163" t="s">
        <v>245</v>
      </c>
      <c r="B43" s="48" t="s">
        <v>236</v>
      </c>
      <c r="C43" s="48" t="s">
        <v>232</v>
      </c>
      <c r="D43" s="48" t="s">
        <v>233</v>
      </c>
      <c r="E43" s="48">
        <v>5396</v>
      </c>
      <c r="F43" s="48">
        <v>4374</v>
      </c>
      <c r="G43" s="48">
        <v>375.77</v>
      </c>
      <c r="H43" s="48">
        <v>9770</v>
      </c>
    </row>
    <row r="44" spans="1:8" x14ac:dyDescent="0.3">
      <c r="A44" s="163" t="s">
        <v>246</v>
      </c>
      <c r="B44" s="48" t="s">
        <v>231</v>
      </c>
      <c r="C44" s="48" t="s">
        <v>232</v>
      </c>
      <c r="D44" s="48" t="s">
        <v>233</v>
      </c>
      <c r="E44" s="48">
        <v>5548</v>
      </c>
      <c r="F44" s="48">
        <v>4374</v>
      </c>
      <c r="G44" s="48">
        <v>381.62</v>
      </c>
      <c r="H44" s="48">
        <v>9922</v>
      </c>
    </row>
    <row r="45" spans="1:8" hidden="1" x14ac:dyDescent="0.3">
      <c r="A45" s="163" t="s">
        <v>246</v>
      </c>
      <c r="B45" s="48" t="s">
        <v>234</v>
      </c>
      <c r="C45" s="48" t="s">
        <v>232</v>
      </c>
      <c r="D45" s="48" t="s">
        <v>233</v>
      </c>
      <c r="E45" s="48">
        <v>5496</v>
      </c>
      <c r="F45" s="48">
        <v>4374</v>
      </c>
      <c r="G45" s="48">
        <v>379.62</v>
      </c>
      <c r="H45" s="48">
        <v>9870</v>
      </c>
    </row>
    <row r="46" spans="1:8" hidden="1" x14ac:dyDescent="0.3">
      <c r="A46" s="163" t="s">
        <v>246</v>
      </c>
      <c r="B46" s="48" t="s">
        <v>235</v>
      </c>
      <c r="C46" s="48" t="s">
        <v>232</v>
      </c>
      <c r="D46" s="48" t="s">
        <v>233</v>
      </c>
      <c r="E46" s="48">
        <v>5446</v>
      </c>
      <c r="F46" s="48">
        <v>4374</v>
      </c>
      <c r="G46" s="48">
        <v>377.69</v>
      </c>
      <c r="H46" s="48">
        <v>9820</v>
      </c>
    </row>
    <row r="47" spans="1:8" hidden="1" x14ac:dyDescent="0.3">
      <c r="A47" s="163" t="s">
        <v>246</v>
      </c>
      <c r="B47" s="48" t="s">
        <v>236</v>
      </c>
      <c r="C47" s="48" t="s">
        <v>232</v>
      </c>
      <c r="D47" s="48" t="s">
        <v>233</v>
      </c>
      <c r="E47" s="48">
        <v>5396</v>
      </c>
      <c r="F47" s="48">
        <v>4374</v>
      </c>
      <c r="G47" s="48">
        <v>375.77</v>
      </c>
      <c r="H47" s="48">
        <v>9770</v>
      </c>
    </row>
    <row r="48" spans="1:8" x14ac:dyDescent="0.3">
      <c r="A48" s="163" t="s">
        <v>247</v>
      </c>
      <c r="B48" s="48" t="s">
        <v>231</v>
      </c>
      <c r="C48" s="48" t="s">
        <v>232</v>
      </c>
      <c r="D48" s="48" t="s">
        <v>233</v>
      </c>
      <c r="E48" s="48">
        <v>5548</v>
      </c>
      <c r="F48" s="48">
        <v>4374</v>
      </c>
      <c r="G48" s="48">
        <v>381.62</v>
      </c>
      <c r="H48" s="48">
        <v>9922</v>
      </c>
    </row>
    <row r="49" spans="1:8" hidden="1" x14ac:dyDescent="0.3">
      <c r="A49" s="163" t="s">
        <v>247</v>
      </c>
      <c r="B49" s="48" t="s">
        <v>234</v>
      </c>
      <c r="C49" s="48" t="s">
        <v>232</v>
      </c>
      <c r="D49" s="48" t="s">
        <v>233</v>
      </c>
      <c r="E49" s="48">
        <v>5496</v>
      </c>
      <c r="F49" s="48">
        <v>4374</v>
      </c>
      <c r="G49" s="48">
        <v>379.62</v>
      </c>
      <c r="H49" s="48">
        <v>9870</v>
      </c>
    </row>
    <row r="50" spans="1:8" hidden="1" x14ac:dyDescent="0.3">
      <c r="A50" s="163" t="s">
        <v>247</v>
      </c>
      <c r="B50" s="48" t="s">
        <v>235</v>
      </c>
      <c r="C50" s="48" t="s">
        <v>232</v>
      </c>
      <c r="D50" s="48" t="s">
        <v>233</v>
      </c>
      <c r="E50" s="48">
        <v>5446</v>
      </c>
      <c r="F50" s="48">
        <v>4374</v>
      </c>
      <c r="G50" s="48">
        <v>377.69</v>
      </c>
      <c r="H50" s="48">
        <v>9820</v>
      </c>
    </row>
    <row r="51" spans="1:8" hidden="1" x14ac:dyDescent="0.3">
      <c r="A51" s="163" t="s">
        <v>247</v>
      </c>
      <c r="B51" s="48" t="s">
        <v>236</v>
      </c>
      <c r="C51" s="48" t="s">
        <v>232</v>
      </c>
      <c r="D51" s="48" t="s">
        <v>233</v>
      </c>
      <c r="E51" s="48">
        <v>5396</v>
      </c>
      <c r="F51" s="48">
        <v>4374</v>
      </c>
      <c r="G51" s="48">
        <v>375.77</v>
      </c>
      <c r="H51" s="48">
        <v>9770</v>
      </c>
    </row>
    <row r="52" spans="1:8" x14ac:dyDescent="0.3">
      <c r="A52" s="163" t="s">
        <v>248</v>
      </c>
      <c r="B52" s="48" t="s">
        <v>231</v>
      </c>
      <c r="C52" s="48" t="s">
        <v>232</v>
      </c>
      <c r="D52" s="48" t="s">
        <v>233</v>
      </c>
      <c r="E52" s="48">
        <v>5548</v>
      </c>
      <c r="F52" s="48">
        <v>4374</v>
      </c>
      <c r="G52" s="48">
        <v>381.62</v>
      </c>
      <c r="H52" s="48">
        <v>9922</v>
      </c>
    </row>
    <row r="53" spans="1:8" hidden="1" x14ac:dyDescent="0.3">
      <c r="A53" s="163" t="s">
        <v>248</v>
      </c>
      <c r="B53" s="48" t="s">
        <v>234</v>
      </c>
      <c r="C53" s="48" t="s">
        <v>232</v>
      </c>
      <c r="D53" s="48" t="s">
        <v>233</v>
      </c>
      <c r="E53" s="48">
        <v>5496</v>
      </c>
      <c r="F53" s="48">
        <v>4374</v>
      </c>
      <c r="G53" s="48">
        <v>379.62</v>
      </c>
      <c r="H53" s="48">
        <v>9870</v>
      </c>
    </row>
    <row r="54" spans="1:8" hidden="1" x14ac:dyDescent="0.3">
      <c r="A54" s="163" t="s">
        <v>248</v>
      </c>
      <c r="B54" s="48" t="s">
        <v>235</v>
      </c>
      <c r="C54" s="48" t="s">
        <v>232</v>
      </c>
      <c r="D54" s="48" t="s">
        <v>233</v>
      </c>
      <c r="E54" s="48">
        <v>5446</v>
      </c>
      <c r="F54" s="48">
        <v>4374</v>
      </c>
      <c r="G54" s="48">
        <v>377.69</v>
      </c>
      <c r="H54" s="48">
        <v>9820</v>
      </c>
    </row>
    <row r="55" spans="1:8" hidden="1" x14ac:dyDescent="0.3">
      <c r="A55" s="163" t="s">
        <v>248</v>
      </c>
      <c r="B55" s="48" t="s">
        <v>236</v>
      </c>
      <c r="C55" s="48" t="s">
        <v>232</v>
      </c>
      <c r="D55" s="48" t="s">
        <v>233</v>
      </c>
      <c r="E55" s="48">
        <v>5396</v>
      </c>
      <c r="F55" s="48">
        <v>4374</v>
      </c>
      <c r="G55" s="48">
        <v>375.77</v>
      </c>
      <c r="H55" s="48">
        <v>9770</v>
      </c>
    </row>
    <row r="56" spans="1:8" x14ac:dyDescent="0.3">
      <c r="A56" s="163" t="s">
        <v>26</v>
      </c>
      <c r="B56" s="48" t="s">
        <v>231</v>
      </c>
      <c r="C56" s="48" t="s">
        <v>232</v>
      </c>
      <c r="D56" s="48" t="s">
        <v>233</v>
      </c>
      <c r="E56" s="48">
        <v>5507</v>
      </c>
      <c r="F56" s="48">
        <v>4374</v>
      </c>
      <c r="G56" s="48">
        <v>380.04</v>
      </c>
      <c r="H56" s="48">
        <v>9881</v>
      </c>
    </row>
    <row r="57" spans="1:8" hidden="1" x14ac:dyDescent="0.3">
      <c r="A57" s="163" t="s">
        <v>26</v>
      </c>
      <c r="B57" s="48" t="s">
        <v>234</v>
      </c>
      <c r="C57" s="48" t="s">
        <v>232</v>
      </c>
      <c r="D57" s="48" t="s">
        <v>233</v>
      </c>
      <c r="E57" s="48">
        <v>5446</v>
      </c>
      <c r="F57" s="48">
        <v>4374</v>
      </c>
      <c r="G57" s="48">
        <v>377.69</v>
      </c>
      <c r="H57" s="48">
        <v>9820</v>
      </c>
    </row>
    <row r="58" spans="1:8" hidden="1" x14ac:dyDescent="0.3">
      <c r="A58" s="163" t="s">
        <v>26</v>
      </c>
      <c r="B58" s="48" t="s">
        <v>235</v>
      </c>
      <c r="C58" s="48" t="s">
        <v>232</v>
      </c>
      <c r="D58" s="48" t="s">
        <v>233</v>
      </c>
      <c r="E58" s="48">
        <v>5387</v>
      </c>
      <c r="F58" s="48">
        <v>4374</v>
      </c>
      <c r="G58" s="48">
        <v>375.42</v>
      </c>
      <c r="H58" s="48">
        <v>9761</v>
      </c>
    </row>
    <row r="59" spans="1:8" hidden="1" x14ac:dyDescent="0.3">
      <c r="A59" s="163" t="s">
        <v>26</v>
      </c>
      <c r="B59" s="48" t="s">
        <v>236</v>
      </c>
      <c r="C59" s="48" t="s">
        <v>232</v>
      </c>
      <c r="D59" s="48" t="s">
        <v>233</v>
      </c>
      <c r="E59" s="48">
        <v>5338</v>
      </c>
      <c r="F59" s="48">
        <v>4374</v>
      </c>
      <c r="G59" s="48">
        <v>373.54</v>
      </c>
      <c r="H59" s="48">
        <v>9712</v>
      </c>
    </row>
    <row r="60" spans="1:8" x14ac:dyDescent="0.3">
      <c r="A60" s="163" t="s">
        <v>249</v>
      </c>
      <c r="B60" s="48" t="s">
        <v>231</v>
      </c>
      <c r="C60" s="48" t="s">
        <v>232</v>
      </c>
      <c r="D60" s="48" t="s">
        <v>233</v>
      </c>
      <c r="E60" s="48">
        <v>5507</v>
      </c>
      <c r="F60" s="48">
        <v>4374</v>
      </c>
      <c r="G60" s="48">
        <v>380.04</v>
      </c>
      <c r="H60" s="48">
        <v>9881</v>
      </c>
    </row>
    <row r="61" spans="1:8" hidden="1" x14ac:dyDescent="0.3">
      <c r="A61" s="163" t="s">
        <v>249</v>
      </c>
      <c r="B61" s="48" t="s">
        <v>234</v>
      </c>
      <c r="C61" s="48" t="s">
        <v>232</v>
      </c>
      <c r="D61" s="48" t="s">
        <v>233</v>
      </c>
      <c r="E61" s="48">
        <v>5446</v>
      </c>
      <c r="F61" s="48">
        <v>4374</v>
      </c>
      <c r="G61" s="48">
        <v>377.69</v>
      </c>
      <c r="H61" s="48">
        <v>9820</v>
      </c>
    </row>
    <row r="62" spans="1:8" hidden="1" x14ac:dyDescent="0.3">
      <c r="A62" s="163" t="s">
        <v>249</v>
      </c>
      <c r="B62" s="48" t="s">
        <v>235</v>
      </c>
      <c r="C62" s="48" t="s">
        <v>232</v>
      </c>
      <c r="D62" s="48" t="s">
        <v>233</v>
      </c>
      <c r="E62" s="48">
        <v>5387</v>
      </c>
      <c r="F62" s="48">
        <v>4374</v>
      </c>
      <c r="G62" s="48">
        <v>375.42</v>
      </c>
      <c r="H62" s="48">
        <v>9761</v>
      </c>
    </row>
    <row r="63" spans="1:8" hidden="1" x14ac:dyDescent="0.3">
      <c r="A63" s="163" t="s">
        <v>249</v>
      </c>
      <c r="B63" s="48" t="s">
        <v>236</v>
      </c>
      <c r="C63" s="48" t="s">
        <v>232</v>
      </c>
      <c r="D63" s="48" t="s">
        <v>233</v>
      </c>
      <c r="E63" s="48">
        <v>5338</v>
      </c>
      <c r="F63" s="48">
        <v>4374</v>
      </c>
      <c r="G63" s="48">
        <v>373.54</v>
      </c>
      <c r="H63" s="48">
        <v>9712</v>
      </c>
    </row>
    <row r="64" spans="1:8" x14ac:dyDescent="0.3">
      <c r="A64" s="163" t="s">
        <v>250</v>
      </c>
      <c r="B64" s="48" t="s">
        <v>231</v>
      </c>
      <c r="C64" s="48" t="s">
        <v>232</v>
      </c>
      <c r="D64" s="48" t="s">
        <v>233</v>
      </c>
      <c r="E64" s="48">
        <v>5507</v>
      </c>
      <c r="F64" s="48">
        <v>4374</v>
      </c>
      <c r="G64" s="48">
        <v>380.04</v>
      </c>
      <c r="H64" s="48">
        <v>9881</v>
      </c>
    </row>
    <row r="65" spans="1:8" hidden="1" x14ac:dyDescent="0.3">
      <c r="A65" s="163" t="s">
        <v>250</v>
      </c>
      <c r="B65" s="48" t="s">
        <v>234</v>
      </c>
      <c r="C65" s="48" t="s">
        <v>232</v>
      </c>
      <c r="D65" s="48" t="s">
        <v>233</v>
      </c>
      <c r="E65" s="48">
        <v>5446</v>
      </c>
      <c r="F65" s="48">
        <v>4374</v>
      </c>
      <c r="G65" s="48">
        <v>377.69</v>
      </c>
      <c r="H65" s="48">
        <v>9820</v>
      </c>
    </row>
    <row r="66" spans="1:8" hidden="1" x14ac:dyDescent="0.3">
      <c r="A66" s="163" t="s">
        <v>250</v>
      </c>
      <c r="B66" s="48" t="s">
        <v>235</v>
      </c>
      <c r="C66" s="48" t="s">
        <v>232</v>
      </c>
      <c r="D66" s="48" t="s">
        <v>233</v>
      </c>
      <c r="E66" s="48">
        <v>5387</v>
      </c>
      <c r="F66" s="48">
        <v>4374</v>
      </c>
      <c r="G66" s="48">
        <v>375.42</v>
      </c>
      <c r="H66" s="48">
        <v>9761</v>
      </c>
    </row>
    <row r="67" spans="1:8" hidden="1" x14ac:dyDescent="0.3">
      <c r="A67" s="163" t="s">
        <v>250</v>
      </c>
      <c r="B67" s="48" t="s">
        <v>236</v>
      </c>
      <c r="C67" s="48" t="s">
        <v>232</v>
      </c>
      <c r="D67" s="48" t="s">
        <v>233</v>
      </c>
      <c r="E67" s="48">
        <v>5338</v>
      </c>
      <c r="F67" s="48">
        <v>4374</v>
      </c>
      <c r="G67" s="48">
        <v>373.54</v>
      </c>
      <c r="H67" s="48">
        <v>9712</v>
      </c>
    </row>
    <row r="68" spans="1:8" x14ac:dyDescent="0.3">
      <c r="A68" s="163" t="s">
        <v>251</v>
      </c>
      <c r="B68" s="48" t="s">
        <v>231</v>
      </c>
      <c r="C68" s="48" t="s">
        <v>232</v>
      </c>
      <c r="D68" s="48" t="s">
        <v>233</v>
      </c>
      <c r="E68" s="48">
        <v>5507</v>
      </c>
      <c r="F68" s="48">
        <v>4374</v>
      </c>
      <c r="G68" s="48">
        <v>380.04</v>
      </c>
      <c r="H68" s="48">
        <v>9881</v>
      </c>
    </row>
    <row r="69" spans="1:8" hidden="1" x14ac:dyDescent="0.3">
      <c r="A69" s="163" t="s">
        <v>251</v>
      </c>
      <c r="B69" s="48" t="s">
        <v>234</v>
      </c>
      <c r="C69" s="48" t="s">
        <v>232</v>
      </c>
      <c r="D69" s="48" t="s">
        <v>233</v>
      </c>
      <c r="E69" s="48">
        <v>5446</v>
      </c>
      <c r="F69" s="48">
        <v>4374</v>
      </c>
      <c r="G69" s="48">
        <v>377.69</v>
      </c>
      <c r="H69" s="48">
        <v>9820</v>
      </c>
    </row>
    <row r="70" spans="1:8" hidden="1" x14ac:dyDescent="0.3">
      <c r="A70" s="163" t="s">
        <v>251</v>
      </c>
      <c r="B70" s="48" t="s">
        <v>235</v>
      </c>
      <c r="C70" s="48" t="s">
        <v>232</v>
      </c>
      <c r="D70" s="48" t="s">
        <v>233</v>
      </c>
      <c r="E70" s="48">
        <v>5387</v>
      </c>
      <c r="F70" s="48">
        <v>4374</v>
      </c>
      <c r="G70" s="48">
        <v>375.42</v>
      </c>
      <c r="H70" s="48">
        <v>9761</v>
      </c>
    </row>
    <row r="71" spans="1:8" hidden="1" x14ac:dyDescent="0.3">
      <c r="A71" s="163" t="s">
        <v>251</v>
      </c>
      <c r="B71" s="48" t="s">
        <v>236</v>
      </c>
      <c r="C71" s="48" t="s">
        <v>232</v>
      </c>
      <c r="D71" s="48" t="s">
        <v>233</v>
      </c>
      <c r="E71" s="48">
        <v>5338</v>
      </c>
      <c r="F71" s="48">
        <v>4374</v>
      </c>
      <c r="G71" s="48">
        <v>373.54</v>
      </c>
      <c r="H71" s="48">
        <v>9712</v>
      </c>
    </row>
    <row r="72" spans="1:8" x14ac:dyDescent="0.3">
      <c r="A72" s="163" t="s">
        <v>252</v>
      </c>
      <c r="B72" s="48" t="s">
        <v>231</v>
      </c>
      <c r="C72" s="48" t="s">
        <v>232</v>
      </c>
      <c r="D72" s="48" t="s">
        <v>233</v>
      </c>
      <c r="E72" s="48">
        <v>5507</v>
      </c>
      <c r="F72" s="48">
        <v>4374</v>
      </c>
      <c r="G72" s="48">
        <v>380.04</v>
      </c>
      <c r="H72" s="48">
        <v>9881</v>
      </c>
    </row>
    <row r="73" spans="1:8" hidden="1" x14ac:dyDescent="0.3">
      <c r="A73" s="163" t="s">
        <v>252</v>
      </c>
      <c r="B73" s="48" t="s">
        <v>234</v>
      </c>
      <c r="C73" s="48" t="s">
        <v>232</v>
      </c>
      <c r="D73" s="48" t="s">
        <v>233</v>
      </c>
      <c r="E73" s="48">
        <v>5446</v>
      </c>
      <c r="F73" s="48">
        <v>4374</v>
      </c>
      <c r="G73" s="48">
        <v>377.69</v>
      </c>
      <c r="H73" s="48">
        <v>9820</v>
      </c>
    </row>
    <row r="74" spans="1:8" hidden="1" x14ac:dyDescent="0.3">
      <c r="A74" s="163" t="s">
        <v>252</v>
      </c>
      <c r="B74" s="48" t="s">
        <v>235</v>
      </c>
      <c r="C74" s="48" t="s">
        <v>232</v>
      </c>
      <c r="D74" s="48" t="s">
        <v>233</v>
      </c>
      <c r="E74" s="48">
        <v>5387</v>
      </c>
      <c r="F74" s="48">
        <v>4374</v>
      </c>
      <c r="G74" s="48">
        <v>375.42</v>
      </c>
      <c r="H74" s="48">
        <v>9761</v>
      </c>
    </row>
    <row r="75" spans="1:8" hidden="1" x14ac:dyDescent="0.3">
      <c r="A75" s="163" t="s">
        <v>252</v>
      </c>
      <c r="B75" s="48" t="s">
        <v>236</v>
      </c>
      <c r="C75" s="48" t="s">
        <v>232</v>
      </c>
      <c r="D75" s="48" t="s">
        <v>233</v>
      </c>
      <c r="E75" s="48">
        <v>5338</v>
      </c>
      <c r="F75" s="48">
        <v>4374</v>
      </c>
      <c r="G75" s="48">
        <v>373.54</v>
      </c>
      <c r="H75" s="48">
        <v>9712</v>
      </c>
    </row>
    <row r="76" spans="1:8" x14ac:dyDescent="0.3">
      <c r="A76" s="163" t="s">
        <v>253</v>
      </c>
      <c r="B76" s="48" t="s">
        <v>231</v>
      </c>
      <c r="C76" s="48" t="s">
        <v>232</v>
      </c>
      <c r="D76" s="48" t="s">
        <v>233</v>
      </c>
      <c r="E76" s="48">
        <v>5507</v>
      </c>
      <c r="F76" s="48">
        <v>4374</v>
      </c>
      <c r="G76" s="48">
        <v>380.04</v>
      </c>
      <c r="H76" s="48">
        <v>9881</v>
      </c>
    </row>
    <row r="77" spans="1:8" hidden="1" x14ac:dyDescent="0.3">
      <c r="A77" s="163" t="s">
        <v>253</v>
      </c>
      <c r="B77" s="48" t="s">
        <v>234</v>
      </c>
      <c r="C77" s="48" t="s">
        <v>232</v>
      </c>
      <c r="D77" s="48" t="s">
        <v>233</v>
      </c>
      <c r="E77" s="48">
        <v>5446</v>
      </c>
      <c r="F77" s="48">
        <v>4374</v>
      </c>
      <c r="G77" s="48">
        <v>377.69</v>
      </c>
      <c r="H77" s="48">
        <v>9820</v>
      </c>
    </row>
    <row r="78" spans="1:8" hidden="1" x14ac:dyDescent="0.3">
      <c r="A78" s="163" t="s">
        <v>253</v>
      </c>
      <c r="B78" s="48" t="s">
        <v>235</v>
      </c>
      <c r="C78" s="48" t="s">
        <v>232</v>
      </c>
      <c r="D78" s="48" t="s">
        <v>233</v>
      </c>
      <c r="E78" s="48">
        <v>5387</v>
      </c>
      <c r="F78" s="48">
        <v>4374</v>
      </c>
      <c r="G78" s="48">
        <v>375.42</v>
      </c>
      <c r="H78" s="48">
        <v>9761</v>
      </c>
    </row>
    <row r="79" spans="1:8" hidden="1" x14ac:dyDescent="0.3">
      <c r="A79" s="163" t="s">
        <v>253</v>
      </c>
      <c r="B79" s="48" t="s">
        <v>236</v>
      </c>
      <c r="C79" s="48" t="s">
        <v>232</v>
      </c>
      <c r="D79" s="48" t="s">
        <v>233</v>
      </c>
      <c r="E79" s="48">
        <v>5338</v>
      </c>
      <c r="F79" s="48">
        <v>4374</v>
      </c>
      <c r="G79" s="48">
        <v>373.54</v>
      </c>
      <c r="H79" s="48">
        <v>9712</v>
      </c>
    </row>
    <row r="80" spans="1:8" x14ac:dyDescent="0.3">
      <c r="A80" s="163" t="s">
        <v>254</v>
      </c>
      <c r="B80" s="48" t="s">
        <v>231</v>
      </c>
      <c r="C80" s="48" t="s">
        <v>232</v>
      </c>
      <c r="D80" s="48" t="s">
        <v>233</v>
      </c>
      <c r="E80" s="48">
        <v>5507</v>
      </c>
      <c r="F80" s="48">
        <v>4374</v>
      </c>
      <c r="G80" s="48">
        <v>380.04</v>
      </c>
      <c r="H80" s="48">
        <v>9881</v>
      </c>
    </row>
    <row r="81" spans="1:8" hidden="1" x14ac:dyDescent="0.3">
      <c r="A81" s="163" t="s">
        <v>254</v>
      </c>
      <c r="B81" s="48" t="s">
        <v>234</v>
      </c>
      <c r="C81" s="48" t="s">
        <v>232</v>
      </c>
      <c r="D81" s="48" t="s">
        <v>233</v>
      </c>
      <c r="E81" s="48">
        <v>5446</v>
      </c>
      <c r="F81" s="48">
        <v>4374</v>
      </c>
      <c r="G81" s="48">
        <v>377.69</v>
      </c>
      <c r="H81" s="48">
        <v>9820</v>
      </c>
    </row>
    <row r="82" spans="1:8" hidden="1" x14ac:dyDescent="0.3">
      <c r="A82" s="163" t="s">
        <v>254</v>
      </c>
      <c r="B82" s="48" t="s">
        <v>235</v>
      </c>
      <c r="C82" s="48" t="s">
        <v>232</v>
      </c>
      <c r="D82" s="48" t="s">
        <v>233</v>
      </c>
      <c r="E82" s="48">
        <v>5387</v>
      </c>
      <c r="F82" s="48">
        <v>4374</v>
      </c>
      <c r="G82" s="48">
        <v>375.42</v>
      </c>
      <c r="H82" s="48">
        <v>9761</v>
      </c>
    </row>
    <row r="83" spans="1:8" hidden="1" x14ac:dyDescent="0.3">
      <c r="A83" s="163" t="s">
        <v>254</v>
      </c>
      <c r="B83" s="48" t="s">
        <v>236</v>
      </c>
      <c r="C83" s="48" t="s">
        <v>232</v>
      </c>
      <c r="D83" s="48" t="s">
        <v>233</v>
      </c>
      <c r="E83" s="48">
        <v>5338</v>
      </c>
      <c r="F83" s="48">
        <v>4374</v>
      </c>
      <c r="G83" s="48">
        <v>373.54</v>
      </c>
      <c r="H83" s="48">
        <v>9712</v>
      </c>
    </row>
    <row r="84" spans="1:8" x14ac:dyDescent="0.3">
      <c r="A84" s="163" t="s">
        <v>255</v>
      </c>
      <c r="B84" s="48" t="s">
        <v>231</v>
      </c>
      <c r="C84" s="48" t="s">
        <v>232</v>
      </c>
      <c r="D84" s="48" t="s">
        <v>233</v>
      </c>
      <c r="E84" s="48">
        <v>5507</v>
      </c>
      <c r="F84" s="48">
        <v>4374</v>
      </c>
      <c r="G84" s="48">
        <v>380.04</v>
      </c>
      <c r="H84" s="48">
        <v>9881</v>
      </c>
    </row>
    <row r="85" spans="1:8" hidden="1" x14ac:dyDescent="0.3">
      <c r="A85" s="163" t="s">
        <v>255</v>
      </c>
      <c r="B85" s="48" t="s">
        <v>234</v>
      </c>
      <c r="C85" s="48" t="s">
        <v>232</v>
      </c>
      <c r="D85" s="48" t="s">
        <v>233</v>
      </c>
      <c r="E85" s="48">
        <v>5446</v>
      </c>
      <c r="F85" s="48">
        <v>4374</v>
      </c>
      <c r="G85" s="48">
        <v>377.69</v>
      </c>
      <c r="H85" s="48">
        <v>9820</v>
      </c>
    </row>
    <row r="86" spans="1:8" hidden="1" x14ac:dyDescent="0.3">
      <c r="A86" s="163" t="s">
        <v>255</v>
      </c>
      <c r="B86" s="48" t="s">
        <v>235</v>
      </c>
      <c r="C86" s="48" t="s">
        <v>232</v>
      </c>
      <c r="D86" s="48" t="s">
        <v>233</v>
      </c>
      <c r="E86" s="48">
        <v>5387</v>
      </c>
      <c r="F86" s="48">
        <v>4374</v>
      </c>
      <c r="G86" s="48">
        <v>375.42</v>
      </c>
      <c r="H86" s="48">
        <v>9761</v>
      </c>
    </row>
    <row r="87" spans="1:8" hidden="1" x14ac:dyDescent="0.3">
      <c r="A87" s="163" t="s">
        <v>255</v>
      </c>
      <c r="B87" s="48" t="s">
        <v>236</v>
      </c>
      <c r="C87" s="48" t="s">
        <v>232</v>
      </c>
      <c r="D87" s="48" t="s">
        <v>233</v>
      </c>
      <c r="E87" s="48">
        <v>5338</v>
      </c>
      <c r="F87" s="48">
        <v>4374</v>
      </c>
      <c r="G87" s="48">
        <v>373.54</v>
      </c>
      <c r="H87" s="48">
        <v>9712</v>
      </c>
    </row>
    <row r="88" spans="1:8" x14ac:dyDescent="0.3">
      <c r="A88" s="163" t="s">
        <v>256</v>
      </c>
      <c r="B88" s="48" t="s">
        <v>231</v>
      </c>
      <c r="C88" s="48" t="s">
        <v>232</v>
      </c>
      <c r="D88" s="48" t="s">
        <v>233</v>
      </c>
      <c r="E88" s="48">
        <v>5507</v>
      </c>
      <c r="F88" s="48">
        <v>4374</v>
      </c>
      <c r="G88" s="48">
        <v>380.04</v>
      </c>
      <c r="H88" s="48">
        <v>9881</v>
      </c>
    </row>
    <row r="89" spans="1:8" hidden="1" x14ac:dyDescent="0.3">
      <c r="A89" s="163" t="s">
        <v>256</v>
      </c>
      <c r="B89" s="48" t="s">
        <v>234</v>
      </c>
      <c r="C89" s="48" t="s">
        <v>232</v>
      </c>
      <c r="D89" s="48" t="s">
        <v>233</v>
      </c>
      <c r="E89" s="48">
        <v>5446</v>
      </c>
      <c r="F89" s="48">
        <v>4374</v>
      </c>
      <c r="G89" s="48">
        <v>377.69</v>
      </c>
      <c r="H89" s="48">
        <v>9820</v>
      </c>
    </row>
    <row r="90" spans="1:8" hidden="1" x14ac:dyDescent="0.3">
      <c r="A90" s="163" t="s">
        <v>256</v>
      </c>
      <c r="B90" s="48" t="s">
        <v>235</v>
      </c>
      <c r="C90" s="48" t="s">
        <v>232</v>
      </c>
      <c r="D90" s="48" t="s">
        <v>233</v>
      </c>
      <c r="E90" s="48">
        <v>5387</v>
      </c>
      <c r="F90" s="48">
        <v>4374</v>
      </c>
      <c r="G90" s="48">
        <v>375.42</v>
      </c>
      <c r="H90" s="48">
        <v>9761</v>
      </c>
    </row>
    <row r="91" spans="1:8" hidden="1" x14ac:dyDescent="0.3">
      <c r="A91" s="163" t="s">
        <v>256</v>
      </c>
      <c r="B91" s="48" t="s">
        <v>236</v>
      </c>
      <c r="C91" s="48" t="s">
        <v>232</v>
      </c>
      <c r="D91" s="48" t="s">
        <v>233</v>
      </c>
      <c r="E91" s="48">
        <v>5338</v>
      </c>
      <c r="F91" s="48">
        <v>4374</v>
      </c>
      <c r="G91" s="48">
        <v>373.54</v>
      </c>
      <c r="H91" s="48">
        <v>9712</v>
      </c>
    </row>
    <row r="92" spans="1:8" x14ac:dyDescent="0.3">
      <c r="A92" s="163" t="s">
        <v>257</v>
      </c>
      <c r="B92" s="48" t="s">
        <v>231</v>
      </c>
      <c r="C92" s="48" t="s">
        <v>232</v>
      </c>
      <c r="D92" s="48" t="s">
        <v>233</v>
      </c>
      <c r="E92" s="48">
        <v>5507</v>
      </c>
      <c r="F92" s="48">
        <v>4374</v>
      </c>
      <c r="G92" s="48">
        <v>380.04</v>
      </c>
      <c r="H92" s="48">
        <v>9881</v>
      </c>
    </row>
    <row r="93" spans="1:8" hidden="1" x14ac:dyDescent="0.3">
      <c r="A93" s="163" t="s">
        <v>257</v>
      </c>
      <c r="B93" s="48" t="s">
        <v>234</v>
      </c>
      <c r="C93" s="48" t="s">
        <v>232</v>
      </c>
      <c r="D93" s="48" t="s">
        <v>233</v>
      </c>
      <c r="E93" s="48">
        <v>5446</v>
      </c>
      <c r="F93" s="48">
        <v>4374</v>
      </c>
      <c r="G93" s="48">
        <v>377.69</v>
      </c>
      <c r="H93" s="48">
        <v>9820</v>
      </c>
    </row>
    <row r="94" spans="1:8" hidden="1" x14ac:dyDescent="0.3">
      <c r="A94" s="163" t="s">
        <v>257</v>
      </c>
      <c r="B94" s="48" t="s">
        <v>235</v>
      </c>
      <c r="C94" s="48" t="s">
        <v>232</v>
      </c>
      <c r="D94" s="48" t="s">
        <v>233</v>
      </c>
      <c r="E94" s="48">
        <v>5387</v>
      </c>
      <c r="F94" s="48">
        <v>4374</v>
      </c>
      <c r="G94" s="48">
        <v>375.42</v>
      </c>
      <c r="H94" s="48">
        <v>9761</v>
      </c>
    </row>
    <row r="95" spans="1:8" hidden="1" x14ac:dyDescent="0.3">
      <c r="A95" s="163" t="s">
        <v>257</v>
      </c>
      <c r="B95" s="48" t="s">
        <v>236</v>
      </c>
      <c r="C95" s="48" t="s">
        <v>232</v>
      </c>
      <c r="D95" s="48" t="s">
        <v>233</v>
      </c>
      <c r="E95" s="48">
        <v>5338</v>
      </c>
      <c r="F95" s="48">
        <v>4374</v>
      </c>
      <c r="G95" s="48">
        <v>373.54</v>
      </c>
      <c r="H95" s="48">
        <v>9712</v>
      </c>
    </row>
    <row r="96" spans="1:8" x14ac:dyDescent="0.3">
      <c r="A96" s="163" t="s">
        <v>258</v>
      </c>
      <c r="B96" s="48" t="s">
        <v>231</v>
      </c>
      <c r="C96" s="48" t="s">
        <v>232</v>
      </c>
      <c r="D96" s="48" t="s">
        <v>233</v>
      </c>
      <c r="E96" s="48">
        <v>5457</v>
      </c>
      <c r="F96" s="48">
        <v>4374</v>
      </c>
      <c r="G96" s="48">
        <v>378.12</v>
      </c>
      <c r="H96" s="48">
        <v>9831</v>
      </c>
    </row>
    <row r="97" spans="1:8" hidden="1" x14ac:dyDescent="0.3">
      <c r="A97" s="163" t="s">
        <v>258</v>
      </c>
      <c r="B97" s="48" t="s">
        <v>234</v>
      </c>
      <c r="C97" s="48" t="s">
        <v>232</v>
      </c>
      <c r="D97" s="48" t="s">
        <v>233</v>
      </c>
      <c r="E97" s="48">
        <v>5396</v>
      </c>
      <c r="F97" s="48">
        <v>4374</v>
      </c>
      <c r="G97" s="48">
        <v>375.77</v>
      </c>
      <c r="H97" s="48">
        <v>9770</v>
      </c>
    </row>
    <row r="98" spans="1:8" hidden="1" x14ac:dyDescent="0.3">
      <c r="A98" s="163" t="s">
        <v>258</v>
      </c>
      <c r="B98" s="48" t="s">
        <v>235</v>
      </c>
      <c r="C98" s="48" t="s">
        <v>232</v>
      </c>
      <c r="D98" s="48" t="s">
        <v>233</v>
      </c>
      <c r="E98" s="48">
        <v>5338</v>
      </c>
      <c r="F98" s="48">
        <v>4374</v>
      </c>
      <c r="G98" s="48">
        <v>373.54</v>
      </c>
      <c r="H98" s="48">
        <v>9712</v>
      </c>
    </row>
    <row r="99" spans="1:8" hidden="1" x14ac:dyDescent="0.3">
      <c r="A99" s="163" t="s">
        <v>258</v>
      </c>
      <c r="B99" s="48" t="s">
        <v>236</v>
      </c>
      <c r="C99" s="48" t="s">
        <v>232</v>
      </c>
      <c r="D99" s="48" t="s">
        <v>233</v>
      </c>
      <c r="E99" s="48">
        <v>5285</v>
      </c>
      <c r="F99" s="48">
        <v>4374</v>
      </c>
      <c r="G99" s="48">
        <v>371.5</v>
      </c>
      <c r="H99" s="48">
        <v>9659</v>
      </c>
    </row>
    <row r="100" spans="1:8" x14ac:dyDescent="0.3">
      <c r="A100" s="163" t="s">
        <v>259</v>
      </c>
      <c r="B100" s="48" t="s">
        <v>231</v>
      </c>
      <c r="C100" s="48" t="s">
        <v>232</v>
      </c>
      <c r="D100" s="48" t="s">
        <v>233</v>
      </c>
      <c r="E100" s="48">
        <v>5457</v>
      </c>
      <c r="F100" s="48">
        <v>4374</v>
      </c>
      <c r="G100" s="48">
        <v>378.12</v>
      </c>
      <c r="H100" s="48">
        <v>9831</v>
      </c>
    </row>
    <row r="101" spans="1:8" hidden="1" x14ac:dyDescent="0.3">
      <c r="A101" s="163" t="s">
        <v>259</v>
      </c>
      <c r="B101" s="48" t="s">
        <v>234</v>
      </c>
      <c r="C101" s="48" t="s">
        <v>232</v>
      </c>
      <c r="D101" s="48" t="s">
        <v>233</v>
      </c>
      <c r="E101" s="48">
        <v>5396</v>
      </c>
      <c r="F101" s="48">
        <v>4374</v>
      </c>
      <c r="G101" s="48">
        <v>375.77</v>
      </c>
      <c r="H101" s="48">
        <v>9770</v>
      </c>
    </row>
    <row r="102" spans="1:8" hidden="1" x14ac:dyDescent="0.3">
      <c r="A102" s="163" t="s">
        <v>259</v>
      </c>
      <c r="B102" s="48" t="s">
        <v>235</v>
      </c>
      <c r="C102" s="48" t="s">
        <v>232</v>
      </c>
      <c r="D102" s="48" t="s">
        <v>233</v>
      </c>
      <c r="E102" s="48">
        <v>5338</v>
      </c>
      <c r="F102" s="48">
        <v>4374</v>
      </c>
      <c r="G102" s="48">
        <v>373.54</v>
      </c>
      <c r="H102" s="48">
        <v>9712</v>
      </c>
    </row>
    <row r="103" spans="1:8" hidden="1" x14ac:dyDescent="0.3">
      <c r="A103" s="163" t="s">
        <v>259</v>
      </c>
      <c r="B103" s="48" t="s">
        <v>236</v>
      </c>
      <c r="C103" s="48" t="s">
        <v>232</v>
      </c>
      <c r="D103" s="48" t="s">
        <v>233</v>
      </c>
      <c r="E103" s="48">
        <v>5285</v>
      </c>
      <c r="F103" s="48">
        <v>4374</v>
      </c>
      <c r="G103" s="48">
        <v>371.5</v>
      </c>
      <c r="H103" s="48">
        <v>9659</v>
      </c>
    </row>
    <row r="104" spans="1:8" x14ac:dyDescent="0.3">
      <c r="A104" s="163" t="s">
        <v>260</v>
      </c>
      <c r="B104" s="48" t="s">
        <v>231</v>
      </c>
      <c r="C104" s="48" t="s">
        <v>232</v>
      </c>
      <c r="D104" s="48" t="s">
        <v>233</v>
      </c>
      <c r="E104" s="48">
        <v>5457</v>
      </c>
      <c r="F104" s="48">
        <v>4374</v>
      </c>
      <c r="G104" s="48">
        <v>378.12</v>
      </c>
      <c r="H104" s="48">
        <v>9831</v>
      </c>
    </row>
    <row r="105" spans="1:8" hidden="1" x14ac:dyDescent="0.3">
      <c r="A105" s="163" t="s">
        <v>260</v>
      </c>
      <c r="B105" s="48" t="s">
        <v>234</v>
      </c>
      <c r="C105" s="48" t="s">
        <v>232</v>
      </c>
      <c r="D105" s="48" t="s">
        <v>233</v>
      </c>
      <c r="E105" s="48">
        <v>5396</v>
      </c>
      <c r="F105" s="48">
        <v>4374</v>
      </c>
      <c r="G105" s="48">
        <v>375.77</v>
      </c>
      <c r="H105" s="48">
        <v>9770</v>
      </c>
    </row>
    <row r="106" spans="1:8" hidden="1" x14ac:dyDescent="0.3">
      <c r="A106" s="163" t="s">
        <v>260</v>
      </c>
      <c r="B106" s="48" t="s">
        <v>235</v>
      </c>
      <c r="C106" s="48" t="s">
        <v>232</v>
      </c>
      <c r="D106" s="48" t="s">
        <v>233</v>
      </c>
      <c r="E106" s="48">
        <v>5338</v>
      </c>
      <c r="F106" s="48">
        <v>4374</v>
      </c>
      <c r="G106" s="48">
        <v>373.54</v>
      </c>
      <c r="H106" s="48">
        <v>9712</v>
      </c>
    </row>
    <row r="107" spans="1:8" hidden="1" x14ac:dyDescent="0.3">
      <c r="A107" s="163" t="s">
        <v>260</v>
      </c>
      <c r="B107" s="48" t="s">
        <v>236</v>
      </c>
      <c r="C107" s="48" t="s">
        <v>232</v>
      </c>
      <c r="D107" s="48" t="s">
        <v>233</v>
      </c>
      <c r="E107" s="48">
        <v>5285</v>
      </c>
      <c r="F107" s="48">
        <v>4374</v>
      </c>
      <c r="G107" s="48">
        <v>371.5</v>
      </c>
      <c r="H107" s="48">
        <v>9659</v>
      </c>
    </row>
    <row r="108" spans="1:8" x14ac:dyDescent="0.3">
      <c r="A108" s="163" t="s">
        <v>261</v>
      </c>
      <c r="B108" s="48" t="s">
        <v>231</v>
      </c>
      <c r="C108" s="48" t="s">
        <v>232</v>
      </c>
      <c r="D108" s="48" t="s">
        <v>233</v>
      </c>
      <c r="E108" s="48">
        <v>5457</v>
      </c>
      <c r="F108" s="48">
        <v>4374</v>
      </c>
      <c r="G108" s="48">
        <v>378.12</v>
      </c>
      <c r="H108" s="48">
        <v>9831</v>
      </c>
    </row>
    <row r="109" spans="1:8" hidden="1" x14ac:dyDescent="0.3">
      <c r="A109" s="163" t="s">
        <v>261</v>
      </c>
      <c r="B109" s="48" t="s">
        <v>234</v>
      </c>
      <c r="C109" s="48" t="s">
        <v>232</v>
      </c>
      <c r="D109" s="48" t="s">
        <v>233</v>
      </c>
      <c r="E109" s="48">
        <v>5396</v>
      </c>
      <c r="F109" s="48">
        <v>4374</v>
      </c>
      <c r="G109" s="48">
        <v>375.77</v>
      </c>
      <c r="H109" s="48">
        <v>9770</v>
      </c>
    </row>
    <row r="110" spans="1:8" hidden="1" x14ac:dyDescent="0.3">
      <c r="A110" s="163" t="s">
        <v>261</v>
      </c>
      <c r="B110" s="48" t="s">
        <v>235</v>
      </c>
      <c r="C110" s="48" t="s">
        <v>232</v>
      </c>
      <c r="D110" s="48" t="s">
        <v>233</v>
      </c>
      <c r="E110" s="48">
        <v>5338</v>
      </c>
      <c r="F110" s="48">
        <v>4374</v>
      </c>
      <c r="G110" s="48">
        <v>373.54</v>
      </c>
      <c r="H110" s="48">
        <v>9712</v>
      </c>
    </row>
    <row r="111" spans="1:8" hidden="1" x14ac:dyDescent="0.3">
      <c r="A111" s="163" t="s">
        <v>261</v>
      </c>
      <c r="B111" s="48" t="s">
        <v>236</v>
      </c>
      <c r="C111" s="48" t="s">
        <v>232</v>
      </c>
      <c r="D111" s="48" t="s">
        <v>233</v>
      </c>
      <c r="E111" s="48">
        <v>5285</v>
      </c>
      <c r="F111" s="48">
        <v>4374</v>
      </c>
      <c r="G111" s="48">
        <v>371.5</v>
      </c>
      <c r="H111" s="48">
        <v>9659</v>
      </c>
    </row>
    <row r="112" spans="1:8" x14ac:dyDescent="0.3">
      <c r="A112" s="163" t="s">
        <v>262</v>
      </c>
      <c r="B112" s="48" t="s">
        <v>231</v>
      </c>
      <c r="C112" s="48" t="s">
        <v>232</v>
      </c>
      <c r="D112" s="48" t="s">
        <v>233</v>
      </c>
      <c r="E112" s="48">
        <v>5457</v>
      </c>
      <c r="F112" s="48">
        <v>4374</v>
      </c>
      <c r="G112" s="48">
        <v>378.12</v>
      </c>
      <c r="H112" s="48">
        <v>9831</v>
      </c>
    </row>
    <row r="113" spans="1:8" hidden="1" x14ac:dyDescent="0.3">
      <c r="A113" s="163" t="s">
        <v>262</v>
      </c>
      <c r="B113" s="48" t="s">
        <v>234</v>
      </c>
      <c r="C113" s="48" t="s">
        <v>232</v>
      </c>
      <c r="D113" s="48" t="s">
        <v>233</v>
      </c>
      <c r="E113" s="48">
        <v>5396</v>
      </c>
      <c r="F113" s="48">
        <v>4374</v>
      </c>
      <c r="G113" s="48">
        <v>375.77</v>
      </c>
      <c r="H113" s="48">
        <v>9770</v>
      </c>
    </row>
    <row r="114" spans="1:8" hidden="1" x14ac:dyDescent="0.3">
      <c r="A114" s="163" t="s">
        <v>262</v>
      </c>
      <c r="B114" s="48" t="s">
        <v>235</v>
      </c>
      <c r="C114" s="48" t="s">
        <v>232</v>
      </c>
      <c r="D114" s="48" t="s">
        <v>233</v>
      </c>
      <c r="E114" s="48">
        <v>5338</v>
      </c>
      <c r="F114" s="48">
        <v>4374</v>
      </c>
      <c r="G114" s="48">
        <v>373.54</v>
      </c>
      <c r="H114" s="48">
        <v>9712</v>
      </c>
    </row>
    <row r="115" spans="1:8" hidden="1" x14ac:dyDescent="0.3">
      <c r="A115" s="163" t="s">
        <v>262</v>
      </c>
      <c r="B115" s="48" t="s">
        <v>236</v>
      </c>
      <c r="C115" s="48" t="s">
        <v>232</v>
      </c>
      <c r="D115" s="48" t="s">
        <v>233</v>
      </c>
      <c r="E115" s="48">
        <v>5285</v>
      </c>
      <c r="F115" s="48">
        <v>4374</v>
      </c>
      <c r="G115" s="48">
        <v>371.5</v>
      </c>
      <c r="H115" s="48">
        <v>9659</v>
      </c>
    </row>
    <row r="116" spans="1:8" x14ac:dyDescent="0.3">
      <c r="A116" s="163" t="s">
        <v>263</v>
      </c>
      <c r="B116" s="48" t="s">
        <v>231</v>
      </c>
      <c r="C116" s="48" t="s">
        <v>232</v>
      </c>
      <c r="D116" s="48" t="s">
        <v>233</v>
      </c>
      <c r="E116" s="48">
        <v>5457</v>
      </c>
      <c r="F116" s="48">
        <v>4374</v>
      </c>
      <c r="G116" s="48">
        <v>378.12</v>
      </c>
      <c r="H116" s="48">
        <v>9831</v>
      </c>
    </row>
    <row r="117" spans="1:8" hidden="1" x14ac:dyDescent="0.3">
      <c r="A117" s="163" t="s">
        <v>263</v>
      </c>
      <c r="B117" s="48" t="s">
        <v>234</v>
      </c>
      <c r="C117" s="48" t="s">
        <v>232</v>
      </c>
      <c r="D117" s="48" t="s">
        <v>233</v>
      </c>
      <c r="E117" s="48">
        <v>5396</v>
      </c>
      <c r="F117" s="48">
        <v>4374</v>
      </c>
      <c r="G117" s="48">
        <v>375.77</v>
      </c>
      <c r="H117" s="48">
        <v>9770</v>
      </c>
    </row>
    <row r="118" spans="1:8" hidden="1" x14ac:dyDescent="0.3">
      <c r="A118" s="163" t="s">
        <v>263</v>
      </c>
      <c r="B118" s="48" t="s">
        <v>235</v>
      </c>
      <c r="C118" s="48" t="s">
        <v>232</v>
      </c>
      <c r="D118" s="48" t="s">
        <v>233</v>
      </c>
      <c r="E118" s="48">
        <v>5338</v>
      </c>
      <c r="F118" s="48">
        <v>4374</v>
      </c>
      <c r="G118" s="48">
        <v>373.54</v>
      </c>
      <c r="H118" s="48">
        <v>9712</v>
      </c>
    </row>
    <row r="119" spans="1:8" hidden="1" x14ac:dyDescent="0.3">
      <c r="A119" s="163" t="s">
        <v>263</v>
      </c>
      <c r="B119" s="48" t="s">
        <v>236</v>
      </c>
      <c r="C119" s="48" t="s">
        <v>232</v>
      </c>
      <c r="D119" s="48" t="s">
        <v>233</v>
      </c>
      <c r="E119" s="48">
        <v>5285</v>
      </c>
      <c r="F119" s="48">
        <v>4374</v>
      </c>
      <c r="G119" s="48">
        <v>371.5</v>
      </c>
      <c r="H119" s="48">
        <v>9659</v>
      </c>
    </row>
    <row r="120" spans="1:8" x14ac:dyDescent="0.3">
      <c r="A120" s="163" t="s">
        <v>264</v>
      </c>
      <c r="B120" s="48" t="s">
        <v>231</v>
      </c>
      <c r="C120" s="48" t="s">
        <v>232</v>
      </c>
      <c r="D120" s="48" t="s">
        <v>233</v>
      </c>
      <c r="E120" s="48">
        <v>5457</v>
      </c>
      <c r="F120" s="48">
        <v>4374</v>
      </c>
      <c r="G120" s="48">
        <v>378.12</v>
      </c>
      <c r="H120" s="48">
        <v>9831</v>
      </c>
    </row>
    <row r="121" spans="1:8" hidden="1" x14ac:dyDescent="0.3">
      <c r="A121" s="163" t="s">
        <v>264</v>
      </c>
      <c r="B121" s="48" t="s">
        <v>234</v>
      </c>
      <c r="C121" s="48" t="s">
        <v>232</v>
      </c>
      <c r="D121" s="48" t="s">
        <v>233</v>
      </c>
      <c r="E121" s="48">
        <v>5396</v>
      </c>
      <c r="F121" s="48">
        <v>4374</v>
      </c>
      <c r="G121" s="48">
        <v>375.77</v>
      </c>
      <c r="H121" s="48">
        <v>9770</v>
      </c>
    </row>
    <row r="122" spans="1:8" hidden="1" x14ac:dyDescent="0.3">
      <c r="A122" s="163" t="s">
        <v>264</v>
      </c>
      <c r="B122" s="48" t="s">
        <v>235</v>
      </c>
      <c r="C122" s="48" t="s">
        <v>232</v>
      </c>
      <c r="D122" s="48" t="s">
        <v>233</v>
      </c>
      <c r="E122" s="48">
        <v>5338</v>
      </c>
      <c r="F122" s="48">
        <v>4374</v>
      </c>
      <c r="G122" s="48">
        <v>373.54</v>
      </c>
      <c r="H122" s="48">
        <v>9712</v>
      </c>
    </row>
    <row r="123" spans="1:8" hidden="1" x14ac:dyDescent="0.3">
      <c r="A123" s="163" t="s">
        <v>264</v>
      </c>
      <c r="B123" s="48" t="s">
        <v>236</v>
      </c>
      <c r="C123" s="48" t="s">
        <v>232</v>
      </c>
      <c r="D123" s="48" t="s">
        <v>233</v>
      </c>
      <c r="E123" s="48">
        <v>5285</v>
      </c>
      <c r="F123" s="48">
        <v>4374</v>
      </c>
      <c r="G123" s="48">
        <v>371.5</v>
      </c>
      <c r="H123" s="48">
        <v>9659</v>
      </c>
    </row>
    <row r="124" spans="1:8" x14ac:dyDescent="0.3">
      <c r="A124" s="163" t="s">
        <v>265</v>
      </c>
      <c r="B124" s="48" t="s">
        <v>231</v>
      </c>
      <c r="C124" s="48" t="s">
        <v>232</v>
      </c>
      <c r="D124" s="48" t="s">
        <v>233</v>
      </c>
      <c r="E124" s="48">
        <v>5457</v>
      </c>
      <c r="F124" s="48">
        <v>4374</v>
      </c>
      <c r="G124" s="48">
        <v>378.12</v>
      </c>
      <c r="H124" s="48">
        <v>9831</v>
      </c>
    </row>
    <row r="125" spans="1:8" hidden="1" x14ac:dyDescent="0.3">
      <c r="A125" s="163" t="s">
        <v>265</v>
      </c>
      <c r="B125" s="48" t="s">
        <v>234</v>
      </c>
      <c r="C125" s="48" t="s">
        <v>232</v>
      </c>
      <c r="D125" s="48" t="s">
        <v>233</v>
      </c>
      <c r="E125" s="48">
        <v>5396</v>
      </c>
      <c r="F125" s="48">
        <v>4374</v>
      </c>
      <c r="G125" s="48">
        <v>375.77</v>
      </c>
      <c r="H125" s="48">
        <v>9770</v>
      </c>
    </row>
    <row r="126" spans="1:8" hidden="1" x14ac:dyDescent="0.3">
      <c r="A126" s="163" t="s">
        <v>265</v>
      </c>
      <c r="B126" s="48" t="s">
        <v>235</v>
      </c>
      <c r="C126" s="48" t="s">
        <v>232</v>
      </c>
      <c r="D126" s="48" t="s">
        <v>233</v>
      </c>
      <c r="E126" s="48">
        <v>5338</v>
      </c>
      <c r="F126" s="48">
        <v>4374</v>
      </c>
      <c r="G126" s="48">
        <v>373.54</v>
      </c>
      <c r="H126" s="48">
        <v>9712</v>
      </c>
    </row>
    <row r="127" spans="1:8" hidden="1" x14ac:dyDescent="0.3">
      <c r="A127" s="163" t="s">
        <v>265</v>
      </c>
      <c r="B127" s="48" t="s">
        <v>236</v>
      </c>
      <c r="C127" s="48" t="s">
        <v>232</v>
      </c>
      <c r="D127" s="48" t="s">
        <v>233</v>
      </c>
      <c r="E127" s="48">
        <v>5285</v>
      </c>
      <c r="F127" s="48">
        <v>4374</v>
      </c>
      <c r="G127" s="48">
        <v>371.5</v>
      </c>
      <c r="H127" s="48">
        <v>9659</v>
      </c>
    </row>
    <row r="128" spans="1:8" x14ac:dyDescent="0.3">
      <c r="A128" s="163" t="s">
        <v>266</v>
      </c>
      <c r="B128" s="48" t="s">
        <v>231</v>
      </c>
      <c r="C128" s="48" t="s">
        <v>232</v>
      </c>
      <c r="D128" s="48" t="s">
        <v>233</v>
      </c>
      <c r="E128" s="48">
        <v>5457</v>
      </c>
      <c r="F128" s="48">
        <v>4374</v>
      </c>
      <c r="G128" s="48">
        <v>378.12</v>
      </c>
      <c r="H128" s="48">
        <v>9831</v>
      </c>
    </row>
    <row r="129" spans="1:8" hidden="1" x14ac:dyDescent="0.3">
      <c r="A129" s="163" t="s">
        <v>266</v>
      </c>
      <c r="B129" s="48" t="s">
        <v>234</v>
      </c>
      <c r="C129" s="48" t="s">
        <v>232</v>
      </c>
      <c r="D129" s="48" t="s">
        <v>233</v>
      </c>
      <c r="E129" s="48">
        <v>5396</v>
      </c>
      <c r="F129" s="48">
        <v>4374</v>
      </c>
      <c r="G129" s="48">
        <v>375.77</v>
      </c>
      <c r="H129" s="48">
        <v>9770</v>
      </c>
    </row>
    <row r="130" spans="1:8" hidden="1" x14ac:dyDescent="0.3">
      <c r="A130" s="163" t="s">
        <v>266</v>
      </c>
      <c r="B130" s="48" t="s">
        <v>235</v>
      </c>
      <c r="C130" s="48" t="s">
        <v>232</v>
      </c>
      <c r="D130" s="48" t="s">
        <v>233</v>
      </c>
      <c r="E130" s="48">
        <v>5338</v>
      </c>
      <c r="F130" s="48">
        <v>4374</v>
      </c>
      <c r="G130" s="48">
        <v>373.54</v>
      </c>
      <c r="H130" s="48">
        <v>9712</v>
      </c>
    </row>
    <row r="131" spans="1:8" hidden="1" x14ac:dyDescent="0.3">
      <c r="A131" s="163" t="s">
        <v>266</v>
      </c>
      <c r="B131" s="48" t="s">
        <v>236</v>
      </c>
      <c r="C131" s="48" t="s">
        <v>232</v>
      </c>
      <c r="D131" s="48" t="s">
        <v>233</v>
      </c>
      <c r="E131" s="48">
        <v>5285</v>
      </c>
      <c r="F131" s="48">
        <v>4374</v>
      </c>
      <c r="G131" s="48">
        <v>371.5</v>
      </c>
      <c r="H131" s="48">
        <v>9659</v>
      </c>
    </row>
    <row r="132" spans="1:8" x14ac:dyDescent="0.3">
      <c r="A132" s="163" t="s">
        <v>267</v>
      </c>
      <c r="B132" s="48" t="s">
        <v>231</v>
      </c>
      <c r="C132" s="48" t="s">
        <v>232</v>
      </c>
      <c r="D132" s="48" t="s">
        <v>233</v>
      </c>
      <c r="E132" s="48">
        <v>5457</v>
      </c>
      <c r="F132" s="48">
        <v>4374</v>
      </c>
      <c r="G132" s="48">
        <v>378.12</v>
      </c>
      <c r="H132" s="48">
        <v>9831</v>
      </c>
    </row>
    <row r="133" spans="1:8" hidden="1" x14ac:dyDescent="0.3">
      <c r="A133" s="163" t="s">
        <v>267</v>
      </c>
      <c r="B133" s="48" t="s">
        <v>234</v>
      </c>
      <c r="C133" s="48" t="s">
        <v>232</v>
      </c>
      <c r="D133" s="48" t="s">
        <v>233</v>
      </c>
      <c r="E133" s="48">
        <v>5396</v>
      </c>
      <c r="F133" s="48">
        <v>4374</v>
      </c>
      <c r="G133" s="48">
        <v>375.77</v>
      </c>
      <c r="H133" s="48">
        <v>9770</v>
      </c>
    </row>
    <row r="134" spans="1:8" hidden="1" x14ac:dyDescent="0.3">
      <c r="A134" s="163" t="s">
        <v>267</v>
      </c>
      <c r="B134" s="48" t="s">
        <v>235</v>
      </c>
      <c r="C134" s="48" t="s">
        <v>232</v>
      </c>
      <c r="D134" s="48" t="s">
        <v>233</v>
      </c>
      <c r="E134" s="48">
        <v>5338</v>
      </c>
      <c r="F134" s="48">
        <v>4374</v>
      </c>
      <c r="G134" s="48">
        <v>373.54</v>
      </c>
      <c r="H134" s="48">
        <v>9712</v>
      </c>
    </row>
    <row r="135" spans="1:8" hidden="1" x14ac:dyDescent="0.3">
      <c r="A135" s="163" t="s">
        <v>267</v>
      </c>
      <c r="B135" s="48" t="s">
        <v>236</v>
      </c>
      <c r="C135" s="48" t="s">
        <v>232</v>
      </c>
      <c r="D135" s="48" t="s">
        <v>233</v>
      </c>
      <c r="E135" s="48">
        <v>5285</v>
      </c>
      <c r="F135" s="48">
        <v>4374</v>
      </c>
      <c r="G135" s="48">
        <v>371.5</v>
      </c>
      <c r="H135" s="48">
        <v>9659</v>
      </c>
    </row>
    <row r="136" spans="1:8" x14ac:dyDescent="0.3">
      <c r="A136" s="163" t="s">
        <v>268</v>
      </c>
      <c r="B136" s="48" t="s">
        <v>231</v>
      </c>
      <c r="C136" s="48" t="s">
        <v>232</v>
      </c>
      <c r="D136" s="48" t="s">
        <v>233</v>
      </c>
      <c r="E136" s="48">
        <v>5457</v>
      </c>
      <c r="F136" s="48">
        <v>4374</v>
      </c>
      <c r="G136" s="48">
        <v>378.12</v>
      </c>
      <c r="H136" s="48">
        <v>9831</v>
      </c>
    </row>
    <row r="137" spans="1:8" hidden="1" x14ac:dyDescent="0.3">
      <c r="A137" s="163" t="s">
        <v>268</v>
      </c>
      <c r="B137" s="48" t="s">
        <v>234</v>
      </c>
      <c r="C137" s="48" t="s">
        <v>232</v>
      </c>
      <c r="D137" s="48" t="s">
        <v>233</v>
      </c>
      <c r="E137" s="48">
        <v>5396</v>
      </c>
      <c r="F137" s="48">
        <v>4374</v>
      </c>
      <c r="G137" s="48">
        <v>375.77</v>
      </c>
      <c r="H137" s="48">
        <v>9770</v>
      </c>
    </row>
    <row r="138" spans="1:8" hidden="1" x14ac:dyDescent="0.3">
      <c r="A138" s="163" t="s">
        <v>268</v>
      </c>
      <c r="B138" s="48" t="s">
        <v>235</v>
      </c>
      <c r="C138" s="48" t="s">
        <v>232</v>
      </c>
      <c r="D138" s="48" t="s">
        <v>233</v>
      </c>
      <c r="E138" s="48">
        <v>5338</v>
      </c>
      <c r="F138" s="48">
        <v>4374</v>
      </c>
      <c r="G138" s="48">
        <v>373.54</v>
      </c>
      <c r="H138" s="48">
        <v>9712</v>
      </c>
    </row>
    <row r="139" spans="1:8" hidden="1" x14ac:dyDescent="0.3">
      <c r="A139" s="163" t="s">
        <v>268</v>
      </c>
      <c r="B139" s="48" t="s">
        <v>236</v>
      </c>
      <c r="C139" s="48" t="s">
        <v>232</v>
      </c>
      <c r="D139" s="48" t="s">
        <v>233</v>
      </c>
      <c r="E139" s="48">
        <v>5285</v>
      </c>
      <c r="F139" s="48">
        <v>4374</v>
      </c>
      <c r="G139" s="48">
        <v>371.5</v>
      </c>
      <c r="H139" s="48">
        <v>9659</v>
      </c>
    </row>
    <row r="140" spans="1:8" x14ac:dyDescent="0.3">
      <c r="A140" s="163" t="s">
        <v>269</v>
      </c>
      <c r="B140" s="48" t="s">
        <v>231</v>
      </c>
      <c r="C140" s="48" t="s">
        <v>232</v>
      </c>
      <c r="D140" s="48" t="s">
        <v>233</v>
      </c>
      <c r="E140" s="48">
        <v>5457</v>
      </c>
      <c r="F140" s="48">
        <v>4374</v>
      </c>
      <c r="G140" s="48">
        <v>378.12</v>
      </c>
      <c r="H140" s="48">
        <v>9831</v>
      </c>
    </row>
    <row r="141" spans="1:8" hidden="1" x14ac:dyDescent="0.3">
      <c r="A141" s="163" t="s">
        <v>269</v>
      </c>
      <c r="B141" s="48" t="s">
        <v>234</v>
      </c>
      <c r="C141" s="48" t="s">
        <v>232</v>
      </c>
      <c r="D141" s="48" t="s">
        <v>233</v>
      </c>
      <c r="E141" s="48">
        <v>5396</v>
      </c>
      <c r="F141" s="48">
        <v>4374</v>
      </c>
      <c r="G141" s="48">
        <v>375.77</v>
      </c>
      <c r="H141" s="48">
        <v>9770</v>
      </c>
    </row>
    <row r="142" spans="1:8" hidden="1" x14ac:dyDescent="0.3">
      <c r="A142" s="163" t="s">
        <v>269</v>
      </c>
      <c r="B142" s="48" t="s">
        <v>235</v>
      </c>
      <c r="C142" s="48" t="s">
        <v>232</v>
      </c>
      <c r="D142" s="48" t="s">
        <v>233</v>
      </c>
      <c r="E142" s="48">
        <v>5338</v>
      </c>
      <c r="F142" s="48">
        <v>4374</v>
      </c>
      <c r="G142" s="48">
        <v>373.54</v>
      </c>
      <c r="H142" s="48">
        <v>9712</v>
      </c>
    </row>
    <row r="143" spans="1:8" hidden="1" x14ac:dyDescent="0.3">
      <c r="A143" s="163" t="s">
        <v>269</v>
      </c>
      <c r="B143" s="48" t="s">
        <v>236</v>
      </c>
      <c r="C143" s="48" t="s">
        <v>232</v>
      </c>
      <c r="D143" s="48" t="s">
        <v>233</v>
      </c>
      <c r="E143" s="48">
        <v>5285</v>
      </c>
      <c r="F143" s="48">
        <v>4374</v>
      </c>
      <c r="G143" s="48">
        <v>371.5</v>
      </c>
      <c r="H143" s="48">
        <v>9659</v>
      </c>
    </row>
    <row r="144" spans="1:8" x14ac:dyDescent="0.3">
      <c r="A144" s="163" t="s">
        <v>270</v>
      </c>
      <c r="B144" s="48" t="s">
        <v>231</v>
      </c>
      <c r="C144" s="48" t="s">
        <v>232</v>
      </c>
      <c r="D144" s="48" t="s">
        <v>233</v>
      </c>
      <c r="E144" s="48">
        <v>5457</v>
      </c>
      <c r="F144" s="48">
        <v>4374</v>
      </c>
      <c r="G144" s="48">
        <v>378.12</v>
      </c>
      <c r="H144" s="48">
        <v>9831</v>
      </c>
    </row>
    <row r="145" spans="1:8" hidden="1" x14ac:dyDescent="0.3">
      <c r="A145" s="163" t="s">
        <v>270</v>
      </c>
      <c r="B145" s="48" t="s">
        <v>234</v>
      </c>
      <c r="C145" s="48" t="s">
        <v>232</v>
      </c>
      <c r="D145" s="48" t="s">
        <v>233</v>
      </c>
      <c r="E145" s="48">
        <v>5396</v>
      </c>
      <c r="F145" s="48">
        <v>4374</v>
      </c>
      <c r="G145" s="48">
        <v>375.77</v>
      </c>
      <c r="H145" s="48">
        <v>9770</v>
      </c>
    </row>
    <row r="146" spans="1:8" hidden="1" x14ac:dyDescent="0.3">
      <c r="A146" s="163" t="s">
        <v>270</v>
      </c>
      <c r="B146" s="48" t="s">
        <v>235</v>
      </c>
      <c r="C146" s="48" t="s">
        <v>232</v>
      </c>
      <c r="D146" s="48" t="s">
        <v>233</v>
      </c>
      <c r="E146" s="48">
        <v>5338</v>
      </c>
      <c r="F146" s="48">
        <v>4374</v>
      </c>
      <c r="G146" s="48">
        <v>373.54</v>
      </c>
      <c r="H146" s="48">
        <v>9712</v>
      </c>
    </row>
    <row r="147" spans="1:8" hidden="1" x14ac:dyDescent="0.3">
      <c r="A147" s="163" t="s">
        <v>270</v>
      </c>
      <c r="B147" s="48" t="s">
        <v>236</v>
      </c>
      <c r="C147" s="48" t="s">
        <v>232</v>
      </c>
      <c r="D147" s="48" t="s">
        <v>233</v>
      </c>
      <c r="E147" s="48">
        <v>5285</v>
      </c>
      <c r="F147" s="48">
        <v>4374</v>
      </c>
      <c r="G147" s="48">
        <v>371.5</v>
      </c>
      <c r="H147" s="48">
        <v>9659</v>
      </c>
    </row>
    <row r="148" spans="1:8" x14ac:dyDescent="0.3">
      <c r="A148" s="163" t="s">
        <v>271</v>
      </c>
      <c r="B148" s="48" t="s">
        <v>231</v>
      </c>
      <c r="C148" s="48" t="s">
        <v>232</v>
      </c>
      <c r="D148" s="48" t="s">
        <v>233</v>
      </c>
      <c r="E148" s="48">
        <v>5396</v>
      </c>
      <c r="F148" s="48">
        <v>4374</v>
      </c>
      <c r="G148" s="48">
        <v>375.77</v>
      </c>
      <c r="H148" s="48">
        <v>9770</v>
      </c>
    </row>
    <row r="149" spans="1:8" hidden="1" x14ac:dyDescent="0.3">
      <c r="A149" s="163" t="s">
        <v>271</v>
      </c>
      <c r="B149" s="48" t="s">
        <v>234</v>
      </c>
      <c r="C149" s="48" t="s">
        <v>232</v>
      </c>
      <c r="D149" s="48" t="s">
        <v>233</v>
      </c>
      <c r="E149" s="48">
        <v>5338</v>
      </c>
      <c r="F149" s="48">
        <v>4374</v>
      </c>
      <c r="G149" s="48">
        <v>373.54</v>
      </c>
      <c r="H149" s="48">
        <v>9712</v>
      </c>
    </row>
    <row r="150" spans="1:8" hidden="1" x14ac:dyDescent="0.3">
      <c r="A150" s="163" t="s">
        <v>271</v>
      </c>
      <c r="B150" s="48" t="s">
        <v>235</v>
      </c>
      <c r="C150" s="48" t="s">
        <v>232</v>
      </c>
      <c r="D150" s="48" t="s">
        <v>233</v>
      </c>
      <c r="E150" s="48">
        <v>5275</v>
      </c>
      <c r="F150" s="48">
        <v>4374</v>
      </c>
      <c r="G150" s="48">
        <v>371.12</v>
      </c>
      <c r="H150" s="48">
        <v>9649</v>
      </c>
    </row>
    <row r="151" spans="1:8" hidden="1" x14ac:dyDescent="0.3">
      <c r="A151" s="163" t="s">
        <v>271</v>
      </c>
      <c r="B151" s="48" t="s">
        <v>236</v>
      </c>
      <c r="C151" s="48" t="s">
        <v>232</v>
      </c>
      <c r="D151" s="48" t="s">
        <v>233</v>
      </c>
      <c r="E151" s="48">
        <v>5218</v>
      </c>
      <c r="F151" s="48">
        <v>4374</v>
      </c>
      <c r="G151" s="48">
        <v>368.92</v>
      </c>
      <c r="H151" s="48">
        <v>9592</v>
      </c>
    </row>
    <row r="152" spans="1:8" x14ac:dyDescent="0.3">
      <c r="A152" s="163" t="s">
        <v>272</v>
      </c>
      <c r="B152" s="48" t="s">
        <v>231</v>
      </c>
      <c r="C152" s="48" t="s">
        <v>232</v>
      </c>
      <c r="D152" s="48" t="s">
        <v>233</v>
      </c>
      <c r="E152" s="48">
        <v>5396</v>
      </c>
      <c r="F152" s="48">
        <v>4374</v>
      </c>
      <c r="G152" s="48">
        <v>375.77</v>
      </c>
      <c r="H152" s="48">
        <v>9770</v>
      </c>
    </row>
    <row r="153" spans="1:8" hidden="1" x14ac:dyDescent="0.3">
      <c r="A153" s="163" t="s">
        <v>272</v>
      </c>
      <c r="B153" s="48" t="s">
        <v>234</v>
      </c>
      <c r="C153" s="48" t="s">
        <v>232</v>
      </c>
      <c r="D153" s="48" t="s">
        <v>233</v>
      </c>
      <c r="E153" s="48">
        <v>5338</v>
      </c>
      <c r="F153" s="48">
        <v>4374</v>
      </c>
      <c r="G153" s="48">
        <v>373.54</v>
      </c>
      <c r="H153" s="48">
        <v>9712</v>
      </c>
    </row>
    <row r="154" spans="1:8" hidden="1" x14ac:dyDescent="0.3">
      <c r="A154" s="163" t="s">
        <v>272</v>
      </c>
      <c r="B154" s="48" t="s">
        <v>235</v>
      </c>
      <c r="C154" s="48" t="s">
        <v>232</v>
      </c>
      <c r="D154" s="48" t="s">
        <v>233</v>
      </c>
      <c r="E154" s="48">
        <v>5275</v>
      </c>
      <c r="F154" s="48">
        <v>4374</v>
      </c>
      <c r="G154" s="48">
        <v>371.12</v>
      </c>
      <c r="H154" s="48">
        <v>9649</v>
      </c>
    </row>
    <row r="155" spans="1:8" hidden="1" x14ac:dyDescent="0.3">
      <c r="A155" s="163" t="s">
        <v>272</v>
      </c>
      <c r="B155" s="48" t="s">
        <v>236</v>
      </c>
      <c r="C155" s="48" t="s">
        <v>232</v>
      </c>
      <c r="D155" s="48" t="s">
        <v>233</v>
      </c>
      <c r="E155" s="48">
        <v>5218</v>
      </c>
      <c r="F155" s="48">
        <v>4374</v>
      </c>
      <c r="G155" s="48">
        <v>368.92</v>
      </c>
      <c r="H155" s="48">
        <v>9592</v>
      </c>
    </row>
    <row r="156" spans="1:8" x14ac:dyDescent="0.3">
      <c r="A156" s="163" t="s">
        <v>273</v>
      </c>
      <c r="B156" s="48" t="s">
        <v>231</v>
      </c>
      <c r="C156" s="48" t="s">
        <v>232</v>
      </c>
      <c r="D156" s="48" t="s">
        <v>233</v>
      </c>
      <c r="E156" s="48">
        <v>5396</v>
      </c>
      <c r="F156" s="48">
        <v>4374</v>
      </c>
      <c r="G156" s="48">
        <v>375.77</v>
      </c>
      <c r="H156" s="48">
        <v>9770</v>
      </c>
    </row>
    <row r="157" spans="1:8" hidden="1" x14ac:dyDescent="0.3">
      <c r="A157" s="163" t="s">
        <v>273</v>
      </c>
      <c r="B157" s="48" t="s">
        <v>234</v>
      </c>
      <c r="C157" s="48" t="s">
        <v>232</v>
      </c>
      <c r="D157" s="48" t="s">
        <v>233</v>
      </c>
      <c r="E157" s="48">
        <v>5338</v>
      </c>
      <c r="F157" s="48">
        <v>4374</v>
      </c>
      <c r="G157" s="48">
        <v>373.54</v>
      </c>
      <c r="H157" s="48">
        <v>9712</v>
      </c>
    </row>
    <row r="158" spans="1:8" hidden="1" x14ac:dyDescent="0.3">
      <c r="A158" s="163" t="s">
        <v>273</v>
      </c>
      <c r="B158" s="48" t="s">
        <v>235</v>
      </c>
      <c r="C158" s="48" t="s">
        <v>232</v>
      </c>
      <c r="D158" s="48" t="s">
        <v>233</v>
      </c>
      <c r="E158" s="48">
        <v>5275</v>
      </c>
      <c r="F158" s="48">
        <v>4374</v>
      </c>
      <c r="G158" s="48">
        <v>371.12</v>
      </c>
      <c r="H158" s="48">
        <v>9649</v>
      </c>
    </row>
    <row r="159" spans="1:8" hidden="1" x14ac:dyDescent="0.3">
      <c r="A159" s="163" t="s">
        <v>273</v>
      </c>
      <c r="B159" s="48" t="s">
        <v>236</v>
      </c>
      <c r="C159" s="48" t="s">
        <v>232</v>
      </c>
      <c r="D159" s="48" t="s">
        <v>233</v>
      </c>
      <c r="E159" s="48">
        <v>5218</v>
      </c>
      <c r="F159" s="48">
        <v>4374</v>
      </c>
      <c r="G159" s="48">
        <v>368.92</v>
      </c>
      <c r="H159" s="48">
        <v>9592</v>
      </c>
    </row>
    <row r="160" spans="1:8" x14ac:dyDescent="0.3">
      <c r="A160" s="163" t="s">
        <v>274</v>
      </c>
      <c r="B160" s="48" t="s">
        <v>231</v>
      </c>
      <c r="C160" s="48" t="s">
        <v>232</v>
      </c>
      <c r="D160" s="48" t="s">
        <v>233</v>
      </c>
      <c r="E160" s="48">
        <v>5396</v>
      </c>
      <c r="F160" s="48">
        <v>4374</v>
      </c>
      <c r="G160" s="48">
        <v>375.77</v>
      </c>
      <c r="H160" s="48">
        <v>9770</v>
      </c>
    </row>
    <row r="161" spans="1:8" hidden="1" x14ac:dyDescent="0.3">
      <c r="A161" s="163" t="s">
        <v>274</v>
      </c>
      <c r="B161" s="48" t="s">
        <v>234</v>
      </c>
      <c r="C161" s="48" t="s">
        <v>232</v>
      </c>
      <c r="D161" s="48" t="s">
        <v>233</v>
      </c>
      <c r="E161" s="48">
        <v>5338</v>
      </c>
      <c r="F161" s="48">
        <v>4374</v>
      </c>
      <c r="G161" s="48">
        <v>373.54</v>
      </c>
      <c r="H161" s="48">
        <v>9712</v>
      </c>
    </row>
    <row r="162" spans="1:8" hidden="1" x14ac:dyDescent="0.3">
      <c r="A162" s="163" t="s">
        <v>274</v>
      </c>
      <c r="B162" s="48" t="s">
        <v>235</v>
      </c>
      <c r="C162" s="48" t="s">
        <v>232</v>
      </c>
      <c r="D162" s="48" t="s">
        <v>233</v>
      </c>
      <c r="E162" s="48">
        <v>5275</v>
      </c>
      <c r="F162" s="48">
        <v>4374</v>
      </c>
      <c r="G162" s="48">
        <v>371.12</v>
      </c>
      <c r="H162" s="48">
        <v>9649</v>
      </c>
    </row>
    <row r="163" spans="1:8" hidden="1" x14ac:dyDescent="0.3">
      <c r="A163" s="163" t="s">
        <v>274</v>
      </c>
      <c r="B163" s="48" t="s">
        <v>236</v>
      </c>
      <c r="C163" s="48" t="s">
        <v>232</v>
      </c>
      <c r="D163" s="48" t="s">
        <v>233</v>
      </c>
      <c r="E163" s="48">
        <v>5218</v>
      </c>
      <c r="F163" s="48">
        <v>4374</v>
      </c>
      <c r="G163" s="48">
        <v>368.92</v>
      </c>
      <c r="H163" s="48">
        <v>9592</v>
      </c>
    </row>
    <row r="164" spans="1:8" x14ac:dyDescent="0.3">
      <c r="A164" s="163" t="s">
        <v>275</v>
      </c>
      <c r="B164" s="48" t="s">
        <v>231</v>
      </c>
      <c r="C164" s="48" t="s">
        <v>232</v>
      </c>
      <c r="D164" s="48" t="s">
        <v>233</v>
      </c>
      <c r="E164" s="48">
        <v>5396</v>
      </c>
      <c r="F164" s="48">
        <v>4374</v>
      </c>
      <c r="G164" s="48">
        <v>375.77</v>
      </c>
      <c r="H164" s="48">
        <v>9770</v>
      </c>
    </row>
    <row r="165" spans="1:8" hidden="1" x14ac:dyDescent="0.3">
      <c r="A165" s="163" t="s">
        <v>275</v>
      </c>
      <c r="B165" s="48" t="s">
        <v>234</v>
      </c>
      <c r="C165" s="48" t="s">
        <v>232</v>
      </c>
      <c r="D165" s="48" t="s">
        <v>233</v>
      </c>
      <c r="E165" s="48">
        <v>5338</v>
      </c>
      <c r="F165" s="48">
        <v>4374</v>
      </c>
      <c r="G165" s="48">
        <v>373.54</v>
      </c>
      <c r="H165" s="48">
        <v>9712</v>
      </c>
    </row>
    <row r="166" spans="1:8" hidden="1" x14ac:dyDescent="0.3">
      <c r="A166" s="163" t="s">
        <v>275</v>
      </c>
      <c r="B166" s="48" t="s">
        <v>235</v>
      </c>
      <c r="C166" s="48" t="s">
        <v>232</v>
      </c>
      <c r="D166" s="48" t="s">
        <v>233</v>
      </c>
      <c r="E166" s="48">
        <v>5275</v>
      </c>
      <c r="F166" s="48">
        <v>4374</v>
      </c>
      <c r="G166" s="48">
        <v>371.12</v>
      </c>
      <c r="H166" s="48">
        <v>9649</v>
      </c>
    </row>
    <row r="167" spans="1:8" hidden="1" x14ac:dyDescent="0.3">
      <c r="A167" s="163" t="s">
        <v>275</v>
      </c>
      <c r="B167" s="48" t="s">
        <v>236</v>
      </c>
      <c r="C167" s="48" t="s">
        <v>232</v>
      </c>
      <c r="D167" s="48" t="s">
        <v>233</v>
      </c>
      <c r="E167" s="48">
        <v>5218</v>
      </c>
      <c r="F167" s="48">
        <v>4374</v>
      </c>
      <c r="G167" s="48">
        <v>368.92</v>
      </c>
      <c r="H167" s="48">
        <v>9592</v>
      </c>
    </row>
    <row r="168" spans="1:8" x14ac:dyDescent="0.3">
      <c r="A168" s="163" t="s">
        <v>276</v>
      </c>
      <c r="B168" s="48" t="s">
        <v>231</v>
      </c>
      <c r="C168" s="48" t="s">
        <v>232</v>
      </c>
      <c r="D168" s="48" t="s">
        <v>233</v>
      </c>
      <c r="E168" s="48">
        <v>5396</v>
      </c>
      <c r="F168" s="48">
        <v>4374</v>
      </c>
      <c r="G168" s="48">
        <v>375.77</v>
      </c>
      <c r="H168" s="48">
        <v>9770</v>
      </c>
    </row>
    <row r="169" spans="1:8" hidden="1" x14ac:dyDescent="0.3">
      <c r="A169" s="163" t="s">
        <v>276</v>
      </c>
      <c r="B169" s="48" t="s">
        <v>234</v>
      </c>
      <c r="C169" s="48" t="s">
        <v>232</v>
      </c>
      <c r="D169" s="48" t="s">
        <v>233</v>
      </c>
      <c r="E169" s="48">
        <v>5338</v>
      </c>
      <c r="F169" s="48">
        <v>4374</v>
      </c>
      <c r="G169" s="48">
        <v>373.54</v>
      </c>
      <c r="H169" s="48">
        <v>9712</v>
      </c>
    </row>
    <row r="170" spans="1:8" hidden="1" x14ac:dyDescent="0.3">
      <c r="A170" s="163" t="s">
        <v>276</v>
      </c>
      <c r="B170" s="48" t="s">
        <v>235</v>
      </c>
      <c r="C170" s="48" t="s">
        <v>232</v>
      </c>
      <c r="D170" s="48" t="s">
        <v>233</v>
      </c>
      <c r="E170" s="48">
        <v>5275</v>
      </c>
      <c r="F170" s="48">
        <v>4374</v>
      </c>
      <c r="G170" s="48">
        <v>371.12</v>
      </c>
      <c r="H170" s="48">
        <v>9649</v>
      </c>
    </row>
    <row r="171" spans="1:8" hidden="1" x14ac:dyDescent="0.3">
      <c r="A171" s="163" t="s">
        <v>276</v>
      </c>
      <c r="B171" s="48" t="s">
        <v>236</v>
      </c>
      <c r="C171" s="48" t="s">
        <v>232</v>
      </c>
      <c r="D171" s="48" t="s">
        <v>233</v>
      </c>
      <c r="E171" s="48">
        <v>5218</v>
      </c>
      <c r="F171" s="48">
        <v>4374</v>
      </c>
      <c r="G171" s="48">
        <v>368.92</v>
      </c>
      <c r="H171" s="48">
        <v>9592</v>
      </c>
    </row>
    <row r="172" spans="1:8" x14ac:dyDescent="0.3">
      <c r="A172" s="163" t="s">
        <v>277</v>
      </c>
      <c r="B172" s="48" t="s">
        <v>231</v>
      </c>
      <c r="C172" s="48" t="s">
        <v>232</v>
      </c>
      <c r="D172" s="48" t="s">
        <v>233</v>
      </c>
      <c r="E172" s="48">
        <v>5396</v>
      </c>
      <c r="F172" s="48">
        <v>4374</v>
      </c>
      <c r="G172" s="48">
        <v>375.77</v>
      </c>
      <c r="H172" s="48">
        <v>9770</v>
      </c>
    </row>
    <row r="173" spans="1:8" hidden="1" x14ac:dyDescent="0.3">
      <c r="A173" s="163" t="s">
        <v>277</v>
      </c>
      <c r="B173" s="48" t="s">
        <v>234</v>
      </c>
      <c r="C173" s="48" t="s">
        <v>232</v>
      </c>
      <c r="D173" s="48" t="s">
        <v>233</v>
      </c>
      <c r="E173" s="48">
        <v>5338</v>
      </c>
      <c r="F173" s="48">
        <v>4374</v>
      </c>
      <c r="G173" s="48">
        <v>373.54</v>
      </c>
      <c r="H173" s="48">
        <v>9712</v>
      </c>
    </row>
    <row r="174" spans="1:8" hidden="1" x14ac:dyDescent="0.3">
      <c r="A174" s="163" t="s">
        <v>277</v>
      </c>
      <c r="B174" s="48" t="s">
        <v>235</v>
      </c>
      <c r="C174" s="48" t="s">
        <v>232</v>
      </c>
      <c r="D174" s="48" t="s">
        <v>233</v>
      </c>
      <c r="E174" s="48">
        <v>5275</v>
      </c>
      <c r="F174" s="48">
        <v>4374</v>
      </c>
      <c r="G174" s="48">
        <v>371.12</v>
      </c>
      <c r="H174" s="48">
        <v>9649</v>
      </c>
    </row>
    <row r="175" spans="1:8" hidden="1" x14ac:dyDescent="0.3">
      <c r="A175" s="163" t="s">
        <v>277</v>
      </c>
      <c r="B175" s="48" t="s">
        <v>236</v>
      </c>
      <c r="C175" s="48" t="s">
        <v>232</v>
      </c>
      <c r="D175" s="48" t="s">
        <v>233</v>
      </c>
      <c r="E175" s="48">
        <v>5218</v>
      </c>
      <c r="F175" s="48">
        <v>4374</v>
      </c>
      <c r="G175" s="48">
        <v>368.92</v>
      </c>
      <c r="H175" s="48">
        <v>9592</v>
      </c>
    </row>
    <row r="176" spans="1:8" x14ac:dyDescent="0.3">
      <c r="A176" s="163" t="s">
        <v>278</v>
      </c>
      <c r="B176" s="48" t="s">
        <v>231</v>
      </c>
      <c r="C176" s="48" t="s">
        <v>232</v>
      </c>
      <c r="D176" s="48" t="s">
        <v>233</v>
      </c>
      <c r="E176" s="48">
        <v>5396</v>
      </c>
      <c r="F176" s="48">
        <v>4374</v>
      </c>
      <c r="G176" s="48">
        <v>375.77</v>
      </c>
      <c r="H176" s="48">
        <v>9770</v>
      </c>
    </row>
    <row r="177" spans="1:8" hidden="1" x14ac:dyDescent="0.3">
      <c r="A177" s="163" t="s">
        <v>278</v>
      </c>
      <c r="B177" s="48" t="s">
        <v>234</v>
      </c>
      <c r="C177" s="48" t="s">
        <v>232</v>
      </c>
      <c r="D177" s="48" t="s">
        <v>233</v>
      </c>
      <c r="E177" s="48">
        <v>5338</v>
      </c>
      <c r="F177" s="48">
        <v>4374</v>
      </c>
      <c r="G177" s="48">
        <v>373.54</v>
      </c>
      <c r="H177" s="48">
        <v>9712</v>
      </c>
    </row>
    <row r="178" spans="1:8" hidden="1" x14ac:dyDescent="0.3">
      <c r="A178" s="163" t="s">
        <v>278</v>
      </c>
      <c r="B178" s="48" t="s">
        <v>235</v>
      </c>
      <c r="C178" s="48" t="s">
        <v>232</v>
      </c>
      <c r="D178" s="48" t="s">
        <v>233</v>
      </c>
      <c r="E178" s="48">
        <v>5275</v>
      </c>
      <c r="F178" s="48">
        <v>4374</v>
      </c>
      <c r="G178" s="48">
        <v>371.12</v>
      </c>
      <c r="H178" s="48">
        <v>9649</v>
      </c>
    </row>
    <row r="179" spans="1:8" hidden="1" x14ac:dyDescent="0.3">
      <c r="A179" s="163" t="s">
        <v>278</v>
      </c>
      <c r="B179" s="48" t="s">
        <v>236</v>
      </c>
      <c r="C179" s="48" t="s">
        <v>232</v>
      </c>
      <c r="D179" s="48" t="s">
        <v>233</v>
      </c>
      <c r="E179" s="48">
        <v>5218</v>
      </c>
      <c r="F179" s="48">
        <v>4374</v>
      </c>
      <c r="G179" s="48">
        <v>368.92</v>
      </c>
      <c r="H179" s="48">
        <v>9592</v>
      </c>
    </row>
    <row r="180" spans="1:8" x14ac:dyDescent="0.3">
      <c r="A180" s="163" t="s">
        <v>279</v>
      </c>
      <c r="B180" s="48" t="s">
        <v>231</v>
      </c>
      <c r="C180" s="48" t="s">
        <v>232</v>
      </c>
      <c r="D180" s="48" t="s">
        <v>233</v>
      </c>
      <c r="E180" s="48">
        <v>5396</v>
      </c>
      <c r="F180" s="48">
        <v>4374</v>
      </c>
      <c r="G180" s="48">
        <v>375.77</v>
      </c>
      <c r="H180" s="48">
        <v>9770</v>
      </c>
    </row>
    <row r="181" spans="1:8" hidden="1" x14ac:dyDescent="0.3">
      <c r="A181" s="163" t="s">
        <v>279</v>
      </c>
      <c r="B181" s="48" t="s">
        <v>234</v>
      </c>
      <c r="C181" s="48" t="s">
        <v>232</v>
      </c>
      <c r="D181" s="48" t="s">
        <v>233</v>
      </c>
      <c r="E181" s="48">
        <v>5338</v>
      </c>
      <c r="F181" s="48">
        <v>4374</v>
      </c>
      <c r="G181" s="48">
        <v>373.54</v>
      </c>
      <c r="H181" s="48">
        <v>9712</v>
      </c>
    </row>
    <row r="182" spans="1:8" hidden="1" x14ac:dyDescent="0.3">
      <c r="A182" s="163" t="s">
        <v>279</v>
      </c>
      <c r="B182" s="48" t="s">
        <v>235</v>
      </c>
      <c r="C182" s="48" t="s">
        <v>232</v>
      </c>
      <c r="D182" s="48" t="s">
        <v>233</v>
      </c>
      <c r="E182" s="48">
        <v>5275</v>
      </c>
      <c r="F182" s="48">
        <v>4374</v>
      </c>
      <c r="G182" s="48">
        <v>371.12</v>
      </c>
      <c r="H182" s="48">
        <v>9649</v>
      </c>
    </row>
    <row r="183" spans="1:8" hidden="1" x14ac:dyDescent="0.3">
      <c r="A183" s="163" t="s">
        <v>279</v>
      </c>
      <c r="B183" s="48" t="s">
        <v>236</v>
      </c>
      <c r="C183" s="48" t="s">
        <v>232</v>
      </c>
      <c r="D183" s="48" t="s">
        <v>233</v>
      </c>
      <c r="E183" s="48">
        <v>5218</v>
      </c>
      <c r="F183" s="48">
        <v>4374</v>
      </c>
      <c r="G183" s="48">
        <v>368.92</v>
      </c>
      <c r="H183" s="48">
        <v>9592</v>
      </c>
    </row>
    <row r="184" spans="1:8" x14ac:dyDescent="0.3">
      <c r="A184" s="163" t="s">
        <v>280</v>
      </c>
      <c r="B184" s="48" t="s">
        <v>231</v>
      </c>
      <c r="C184" s="48" t="s">
        <v>232</v>
      </c>
      <c r="D184" s="48" t="s">
        <v>233</v>
      </c>
      <c r="E184" s="48">
        <v>5396</v>
      </c>
      <c r="F184" s="48">
        <v>4374</v>
      </c>
      <c r="G184" s="48">
        <v>375.77</v>
      </c>
      <c r="H184" s="48">
        <v>9770</v>
      </c>
    </row>
    <row r="185" spans="1:8" hidden="1" x14ac:dyDescent="0.3">
      <c r="A185" s="163" t="s">
        <v>280</v>
      </c>
      <c r="B185" s="48" t="s">
        <v>234</v>
      </c>
      <c r="C185" s="48" t="s">
        <v>232</v>
      </c>
      <c r="D185" s="48" t="s">
        <v>233</v>
      </c>
      <c r="E185" s="48">
        <v>5338</v>
      </c>
      <c r="F185" s="48">
        <v>4374</v>
      </c>
      <c r="G185" s="48">
        <v>373.54</v>
      </c>
      <c r="H185" s="48">
        <v>9712</v>
      </c>
    </row>
    <row r="186" spans="1:8" hidden="1" x14ac:dyDescent="0.3">
      <c r="A186" s="163" t="s">
        <v>280</v>
      </c>
      <c r="B186" s="48" t="s">
        <v>235</v>
      </c>
      <c r="C186" s="48" t="s">
        <v>232</v>
      </c>
      <c r="D186" s="48" t="s">
        <v>233</v>
      </c>
      <c r="E186" s="48">
        <v>5275</v>
      </c>
      <c r="F186" s="48">
        <v>4374</v>
      </c>
      <c r="G186" s="48">
        <v>371.12</v>
      </c>
      <c r="H186" s="48">
        <v>9649</v>
      </c>
    </row>
    <row r="187" spans="1:8" hidden="1" x14ac:dyDescent="0.3">
      <c r="A187" s="163" t="s">
        <v>280</v>
      </c>
      <c r="B187" s="48" t="s">
        <v>236</v>
      </c>
      <c r="C187" s="48" t="s">
        <v>232</v>
      </c>
      <c r="D187" s="48" t="s">
        <v>233</v>
      </c>
      <c r="E187" s="48">
        <v>5218</v>
      </c>
      <c r="F187" s="48">
        <v>4374</v>
      </c>
      <c r="G187" s="48">
        <v>368.92</v>
      </c>
      <c r="H187" s="48">
        <v>9592</v>
      </c>
    </row>
    <row r="188" spans="1:8" x14ac:dyDescent="0.3">
      <c r="A188" s="163" t="s">
        <v>281</v>
      </c>
      <c r="B188" s="48" t="s">
        <v>231</v>
      </c>
      <c r="C188" s="48" t="s">
        <v>232</v>
      </c>
      <c r="D188" s="48" t="s">
        <v>233</v>
      </c>
      <c r="E188" s="48">
        <v>5396</v>
      </c>
      <c r="F188" s="48">
        <v>4374</v>
      </c>
      <c r="G188" s="48">
        <v>375.77</v>
      </c>
      <c r="H188" s="48">
        <v>9770</v>
      </c>
    </row>
    <row r="189" spans="1:8" hidden="1" x14ac:dyDescent="0.3">
      <c r="A189" s="163" t="s">
        <v>281</v>
      </c>
      <c r="B189" s="48" t="s">
        <v>234</v>
      </c>
      <c r="C189" s="48" t="s">
        <v>232</v>
      </c>
      <c r="D189" s="48" t="s">
        <v>233</v>
      </c>
      <c r="E189" s="48">
        <v>5338</v>
      </c>
      <c r="F189" s="48">
        <v>4374</v>
      </c>
      <c r="G189" s="48">
        <v>373.54</v>
      </c>
      <c r="H189" s="48">
        <v>9712</v>
      </c>
    </row>
    <row r="190" spans="1:8" hidden="1" x14ac:dyDescent="0.3">
      <c r="A190" s="163" t="s">
        <v>281</v>
      </c>
      <c r="B190" s="48" t="s">
        <v>235</v>
      </c>
      <c r="C190" s="48" t="s">
        <v>232</v>
      </c>
      <c r="D190" s="48" t="s">
        <v>233</v>
      </c>
      <c r="E190" s="48">
        <v>5275</v>
      </c>
      <c r="F190" s="48">
        <v>4374</v>
      </c>
      <c r="G190" s="48">
        <v>371.12</v>
      </c>
      <c r="H190" s="48">
        <v>9649</v>
      </c>
    </row>
    <row r="191" spans="1:8" hidden="1" x14ac:dyDescent="0.3">
      <c r="A191" s="163" t="s">
        <v>281</v>
      </c>
      <c r="B191" s="48" t="s">
        <v>236</v>
      </c>
      <c r="C191" s="48" t="s">
        <v>232</v>
      </c>
      <c r="D191" s="48" t="s">
        <v>233</v>
      </c>
      <c r="E191" s="48">
        <v>5218</v>
      </c>
      <c r="F191" s="48">
        <v>4374</v>
      </c>
      <c r="G191" s="48">
        <v>368.92</v>
      </c>
      <c r="H191" s="48">
        <v>9592</v>
      </c>
    </row>
    <row r="192" spans="1:8" x14ac:dyDescent="0.3">
      <c r="A192" s="163" t="s">
        <v>282</v>
      </c>
      <c r="B192" s="48" t="s">
        <v>231</v>
      </c>
      <c r="C192" s="48" t="s">
        <v>232</v>
      </c>
      <c r="D192" s="48" t="s">
        <v>233</v>
      </c>
      <c r="E192" s="48">
        <v>5396</v>
      </c>
      <c r="F192" s="48">
        <v>4374</v>
      </c>
      <c r="G192" s="48">
        <v>375.77</v>
      </c>
      <c r="H192" s="48">
        <v>9770</v>
      </c>
    </row>
    <row r="193" spans="1:8" hidden="1" x14ac:dyDescent="0.3">
      <c r="A193" s="163" t="s">
        <v>282</v>
      </c>
      <c r="B193" s="48" t="s">
        <v>234</v>
      </c>
      <c r="C193" s="48" t="s">
        <v>232</v>
      </c>
      <c r="D193" s="48" t="s">
        <v>233</v>
      </c>
      <c r="E193" s="48">
        <v>5338</v>
      </c>
      <c r="F193" s="48">
        <v>4374</v>
      </c>
      <c r="G193" s="48">
        <v>373.54</v>
      </c>
      <c r="H193" s="48">
        <v>9712</v>
      </c>
    </row>
    <row r="194" spans="1:8" hidden="1" x14ac:dyDescent="0.3">
      <c r="A194" s="163" t="s">
        <v>282</v>
      </c>
      <c r="B194" s="48" t="s">
        <v>235</v>
      </c>
      <c r="C194" s="48" t="s">
        <v>232</v>
      </c>
      <c r="D194" s="48" t="s">
        <v>233</v>
      </c>
      <c r="E194" s="48">
        <v>5275</v>
      </c>
      <c r="F194" s="48">
        <v>4374</v>
      </c>
      <c r="G194" s="48">
        <v>371.12</v>
      </c>
      <c r="H194" s="48">
        <v>9649</v>
      </c>
    </row>
    <row r="195" spans="1:8" hidden="1" x14ac:dyDescent="0.3">
      <c r="A195" s="163" t="s">
        <v>282</v>
      </c>
      <c r="B195" s="48" t="s">
        <v>236</v>
      </c>
      <c r="C195" s="48" t="s">
        <v>232</v>
      </c>
      <c r="D195" s="48" t="s">
        <v>233</v>
      </c>
      <c r="E195" s="48">
        <v>5218</v>
      </c>
      <c r="F195" s="48">
        <v>4374</v>
      </c>
      <c r="G195" s="48">
        <v>368.92</v>
      </c>
      <c r="H195" s="48">
        <v>9592</v>
      </c>
    </row>
    <row r="196" spans="1:8" x14ac:dyDescent="0.3">
      <c r="A196" s="163" t="s">
        <v>283</v>
      </c>
      <c r="B196" s="48" t="s">
        <v>231</v>
      </c>
      <c r="C196" s="48" t="s">
        <v>232</v>
      </c>
      <c r="D196" s="48" t="s">
        <v>233</v>
      </c>
      <c r="E196" s="48">
        <v>5396</v>
      </c>
      <c r="F196" s="48">
        <v>4374</v>
      </c>
      <c r="G196" s="48">
        <v>375.77</v>
      </c>
      <c r="H196" s="48">
        <v>9770</v>
      </c>
    </row>
    <row r="197" spans="1:8" hidden="1" x14ac:dyDescent="0.3">
      <c r="A197" s="163" t="s">
        <v>283</v>
      </c>
      <c r="B197" s="48" t="s">
        <v>234</v>
      </c>
      <c r="C197" s="48" t="s">
        <v>232</v>
      </c>
      <c r="D197" s="48" t="s">
        <v>233</v>
      </c>
      <c r="E197" s="48">
        <v>5338</v>
      </c>
      <c r="F197" s="48">
        <v>4374</v>
      </c>
      <c r="G197" s="48">
        <v>373.54</v>
      </c>
      <c r="H197" s="48">
        <v>9712</v>
      </c>
    </row>
    <row r="198" spans="1:8" hidden="1" x14ac:dyDescent="0.3">
      <c r="A198" s="163" t="s">
        <v>283</v>
      </c>
      <c r="B198" s="48" t="s">
        <v>235</v>
      </c>
      <c r="C198" s="48" t="s">
        <v>232</v>
      </c>
      <c r="D198" s="48" t="s">
        <v>233</v>
      </c>
      <c r="E198" s="48">
        <v>5275</v>
      </c>
      <c r="F198" s="48">
        <v>4374</v>
      </c>
      <c r="G198" s="48">
        <v>371.12</v>
      </c>
      <c r="H198" s="48">
        <v>9649</v>
      </c>
    </row>
    <row r="199" spans="1:8" hidden="1" x14ac:dyDescent="0.3">
      <c r="A199" s="163" t="s">
        <v>283</v>
      </c>
      <c r="B199" s="48" t="s">
        <v>236</v>
      </c>
      <c r="C199" s="48" t="s">
        <v>232</v>
      </c>
      <c r="D199" s="48" t="s">
        <v>233</v>
      </c>
      <c r="E199" s="48">
        <v>5218</v>
      </c>
      <c r="F199" s="48">
        <v>4374</v>
      </c>
      <c r="G199" s="48">
        <v>368.92</v>
      </c>
      <c r="H199" s="48">
        <v>9592</v>
      </c>
    </row>
    <row r="200" spans="1:8" x14ac:dyDescent="0.3">
      <c r="A200" s="163" t="s">
        <v>284</v>
      </c>
      <c r="B200" s="48" t="s">
        <v>231</v>
      </c>
      <c r="C200" s="48" t="s">
        <v>232</v>
      </c>
      <c r="D200" s="48" t="s">
        <v>233</v>
      </c>
      <c r="E200" s="48">
        <v>5396</v>
      </c>
      <c r="F200" s="48">
        <v>4374</v>
      </c>
      <c r="G200" s="48">
        <v>375.77</v>
      </c>
      <c r="H200" s="48">
        <v>9770</v>
      </c>
    </row>
    <row r="201" spans="1:8" hidden="1" x14ac:dyDescent="0.3">
      <c r="A201" s="163" t="s">
        <v>284</v>
      </c>
      <c r="B201" s="48" t="s">
        <v>234</v>
      </c>
      <c r="C201" s="48" t="s">
        <v>232</v>
      </c>
      <c r="D201" s="48" t="s">
        <v>233</v>
      </c>
      <c r="E201" s="48">
        <v>5338</v>
      </c>
      <c r="F201" s="48">
        <v>4374</v>
      </c>
      <c r="G201" s="48">
        <v>373.54</v>
      </c>
      <c r="H201" s="48">
        <v>9712</v>
      </c>
    </row>
    <row r="202" spans="1:8" hidden="1" x14ac:dyDescent="0.3">
      <c r="A202" s="163" t="s">
        <v>284</v>
      </c>
      <c r="B202" s="48" t="s">
        <v>235</v>
      </c>
      <c r="C202" s="48" t="s">
        <v>232</v>
      </c>
      <c r="D202" s="48" t="s">
        <v>233</v>
      </c>
      <c r="E202" s="48">
        <v>5275</v>
      </c>
      <c r="F202" s="48">
        <v>4374</v>
      </c>
      <c r="G202" s="48">
        <v>371.12</v>
      </c>
      <c r="H202" s="48">
        <v>9649</v>
      </c>
    </row>
    <row r="203" spans="1:8" hidden="1" x14ac:dyDescent="0.3">
      <c r="A203" s="163" t="s">
        <v>284</v>
      </c>
      <c r="B203" s="48" t="s">
        <v>236</v>
      </c>
      <c r="C203" s="48" t="s">
        <v>232</v>
      </c>
      <c r="D203" s="48" t="s">
        <v>233</v>
      </c>
      <c r="E203" s="48">
        <v>5218</v>
      </c>
      <c r="F203" s="48">
        <v>4374</v>
      </c>
      <c r="G203" s="48">
        <v>368.92</v>
      </c>
      <c r="H203" s="48">
        <v>9592</v>
      </c>
    </row>
    <row r="204" spans="1:8" ht="28.8" x14ac:dyDescent="0.3">
      <c r="A204" s="163" t="s">
        <v>285</v>
      </c>
      <c r="B204" s="48" t="s">
        <v>231</v>
      </c>
      <c r="C204" s="48" t="s">
        <v>286</v>
      </c>
      <c r="D204" s="48" t="s">
        <v>287</v>
      </c>
      <c r="E204" s="48">
        <v>5960</v>
      </c>
      <c r="F204" s="48">
        <v>4374</v>
      </c>
      <c r="G204" s="48">
        <v>397.46</v>
      </c>
      <c r="H204" s="48">
        <v>10334</v>
      </c>
    </row>
    <row r="205" spans="1:8" ht="28.8" hidden="1" x14ac:dyDescent="0.3">
      <c r="A205" s="163" t="s">
        <v>285</v>
      </c>
      <c r="B205" s="48" t="s">
        <v>234</v>
      </c>
      <c r="C205" s="48" t="s">
        <v>286</v>
      </c>
      <c r="D205" s="48" t="s">
        <v>287</v>
      </c>
      <c r="E205" s="48">
        <v>5910</v>
      </c>
      <c r="F205" s="48">
        <v>4374</v>
      </c>
      <c r="G205" s="48">
        <v>395.54</v>
      </c>
      <c r="H205" s="48">
        <v>10284</v>
      </c>
    </row>
    <row r="206" spans="1:8" ht="28.8" hidden="1" x14ac:dyDescent="0.3">
      <c r="A206" s="163" t="s">
        <v>285</v>
      </c>
      <c r="B206" s="48" t="s">
        <v>235</v>
      </c>
      <c r="C206" s="48" t="s">
        <v>286</v>
      </c>
      <c r="D206" s="48" t="s">
        <v>287</v>
      </c>
      <c r="E206" s="48">
        <v>5858</v>
      </c>
      <c r="F206" s="48">
        <v>4374</v>
      </c>
      <c r="G206" s="48">
        <v>393.54</v>
      </c>
      <c r="H206" s="48">
        <v>10232</v>
      </c>
    </row>
    <row r="207" spans="1:8" ht="28.8" hidden="1" x14ac:dyDescent="0.3">
      <c r="A207" s="163" t="s">
        <v>285</v>
      </c>
      <c r="B207" s="48" t="s">
        <v>236</v>
      </c>
      <c r="C207" s="48" t="s">
        <v>286</v>
      </c>
      <c r="D207" s="48" t="s">
        <v>287</v>
      </c>
      <c r="E207" s="48">
        <v>5818</v>
      </c>
      <c r="F207" s="48">
        <v>4374</v>
      </c>
      <c r="G207" s="48">
        <v>392</v>
      </c>
      <c r="H207" s="48">
        <v>10192</v>
      </c>
    </row>
    <row r="208" spans="1:8" ht="28.8" x14ac:dyDescent="0.3">
      <c r="A208" s="163" t="s">
        <v>288</v>
      </c>
      <c r="B208" s="48" t="s">
        <v>231</v>
      </c>
      <c r="C208" s="48" t="s">
        <v>286</v>
      </c>
      <c r="D208" s="48" t="s">
        <v>287</v>
      </c>
      <c r="E208" s="48">
        <v>5960</v>
      </c>
      <c r="F208" s="48">
        <v>4374</v>
      </c>
      <c r="G208" s="48">
        <v>397.46</v>
      </c>
      <c r="H208" s="48">
        <v>10334</v>
      </c>
    </row>
    <row r="209" spans="1:8" ht="28.8" hidden="1" x14ac:dyDescent="0.3">
      <c r="A209" s="163" t="s">
        <v>288</v>
      </c>
      <c r="B209" s="48" t="s">
        <v>234</v>
      </c>
      <c r="C209" s="48" t="s">
        <v>286</v>
      </c>
      <c r="D209" s="48" t="s">
        <v>287</v>
      </c>
      <c r="E209" s="48">
        <v>5910</v>
      </c>
      <c r="F209" s="48">
        <v>4374</v>
      </c>
      <c r="G209" s="48">
        <v>395.54</v>
      </c>
      <c r="H209" s="48">
        <v>10284</v>
      </c>
    </row>
    <row r="210" spans="1:8" ht="28.8" hidden="1" x14ac:dyDescent="0.3">
      <c r="A210" s="163" t="s">
        <v>288</v>
      </c>
      <c r="B210" s="48" t="s">
        <v>235</v>
      </c>
      <c r="C210" s="48" t="s">
        <v>286</v>
      </c>
      <c r="D210" s="48" t="s">
        <v>287</v>
      </c>
      <c r="E210" s="48">
        <v>5858</v>
      </c>
      <c r="F210" s="48">
        <v>4374</v>
      </c>
      <c r="G210" s="48">
        <v>393.54</v>
      </c>
      <c r="H210" s="48">
        <v>10232</v>
      </c>
    </row>
    <row r="211" spans="1:8" ht="28.8" hidden="1" x14ac:dyDescent="0.3">
      <c r="A211" s="163" t="s">
        <v>288</v>
      </c>
      <c r="B211" s="48" t="s">
        <v>236</v>
      </c>
      <c r="C211" s="48" t="s">
        <v>286</v>
      </c>
      <c r="D211" s="48" t="s">
        <v>287</v>
      </c>
      <c r="E211" s="48">
        <v>5818</v>
      </c>
      <c r="F211" s="48">
        <v>4374</v>
      </c>
      <c r="G211" s="48">
        <v>392</v>
      </c>
      <c r="H211" s="48">
        <v>10192</v>
      </c>
    </row>
    <row r="212" spans="1:8" ht="28.8" x14ac:dyDescent="0.3">
      <c r="A212" s="163" t="s">
        <v>289</v>
      </c>
      <c r="B212" s="48" t="s">
        <v>231</v>
      </c>
      <c r="C212" s="48" t="s">
        <v>286</v>
      </c>
      <c r="D212" s="48" t="s">
        <v>287</v>
      </c>
      <c r="E212" s="48">
        <v>5507</v>
      </c>
      <c r="F212" s="48">
        <v>4374</v>
      </c>
      <c r="G212" s="48">
        <v>380.04</v>
      </c>
      <c r="H212" s="48">
        <v>9881</v>
      </c>
    </row>
    <row r="213" spans="1:8" ht="28.8" hidden="1" x14ac:dyDescent="0.3">
      <c r="A213" s="163" t="s">
        <v>289</v>
      </c>
      <c r="B213" s="48" t="s">
        <v>234</v>
      </c>
      <c r="C213" s="48" t="s">
        <v>286</v>
      </c>
      <c r="D213" s="48" t="s">
        <v>287</v>
      </c>
      <c r="E213" s="48">
        <v>5446</v>
      </c>
      <c r="F213" s="48">
        <v>4374</v>
      </c>
      <c r="G213" s="48">
        <v>377.69</v>
      </c>
      <c r="H213" s="48">
        <v>9820</v>
      </c>
    </row>
    <row r="214" spans="1:8" ht="28.8" hidden="1" x14ac:dyDescent="0.3">
      <c r="A214" s="163" t="s">
        <v>289</v>
      </c>
      <c r="B214" s="48" t="s">
        <v>235</v>
      </c>
      <c r="C214" s="48" t="s">
        <v>286</v>
      </c>
      <c r="D214" s="48" t="s">
        <v>287</v>
      </c>
      <c r="E214" s="48">
        <v>5387</v>
      </c>
      <c r="F214" s="48">
        <v>4374</v>
      </c>
      <c r="G214" s="48">
        <v>375.42</v>
      </c>
      <c r="H214" s="48">
        <v>9761</v>
      </c>
    </row>
    <row r="215" spans="1:8" ht="28.8" hidden="1" x14ac:dyDescent="0.3">
      <c r="A215" s="163" t="s">
        <v>289</v>
      </c>
      <c r="B215" s="48" t="s">
        <v>236</v>
      </c>
      <c r="C215" s="48" t="s">
        <v>286</v>
      </c>
      <c r="D215" s="48" t="s">
        <v>287</v>
      </c>
      <c r="E215" s="48">
        <v>5338</v>
      </c>
      <c r="F215" s="48">
        <v>4374</v>
      </c>
      <c r="G215" s="48">
        <v>373.54</v>
      </c>
      <c r="H215" s="48">
        <v>9712</v>
      </c>
    </row>
    <row r="216" spans="1:8" ht="43.2" x14ac:dyDescent="0.3">
      <c r="A216" s="163" t="s">
        <v>290</v>
      </c>
      <c r="B216" s="48" t="s">
        <v>231</v>
      </c>
      <c r="C216" s="48" t="s">
        <v>286</v>
      </c>
      <c r="D216" s="48" t="s">
        <v>291</v>
      </c>
      <c r="E216" s="48">
        <v>5548</v>
      </c>
      <c r="F216" s="48">
        <v>4374</v>
      </c>
      <c r="G216" s="48">
        <v>381.62</v>
      </c>
      <c r="H216" s="48">
        <v>9922</v>
      </c>
    </row>
    <row r="217" spans="1:8" ht="43.2" hidden="1" x14ac:dyDescent="0.3">
      <c r="A217" s="163" t="s">
        <v>290</v>
      </c>
      <c r="B217" s="48" t="s">
        <v>234</v>
      </c>
      <c r="C217" s="48" t="s">
        <v>286</v>
      </c>
      <c r="D217" s="48" t="s">
        <v>291</v>
      </c>
      <c r="E217" s="48">
        <v>5496</v>
      </c>
      <c r="F217" s="48">
        <v>4374</v>
      </c>
      <c r="G217" s="48">
        <v>379.62</v>
      </c>
      <c r="H217" s="48">
        <v>9870</v>
      </c>
    </row>
    <row r="218" spans="1:8" ht="43.2" hidden="1" x14ac:dyDescent="0.3">
      <c r="A218" s="163" t="s">
        <v>290</v>
      </c>
      <c r="B218" s="48" t="s">
        <v>235</v>
      </c>
      <c r="C218" s="48" t="s">
        <v>286</v>
      </c>
      <c r="D218" s="48" t="s">
        <v>291</v>
      </c>
      <c r="E218" s="48">
        <v>5446</v>
      </c>
      <c r="F218" s="48">
        <v>4374</v>
      </c>
      <c r="G218" s="48">
        <v>377.69</v>
      </c>
      <c r="H218" s="48">
        <v>9820</v>
      </c>
    </row>
    <row r="219" spans="1:8" ht="43.2" hidden="1" x14ac:dyDescent="0.3">
      <c r="A219" s="163" t="s">
        <v>290</v>
      </c>
      <c r="B219" s="48" t="s">
        <v>236</v>
      </c>
      <c r="C219" s="48" t="s">
        <v>286</v>
      </c>
      <c r="D219" s="48" t="s">
        <v>291</v>
      </c>
      <c r="E219" s="48">
        <v>5383</v>
      </c>
      <c r="F219" s="48">
        <v>4374</v>
      </c>
      <c r="G219" s="48">
        <v>375.27</v>
      </c>
      <c r="H219" s="48">
        <v>9757</v>
      </c>
    </row>
    <row r="220" spans="1:8" ht="43.2" x14ac:dyDescent="0.3">
      <c r="A220" s="163" t="s">
        <v>292</v>
      </c>
      <c r="B220" s="48" t="s">
        <v>231</v>
      </c>
      <c r="C220" s="48" t="s">
        <v>286</v>
      </c>
      <c r="D220" s="48" t="s">
        <v>291</v>
      </c>
      <c r="E220" s="48">
        <v>5548</v>
      </c>
      <c r="F220" s="48">
        <v>4374</v>
      </c>
      <c r="G220" s="48">
        <v>381.62</v>
      </c>
      <c r="H220" s="48">
        <v>9922</v>
      </c>
    </row>
    <row r="221" spans="1:8" ht="43.2" hidden="1" x14ac:dyDescent="0.3">
      <c r="A221" s="163" t="s">
        <v>292</v>
      </c>
      <c r="B221" s="48" t="s">
        <v>234</v>
      </c>
      <c r="C221" s="48" t="s">
        <v>286</v>
      </c>
      <c r="D221" s="48" t="s">
        <v>291</v>
      </c>
      <c r="E221" s="48">
        <v>5496</v>
      </c>
      <c r="F221" s="48">
        <v>4374</v>
      </c>
      <c r="G221" s="48">
        <v>379.62</v>
      </c>
      <c r="H221" s="48">
        <v>9870</v>
      </c>
    </row>
    <row r="222" spans="1:8" ht="43.2" hidden="1" x14ac:dyDescent="0.3">
      <c r="A222" s="163" t="s">
        <v>292</v>
      </c>
      <c r="B222" s="48" t="s">
        <v>235</v>
      </c>
      <c r="C222" s="48" t="s">
        <v>286</v>
      </c>
      <c r="D222" s="48" t="s">
        <v>291</v>
      </c>
      <c r="E222" s="48">
        <v>5446</v>
      </c>
      <c r="F222" s="48">
        <v>4374</v>
      </c>
      <c r="G222" s="48">
        <v>377.69</v>
      </c>
      <c r="H222" s="48">
        <v>9820</v>
      </c>
    </row>
    <row r="223" spans="1:8" ht="43.2" hidden="1" x14ac:dyDescent="0.3">
      <c r="A223" s="163" t="s">
        <v>292</v>
      </c>
      <c r="B223" s="48" t="s">
        <v>236</v>
      </c>
      <c r="C223" s="48" t="s">
        <v>286</v>
      </c>
      <c r="D223" s="48" t="s">
        <v>291</v>
      </c>
      <c r="E223" s="48">
        <v>5383</v>
      </c>
      <c r="F223" s="48">
        <v>4374</v>
      </c>
      <c r="G223" s="48">
        <v>375.27</v>
      </c>
      <c r="H223" s="48">
        <v>9757</v>
      </c>
    </row>
    <row r="224" spans="1:8" ht="43.2" x14ac:dyDescent="0.3">
      <c r="A224" s="163" t="s">
        <v>293</v>
      </c>
      <c r="B224" s="48" t="s">
        <v>231</v>
      </c>
      <c r="C224" s="48" t="s">
        <v>286</v>
      </c>
      <c r="D224" s="48" t="s">
        <v>291</v>
      </c>
      <c r="E224" s="48">
        <v>5548</v>
      </c>
      <c r="F224" s="48">
        <v>4374</v>
      </c>
      <c r="G224" s="48">
        <v>381.62</v>
      </c>
      <c r="H224" s="48">
        <v>9922</v>
      </c>
    </row>
    <row r="225" spans="1:8" ht="43.2" hidden="1" x14ac:dyDescent="0.3">
      <c r="A225" s="163" t="s">
        <v>293</v>
      </c>
      <c r="B225" s="48" t="s">
        <v>234</v>
      </c>
      <c r="C225" s="48" t="s">
        <v>286</v>
      </c>
      <c r="D225" s="48" t="s">
        <v>291</v>
      </c>
      <c r="E225" s="48">
        <v>5496</v>
      </c>
      <c r="F225" s="48">
        <v>4374</v>
      </c>
      <c r="G225" s="48">
        <v>379.62</v>
      </c>
      <c r="H225" s="48">
        <v>9870</v>
      </c>
    </row>
    <row r="226" spans="1:8" ht="43.2" hidden="1" x14ac:dyDescent="0.3">
      <c r="A226" s="163" t="s">
        <v>293</v>
      </c>
      <c r="B226" s="48" t="s">
        <v>235</v>
      </c>
      <c r="C226" s="48" t="s">
        <v>286</v>
      </c>
      <c r="D226" s="48" t="s">
        <v>291</v>
      </c>
      <c r="E226" s="48">
        <v>5446</v>
      </c>
      <c r="F226" s="48">
        <v>4374</v>
      </c>
      <c r="G226" s="48">
        <v>377.69</v>
      </c>
      <c r="H226" s="48">
        <v>9820</v>
      </c>
    </row>
    <row r="227" spans="1:8" ht="43.2" hidden="1" x14ac:dyDescent="0.3">
      <c r="A227" s="163" t="s">
        <v>293</v>
      </c>
      <c r="B227" s="48" t="s">
        <v>236</v>
      </c>
      <c r="C227" s="48" t="s">
        <v>286</v>
      </c>
      <c r="D227" s="48" t="s">
        <v>291</v>
      </c>
      <c r="E227" s="48">
        <v>5383</v>
      </c>
      <c r="F227" s="48">
        <v>4374</v>
      </c>
      <c r="G227" s="48">
        <v>375.27</v>
      </c>
      <c r="H227" s="48">
        <v>9757</v>
      </c>
    </row>
    <row r="228" spans="1:8" x14ac:dyDescent="0.3">
      <c r="A228" s="163" t="s">
        <v>294</v>
      </c>
      <c r="B228" s="48" t="s">
        <v>231</v>
      </c>
      <c r="C228" s="48" t="s">
        <v>286</v>
      </c>
      <c r="D228" s="48" t="s">
        <v>295</v>
      </c>
      <c r="E228" s="48">
        <v>5507</v>
      </c>
      <c r="F228" s="48">
        <v>4374</v>
      </c>
      <c r="G228" s="48">
        <v>380.04</v>
      </c>
      <c r="H228" s="48">
        <v>9881</v>
      </c>
    </row>
    <row r="229" spans="1:8" hidden="1" x14ac:dyDescent="0.3">
      <c r="A229" s="163" t="s">
        <v>294</v>
      </c>
      <c r="B229" s="48" t="s">
        <v>234</v>
      </c>
      <c r="C229" s="48" t="s">
        <v>286</v>
      </c>
      <c r="D229" s="48" t="s">
        <v>295</v>
      </c>
      <c r="E229" s="48">
        <v>5446</v>
      </c>
      <c r="F229" s="48">
        <v>4374</v>
      </c>
      <c r="G229" s="48">
        <v>377.69</v>
      </c>
      <c r="H229" s="48">
        <v>9820</v>
      </c>
    </row>
    <row r="230" spans="1:8" hidden="1" x14ac:dyDescent="0.3">
      <c r="A230" s="163" t="s">
        <v>294</v>
      </c>
      <c r="B230" s="48" t="s">
        <v>235</v>
      </c>
      <c r="C230" s="48" t="s">
        <v>286</v>
      </c>
      <c r="D230" s="48" t="s">
        <v>295</v>
      </c>
      <c r="E230" s="48">
        <v>5387</v>
      </c>
      <c r="F230" s="48">
        <v>4374</v>
      </c>
      <c r="G230" s="48">
        <v>375.42</v>
      </c>
      <c r="H230" s="48">
        <v>9761</v>
      </c>
    </row>
    <row r="231" spans="1:8" hidden="1" x14ac:dyDescent="0.3">
      <c r="A231" s="163" t="s">
        <v>294</v>
      </c>
      <c r="B231" s="48" t="s">
        <v>236</v>
      </c>
      <c r="C231" s="48" t="s">
        <v>286</v>
      </c>
      <c r="D231" s="48" t="s">
        <v>295</v>
      </c>
      <c r="E231" s="48">
        <v>5338</v>
      </c>
      <c r="F231" s="48">
        <v>4374</v>
      </c>
      <c r="G231" s="48">
        <v>373.54</v>
      </c>
      <c r="H231" s="48">
        <v>9712</v>
      </c>
    </row>
    <row r="232" spans="1:8" x14ac:dyDescent="0.3">
      <c r="A232" s="163" t="s">
        <v>296</v>
      </c>
      <c r="B232" s="48" t="s">
        <v>231</v>
      </c>
      <c r="C232" s="48" t="s">
        <v>286</v>
      </c>
      <c r="D232" s="48" t="s">
        <v>295</v>
      </c>
      <c r="E232" s="48">
        <v>5507</v>
      </c>
      <c r="F232" s="48">
        <v>4374</v>
      </c>
      <c r="G232" s="48">
        <v>380.04</v>
      </c>
      <c r="H232" s="48">
        <v>9881</v>
      </c>
    </row>
    <row r="233" spans="1:8" hidden="1" x14ac:dyDescent="0.3">
      <c r="A233" s="163" t="s">
        <v>296</v>
      </c>
      <c r="B233" s="48" t="s">
        <v>234</v>
      </c>
      <c r="C233" s="48" t="s">
        <v>286</v>
      </c>
      <c r="D233" s="48" t="s">
        <v>295</v>
      </c>
      <c r="E233" s="48">
        <v>5446</v>
      </c>
      <c r="F233" s="48">
        <v>4374</v>
      </c>
      <c r="G233" s="48">
        <v>377.69</v>
      </c>
      <c r="H233" s="48">
        <v>9820</v>
      </c>
    </row>
    <row r="234" spans="1:8" hidden="1" x14ac:dyDescent="0.3">
      <c r="A234" s="163" t="s">
        <v>296</v>
      </c>
      <c r="B234" s="48" t="s">
        <v>235</v>
      </c>
      <c r="C234" s="48" t="s">
        <v>286</v>
      </c>
      <c r="D234" s="48" t="s">
        <v>295</v>
      </c>
      <c r="E234" s="48">
        <v>5387</v>
      </c>
      <c r="F234" s="48">
        <v>4374</v>
      </c>
      <c r="G234" s="48">
        <v>375.42</v>
      </c>
      <c r="H234" s="48">
        <v>9761</v>
      </c>
    </row>
    <row r="235" spans="1:8" hidden="1" x14ac:dyDescent="0.3">
      <c r="A235" s="163" t="s">
        <v>296</v>
      </c>
      <c r="B235" s="48" t="s">
        <v>236</v>
      </c>
      <c r="C235" s="48" t="s">
        <v>286</v>
      </c>
      <c r="D235" s="48" t="s">
        <v>295</v>
      </c>
      <c r="E235" s="48">
        <v>5338</v>
      </c>
      <c r="F235" s="48">
        <v>4374</v>
      </c>
      <c r="G235" s="48">
        <v>373.54</v>
      </c>
      <c r="H235" s="48">
        <v>9712</v>
      </c>
    </row>
    <row r="236" spans="1:8" x14ac:dyDescent="0.3">
      <c r="A236" s="163" t="s">
        <v>297</v>
      </c>
      <c r="B236" s="48" t="s">
        <v>231</v>
      </c>
      <c r="C236" s="48" t="s">
        <v>286</v>
      </c>
      <c r="D236" s="48" t="s">
        <v>295</v>
      </c>
      <c r="E236" s="48">
        <v>5457</v>
      </c>
      <c r="F236" s="48">
        <v>4374</v>
      </c>
      <c r="G236" s="48">
        <v>378.12</v>
      </c>
      <c r="H236" s="48">
        <v>9831</v>
      </c>
    </row>
    <row r="237" spans="1:8" hidden="1" x14ac:dyDescent="0.3">
      <c r="A237" s="163" t="s">
        <v>297</v>
      </c>
      <c r="B237" s="48" t="s">
        <v>234</v>
      </c>
      <c r="C237" s="48" t="s">
        <v>286</v>
      </c>
      <c r="D237" s="48" t="s">
        <v>295</v>
      </c>
      <c r="E237" s="48">
        <v>5396</v>
      </c>
      <c r="F237" s="48">
        <v>4374</v>
      </c>
      <c r="G237" s="48">
        <v>375.77</v>
      </c>
      <c r="H237" s="48">
        <v>9770</v>
      </c>
    </row>
    <row r="238" spans="1:8" hidden="1" x14ac:dyDescent="0.3">
      <c r="A238" s="163" t="s">
        <v>297</v>
      </c>
      <c r="B238" s="48" t="s">
        <v>235</v>
      </c>
      <c r="C238" s="48" t="s">
        <v>286</v>
      </c>
      <c r="D238" s="48" t="s">
        <v>295</v>
      </c>
      <c r="E238" s="48">
        <v>5338</v>
      </c>
      <c r="F238" s="48">
        <v>4374</v>
      </c>
      <c r="G238" s="48">
        <v>373.54</v>
      </c>
      <c r="H238" s="48">
        <v>9712</v>
      </c>
    </row>
    <row r="239" spans="1:8" hidden="1" x14ac:dyDescent="0.3">
      <c r="A239" s="163" t="s">
        <v>297</v>
      </c>
      <c r="B239" s="48" t="s">
        <v>236</v>
      </c>
      <c r="C239" s="48" t="s">
        <v>286</v>
      </c>
      <c r="D239" s="48" t="s">
        <v>295</v>
      </c>
      <c r="E239" s="48">
        <v>5285</v>
      </c>
      <c r="F239" s="48">
        <v>4374</v>
      </c>
      <c r="G239" s="48">
        <v>371.5</v>
      </c>
      <c r="H239" s="48">
        <v>9659</v>
      </c>
    </row>
    <row r="240" spans="1:8" x14ac:dyDescent="0.3">
      <c r="A240" s="163" t="s">
        <v>298</v>
      </c>
      <c r="B240" s="48" t="s">
        <v>231</v>
      </c>
      <c r="C240" s="48" t="s">
        <v>286</v>
      </c>
      <c r="D240" s="48" t="s">
        <v>295</v>
      </c>
      <c r="E240" s="48">
        <v>5457</v>
      </c>
      <c r="F240" s="48">
        <v>4374</v>
      </c>
      <c r="G240" s="48">
        <v>378.12</v>
      </c>
      <c r="H240" s="48">
        <v>9831</v>
      </c>
    </row>
    <row r="241" spans="1:8" hidden="1" x14ac:dyDescent="0.3">
      <c r="A241" s="163" t="s">
        <v>298</v>
      </c>
      <c r="B241" s="48" t="s">
        <v>234</v>
      </c>
      <c r="C241" s="48" t="s">
        <v>286</v>
      </c>
      <c r="D241" s="48" t="s">
        <v>295</v>
      </c>
      <c r="E241" s="48">
        <v>5396</v>
      </c>
      <c r="F241" s="48">
        <v>4374</v>
      </c>
      <c r="G241" s="48">
        <v>375.77</v>
      </c>
      <c r="H241" s="48">
        <v>9770</v>
      </c>
    </row>
    <row r="242" spans="1:8" hidden="1" x14ac:dyDescent="0.3">
      <c r="A242" s="163" t="s">
        <v>298</v>
      </c>
      <c r="B242" s="48" t="s">
        <v>235</v>
      </c>
      <c r="C242" s="48" t="s">
        <v>286</v>
      </c>
      <c r="D242" s="48" t="s">
        <v>295</v>
      </c>
      <c r="E242" s="48">
        <v>5338</v>
      </c>
      <c r="F242" s="48">
        <v>4374</v>
      </c>
      <c r="G242" s="48">
        <v>373.54</v>
      </c>
      <c r="H242" s="48">
        <v>9712</v>
      </c>
    </row>
    <row r="243" spans="1:8" hidden="1" x14ac:dyDescent="0.3">
      <c r="A243" s="163" t="s">
        <v>298</v>
      </c>
      <c r="B243" s="48" t="s">
        <v>236</v>
      </c>
      <c r="C243" s="48" t="s">
        <v>286</v>
      </c>
      <c r="D243" s="48" t="s">
        <v>295</v>
      </c>
      <c r="E243" s="48">
        <v>5285</v>
      </c>
      <c r="F243" s="48">
        <v>4374</v>
      </c>
      <c r="G243" s="48">
        <v>371.5</v>
      </c>
      <c r="H243" s="48">
        <v>9659</v>
      </c>
    </row>
    <row r="244" spans="1:8" ht="43.2" x14ac:dyDescent="0.3">
      <c r="A244" s="163" t="s">
        <v>299</v>
      </c>
      <c r="B244" s="48" t="s">
        <v>231</v>
      </c>
      <c r="C244" s="48" t="s">
        <v>286</v>
      </c>
      <c r="D244" s="48" t="s">
        <v>300</v>
      </c>
      <c r="E244" s="48">
        <v>5548</v>
      </c>
      <c r="F244" s="48">
        <v>4374</v>
      </c>
      <c r="G244" s="48">
        <v>381.62</v>
      </c>
      <c r="H244" s="48">
        <v>9922</v>
      </c>
    </row>
    <row r="245" spans="1:8" ht="43.2" hidden="1" x14ac:dyDescent="0.3">
      <c r="A245" s="163" t="s">
        <v>299</v>
      </c>
      <c r="B245" s="48" t="s">
        <v>234</v>
      </c>
      <c r="C245" s="48" t="s">
        <v>286</v>
      </c>
      <c r="D245" s="48" t="s">
        <v>300</v>
      </c>
      <c r="E245" s="48">
        <v>5496</v>
      </c>
      <c r="F245" s="48">
        <v>4374</v>
      </c>
      <c r="G245" s="48">
        <v>379.62</v>
      </c>
      <c r="H245" s="48">
        <v>9870</v>
      </c>
    </row>
    <row r="246" spans="1:8" ht="43.2" hidden="1" x14ac:dyDescent="0.3">
      <c r="A246" s="163" t="s">
        <v>299</v>
      </c>
      <c r="B246" s="48" t="s">
        <v>235</v>
      </c>
      <c r="C246" s="48" t="s">
        <v>286</v>
      </c>
      <c r="D246" s="48" t="s">
        <v>300</v>
      </c>
      <c r="E246" s="48">
        <v>5446</v>
      </c>
      <c r="F246" s="48">
        <v>4374</v>
      </c>
      <c r="G246" s="48">
        <v>377.69</v>
      </c>
      <c r="H246" s="48">
        <v>9820</v>
      </c>
    </row>
    <row r="247" spans="1:8" ht="43.2" hidden="1" x14ac:dyDescent="0.3">
      <c r="A247" s="163" t="s">
        <v>299</v>
      </c>
      <c r="B247" s="48" t="s">
        <v>236</v>
      </c>
      <c r="C247" s="48" t="s">
        <v>286</v>
      </c>
      <c r="D247" s="48" t="s">
        <v>300</v>
      </c>
      <c r="E247" s="48">
        <v>5396</v>
      </c>
      <c r="F247" s="48">
        <v>4374</v>
      </c>
      <c r="G247" s="48">
        <v>375.77</v>
      </c>
      <c r="H247" s="48">
        <v>9770</v>
      </c>
    </row>
    <row r="248" spans="1:8" ht="43.2" x14ac:dyDescent="0.3">
      <c r="A248" s="163" t="s">
        <v>301</v>
      </c>
      <c r="B248" s="48" t="s">
        <v>231</v>
      </c>
      <c r="C248" s="48" t="s">
        <v>286</v>
      </c>
      <c r="D248" s="48" t="s">
        <v>300</v>
      </c>
      <c r="E248" s="48">
        <v>5548</v>
      </c>
      <c r="F248" s="48">
        <v>4374</v>
      </c>
      <c r="G248" s="48">
        <v>381.62</v>
      </c>
      <c r="H248" s="48">
        <v>9922</v>
      </c>
    </row>
    <row r="249" spans="1:8" ht="43.2" hidden="1" x14ac:dyDescent="0.3">
      <c r="A249" s="163" t="s">
        <v>301</v>
      </c>
      <c r="B249" s="48" t="s">
        <v>234</v>
      </c>
      <c r="C249" s="48" t="s">
        <v>286</v>
      </c>
      <c r="D249" s="48" t="s">
        <v>300</v>
      </c>
      <c r="E249" s="48">
        <v>5496</v>
      </c>
      <c r="F249" s="48">
        <v>4374</v>
      </c>
      <c r="G249" s="48">
        <v>379.62</v>
      </c>
      <c r="H249" s="48">
        <v>9870</v>
      </c>
    </row>
    <row r="250" spans="1:8" ht="43.2" hidden="1" x14ac:dyDescent="0.3">
      <c r="A250" s="163" t="s">
        <v>301</v>
      </c>
      <c r="B250" s="48" t="s">
        <v>235</v>
      </c>
      <c r="C250" s="48" t="s">
        <v>286</v>
      </c>
      <c r="D250" s="48" t="s">
        <v>300</v>
      </c>
      <c r="E250" s="48">
        <v>5446</v>
      </c>
      <c r="F250" s="48">
        <v>4374</v>
      </c>
      <c r="G250" s="48">
        <v>377.69</v>
      </c>
      <c r="H250" s="48">
        <v>9820</v>
      </c>
    </row>
    <row r="251" spans="1:8" ht="43.2" hidden="1" x14ac:dyDescent="0.3">
      <c r="A251" s="163" t="s">
        <v>301</v>
      </c>
      <c r="B251" s="48" t="s">
        <v>236</v>
      </c>
      <c r="C251" s="48" t="s">
        <v>286</v>
      </c>
      <c r="D251" s="48" t="s">
        <v>300</v>
      </c>
      <c r="E251" s="48">
        <v>5396</v>
      </c>
      <c r="F251" s="48">
        <v>4374</v>
      </c>
      <c r="G251" s="48">
        <v>375.77</v>
      </c>
      <c r="H251" s="48">
        <v>9770</v>
      </c>
    </row>
    <row r="252" spans="1:8" ht="43.2" x14ac:dyDescent="0.3">
      <c r="A252" s="163" t="s">
        <v>302</v>
      </c>
      <c r="B252" s="48" t="s">
        <v>231</v>
      </c>
      <c r="C252" s="48" t="s">
        <v>286</v>
      </c>
      <c r="D252" s="48" t="s">
        <v>300</v>
      </c>
      <c r="E252" s="48">
        <v>5548</v>
      </c>
      <c r="F252" s="48">
        <v>4374</v>
      </c>
      <c r="G252" s="48">
        <v>381.62</v>
      </c>
      <c r="H252" s="48">
        <v>9922</v>
      </c>
    </row>
    <row r="253" spans="1:8" ht="43.2" hidden="1" x14ac:dyDescent="0.3">
      <c r="A253" s="163" t="s">
        <v>302</v>
      </c>
      <c r="B253" s="48" t="s">
        <v>234</v>
      </c>
      <c r="C253" s="48" t="s">
        <v>286</v>
      </c>
      <c r="D253" s="48" t="s">
        <v>300</v>
      </c>
      <c r="E253" s="48">
        <v>5496</v>
      </c>
      <c r="F253" s="48">
        <v>4374</v>
      </c>
      <c r="G253" s="48">
        <v>379.62</v>
      </c>
      <c r="H253" s="48">
        <v>9870</v>
      </c>
    </row>
    <row r="254" spans="1:8" ht="43.2" hidden="1" x14ac:dyDescent="0.3">
      <c r="A254" s="163" t="s">
        <v>302</v>
      </c>
      <c r="B254" s="48" t="s">
        <v>235</v>
      </c>
      <c r="C254" s="48" t="s">
        <v>286</v>
      </c>
      <c r="D254" s="48" t="s">
        <v>300</v>
      </c>
      <c r="E254" s="48">
        <v>5446</v>
      </c>
      <c r="F254" s="48">
        <v>4374</v>
      </c>
      <c r="G254" s="48">
        <v>377.69</v>
      </c>
      <c r="H254" s="48">
        <v>9820</v>
      </c>
    </row>
    <row r="255" spans="1:8" ht="43.2" hidden="1" x14ac:dyDescent="0.3">
      <c r="A255" s="163" t="s">
        <v>302</v>
      </c>
      <c r="B255" s="48" t="s">
        <v>236</v>
      </c>
      <c r="C255" s="48" t="s">
        <v>286</v>
      </c>
      <c r="D255" s="48" t="s">
        <v>300</v>
      </c>
      <c r="E255" s="48">
        <v>5396</v>
      </c>
      <c r="F255" s="48">
        <v>4374</v>
      </c>
      <c r="G255" s="48">
        <v>375.77</v>
      </c>
      <c r="H255" s="48">
        <v>9770</v>
      </c>
    </row>
    <row r="256" spans="1:8" ht="43.2" x14ac:dyDescent="0.3">
      <c r="A256" s="163" t="s">
        <v>303</v>
      </c>
      <c r="B256" s="48" t="s">
        <v>231</v>
      </c>
      <c r="C256" s="48" t="s">
        <v>286</v>
      </c>
      <c r="D256" s="48" t="s">
        <v>300</v>
      </c>
      <c r="E256" s="48">
        <v>5396</v>
      </c>
      <c r="F256" s="48">
        <v>4374</v>
      </c>
      <c r="G256" s="48">
        <v>375.77</v>
      </c>
      <c r="H256" s="48">
        <v>9770</v>
      </c>
    </row>
    <row r="257" spans="1:8" ht="43.2" hidden="1" x14ac:dyDescent="0.3">
      <c r="A257" s="163" t="s">
        <v>303</v>
      </c>
      <c r="B257" s="48" t="s">
        <v>234</v>
      </c>
      <c r="C257" s="48" t="s">
        <v>286</v>
      </c>
      <c r="D257" s="48" t="s">
        <v>300</v>
      </c>
      <c r="E257" s="48">
        <v>5338</v>
      </c>
      <c r="F257" s="48">
        <v>4374</v>
      </c>
      <c r="G257" s="48">
        <v>373.54</v>
      </c>
      <c r="H257" s="48">
        <v>9712</v>
      </c>
    </row>
    <row r="258" spans="1:8" ht="43.2" hidden="1" x14ac:dyDescent="0.3">
      <c r="A258" s="163" t="s">
        <v>303</v>
      </c>
      <c r="B258" s="48" t="s">
        <v>235</v>
      </c>
      <c r="C258" s="48" t="s">
        <v>286</v>
      </c>
      <c r="D258" s="48" t="s">
        <v>300</v>
      </c>
      <c r="E258" s="48">
        <v>5275</v>
      </c>
      <c r="F258" s="48">
        <v>4374</v>
      </c>
      <c r="G258" s="48">
        <v>371.12</v>
      </c>
      <c r="H258" s="48">
        <v>9649</v>
      </c>
    </row>
    <row r="259" spans="1:8" ht="43.2" hidden="1" x14ac:dyDescent="0.3">
      <c r="A259" s="163" t="s">
        <v>303</v>
      </c>
      <c r="B259" s="48" t="s">
        <v>236</v>
      </c>
      <c r="C259" s="48" t="s">
        <v>286</v>
      </c>
      <c r="D259" s="48" t="s">
        <v>300</v>
      </c>
      <c r="E259" s="48">
        <v>5218</v>
      </c>
      <c r="F259" s="48">
        <v>4374</v>
      </c>
      <c r="G259" s="48">
        <v>368.92</v>
      </c>
      <c r="H259" s="48">
        <v>9592</v>
      </c>
    </row>
    <row r="260" spans="1:8" ht="28.8" x14ac:dyDescent="0.3">
      <c r="A260" s="163" t="s">
        <v>304</v>
      </c>
      <c r="B260" s="48" t="s">
        <v>231</v>
      </c>
      <c r="C260" s="48" t="s">
        <v>286</v>
      </c>
      <c r="D260" s="48" t="s">
        <v>305</v>
      </c>
      <c r="E260" s="48">
        <v>5548</v>
      </c>
      <c r="F260" s="48">
        <v>4374</v>
      </c>
      <c r="G260" s="48">
        <v>381.62</v>
      </c>
      <c r="H260" s="48">
        <v>9922</v>
      </c>
    </row>
    <row r="261" spans="1:8" ht="28.8" hidden="1" x14ac:dyDescent="0.3">
      <c r="A261" s="163" t="s">
        <v>304</v>
      </c>
      <c r="B261" s="48" t="s">
        <v>234</v>
      </c>
      <c r="C261" s="48" t="s">
        <v>286</v>
      </c>
      <c r="D261" s="48" t="s">
        <v>305</v>
      </c>
      <c r="E261" s="48">
        <v>5496</v>
      </c>
      <c r="F261" s="48">
        <v>4374</v>
      </c>
      <c r="G261" s="48">
        <v>379.62</v>
      </c>
      <c r="H261" s="48">
        <v>9870</v>
      </c>
    </row>
    <row r="262" spans="1:8" ht="28.8" hidden="1" x14ac:dyDescent="0.3">
      <c r="A262" s="163" t="s">
        <v>304</v>
      </c>
      <c r="B262" s="48" t="s">
        <v>235</v>
      </c>
      <c r="C262" s="48" t="s">
        <v>286</v>
      </c>
      <c r="D262" s="48" t="s">
        <v>305</v>
      </c>
      <c r="E262" s="48">
        <v>5446</v>
      </c>
      <c r="F262" s="48">
        <v>4374</v>
      </c>
      <c r="G262" s="48">
        <v>377.69</v>
      </c>
      <c r="H262" s="48">
        <v>9820</v>
      </c>
    </row>
    <row r="263" spans="1:8" ht="28.8" hidden="1" x14ac:dyDescent="0.3">
      <c r="A263" s="163" t="s">
        <v>304</v>
      </c>
      <c r="B263" s="48" t="s">
        <v>236</v>
      </c>
      <c r="C263" s="48" t="s">
        <v>286</v>
      </c>
      <c r="D263" s="48" t="s">
        <v>305</v>
      </c>
      <c r="E263" s="48">
        <v>5396</v>
      </c>
      <c r="F263" s="48">
        <v>4374</v>
      </c>
      <c r="G263" s="48">
        <v>375.77</v>
      </c>
      <c r="H263" s="48">
        <v>9770</v>
      </c>
    </row>
    <row r="264" spans="1:8" x14ac:dyDescent="0.3">
      <c r="A264" s="163" t="s">
        <v>306</v>
      </c>
      <c r="B264" s="48" t="s">
        <v>231</v>
      </c>
      <c r="C264" s="48" t="s">
        <v>286</v>
      </c>
      <c r="D264" s="48" t="s">
        <v>305</v>
      </c>
      <c r="E264" s="48">
        <v>5548</v>
      </c>
      <c r="F264" s="48">
        <v>4374</v>
      </c>
      <c r="G264" s="48">
        <v>381.62</v>
      </c>
      <c r="H264" s="48">
        <v>9922</v>
      </c>
    </row>
    <row r="265" spans="1:8" hidden="1" x14ac:dyDescent="0.3">
      <c r="A265" s="163" t="s">
        <v>306</v>
      </c>
      <c r="B265" s="48" t="s">
        <v>234</v>
      </c>
      <c r="C265" s="48" t="s">
        <v>286</v>
      </c>
      <c r="D265" s="48" t="s">
        <v>305</v>
      </c>
      <c r="E265" s="48">
        <v>5496</v>
      </c>
      <c r="F265" s="48">
        <v>4374</v>
      </c>
      <c r="G265" s="48">
        <v>379.62</v>
      </c>
      <c r="H265" s="48">
        <v>9870</v>
      </c>
    </row>
    <row r="266" spans="1:8" hidden="1" x14ac:dyDescent="0.3">
      <c r="A266" s="163" t="s">
        <v>306</v>
      </c>
      <c r="B266" s="48" t="s">
        <v>235</v>
      </c>
      <c r="C266" s="48" t="s">
        <v>286</v>
      </c>
      <c r="D266" s="48" t="s">
        <v>305</v>
      </c>
      <c r="E266" s="48">
        <v>5446</v>
      </c>
      <c r="F266" s="48">
        <v>4374</v>
      </c>
      <c r="G266" s="48">
        <v>377.69</v>
      </c>
      <c r="H266" s="48">
        <v>9820</v>
      </c>
    </row>
    <row r="267" spans="1:8" hidden="1" x14ac:dyDescent="0.3">
      <c r="A267" s="163" t="s">
        <v>306</v>
      </c>
      <c r="B267" s="48" t="s">
        <v>236</v>
      </c>
      <c r="C267" s="48" t="s">
        <v>286</v>
      </c>
      <c r="D267" s="48" t="s">
        <v>305</v>
      </c>
      <c r="E267" s="48">
        <v>5396</v>
      </c>
      <c r="F267" s="48">
        <v>4374</v>
      </c>
      <c r="G267" s="48">
        <v>375.77</v>
      </c>
      <c r="H267" s="48">
        <v>9770</v>
      </c>
    </row>
    <row r="268" spans="1:8" ht="43.2" x14ac:dyDescent="0.3">
      <c r="A268" s="163" t="s">
        <v>307</v>
      </c>
      <c r="B268" s="48" t="s">
        <v>231</v>
      </c>
      <c r="C268" s="48" t="s">
        <v>286</v>
      </c>
      <c r="D268" s="48" t="s">
        <v>308</v>
      </c>
      <c r="E268" s="48">
        <v>5548</v>
      </c>
      <c r="F268" s="48">
        <v>4374</v>
      </c>
      <c r="G268" s="48">
        <v>381.62</v>
      </c>
      <c r="H268" s="48">
        <v>9922</v>
      </c>
    </row>
    <row r="269" spans="1:8" ht="43.2" hidden="1" x14ac:dyDescent="0.3">
      <c r="A269" s="163" t="s">
        <v>307</v>
      </c>
      <c r="B269" s="48" t="s">
        <v>234</v>
      </c>
      <c r="C269" s="48" t="s">
        <v>286</v>
      </c>
      <c r="D269" s="48" t="s">
        <v>308</v>
      </c>
      <c r="E269" s="48">
        <v>5496</v>
      </c>
      <c r="F269" s="48">
        <v>4374</v>
      </c>
      <c r="G269" s="48">
        <v>379.62</v>
      </c>
      <c r="H269" s="48">
        <v>9870</v>
      </c>
    </row>
    <row r="270" spans="1:8" ht="43.2" hidden="1" x14ac:dyDescent="0.3">
      <c r="A270" s="163" t="s">
        <v>307</v>
      </c>
      <c r="B270" s="48" t="s">
        <v>235</v>
      </c>
      <c r="C270" s="48" t="s">
        <v>286</v>
      </c>
      <c r="D270" s="48" t="s">
        <v>308</v>
      </c>
      <c r="E270" s="48">
        <v>5446</v>
      </c>
      <c r="F270" s="48">
        <v>4374</v>
      </c>
      <c r="G270" s="48">
        <v>377.69</v>
      </c>
      <c r="H270" s="48">
        <v>9820</v>
      </c>
    </row>
    <row r="271" spans="1:8" ht="43.2" hidden="1" x14ac:dyDescent="0.3">
      <c r="A271" s="163" t="s">
        <v>307</v>
      </c>
      <c r="B271" s="48" t="s">
        <v>236</v>
      </c>
      <c r="C271" s="48" t="s">
        <v>286</v>
      </c>
      <c r="D271" s="48" t="s">
        <v>308</v>
      </c>
      <c r="E271" s="48">
        <v>5396</v>
      </c>
      <c r="F271" s="48">
        <v>4374</v>
      </c>
      <c r="G271" s="48">
        <v>375.77</v>
      </c>
      <c r="H271" s="48">
        <v>9770</v>
      </c>
    </row>
    <row r="272" spans="1:8" ht="43.2" x14ac:dyDescent="0.3">
      <c r="A272" s="163" t="s">
        <v>309</v>
      </c>
      <c r="B272" s="48" t="s">
        <v>231</v>
      </c>
      <c r="C272" s="48" t="s">
        <v>286</v>
      </c>
      <c r="D272" s="48" t="s">
        <v>308</v>
      </c>
      <c r="E272" s="48">
        <v>5548</v>
      </c>
      <c r="F272" s="48">
        <v>4374</v>
      </c>
      <c r="G272" s="48">
        <v>381.62</v>
      </c>
      <c r="H272" s="48">
        <v>9922</v>
      </c>
    </row>
    <row r="273" spans="1:8" ht="43.2" hidden="1" x14ac:dyDescent="0.3">
      <c r="A273" s="163" t="s">
        <v>309</v>
      </c>
      <c r="B273" s="48" t="s">
        <v>234</v>
      </c>
      <c r="C273" s="48" t="s">
        <v>286</v>
      </c>
      <c r="D273" s="48" t="s">
        <v>308</v>
      </c>
      <c r="E273" s="48">
        <v>5496</v>
      </c>
      <c r="F273" s="48">
        <v>4374</v>
      </c>
      <c r="G273" s="48">
        <v>379.62</v>
      </c>
      <c r="H273" s="48">
        <v>9870</v>
      </c>
    </row>
    <row r="274" spans="1:8" ht="43.2" hidden="1" x14ac:dyDescent="0.3">
      <c r="A274" s="163" t="s">
        <v>309</v>
      </c>
      <c r="B274" s="48" t="s">
        <v>235</v>
      </c>
      <c r="C274" s="48" t="s">
        <v>286</v>
      </c>
      <c r="D274" s="48" t="s">
        <v>308</v>
      </c>
      <c r="E274" s="48">
        <v>5446</v>
      </c>
      <c r="F274" s="48">
        <v>4374</v>
      </c>
      <c r="G274" s="48">
        <v>377.69</v>
      </c>
      <c r="H274" s="48">
        <v>9820</v>
      </c>
    </row>
    <row r="275" spans="1:8" ht="43.2" hidden="1" x14ac:dyDescent="0.3">
      <c r="A275" s="163" t="s">
        <v>309</v>
      </c>
      <c r="B275" s="48" t="s">
        <v>236</v>
      </c>
      <c r="C275" s="48" t="s">
        <v>286</v>
      </c>
      <c r="D275" s="48" t="s">
        <v>308</v>
      </c>
      <c r="E275" s="48">
        <v>5396</v>
      </c>
      <c r="F275" s="48">
        <v>4374</v>
      </c>
      <c r="G275" s="48">
        <v>375.77</v>
      </c>
      <c r="H275" s="48">
        <v>9770</v>
      </c>
    </row>
    <row r="276" spans="1:8" ht="43.2" x14ac:dyDescent="0.3">
      <c r="A276" s="163" t="s">
        <v>310</v>
      </c>
      <c r="B276" s="48" t="s">
        <v>231</v>
      </c>
      <c r="C276" s="48" t="s">
        <v>286</v>
      </c>
      <c r="D276" s="48" t="s">
        <v>308</v>
      </c>
      <c r="E276" s="48">
        <v>5457</v>
      </c>
      <c r="F276" s="48">
        <v>4374</v>
      </c>
      <c r="G276" s="48">
        <v>378.12</v>
      </c>
      <c r="H276" s="48">
        <v>9831</v>
      </c>
    </row>
    <row r="277" spans="1:8" ht="43.2" hidden="1" x14ac:dyDescent="0.3">
      <c r="A277" s="163" t="s">
        <v>310</v>
      </c>
      <c r="B277" s="48" t="s">
        <v>234</v>
      </c>
      <c r="C277" s="48" t="s">
        <v>286</v>
      </c>
      <c r="D277" s="48" t="s">
        <v>308</v>
      </c>
      <c r="E277" s="48">
        <v>5396</v>
      </c>
      <c r="F277" s="48">
        <v>4374</v>
      </c>
      <c r="G277" s="48">
        <v>375.77</v>
      </c>
      <c r="H277" s="48">
        <v>9770</v>
      </c>
    </row>
    <row r="278" spans="1:8" ht="43.2" hidden="1" x14ac:dyDescent="0.3">
      <c r="A278" s="163" t="s">
        <v>310</v>
      </c>
      <c r="B278" s="48" t="s">
        <v>235</v>
      </c>
      <c r="C278" s="48" t="s">
        <v>286</v>
      </c>
      <c r="D278" s="48" t="s">
        <v>308</v>
      </c>
      <c r="E278" s="48">
        <v>5338</v>
      </c>
      <c r="F278" s="48">
        <v>4374</v>
      </c>
      <c r="G278" s="48">
        <v>373.54</v>
      </c>
      <c r="H278" s="48">
        <v>9712</v>
      </c>
    </row>
    <row r="279" spans="1:8" ht="43.2" hidden="1" x14ac:dyDescent="0.3">
      <c r="A279" s="163" t="s">
        <v>310</v>
      </c>
      <c r="B279" s="48" t="s">
        <v>236</v>
      </c>
      <c r="C279" s="48" t="s">
        <v>286</v>
      </c>
      <c r="D279" s="48" t="s">
        <v>308</v>
      </c>
      <c r="E279" s="48">
        <v>5285</v>
      </c>
      <c r="F279" s="48">
        <v>4374</v>
      </c>
      <c r="G279" s="48">
        <v>371.5</v>
      </c>
      <c r="H279" s="48">
        <v>9659</v>
      </c>
    </row>
    <row r="280" spans="1:8" ht="43.2" x14ac:dyDescent="0.3">
      <c r="A280" s="163" t="s">
        <v>311</v>
      </c>
      <c r="B280" s="48" t="s">
        <v>231</v>
      </c>
      <c r="C280" s="48" t="s">
        <v>286</v>
      </c>
      <c r="D280" s="48" t="s">
        <v>308</v>
      </c>
      <c r="E280" s="48">
        <v>5507</v>
      </c>
      <c r="F280" s="48">
        <v>4374</v>
      </c>
      <c r="G280" s="48">
        <v>380.04</v>
      </c>
      <c r="H280" s="48">
        <v>9881</v>
      </c>
    </row>
    <row r="281" spans="1:8" ht="43.2" hidden="1" x14ac:dyDescent="0.3">
      <c r="A281" s="163" t="s">
        <v>311</v>
      </c>
      <c r="B281" s="48" t="s">
        <v>234</v>
      </c>
      <c r="C281" s="48" t="s">
        <v>286</v>
      </c>
      <c r="D281" s="48" t="s">
        <v>308</v>
      </c>
      <c r="E281" s="48">
        <v>5446</v>
      </c>
      <c r="F281" s="48">
        <v>4374</v>
      </c>
      <c r="G281" s="48">
        <v>377.69</v>
      </c>
      <c r="H281" s="48">
        <v>9820</v>
      </c>
    </row>
    <row r="282" spans="1:8" ht="43.2" hidden="1" x14ac:dyDescent="0.3">
      <c r="A282" s="163" t="s">
        <v>311</v>
      </c>
      <c r="B282" s="48" t="s">
        <v>235</v>
      </c>
      <c r="C282" s="48" t="s">
        <v>286</v>
      </c>
      <c r="D282" s="48" t="s">
        <v>308</v>
      </c>
      <c r="E282" s="48">
        <v>5387</v>
      </c>
      <c r="F282" s="48">
        <v>4374</v>
      </c>
      <c r="G282" s="48">
        <v>375.42</v>
      </c>
      <c r="H282" s="48">
        <v>9761</v>
      </c>
    </row>
    <row r="283" spans="1:8" ht="43.2" hidden="1" x14ac:dyDescent="0.3">
      <c r="A283" s="163" t="s">
        <v>311</v>
      </c>
      <c r="B283" s="48" t="s">
        <v>236</v>
      </c>
      <c r="C283" s="48" t="s">
        <v>286</v>
      </c>
      <c r="D283" s="48" t="s">
        <v>308</v>
      </c>
      <c r="E283" s="48">
        <v>5338</v>
      </c>
      <c r="F283" s="48">
        <v>4374</v>
      </c>
      <c r="G283" s="48">
        <v>373.54</v>
      </c>
      <c r="H283" s="48">
        <v>9712</v>
      </c>
    </row>
    <row r="284" spans="1:8" ht="28.8" x14ac:dyDescent="0.3">
      <c r="A284" s="163" t="s">
        <v>312</v>
      </c>
      <c r="B284" s="48" t="s">
        <v>231</v>
      </c>
      <c r="C284" s="48" t="s">
        <v>286</v>
      </c>
      <c r="D284" s="48" t="s">
        <v>313</v>
      </c>
      <c r="E284" s="48">
        <v>5507</v>
      </c>
      <c r="F284" s="48">
        <v>4374</v>
      </c>
      <c r="G284" s="48">
        <v>380.04</v>
      </c>
      <c r="H284" s="48">
        <v>9881</v>
      </c>
    </row>
    <row r="285" spans="1:8" ht="28.8" hidden="1" x14ac:dyDescent="0.3">
      <c r="A285" s="163" t="s">
        <v>312</v>
      </c>
      <c r="B285" s="48" t="s">
        <v>234</v>
      </c>
      <c r="C285" s="48" t="s">
        <v>286</v>
      </c>
      <c r="D285" s="48" t="s">
        <v>313</v>
      </c>
      <c r="E285" s="48">
        <v>5446</v>
      </c>
      <c r="F285" s="48">
        <v>4374</v>
      </c>
      <c r="G285" s="48">
        <v>377.69</v>
      </c>
      <c r="H285" s="48">
        <v>9820</v>
      </c>
    </row>
    <row r="286" spans="1:8" ht="28.8" hidden="1" x14ac:dyDescent="0.3">
      <c r="A286" s="163" t="s">
        <v>312</v>
      </c>
      <c r="B286" s="48" t="s">
        <v>235</v>
      </c>
      <c r="C286" s="48" t="s">
        <v>286</v>
      </c>
      <c r="D286" s="48" t="s">
        <v>313</v>
      </c>
      <c r="E286" s="48">
        <v>5387</v>
      </c>
      <c r="F286" s="48">
        <v>4374</v>
      </c>
      <c r="G286" s="48">
        <v>375.42</v>
      </c>
      <c r="H286" s="48">
        <v>9761</v>
      </c>
    </row>
    <row r="287" spans="1:8" ht="28.8" hidden="1" x14ac:dyDescent="0.3">
      <c r="A287" s="163" t="s">
        <v>312</v>
      </c>
      <c r="B287" s="48" t="s">
        <v>236</v>
      </c>
      <c r="C287" s="48" t="s">
        <v>286</v>
      </c>
      <c r="D287" s="48" t="s">
        <v>313</v>
      </c>
      <c r="E287" s="48">
        <v>5338</v>
      </c>
      <c r="F287" s="48">
        <v>4374</v>
      </c>
      <c r="G287" s="48">
        <v>373.54</v>
      </c>
      <c r="H287" s="48">
        <v>9712</v>
      </c>
    </row>
    <row r="288" spans="1:8" ht="28.8" x14ac:dyDescent="0.3">
      <c r="A288" s="163" t="s">
        <v>314</v>
      </c>
      <c r="B288" s="48" t="s">
        <v>231</v>
      </c>
      <c r="C288" s="48" t="s">
        <v>286</v>
      </c>
      <c r="D288" s="48" t="s">
        <v>313</v>
      </c>
      <c r="E288" s="48">
        <v>5457</v>
      </c>
      <c r="F288" s="48">
        <v>4374</v>
      </c>
      <c r="G288" s="48">
        <v>378.12</v>
      </c>
      <c r="H288" s="48">
        <v>9831</v>
      </c>
    </row>
    <row r="289" spans="1:8" ht="28.8" hidden="1" x14ac:dyDescent="0.3">
      <c r="A289" s="163" t="s">
        <v>314</v>
      </c>
      <c r="B289" s="48" t="s">
        <v>234</v>
      </c>
      <c r="C289" s="48" t="s">
        <v>286</v>
      </c>
      <c r="D289" s="48" t="s">
        <v>313</v>
      </c>
      <c r="E289" s="48">
        <v>5396</v>
      </c>
      <c r="F289" s="48">
        <v>4374</v>
      </c>
      <c r="G289" s="48">
        <v>375.77</v>
      </c>
      <c r="H289" s="48">
        <v>9770</v>
      </c>
    </row>
    <row r="290" spans="1:8" ht="28.8" hidden="1" x14ac:dyDescent="0.3">
      <c r="A290" s="163" t="s">
        <v>314</v>
      </c>
      <c r="B290" s="48" t="s">
        <v>235</v>
      </c>
      <c r="C290" s="48" t="s">
        <v>286</v>
      </c>
      <c r="D290" s="48" t="s">
        <v>313</v>
      </c>
      <c r="E290" s="48">
        <v>5338</v>
      </c>
      <c r="F290" s="48">
        <v>4374</v>
      </c>
      <c r="G290" s="48">
        <v>373.54</v>
      </c>
      <c r="H290" s="48">
        <v>9712</v>
      </c>
    </row>
    <row r="291" spans="1:8" ht="28.8" hidden="1" x14ac:dyDescent="0.3">
      <c r="A291" s="163" t="s">
        <v>314</v>
      </c>
      <c r="B291" s="48" t="s">
        <v>236</v>
      </c>
      <c r="C291" s="48" t="s">
        <v>286</v>
      </c>
      <c r="D291" s="48" t="s">
        <v>313</v>
      </c>
      <c r="E291" s="48">
        <v>5285</v>
      </c>
      <c r="F291" s="48">
        <v>4374</v>
      </c>
      <c r="G291" s="48">
        <v>371.5</v>
      </c>
      <c r="H291" s="48">
        <v>9659</v>
      </c>
    </row>
    <row r="292" spans="1:8" ht="28.8" x14ac:dyDescent="0.3">
      <c r="A292" s="163" t="s">
        <v>315</v>
      </c>
      <c r="B292" s="48" t="s">
        <v>231</v>
      </c>
      <c r="C292" s="48" t="s">
        <v>286</v>
      </c>
      <c r="D292" s="48" t="s">
        <v>313</v>
      </c>
      <c r="E292" s="48">
        <v>5457</v>
      </c>
      <c r="F292" s="48">
        <v>4374</v>
      </c>
      <c r="G292" s="48">
        <v>378.12</v>
      </c>
      <c r="H292" s="48">
        <v>9831</v>
      </c>
    </row>
    <row r="293" spans="1:8" ht="28.8" hidden="1" x14ac:dyDescent="0.3">
      <c r="A293" s="163" t="s">
        <v>315</v>
      </c>
      <c r="B293" s="48" t="s">
        <v>234</v>
      </c>
      <c r="C293" s="48" t="s">
        <v>286</v>
      </c>
      <c r="D293" s="48" t="s">
        <v>313</v>
      </c>
      <c r="E293" s="48">
        <v>5396</v>
      </c>
      <c r="F293" s="48">
        <v>4374</v>
      </c>
      <c r="G293" s="48">
        <v>375.77</v>
      </c>
      <c r="H293" s="48">
        <v>9770</v>
      </c>
    </row>
    <row r="294" spans="1:8" ht="28.8" hidden="1" x14ac:dyDescent="0.3">
      <c r="A294" s="163" t="s">
        <v>315</v>
      </c>
      <c r="B294" s="48" t="s">
        <v>235</v>
      </c>
      <c r="C294" s="48" t="s">
        <v>286</v>
      </c>
      <c r="D294" s="48" t="s">
        <v>313</v>
      </c>
      <c r="E294" s="48">
        <v>5338</v>
      </c>
      <c r="F294" s="48">
        <v>4374</v>
      </c>
      <c r="G294" s="48">
        <v>373.54</v>
      </c>
      <c r="H294" s="48">
        <v>9712</v>
      </c>
    </row>
    <row r="295" spans="1:8" ht="28.8" hidden="1" x14ac:dyDescent="0.3">
      <c r="A295" s="163" t="s">
        <v>315</v>
      </c>
      <c r="B295" s="48" t="s">
        <v>236</v>
      </c>
      <c r="C295" s="48" t="s">
        <v>286</v>
      </c>
      <c r="D295" s="48" t="s">
        <v>313</v>
      </c>
      <c r="E295" s="48">
        <v>5285</v>
      </c>
      <c r="F295" s="48">
        <v>4374</v>
      </c>
      <c r="G295" s="48">
        <v>371.5</v>
      </c>
      <c r="H295" s="48">
        <v>9659</v>
      </c>
    </row>
    <row r="296" spans="1:8" ht="28.8" x14ac:dyDescent="0.3">
      <c r="A296" s="163" t="s">
        <v>316</v>
      </c>
      <c r="B296" s="48" t="s">
        <v>231</v>
      </c>
      <c r="C296" s="48" t="s">
        <v>286</v>
      </c>
      <c r="D296" s="48" t="s">
        <v>317</v>
      </c>
      <c r="E296" s="48">
        <v>5507</v>
      </c>
      <c r="F296" s="48">
        <v>4374</v>
      </c>
      <c r="G296" s="48">
        <v>380.04</v>
      </c>
      <c r="H296" s="48">
        <v>9881</v>
      </c>
    </row>
    <row r="297" spans="1:8" ht="28.8" hidden="1" x14ac:dyDescent="0.3">
      <c r="A297" s="163" t="s">
        <v>316</v>
      </c>
      <c r="B297" s="48" t="s">
        <v>234</v>
      </c>
      <c r="C297" s="48" t="s">
        <v>286</v>
      </c>
      <c r="D297" s="48" t="s">
        <v>317</v>
      </c>
      <c r="E297" s="48">
        <v>5446</v>
      </c>
      <c r="F297" s="48">
        <v>4374</v>
      </c>
      <c r="G297" s="48">
        <v>377.69</v>
      </c>
      <c r="H297" s="48">
        <v>9820</v>
      </c>
    </row>
    <row r="298" spans="1:8" ht="28.8" hidden="1" x14ac:dyDescent="0.3">
      <c r="A298" s="163" t="s">
        <v>316</v>
      </c>
      <c r="B298" s="48" t="s">
        <v>235</v>
      </c>
      <c r="C298" s="48" t="s">
        <v>286</v>
      </c>
      <c r="D298" s="48" t="s">
        <v>317</v>
      </c>
      <c r="E298" s="48">
        <v>5387</v>
      </c>
      <c r="F298" s="48">
        <v>4374</v>
      </c>
      <c r="G298" s="48">
        <v>375.42</v>
      </c>
      <c r="H298" s="48">
        <v>9761</v>
      </c>
    </row>
    <row r="299" spans="1:8" ht="28.8" hidden="1" x14ac:dyDescent="0.3">
      <c r="A299" s="163" t="s">
        <v>316</v>
      </c>
      <c r="B299" s="48" t="s">
        <v>236</v>
      </c>
      <c r="C299" s="48" t="s">
        <v>286</v>
      </c>
      <c r="D299" s="48" t="s">
        <v>317</v>
      </c>
      <c r="E299" s="48">
        <v>5338</v>
      </c>
      <c r="F299" s="48">
        <v>4374</v>
      </c>
      <c r="G299" s="48">
        <v>373.54</v>
      </c>
      <c r="H299" s="48">
        <v>9712</v>
      </c>
    </row>
    <row r="300" spans="1:8" ht="28.8" x14ac:dyDescent="0.3">
      <c r="A300" s="163" t="s">
        <v>318</v>
      </c>
      <c r="B300" s="48" t="s">
        <v>231</v>
      </c>
      <c r="C300" s="48" t="s">
        <v>286</v>
      </c>
      <c r="D300" s="48" t="s">
        <v>317</v>
      </c>
      <c r="E300" s="48">
        <v>5507</v>
      </c>
      <c r="F300" s="48">
        <v>4374</v>
      </c>
      <c r="G300" s="48">
        <v>380.04</v>
      </c>
      <c r="H300" s="48">
        <v>9881</v>
      </c>
    </row>
    <row r="301" spans="1:8" ht="28.8" hidden="1" x14ac:dyDescent="0.3">
      <c r="A301" s="163" t="s">
        <v>318</v>
      </c>
      <c r="B301" s="48" t="s">
        <v>234</v>
      </c>
      <c r="C301" s="48" t="s">
        <v>286</v>
      </c>
      <c r="D301" s="48" t="s">
        <v>317</v>
      </c>
      <c r="E301" s="48">
        <v>5446</v>
      </c>
      <c r="F301" s="48">
        <v>4374</v>
      </c>
      <c r="G301" s="48">
        <v>377.69</v>
      </c>
      <c r="H301" s="48">
        <v>9820</v>
      </c>
    </row>
    <row r="302" spans="1:8" ht="28.8" hidden="1" x14ac:dyDescent="0.3">
      <c r="A302" s="163" t="s">
        <v>318</v>
      </c>
      <c r="B302" s="48" t="s">
        <v>235</v>
      </c>
      <c r="C302" s="48" t="s">
        <v>286</v>
      </c>
      <c r="D302" s="48" t="s">
        <v>317</v>
      </c>
      <c r="E302" s="48">
        <v>5387</v>
      </c>
      <c r="F302" s="48">
        <v>4374</v>
      </c>
      <c r="G302" s="48">
        <v>375.42</v>
      </c>
      <c r="H302" s="48">
        <v>9761</v>
      </c>
    </row>
    <row r="303" spans="1:8" ht="28.8" hidden="1" x14ac:dyDescent="0.3">
      <c r="A303" s="163" t="s">
        <v>318</v>
      </c>
      <c r="B303" s="48" t="s">
        <v>236</v>
      </c>
      <c r="C303" s="48" t="s">
        <v>286</v>
      </c>
      <c r="D303" s="48" t="s">
        <v>317</v>
      </c>
      <c r="E303" s="48">
        <v>5338</v>
      </c>
      <c r="F303" s="48">
        <v>4374</v>
      </c>
      <c r="G303" s="48">
        <v>373.54</v>
      </c>
      <c r="H303" s="48">
        <v>9712</v>
      </c>
    </row>
    <row r="304" spans="1:8" ht="28.8" x14ac:dyDescent="0.3">
      <c r="A304" s="163" t="s">
        <v>319</v>
      </c>
      <c r="B304" s="48" t="s">
        <v>231</v>
      </c>
      <c r="C304" s="48" t="s">
        <v>286</v>
      </c>
      <c r="D304" s="48" t="s">
        <v>317</v>
      </c>
      <c r="E304" s="48">
        <v>5507</v>
      </c>
      <c r="F304" s="48">
        <v>4374</v>
      </c>
      <c r="G304" s="48">
        <v>380.04</v>
      </c>
      <c r="H304" s="48">
        <v>9881</v>
      </c>
    </row>
    <row r="305" spans="1:8" ht="28.8" hidden="1" x14ac:dyDescent="0.3">
      <c r="A305" s="163" t="s">
        <v>319</v>
      </c>
      <c r="B305" s="48" t="s">
        <v>234</v>
      </c>
      <c r="C305" s="48" t="s">
        <v>286</v>
      </c>
      <c r="D305" s="48" t="s">
        <v>317</v>
      </c>
      <c r="E305" s="48">
        <v>5446</v>
      </c>
      <c r="F305" s="48">
        <v>4374</v>
      </c>
      <c r="G305" s="48">
        <v>377.69</v>
      </c>
      <c r="H305" s="48">
        <v>9820</v>
      </c>
    </row>
    <row r="306" spans="1:8" ht="28.8" hidden="1" x14ac:dyDescent="0.3">
      <c r="A306" s="163" t="s">
        <v>319</v>
      </c>
      <c r="B306" s="48" t="s">
        <v>235</v>
      </c>
      <c r="C306" s="48" t="s">
        <v>286</v>
      </c>
      <c r="D306" s="48" t="s">
        <v>317</v>
      </c>
      <c r="E306" s="48">
        <v>5387</v>
      </c>
      <c r="F306" s="48">
        <v>4374</v>
      </c>
      <c r="G306" s="48">
        <v>375.42</v>
      </c>
      <c r="H306" s="48">
        <v>9761</v>
      </c>
    </row>
    <row r="307" spans="1:8" ht="28.8" hidden="1" x14ac:dyDescent="0.3">
      <c r="A307" s="163" t="s">
        <v>319</v>
      </c>
      <c r="B307" s="48" t="s">
        <v>236</v>
      </c>
      <c r="C307" s="48" t="s">
        <v>286</v>
      </c>
      <c r="D307" s="48" t="s">
        <v>317</v>
      </c>
      <c r="E307" s="48">
        <v>5338</v>
      </c>
      <c r="F307" s="48">
        <v>4374</v>
      </c>
      <c r="G307" s="48">
        <v>373.54</v>
      </c>
      <c r="H307" s="48">
        <v>9712</v>
      </c>
    </row>
    <row r="308" spans="1:8" ht="28.8" x14ac:dyDescent="0.3">
      <c r="A308" s="163" t="s">
        <v>320</v>
      </c>
      <c r="B308" s="48" t="s">
        <v>231</v>
      </c>
      <c r="C308" s="48" t="s">
        <v>286</v>
      </c>
      <c r="D308" s="48" t="s">
        <v>321</v>
      </c>
      <c r="E308" s="48">
        <v>5548</v>
      </c>
      <c r="F308" s="48">
        <v>4374</v>
      </c>
      <c r="G308" s="48">
        <v>381.62</v>
      </c>
      <c r="H308" s="48">
        <v>9922</v>
      </c>
    </row>
    <row r="309" spans="1:8" ht="28.8" hidden="1" x14ac:dyDescent="0.3">
      <c r="A309" s="163" t="s">
        <v>322</v>
      </c>
      <c r="B309" s="48" t="s">
        <v>234</v>
      </c>
      <c r="C309" s="48" t="s">
        <v>286</v>
      </c>
      <c r="D309" s="48" t="s">
        <v>321</v>
      </c>
      <c r="E309" s="48">
        <v>5496</v>
      </c>
      <c r="F309" s="48">
        <v>4374</v>
      </c>
      <c r="G309" s="48">
        <v>379.62</v>
      </c>
      <c r="H309" s="48">
        <v>9870</v>
      </c>
    </row>
    <row r="310" spans="1:8" ht="28.8" hidden="1" x14ac:dyDescent="0.3">
      <c r="A310" s="163" t="s">
        <v>322</v>
      </c>
      <c r="B310" s="48" t="s">
        <v>235</v>
      </c>
      <c r="C310" s="48" t="s">
        <v>286</v>
      </c>
      <c r="D310" s="48" t="s">
        <v>321</v>
      </c>
      <c r="E310" s="48">
        <v>5446</v>
      </c>
      <c r="F310" s="48">
        <v>4374</v>
      </c>
      <c r="G310" s="48">
        <v>377.69</v>
      </c>
      <c r="H310" s="48">
        <v>9820</v>
      </c>
    </row>
    <row r="311" spans="1:8" ht="28.8" hidden="1" x14ac:dyDescent="0.3">
      <c r="A311" s="163" t="s">
        <v>322</v>
      </c>
      <c r="B311" s="48" t="s">
        <v>236</v>
      </c>
      <c r="C311" s="48" t="s">
        <v>286</v>
      </c>
      <c r="D311" s="48" t="s">
        <v>321</v>
      </c>
      <c r="E311" s="48">
        <v>5396</v>
      </c>
      <c r="F311" s="48">
        <v>4374</v>
      </c>
      <c r="G311" s="48">
        <v>375.77</v>
      </c>
      <c r="H311" s="48">
        <v>9770</v>
      </c>
    </row>
    <row r="312" spans="1:8" ht="28.8" x14ac:dyDescent="0.3">
      <c r="A312" s="163" t="s">
        <v>323</v>
      </c>
      <c r="B312" s="48" t="s">
        <v>231</v>
      </c>
      <c r="C312" s="48" t="s">
        <v>286</v>
      </c>
      <c r="D312" s="48" t="s">
        <v>321</v>
      </c>
      <c r="E312" s="48">
        <v>5548</v>
      </c>
      <c r="F312" s="48">
        <v>4374</v>
      </c>
      <c r="G312" s="48">
        <v>381.62</v>
      </c>
      <c r="H312" s="48">
        <v>9922</v>
      </c>
    </row>
    <row r="313" spans="1:8" ht="28.8" hidden="1" x14ac:dyDescent="0.3">
      <c r="A313" s="163" t="s">
        <v>323</v>
      </c>
      <c r="B313" s="48" t="s">
        <v>234</v>
      </c>
      <c r="C313" s="48" t="s">
        <v>286</v>
      </c>
      <c r="D313" s="48" t="s">
        <v>321</v>
      </c>
      <c r="E313" s="48">
        <v>5496</v>
      </c>
      <c r="F313" s="48">
        <v>4374</v>
      </c>
      <c r="G313" s="48">
        <v>379.62</v>
      </c>
      <c r="H313" s="48">
        <v>9870</v>
      </c>
    </row>
    <row r="314" spans="1:8" ht="28.8" hidden="1" x14ac:dyDescent="0.3">
      <c r="A314" s="163" t="s">
        <v>323</v>
      </c>
      <c r="B314" s="48" t="s">
        <v>235</v>
      </c>
      <c r="C314" s="48" t="s">
        <v>286</v>
      </c>
      <c r="D314" s="48" t="s">
        <v>321</v>
      </c>
      <c r="E314" s="48">
        <v>5446</v>
      </c>
      <c r="F314" s="48">
        <v>4374</v>
      </c>
      <c r="G314" s="48">
        <v>377.69</v>
      </c>
      <c r="H314" s="48">
        <v>9820</v>
      </c>
    </row>
    <row r="315" spans="1:8" ht="28.8" hidden="1" x14ac:dyDescent="0.3">
      <c r="A315" s="163" t="s">
        <v>323</v>
      </c>
      <c r="B315" s="48" t="s">
        <v>236</v>
      </c>
      <c r="C315" s="48" t="s">
        <v>286</v>
      </c>
      <c r="D315" s="48" t="s">
        <v>321</v>
      </c>
      <c r="E315" s="48">
        <v>5396</v>
      </c>
      <c r="F315" s="48">
        <v>4374</v>
      </c>
      <c r="G315" s="48">
        <v>375.77</v>
      </c>
      <c r="H315" s="48">
        <v>9770</v>
      </c>
    </row>
    <row r="316" spans="1:8" ht="28.8" x14ac:dyDescent="0.3">
      <c r="A316" s="163" t="s">
        <v>324</v>
      </c>
      <c r="B316" s="48" t="s">
        <v>231</v>
      </c>
      <c r="C316" s="48" t="s">
        <v>286</v>
      </c>
      <c r="D316" s="48" t="s">
        <v>321</v>
      </c>
      <c r="E316" s="48">
        <v>5548</v>
      </c>
      <c r="F316" s="48">
        <v>4374</v>
      </c>
      <c r="G316" s="48">
        <v>381.62</v>
      </c>
      <c r="H316" s="48">
        <v>9922</v>
      </c>
    </row>
    <row r="317" spans="1:8" ht="28.8" hidden="1" x14ac:dyDescent="0.3">
      <c r="A317" s="163" t="s">
        <v>324</v>
      </c>
      <c r="B317" s="48" t="s">
        <v>234</v>
      </c>
      <c r="C317" s="48" t="s">
        <v>286</v>
      </c>
      <c r="D317" s="48" t="s">
        <v>321</v>
      </c>
      <c r="E317" s="48">
        <v>5496</v>
      </c>
      <c r="F317" s="48">
        <v>4374</v>
      </c>
      <c r="G317" s="48">
        <v>379.62</v>
      </c>
      <c r="H317" s="48">
        <v>9870</v>
      </c>
    </row>
    <row r="318" spans="1:8" ht="28.8" hidden="1" x14ac:dyDescent="0.3">
      <c r="A318" s="163" t="s">
        <v>324</v>
      </c>
      <c r="B318" s="48" t="s">
        <v>235</v>
      </c>
      <c r="C318" s="48" t="s">
        <v>286</v>
      </c>
      <c r="D318" s="48" t="s">
        <v>321</v>
      </c>
      <c r="E318" s="48">
        <v>5446</v>
      </c>
      <c r="F318" s="48">
        <v>4374</v>
      </c>
      <c r="G318" s="48">
        <v>377.69</v>
      </c>
      <c r="H318" s="48">
        <v>9820</v>
      </c>
    </row>
    <row r="319" spans="1:8" ht="28.8" hidden="1" x14ac:dyDescent="0.3">
      <c r="A319" s="163" t="s">
        <v>324</v>
      </c>
      <c r="B319" s="48" t="s">
        <v>236</v>
      </c>
      <c r="C319" s="48" t="s">
        <v>286</v>
      </c>
      <c r="D319" s="48" t="s">
        <v>321</v>
      </c>
      <c r="E319" s="48">
        <v>5396</v>
      </c>
      <c r="F319" s="48">
        <v>4374</v>
      </c>
      <c r="G319" s="48">
        <v>375.77</v>
      </c>
      <c r="H319" s="48">
        <v>9770</v>
      </c>
    </row>
    <row r="320" spans="1:8" ht="28.8" x14ac:dyDescent="0.3">
      <c r="A320" s="163" t="s">
        <v>325</v>
      </c>
      <c r="B320" s="48" t="s">
        <v>231</v>
      </c>
      <c r="C320" s="48" t="s">
        <v>286</v>
      </c>
      <c r="D320" s="48" t="s">
        <v>321</v>
      </c>
      <c r="E320" s="48">
        <v>5548</v>
      </c>
      <c r="F320" s="48">
        <v>4374</v>
      </c>
      <c r="G320" s="48">
        <v>381.62</v>
      </c>
      <c r="H320" s="48">
        <v>9922</v>
      </c>
    </row>
    <row r="321" spans="1:8" ht="28.8" hidden="1" x14ac:dyDescent="0.3">
      <c r="A321" s="163" t="s">
        <v>325</v>
      </c>
      <c r="B321" s="48" t="s">
        <v>234</v>
      </c>
      <c r="C321" s="48" t="s">
        <v>286</v>
      </c>
      <c r="D321" s="48" t="s">
        <v>321</v>
      </c>
      <c r="E321" s="48">
        <v>5496</v>
      </c>
      <c r="F321" s="48">
        <v>4374</v>
      </c>
      <c r="G321" s="48">
        <v>379.62</v>
      </c>
      <c r="H321" s="48">
        <v>9870</v>
      </c>
    </row>
    <row r="322" spans="1:8" ht="28.8" hidden="1" x14ac:dyDescent="0.3">
      <c r="A322" s="163" t="s">
        <v>325</v>
      </c>
      <c r="B322" s="48" t="s">
        <v>235</v>
      </c>
      <c r="C322" s="48" t="s">
        <v>286</v>
      </c>
      <c r="D322" s="48" t="s">
        <v>321</v>
      </c>
      <c r="E322" s="48">
        <v>5446</v>
      </c>
      <c r="F322" s="48">
        <v>4374</v>
      </c>
      <c r="G322" s="48">
        <v>377.69</v>
      </c>
      <c r="H322" s="48">
        <v>9820</v>
      </c>
    </row>
    <row r="323" spans="1:8" ht="28.8" hidden="1" x14ac:dyDescent="0.3">
      <c r="A323" s="163" t="s">
        <v>325</v>
      </c>
      <c r="B323" s="48" t="s">
        <v>236</v>
      </c>
      <c r="C323" s="48" t="s">
        <v>286</v>
      </c>
      <c r="D323" s="48" t="s">
        <v>321</v>
      </c>
      <c r="E323" s="48">
        <v>5396</v>
      </c>
      <c r="F323" s="48">
        <v>4374</v>
      </c>
      <c r="G323" s="48">
        <v>375.77</v>
      </c>
      <c r="H323" s="48">
        <v>9770</v>
      </c>
    </row>
    <row r="324" spans="1:8" ht="28.8" x14ac:dyDescent="0.3">
      <c r="A324" s="163" t="s">
        <v>326</v>
      </c>
      <c r="B324" s="48" t="s">
        <v>231</v>
      </c>
      <c r="C324" s="48" t="s">
        <v>286</v>
      </c>
      <c r="D324" s="48" t="s">
        <v>321</v>
      </c>
      <c r="E324" s="48">
        <v>5507</v>
      </c>
      <c r="F324" s="48">
        <v>4374</v>
      </c>
      <c r="G324" s="48">
        <v>380.04</v>
      </c>
      <c r="H324" s="48">
        <v>9881</v>
      </c>
    </row>
    <row r="325" spans="1:8" ht="28.8" hidden="1" x14ac:dyDescent="0.3">
      <c r="A325" s="163" t="s">
        <v>326</v>
      </c>
      <c r="B325" s="48" t="s">
        <v>234</v>
      </c>
      <c r="C325" s="48" t="s">
        <v>286</v>
      </c>
      <c r="D325" s="48" t="s">
        <v>321</v>
      </c>
      <c r="E325" s="48">
        <v>5446</v>
      </c>
      <c r="F325" s="48">
        <v>4374</v>
      </c>
      <c r="G325" s="48">
        <v>377.69</v>
      </c>
      <c r="H325" s="48">
        <v>9820</v>
      </c>
    </row>
    <row r="326" spans="1:8" ht="28.8" hidden="1" x14ac:dyDescent="0.3">
      <c r="A326" s="163" t="s">
        <v>326</v>
      </c>
      <c r="B326" s="48" t="s">
        <v>235</v>
      </c>
      <c r="C326" s="48" t="s">
        <v>286</v>
      </c>
      <c r="D326" s="48" t="s">
        <v>321</v>
      </c>
      <c r="E326" s="48">
        <v>5387</v>
      </c>
      <c r="F326" s="48">
        <v>4374</v>
      </c>
      <c r="G326" s="48">
        <v>375.42</v>
      </c>
      <c r="H326" s="48">
        <v>9761</v>
      </c>
    </row>
    <row r="327" spans="1:8" ht="28.8" hidden="1" x14ac:dyDescent="0.3">
      <c r="A327" s="163" t="s">
        <v>326</v>
      </c>
      <c r="B327" s="48" t="s">
        <v>236</v>
      </c>
      <c r="C327" s="48" t="s">
        <v>286</v>
      </c>
      <c r="D327" s="48" t="s">
        <v>321</v>
      </c>
      <c r="E327" s="48">
        <v>5338</v>
      </c>
      <c r="F327" s="48">
        <v>4374</v>
      </c>
      <c r="G327" s="48">
        <v>373.54</v>
      </c>
      <c r="H327" s="48">
        <v>9712</v>
      </c>
    </row>
    <row r="328" spans="1:8" ht="28.8" x14ac:dyDescent="0.3">
      <c r="A328" s="163" t="s">
        <v>327</v>
      </c>
      <c r="B328" s="48" t="s">
        <v>231</v>
      </c>
      <c r="C328" s="48" t="s">
        <v>286</v>
      </c>
      <c r="D328" s="48" t="s">
        <v>321</v>
      </c>
      <c r="E328" s="48">
        <v>5507</v>
      </c>
      <c r="F328" s="48">
        <v>4374</v>
      </c>
      <c r="G328" s="48">
        <v>380.04</v>
      </c>
      <c r="H328" s="48">
        <v>9881</v>
      </c>
    </row>
    <row r="329" spans="1:8" ht="28.8" hidden="1" x14ac:dyDescent="0.3">
      <c r="A329" s="163" t="s">
        <v>327</v>
      </c>
      <c r="B329" s="48" t="s">
        <v>234</v>
      </c>
      <c r="C329" s="48" t="s">
        <v>286</v>
      </c>
      <c r="D329" s="48" t="s">
        <v>321</v>
      </c>
      <c r="E329" s="48">
        <v>5446</v>
      </c>
      <c r="F329" s="48">
        <v>4374</v>
      </c>
      <c r="G329" s="48">
        <v>377.69</v>
      </c>
      <c r="H329" s="48">
        <v>9820</v>
      </c>
    </row>
    <row r="330" spans="1:8" ht="28.8" hidden="1" x14ac:dyDescent="0.3">
      <c r="A330" s="163" t="s">
        <v>327</v>
      </c>
      <c r="B330" s="48" t="s">
        <v>235</v>
      </c>
      <c r="C330" s="48" t="s">
        <v>286</v>
      </c>
      <c r="D330" s="48" t="s">
        <v>321</v>
      </c>
      <c r="E330" s="48">
        <v>5387</v>
      </c>
      <c r="F330" s="48">
        <v>4374</v>
      </c>
      <c r="G330" s="48">
        <v>375.42</v>
      </c>
      <c r="H330" s="48">
        <v>9761</v>
      </c>
    </row>
    <row r="331" spans="1:8" ht="28.8" hidden="1" x14ac:dyDescent="0.3">
      <c r="A331" s="163" t="s">
        <v>327</v>
      </c>
      <c r="B331" s="48" t="s">
        <v>236</v>
      </c>
      <c r="C331" s="48" t="s">
        <v>286</v>
      </c>
      <c r="D331" s="48" t="s">
        <v>321</v>
      </c>
      <c r="E331" s="48">
        <v>5338</v>
      </c>
      <c r="F331" s="48">
        <v>4374</v>
      </c>
      <c r="G331" s="48">
        <v>373.54</v>
      </c>
      <c r="H331" s="48">
        <v>9712</v>
      </c>
    </row>
    <row r="332" spans="1:8" ht="28.8" x14ac:dyDescent="0.3">
      <c r="A332" s="163" t="s">
        <v>328</v>
      </c>
      <c r="B332" s="48" t="s">
        <v>231</v>
      </c>
      <c r="C332" s="48" t="s">
        <v>286</v>
      </c>
      <c r="D332" s="48" t="s">
        <v>321</v>
      </c>
      <c r="E332" s="48">
        <v>5507</v>
      </c>
      <c r="F332" s="48">
        <v>4374</v>
      </c>
      <c r="G332" s="48">
        <v>380.04</v>
      </c>
      <c r="H332" s="48">
        <v>9881</v>
      </c>
    </row>
    <row r="333" spans="1:8" ht="28.8" hidden="1" x14ac:dyDescent="0.3">
      <c r="A333" s="163" t="s">
        <v>328</v>
      </c>
      <c r="B333" s="48" t="s">
        <v>234</v>
      </c>
      <c r="C333" s="48" t="s">
        <v>286</v>
      </c>
      <c r="D333" s="48" t="s">
        <v>321</v>
      </c>
      <c r="E333" s="48">
        <v>5446</v>
      </c>
      <c r="F333" s="48">
        <v>4374</v>
      </c>
      <c r="G333" s="48">
        <v>377.69</v>
      </c>
      <c r="H333" s="48">
        <v>9820</v>
      </c>
    </row>
    <row r="334" spans="1:8" ht="28.8" hidden="1" x14ac:dyDescent="0.3">
      <c r="A334" s="163" t="s">
        <v>328</v>
      </c>
      <c r="B334" s="48" t="s">
        <v>235</v>
      </c>
      <c r="C334" s="48" t="s">
        <v>286</v>
      </c>
      <c r="D334" s="48" t="s">
        <v>321</v>
      </c>
      <c r="E334" s="48">
        <v>5387</v>
      </c>
      <c r="F334" s="48">
        <v>4374</v>
      </c>
      <c r="G334" s="48">
        <v>375.42</v>
      </c>
      <c r="H334" s="48">
        <v>9761</v>
      </c>
    </row>
    <row r="335" spans="1:8" ht="28.8" hidden="1" x14ac:dyDescent="0.3">
      <c r="A335" s="163" t="s">
        <v>328</v>
      </c>
      <c r="B335" s="48" t="s">
        <v>236</v>
      </c>
      <c r="C335" s="48" t="s">
        <v>286</v>
      </c>
      <c r="D335" s="48" t="s">
        <v>321</v>
      </c>
      <c r="E335" s="48">
        <v>5338</v>
      </c>
      <c r="F335" s="48">
        <v>4374</v>
      </c>
      <c r="G335" s="48">
        <v>373.54</v>
      </c>
      <c r="H335" s="48">
        <v>9712</v>
      </c>
    </row>
    <row r="336" spans="1:8" x14ac:dyDescent="0.3">
      <c r="A336" s="163" t="s">
        <v>329</v>
      </c>
      <c r="B336" s="48" t="s">
        <v>231</v>
      </c>
      <c r="C336" s="48" t="s">
        <v>286</v>
      </c>
      <c r="D336" s="48" t="s">
        <v>330</v>
      </c>
      <c r="E336" s="48">
        <v>5396</v>
      </c>
      <c r="F336" s="48">
        <v>4374</v>
      </c>
      <c r="G336" s="48">
        <v>375.77</v>
      </c>
      <c r="H336" s="48">
        <v>9770</v>
      </c>
    </row>
    <row r="337" spans="1:8" hidden="1" x14ac:dyDescent="0.3">
      <c r="A337" s="163" t="s">
        <v>329</v>
      </c>
      <c r="B337" s="48" t="s">
        <v>234</v>
      </c>
      <c r="C337" s="48" t="s">
        <v>286</v>
      </c>
      <c r="D337" s="48" t="s">
        <v>330</v>
      </c>
      <c r="E337" s="48">
        <v>5338</v>
      </c>
      <c r="F337" s="48">
        <v>4374</v>
      </c>
      <c r="G337" s="48">
        <v>373.54</v>
      </c>
      <c r="H337" s="48">
        <v>9712</v>
      </c>
    </row>
    <row r="338" spans="1:8" hidden="1" x14ac:dyDescent="0.3">
      <c r="A338" s="163" t="s">
        <v>329</v>
      </c>
      <c r="B338" s="48" t="s">
        <v>235</v>
      </c>
      <c r="C338" s="48" t="s">
        <v>286</v>
      </c>
      <c r="D338" s="48" t="s">
        <v>330</v>
      </c>
      <c r="E338" s="48">
        <v>5275</v>
      </c>
      <c r="F338" s="48">
        <v>4374</v>
      </c>
      <c r="G338" s="48">
        <v>371.12</v>
      </c>
      <c r="H338" s="48">
        <v>9649</v>
      </c>
    </row>
    <row r="339" spans="1:8" hidden="1" x14ac:dyDescent="0.3">
      <c r="A339" s="163" t="s">
        <v>329</v>
      </c>
      <c r="B339" s="48" t="s">
        <v>236</v>
      </c>
      <c r="C339" s="48" t="s">
        <v>286</v>
      </c>
      <c r="D339" s="48" t="s">
        <v>330</v>
      </c>
      <c r="E339" s="48">
        <v>5218</v>
      </c>
      <c r="F339" s="48">
        <v>4374</v>
      </c>
      <c r="G339" s="48">
        <v>368.92</v>
      </c>
      <c r="H339" s="48">
        <v>9592</v>
      </c>
    </row>
    <row r="340" spans="1:8" x14ac:dyDescent="0.3">
      <c r="A340" s="163" t="s">
        <v>331</v>
      </c>
      <c r="B340" s="48" t="s">
        <v>231</v>
      </c>
      <c r="C340" s="48" t="s">
        <v>286</v>
      </c>
      <c r="D340" s="48" t="s">
        <v>330</v>
      </c>
      <c r="E340" s="48">
        <v>5396</v>
      </c>
      <c r="F340" s="48">
        <v>4374</v>
      </c>
      <c r="G340" s="48">
        <v>375.77</v>
      </c>
      <c r="H340" s="48">
        <v>9770</v>
      </c>
    </row>
    <row r="341" spans="1:8" hidden="1" x14ac:dyDescent="0.3">
      <c r="A341" s="163" t="s">
        <v>331</v>
      </c>
      <c r="B341" s="48" t="s">
        <v>234</v>
      </c>
      <c r="C341" s="48" t="s">
        <v>286</v>
      </c>
      <c r="D341" s="48" t="s">
        <v>330</v>
      </c>
      <c r="E341" s="48">
        <v>5338</v>
      </c>
      <c r="F341" s="48">
        <v>4374</v>
      </c>
      <c r="G341" s="48">
        <v>373.54</v>
      </c>
      <c r="H341" s="48">
        <v>9712</v>
      </c>
    </row>
    <row r="342" spans="1:8" hidden="1" x14ac:dyDescent="0.3">
      <c r="A342" s="163" t="s">
        <v>331</v>
      </c>
      <c r="B342" s="48" t="s">
        <v>235</v>
      </c>
      <c r="C342" s="48" t="s">
        <v>286</v>
      </c>
      <c r="D342" s="48" t="s">
        <v>330</v>
      </c>
      <c r="E342" s="48">
        <v>5275</v>
      </c>
      <c r="F342" s="48">
        <v>4374</v>
      </c>
      <c r="G342" s="48">
        <v>371.12</v>
      </c>
      <c r="H342" s="48">
        <v>9649</v>
      </c>
    </row>
    <row r="343" spans="1:8" hidden="1" x14ac:dyDescent="0.3">
      <c r="A343" s="163" t="s">
        <v>331</v>
      </c>
      <c r="B343" s="48" t="s">
        <v>236</v>
      </c>
      <c r="C343" s="48" t="s">
        <v>286</v>
      </c>
      <c r="D343" s="48" t="s">
        <v>330</v>
      </c>
      <c r="E343" s="48">
        <v>5218</v>
      </c>
      <c r="F343" s="48">
        <v>4374</v>
      </c>
      <c r="G343" s="48">
        <v>368.92</v>
      </c>
      <c r="H343" s="48">
        <v>9592</v>
      </c>
    </row>
    <row r="344" spans="1:8" x14ac:dyDescent="0.3">
      <c r="A344" s="163" t="s">
        <v>332</v>
      </c>
      <c r="B344" s="48" t="s">
        <v>231</v>
      </c>
      <c r="C344" s="48" t="s">
        <v>286</v>
      </c>
      <c r="D344" s="48" t="s">
        <v>330</v>
      </c>
      <c r="E344" s="48">
        <v>5507</v>
      </c>
      <c r="F344" s="48">
        <v>4374</v>
      </c>
      <c r="G344" s="48">
        <v>380.04</v>
      </c>
      <c r="H344" s="48">
        <v>9881</v>
      </c>
    </row>
    <row r="345" spans="1:8" hidden="1" x14ac:dyDescent="0.3">
      <c r="A345" s="163" t="s">
        <v>332</v>
      </c>
      <c r="B345" s="48" t="s">
        <v>234</v>
      </c>
      <c r="C345" s="48" t="s">
        <v>286</v>
      </c>
      <c r="D345" s="48" t="s">
        <v>330</v>
      </c>
      <c r="E345" s="48">
        <v>5446</v>
      </c>
      <c r="F345" s="48">
        <v>4374</v>
      </c>
      <c r="G345" s="48">
        <v>377.69</v>
      </c>
      <c r="H345" s="48">
        <v>9820</v>
      </c>
    </row>
    <row r="346" spans="1:8" hidden="1" x14ac:dyDescent="0.3">
      <c r="A346" s="163" t="s">
        <v>332</v>
      </c>
      <c r="B346" s="48" t="s">
        <v>235</v>
      </c>
      <c r="C346" s="48" t="s">
        <v>286</v>
      </c>
      <c r="D346" s="48" t="s">
        <v>330</v>
      </c>
      <c r="E346" s="48">
        <v>5387</v>
      </c>
      <c r="F346" s="48">
        <v>4374</v>
      </c>
      <c r="G346" s="48">
        <v>375.42</v>
      </c>
      <c r="H346" s="48">
        <v>9761</v>
      </c>
    </row>
    <row r="347" spans="1:8" hidden="1" x14ac:dyDescent="0.3">
      <c r="A347" s="163" t="s">
        <v>332</v>
      </c>
      <c r="B347" s="48" t="s">
        <v>236</v>
      </c>
      <c r="C347" s="48" t="s">
        <v>286</v>
      </c>
      <c r="D347" s="48" t="s">
        <v>330</v>
      </c>
      <c r="E347" s="48">
        <v>5338</v>
      </c>
      <c r="F347" s="48">
        <v>4374</v>
      </c>
      <c r="G347" s="48">
        <v>373.54</v>
      </c>
      <c r="H347" s="48">
        <v>9712</v>
      </c>
    </row>
    <row r="348" spans="1:8" x14ac:dyDescent="0.3">
      <c r="A348" s="163" t="s">
        <v>17</v>
      </c>
      <c r="B348" s="48" t="s">
        <v>231</v>
      </c>
      <c r="C348" s="48" t="s">
        <v>286</v>
      </c>
      <c r="D348" s="48" t="s">
        <v>330</v>
      </c>
      <c r="E348" s="48">
        <v>5507</v>
      </c>
      <c r="F348" s="48">
        <v>4374</v>
      </c>
      <c r="G348" s="48">
        <v>380.04</v>
      </c>
      <c r="H348" s="48">
        <v>9881</v>
      </c>
    </row>
    <row r="349" spans="1:8" hidden="1" x14ac:dyDescent="0.3">
      <c r="A349" s="163" t="s">
        <v>17</v>
      </c>
      <c r="B349" s="48" t="s">
        <v>234</v>
      </c>
      <c r="C349" s="48" t="s">
        <v>286</v>
      </c>
      <c r="D349" s="48" t="s">
        <v>330</v>
      </c>
      <c r="E349" s="48">
        <v>5446</v>
      </c>
      <c r="F349" s="48">
        <v>4374</v>
      </c>
      <c r="G349" s="48">
        <v>377.69</v>
      </c>
      <c r="H349" s="48">
        <v>9820</v>
      </c>
    </row>
    <row r="350" spans="1:8" hidden="1" x14ac:dyDescent="0.3">
      <c r="A350" s="163" t="s">
        <v>17</v>
      </c>
      <c r="B350" s="48" t="s">
        <v>235</v>
      </c>
      <c r="C350" s="48" t="s">
        <v>286</v>
      </c>
      <c r="D350" s="48" t="s">
        <v>330</v>
      </c>
      <c r="E350" s="48">
        <v>5387</v>
      </c>
      <c r="F350" s="48">
        <v>4374</v>
      </c>
      <c r="G350" s="48">
        <v>375.42</v>
      </c>
      <c r="H350" s="48">
        <v>9761</v>
      </c>
    </row>
    <row r="351" spans="1:8" hidden="1" x14ac:dyDescent="0.3">
      <c r="A351" s="163" t="s">
        <v>17</v>
      </c>
      <c r="B351" s="48" t="s">
        <v>236</v>
      </c>
      <c r="C351" s="48" t="s">
        <v>286</v>
      </c>
      <c r="D351" s="48" t="s">
        <v>330</v>
      </c>
      <c r="E351" s="48">
        <v>5338</v>
      </c>
      <c r="F351" s="48">
        <v>4374</v>
      </c>
      <c r="G351" s="48">
        <v>373.54</v>
      </c>
      <c r="H351" s="48">
        <v>9712</v>
      </c>
    </row>
    <row r="352" spans="1:8" x14ac:dyDescent="0.3">
      <c r="A352" s="163" t="s">
        <v>333</v>
      </c>
      <c r="B352" s="48" t="s">
        <v>231</v>
      </c>
      <c r="C352" s="48" t="s">
        <v>286</v>
      </c>
      <c r="D352" s="48" t="s">
        <v>330</v>
      </c>
      <c r="E352" s="48">
        <v>5507</v>
      </c>
      <c r="F352" s="48">
        <v>4374</v>
      </c>
      <c r="G352" s="48">
        <v>380.04</v>
      </c>
      <c r="H352" s="48">
        <v>9881</v>
      </c>
    </row>
    <row r="353" spans="1:8" hidden="1" x14ac:dyDescent="0.3">
      <c r="A353" s="163" t="s">
        <v>333</v>
      </c>
      <c r="B353" s="48" t="s">
        <v>234</v>
      </c>
      <c r="C353" s="48" t="s">
        <v>286</v>
      </c>
      <c r="D353" s="48" t="s">
        <v>330</v>
      </c>
      <c r="E353" s="48">
        <v>5446</v>
      </c>
      <c r="F353" s="48">
        <v>4374</v>
      </c>
      <c r="G353" s="48">
        <v>377.69</v>
      </c>
      <c r="H353" s="48">
        <v>9820</v>
      </c>
    </row>
    <row r="354" spans="1:8" hidden="1" x14ac:dyDescent="0.3">
      <c r="A354" s="163" t="s">
        <v>333</v>
      </c>
      <c r="B354" s="48" t="s">
        <v>235</v>
      </c>
      <c r="C354" s="48" t="s">
        <v>286</v>
      </c>
      <c r="D354" s="48" t="s">
        <v>330</v>
      </c>
      <c r="E354" s="48">
        <v>5387</v>
      </c>
      <c r="F354" s="48">
        <v>4374</v>
      </c>
      <c r="G354" s="48">
        <v>375.42</v>
      </c>
      <c r="H354" s="48">
        <v>9761</v>
      </c>
    </row>
    <row r="355" spans="1:8" hidden="1" x14ac:dyDescent="0.3">
      <c r="A355" s="163" t="s">
        <v>333</v>
      </c>
      <c r="B355" s="48" t="s">
        <v>236</v>
      </c>
      <c r="C355" s="48" t="s">
        <v>286</v>
      </c>
      <c r="D355" s="48" t="s">
        <v>330</v>
      </c>
      <c r="E355" s="48">
        <v>5338</v>
      </c>
      <c r="F355" s="48">
        <v>4374</v>
      </c>
      <c r="G355" s="48">
        <v>373.54</v>
      </c>
      <c r="H355" s="48">
        <v>9712</v>
      </c>
    </row>
    <row r="356" spans="1:8" x14ac:dyDescent="0.3">
      <c r="A356" s="163" t="s">
        <v>141</v>
      </c>
      <c r="B356" s="48" t="s">
        <v>231</v>
      </c>
      <c r="C356" s="48" t="s">
        <v>286</v>
      </c>
      <c r="D356" s="48" t="s">
        <v>330</v>
      </c>
      <c r="E356" s="48">
        <v>5507</v>
      </c>
      <c r="F356" s="48">
        <v>4374</v>
      </c>
      <c r="G356" s="48">
        <v>380.04</v>
      </c>
      <c r="H356" s="48">
        <v>9881</v>
      </c>
    </row>
    <row r="357" spans="1:8" hidden="1" x14ac:dyDescent="0.3">
      <c r="A357" s="163" t="s">
        <v>141</v>
      </c>
      <c r="B357" s="48" t="s">
        <v>234</v>
      </c>
      <c r="C357" s="48" t="s">
        <v>286</v>
      </c>
      <c r="D357" s="48" t="s">
        <v>330</v>
      </c>
      <c r="E357" s="48">
        <v>5446</v>
      </c>
      <c r="F357" s="48">
        <v>4374</v>
      </c>
      <c r="G357" s="48">
        <v>377.69</v>
      </c>
      <c r="H357" s="48">
        <v>9820</v>
      </c>
    </row>
    <row r="358" spans="1:8" hidden="1" x14ac:dyDescent="0.3">
      <c r="A358" s="163" t="s">
        <v>141</v>
      </c>
      <c r="B358" s="48" t="s">
        <v>235</v>
      </c>
      <c r="C358" s="48" t="s">
        <v>286</v>
      </c>
      <c r="D358" s="48" t="s">
        <v>330</v>
      </c>
      <c r="E358" s="48">
        <v>5387</v>
      </c>
      <c r="F358" s="48">
        <v>4374</v>
      </c>
      <c r="G358" s="48">
        <v>375.42</v>
      </c>
      <c r="H358" s="48">
        <v>9761</v>
      </c>
    </row>
    <row r="359" spans="1:8" hidden="1" x14ac:dyDescent="0.3">
      <c r="A359" s="163" t="s">
        <v>141</v>
      </c>
      <c r="B359" s="48" t="s">
        <v>236</v>
      </c>
      <c r="C359" s="48" t="s">
        <v>286</v>
      </c>
      <c r="D359" s="48" t="s">
        <v>330</v>
      </c>
      <c r="E359" s="48">
        <v>5338</v>
      </c>
      <c r="F359" s="48">
        <v>4374</v>
      </c>
      <c r="G359" s="48">
        <v>373.54</v>
      </c>
      <c r="H359" s="48">
        <v>9712</v>
      </c>
    </row>
    <row r="360" spans="1:8" x14ac:dyDescent="0.3">
      <c r="A360" s="163" t="s">
        <v>334</v>
      </c>
      <c r="B360" s="48" t="s">
        <v>231</v>
      </c>
      <c r="C360" s="48" t="s">
        <v>286</v>
      </c>
      <c r="D360" s="48" t="s">
        <v>335</v>
      </c>
      <c r="E360" s="48">
        <v>5548</v>
      </c>
      <c r="F360" s="48">
        <v>4374</v>
      </c>
      <c r="G360" s="48">
        <v>381.62</v>
      </c>
      <c r="H360" s="48">
        <v>9922</v>
      </c>
    </row>
    <row r="361" spans="1:8" hidden="1" x14ac:dyDescent="0.3">
      <c r="A361" s="163" t="s">
        <v>334</v>
      </c>
      <c r="B361" s="48" t="s">
        <v>234</v>
      </c>
      <c r="C361" s="48" t="s">
        <v>286</v>
      </c>
      <c r="D361" s="48" t="s">
        <v>335</v>
      </c>
      <c r="E361" s="48">
        <v>5496</v>
      </c>
      <c r="F361" s="48">
        <v>4374</v>
      </c>
      <c r="G361" s="48">
        <v>379.62</v>
      </c>
      <c r="H361" s="48">
        <v>9870</v>
      </c>
    </row>
    <row r="362" spans="1:8" hidden="1" x14ac:dyDescent="0.3">
      <c r="A362" s="163" t="s">
        <v>334</v>
      </c>
      <c r="B362" s="48" t="s">
        <v>235</v>
      </c>
      <c r="C362" s="48" t="s">
        <v>286</v>
      </c>
      <c r="D362" s="48" t="s">
        <v>335</v>
      </c>
      <c r="E362" s="48">
        <v>5446</v>
      </c>
      <c r="F362" s="48">
        <v>4374</v>
      </c>
      <c r="G362" s="48">
        <v>377.69</v>
      </c>
      <c r="H362" s="48">
        <v>9820</v>
      </c>
    </row>
    <row r="363" spans="1:8" hidden="1" x14ac:dyDescent="0.3">
      <c r="A363" s="163" t="s">
        <v>334</v>
      </c>
      <c r="B363" s="48" t="s">
        <v>236</v>
      </c>
      <c r="C363" s="48" t="s">
        <v>286</v>
      </c>
      <c r="D363" s="48" t="s">
        <v>335</v>
      </c>
      <c r="E363" s="48">
        <v>5396</v>
      </c>
      <c r="F363" s="48">
        <v>4374</v>
      </c>
      <c r="G363" s="48">
        <v>375.77</v>
      </c>
      <c r="H363" s="48">
        <v>9770</v>
      </c>
    </row>
    <row r="364" spans="1:8" x14ac:dyDescent="0.3">
      <c r="A364" s="163" t="s">
        <v>336</v>
      </c>
      <c r="B364" s="48" t="s">
        <v>231</v>
      </c>
      <c r="C364" s="48" t="s">
        <v>286</v>
      </c>
      <c r="D364" s="48" t="s">
        <v>335</v>
      </c>
      <c r="E364" s="48">
        <v>5548</v>
      </c>
      <c r="F364" s="48">
        <v>4374</v>
      </c>
      <c r="G364" s="48">
        <v>381.62</v>
      </c>
      <c r="H364" s="48">
        <v>9922</v>
      </c>
    </row>
    <row r="365" spans="1:8" hidden="1" x14ac:dyDescent="0.3">
      <c r="A365" s="163" t="s">
        <v>336</v>
      </c>
      <c r="B365" s="48" t="s">
        <v>234</v>
      </c>
      <c r="C365" s="48" t="s">
        <v>286</v>
      </c>
      <c r="D365" s="48" t="s">
        <v>335</v>
      </c>
      <c r="E365" s="48">
        <v>5496</v>
      </c>
      <c r="F365" s="48">
        <v>4374</v>
      </c>
      <c r="G365" s="48">
        <v>379.62</v>
      </c>
      <c r="H365" s="48">
        <v>9870</v>
      </c>
    </row>
    <row r="366" spans="1:8" hidden="1" x14ac:dyDescent="0.3">
      <c r="A366" s="163" t="s">
        <v>336</v>
      </c>
      <c r="B366" s="48" t="s">
        <v>235</v>
      </c>
      <c r="C366" s="48" t="s">
        <v>286</v>
      </c>
      <c r="D366" s="48" t="s">
        <v>335</v>
      </c>
      <c r="E366" s="48">
        <v>5446</v>
      </c>
      <c r="F366" s="48">
        <v>4374</v>
      </c>
      <c r="G366" s="48">
        <v>377.69</v>
      </c>
      <c r="H366" s="48">
        <v>9820</v>
      </c>
    </row>
    <row r="367" spans="1:8" hidden="1" x14ac:dyDescent="0.3">
      <c r="A367" s="163" t="s">
        <v>336</v>
      </c>
      <c r="B367" s="48" t="s">
        <v>236</v>
      </c>
      <c r="C367" s="48" t="s">
        <v>286</v>
      </c>
      <c r="D367" s="48" t="s">
        <v>335</v>
      </c>
      <c r="E367" s="48">
        <v>5396</v>
      </c>
      <c r="F367" s="48">
        <v>4374</v>
      </c>
      <c r="G367" s="48">
        <v>375.77</v>
      </c>
      <c r="H367" s="48">
        <v>9770</v>
      </c>
    </row>
    <row r="368" spans="1:8" x14ac:dyDescent="0.3">
      <c r="A368" s="163" t="s">
        <v>337</v>
      </c>
      <c r="B368" s="48" t="s">
        <v>231</v>
      </c>
      <c r="C368" s="48" t="s">
        <v>286</v>
      </c>
      <c r="D368" s="48" t="s">
        <v>335</v>
      </c>
      <c r="E368" s="48">
        <v>5548</v>
      </c>
      <c r="F368" s="48">
        <v>4374</v>
      </c>
      <c r="G368" s="48">
        <v>381.62</v>
      </c>
      <c r="H368" s="48">
        <v>9922</v>
      </c>
    </row>
    <row r="369" spans="1:8" hidden="1" x14ac:dyDescent="0.3">
      <c r="A369" s="163" t="s">
        <v>337</v>
      </c>
      <c r="B369" s="48" t="s">
        <v>234</v>
      </c>
      <c r="C369" s="48" t="s">
        <v>286</v>
      </c>
      <c r="D369" s="48" t="s">
        <v>335</v>
      </c>
      <c r="E369" s="48">
        <v>5496</v>
      </c>
      <c r="F369" s="48">
        <v>4374</v>
      </c>
      <c r="G369" s="48">
        <v>379.62</v>
      </c>
      <c r="H369" s="48">
        <v>9870</v>
      </c>
    </row>
    <row r="370" spans="1:8" hidden="1" x14ac:dyDescent="0.3">
      <c r="A370" s="163" t="s">
        <v>337</v>
      </c>
      <c r="B370" s="48" t="s">
        <v>235</v>
      </c>
      <c r="C370" s="48" t="s">
        <v>286</v>
      </c>
      <c r="D370" s="48" t="s">
        <v>335</v>
      </c>
      <c r="E370" s="48">
        <v>5446</v>
      </c>
      <c r="F370" s="48">
        <v>4374</v>
      </c>
      <c r="G370" s="48">
        <v>377.69</v>
      </c>
      <c r="H370" s="48">
        <v>9820</v>
      </c>
    </row>
    <row r="371" spans="1:8" hidden="1" x14ac:dyDescent="0.3">
      <c r="A371" s="163" t="s">
        <v>337</v>
      </c>
      <c r="B371" s="48" t="s">
        <v>236</v>
      </c>
      <c r="C371" s="48" t="s">
        <v>286</v>
      </c>
      <c r="D371" s="48" t="s">
        <v>335</v>
      </c>
      <c r="E371" s="48">
        <v>5396</v>
      </c>
      <c r="F371" s="48">
        <v>4374</v>
      </c>
      <c r="G371" s="48">
        <v>375.77</v>
      </c>
      <c r="H371" s="48">
        <v>9770</v>
      </c>
    </row>
    <row r="372" spans="1:8" ht="28.8" x14ac:dyDescent="0.3">
      <c r="A372" s="163" t="s">
        <v>338</v>
      </c>
      <c r="B372" s="48" t="s">
        <v>231</v>
      </c>
      <c r="C372" s="48" t="s">
        <v>286</v>
      </c>
      <c r="D372" s="48" t="s">
        <v>339</v>
      </c>
      <c r="E372" s="48">
        <v>5548</v>
      </c>
      <c r="F372" s="48">
        <v>4374</v>
      </c>
      <c r="G372" s="48">
        <v>381.62</v>
      </c>
      <c r="H372" s="48">
        <v>9922</v>
      </c>
    </row>
    <row r="373" spans="1:8" ht="28.8" hidden="1" x14ac:dyDescent="0.3">
      <c r="A373" s="163" t="s">
        <v>338</v>
      </c>
      <c r="B373" s="48" t="s">
        <v>234</v>
      </c>
      <c r="C373" s="48" t="s">
        <v>286</v>
      </c>
      <c r="D373" s="48" t="s">
        <v>339</v>
      </c>
      <c r="E373" s="48">
        <v>5496</v>
      </c>
      <c r="F373" s="48">
        <v>4374</v>
      </c>
      <c r="G373" s="48">
        <v>379.62</v>
      </c>
      <c r="H373" s="48">
        <v>9870</v>
      </c>
    </row>
    <row r="374" spans="1:8" ht="28.8" hidden="1" x14ac:dyDescent="0.3">
      <c r="A374" s="163" t="s">
        <v>338</v>
      </c>
      <c r="B374" s="48" t="s">
        <v>235</v>
      </c>
      <c r="C374" s="48" t="s">
        <v>286</v>
      </c>
      <c r="D374" s="48" t="s">
        <v>339</v>
      </c>
      <c r="E374" s="48">
        <v>5446</v>
      </c>
      <c r="F374" s="48">
        <v>4374</v>
      </c>
      <c r="G374" s="48">
        <v>377.69</v>
      </c>
      <c r="H374" s="48">
        <v>9820</v>
      </c>
    </row>
    <row r="375" spans="1:8" ht="28.8" hidden="1" x14ac:dyDescent="0.3">
      <c r="A375" s="163" t="s">
        <v>338</v>
      </c>
      <c r="B375" s="48" t="s">
        <v>236</v>
      </c>
      <c r="C375" s="48" t="s">
        <v>286</v>
      </c>
      <c r="D375" s="48" t="s">
        <v>339</v>
      </c>
      <c r="E375" s="48">
        <v>5396</v>
      </c>
      <c r="F375" s="48">
        <v>4374</v>
      </c>
      <c r="G375" s="48">
        <v>375.77</v>
      </c>
      <c r="H375" s="48">
        <v>9770</v>
      </c>
    </row>
    <row r="376" spans="1:8" ht="28.8" x14ac:dyDescent="0.3">
      <c r="A376" s="163" t="s">
        <v>340</v>
      </c>
      <c r="B376" s="48" t="s">
        <v>231</v>
      </c>
      <c r="C376" s="48" t="s">
        <v>286</v>
      </c>
      <c r="D376" s="48" t="s">
        <v>339</v>
      </c>
      <c r="E376" s="48">
        <v>5548</v>
      </c>
      <c r="F376" s="48">
        <v>4374</v>
      </c>
      <c r="G376" s="48">
        <v>381.62</v>
      </c>
      <c r="H376" s="48">
        <v>9922</v>
      </c>
    </row>
    <row r="377" spans="1:8" ht="28.8" hidden="1" x14ac:dyDescent="0.3">
      <c r="A377" s="163" t="s">
        <v>340</v>
      </c>
      <c r="B377" s="48" t="s">
        <v>234</v>
      </c>
      <c r="C377" s="48" t="s">
        <v>286</v>
      </c>
      <c r="D377" s="48" t="s">
        <v>339</v>
      </c>
      <c r="E377" s="48">
        <v>5496</v>
      </c>
      <c r="F377" s="48">
        <v>4374</v>
      </c>
      <c r="G377" s="48">
        <v>379.62</v>
      </c>
      <c r="H377" s="48">
        <v>9870</v>
      </c>
    </row>
    <row r="378" spans="1:8" ht="28.8" hidden="1" x14ac:dyDescent="0.3">
      <c r="A378" s="163" t="s">
        <v>340</v>
      </c>
      <c r="B378" s="48" t="s">
        <v>235</v>
      </c>
      <c r="C378" s="48" t="s">
        <v>286</v>
      </c>
      <c r="D378" s="48" t="s">
        <v>339</v>
      </c>
      <c r="E378" s="48">
        <v>5446</v>
      </c>
      <c r="F378" s="48">
        <v>4374</v>
      </c>
      <c r="G378" s="48">
        <v>377.69</v>
      </c>
      <c r="H378" s="48">
        <v>9820</v>
      </c>
    </row>
    <row r="379" spans="1:8" ht="28.8" hidden="1" x14ac:dyDescent="0.3">
      <c r="A379" s="163" t="s">
        <v>340</v>
      </c>
      <c r="B379" s="48" t="s">
        <v>236</v>
      </c>
      <c r="C379" s="48" t="s">
        <v>286</v>
      </c>
      <c r="D379" s="48" t="s">
        <v>339</v>
      </c>
      <c r="E379" s="48">
        <v>5396</v>
      </c>
      <c r="F379" s="48">
        <v>4374</v>
      </c>
      <c r="G379" s="48">
        <v>375.77</v>
      </c>
      <c r="H379" s="48">
        <v>9770</v>
      </c>
    </row>
    <row r="380" spans="1:8" ht="28.8" x14ac:dyDescent="0.3">
      <c r="A380" s="163" t="s">
        <v>341</v>
      </c>
      <c r="B380" s="48" t="s">
        <v>231</v>
      </c>
      <c r="C380" s="48" t="s">
        <v>286</v>
      </c>
      <c r="D380" s="48" t="s">
        <v>339</v>
      </c>
      <c r="E380" s="48">
        <v>5548</v>
      </c>
      <c r="F380" s="48">
        <v>4374</v>
      </c>
      <c r="G380" s="48">
        <v>381.62</v>
      </c>
      <c r="H380" s="48">
        <v>9922</v>
      </c>
    </row>
    <row r="381" spans="1:8" ht="28.8" hidden="1" x14ac:dyDescent="0.3">
      <c r="A381" s="163" t="s">
        <v>341</v>
      </c>
      <c r="B381" s="48" t="s">
        <v>234</v>
      </c>
      <c r="C381" s="48" t="s">
        <v>286</v>
      </c>
      <c r="D381" s="48" t="s">
        <v>339</v>
      </c>
      <c r="E381" s="48">
        <v>5496</v>
      </c>
      <c r="F381" s="48">
        <v>4374</v>
      </c>
      <c r="G381" s="48">
        <v>379.62</v>
      </c>
      <c r="H381" s="48">
        <v>9870</v>
      </c>
    </row>
    <row r="382" spans="1:8" ht="28.8" hidden="1" x14ac:dyDescent="0.3">
      <c r="A382" s="163" t="s">
        <v>341</v>
      </c>
      <c r="B382" s="48" t="s">
        <v>235</v>
      </c>
      <c r="C382" s="48" t="s">
        <v>286</v>
      </c>
      <c r="D382" s="48" t="s">
        <v>339</v>
      </c>
      <c r="E382" s="48">
        <v>5446</v>
      </c>
      <c r="F382" s="48">
        <v>4374</v>
      </c>
      <c r="G382" s="48">
        <v>377.69</v>
      </c>
      <c r="H382" s="48">
        <v>9820</v>
      </c>
    </row>
    <row r="383" spans="1:8" ht="28.8" hidden="1" x14ac:dyDescent="0.3">
      <c r="A383" s="163" t="s">
        <v>341</v>
      </c>
      <c r="B383" s="48" t="s">
        <v>236</v>
      </c>
      <c r="C383" s="48" t="s">
        <v>286</v>
      </c>
      <c r="D383" s="48" t="s">
        <v>339</v>
      </c>
      <c r="E383" s="48">
        <v>5396</v>
      </c>
      <c r="F383" s="48">
        <v>4374</v>
      </c>
      <c r="G383" s="48">
        <v>375.77</v>
      </c>
      <c r="H383" s="48">
        <v>9770</v>
      </c>
    </row>
    <row r="384" spans="1:8" ht="43.2" x14ac:dyDescent="0.3">
      <c r="A384" s="163" t="s">
        <v>342</v>
      </c>
      <c r="B384" s="48" t="s">
        <v>231</v>
      </c>
      <c r="C384" s="48" t="s">
        <v>286</v>
      </c>
      <c r="D384" s="48" t="s">
        <v>339</v>
      </c>
      <c r="E384" s="48">
        <v>5548</v>
      </c>
      <c r="F384" s="48">
        <v>4374</v>
      </c>
      <c r="G384" s="48">
        <v>381.62</v>
      </c>
      <c r="H384" s="48">
        <v>9922</v>
      </c>
    </row>
    <row r="385" spans="1:8" ht="43.2" hidden="1" x14ac:dyDescent="0.3">
      <c r="A385" s="163" t="s">
        <v>342</v>
      </c>
      <c r="B385" s="48" t="s">
        <v>234</v>
      </c>
      <c r="C385" s="48" t="s">
        <v>286</v>
      </c>
      <c r="D385" s="48" t="s">
        <v>339</v>
      </c>
      <c r="E385" s="48">
        <v>5496</v>
      </c>
      <c r="F385" s="48">
        <v>4374</v>
      </c>
      <c r="G385" s="48">
        <v>379.62</v>
      </c>
      <c r="H385" s="48">
        <v>9870</v>
      </c>
    </row>
    <row r="386" spans="1:8" ht="43.2" hidden="1" x14ac:dyDescent="0.3">
      <c r="A386" s="163" t="s">
        <v>342</v>
      </c>
      <c r="B386" s="48" t="s">
        <v>235</v>
      </c>
      <c r="C386" s="48" t="s">
        <v>286</v>
      </c>
      <c r="D386" s="48" t="s">
        <v>339</v>
      </c>
      <c r="E386" s="48">
        <v>5446</v>
      </c>
      <c r="F386" s="48">
        <v>4374</v>
      </c>
      <c r="G386" s="48">
        <v>377.69</v>
      </c>
      <c r="H386" s="48">
        <v>9820</v>
      </c>
    </row>
    <row r="387" spans="1:8" ht="43.2" hidden="1" x14ac:dyDescent="0.3">
      <c r="A387" s="163" t="s">
        <v>342</v>
      </c>
      <c r="B387" s="48" t="s">
        <v>236</v>
      </c>
      <c r="C387" s="48" t="s">
        <v>286</v>
      </c>
      <c r="D387" s="48" t="s">
        <v>339</v>
      </c>
      <c r="E387" s="48">
        <v>5396</v>
      </c>
      <c r="F387" s="48">
        <v>4374</v>
      </c>
      <c r="G387" s="48">
        <v>375.77</v>
      </c>
      <c r="H387" s="48">
        <v>9770</v>
      </c>
    </row>
    <row r="388" spans="1:8" ht="28.8" x14ac:dyDescent="0.3">
      <c r="A388" s="163" t="s">
        <v>343</v>
      </c>
      <c r="B388" s="48" t="s">
        <v>231</v>
      </c>
      <c r="C388" s="48" t="s">
        <v>286</v>
      </c>
      <c r="D388" s="48" t="s">
        <v>339</v>
      </c>
      <c r="E388" s="48">
        <v>5396</v>
      </c>
      <c r="F388" s="48">
        <v>4374</v>
      </c>
      <c r="G388" s="48">
        <v>375.77</v>
      </c>
      <c r="H388" s="48">
        <v>9770</v>
      </c>
    </row>
    <row r="389" spans="1:8" ht="28.8" hidden="1" x14ac:dyDescent="0.3">
      <c r="A389" s="163" t="s">
        <v>343</v>
      </c>
      <c r="B389" s="48" t="s">
        <v>234</v>
      </c>
      <c r="C389" s="48" t="s">
        <v>286</v>
      </c>
      <c r="D389" s="48" t="s">
        <v>339</v>
      </c>
      <c r="E389" s="48">
        <v>5338</v>
      </c>
      <c r="F389" s="48">
        <v>4374</v>
      </c>
      <c r="G389" s="48">
        <v>373.54</v>
      </c>
      <c r="H389" s="48">
        <v>9712</v>
      </c>
    </row>
    <row r="390" spans="1:8" ht="28.8" hidden="1" x14ac:dyDescent="0.3">
      <c r="A390" s="163" t="s">
        <v>343</v>
      </c>
      <c r="B390" s="48" t="s">
        <v>235</v>
      </c>
      <c r="C390" s="48" t="s">
        <v>286</v>
      </c>
      <c r="D390" s="48" t="s">
        <v>339</v>
      </c>
      <c r="E390" s="48">
        <v>5275</v>
      </c>
      <c r="F390" s="48">
        <v>4374</v>
      </c>
      <c r="G390" s="48">
        <v>371.12</v>
      </c>
      <c r="H390" s="48">
        <v>9649</v>
      </c>
    </row>
    <row r="391" spans="1:8" ht="28.8" hidden="1" x14ac:dyDescent="0.3">
      <c r="A391" s="163" t="s">
        <v>343</v>
      </c>
      <c r="B391" s="48" t="s">
        <v>236</v>
      </c>
      <c r="C391" s="48" t="s">
        <v>286</v>
      </c>
      <c r="D391" s="48" t="s">
        <v>339</v>
      </c>
      <c r="E391" s="48">
        <v>5218</v>
      </c>
      <c r="F391" s="48">
        <v>4374</v>
      </c>
      <c r="G391" s="48">
        <v>368.92</v>
      </c>
      <c r="H391" s="48">
        <v>9592</v>
      </c>
    </row>
    <row r="392" spans="1:8" ht="28.8" x14ac:dyDescent="0.3">
      <c r="A392" s="163" t="s">
        <v>344</v>
      </c>
      <c r="B392" s="48" t="s">
        <v>231</v>
      </c>
      <c r="C392" s="48" t="s">
        <v>286</v>
      </c>
      <c r="D392" s="48" t="s">
        <v>339</v>
      </c>
      <c r="E392" s="48">
        <v>5507</v>
      </c>
      <c r="F392" s="48">
        <v>4374</v>
      </c>
      <c r="G392" s="48">
        <v>380.04</v>
      </c>
      <c r="H392" s="48">
        <v>9881</v>
      </c>
    </row>
    <row r="393" spans="1:8" ht="28.8" hidden="1" x14ac:dyDescent="0.3">
      <c r="A393" s="163" t="s">
        <v>344</v>
      </c>
      <c r="B393" s="48" t="s">
        <v>234</v>
      </c>
      <c r="C393" s="48" t="s">
        <v>286</v>
      </c>
      <c r="D393" s="48" t="s">
        <v>339</v>
      </c>
      <c r="E393" s="48">
        <v>5446</v>
      </c>
      <c r="F393" s="48">
        <v>4374</v>
      </c>
      <c r="G393" s="48">
        <v>377.69</v>
      </c>
      <c r="H393" s="48">
        <v>9820</v>
      </c>
    </row>
    <row r="394" spans="1:8" ht="28.8" hidden="1" x14ac:dyDescent="0.3">
      <c r="A394" s="163" t="s">
        <v>344</v>
      </c>
      <c r="B394" s="48" t="s">
        <v>235</v>
      </c>
      <c r="C394" s="48" t="s">
        <v>286</v>
      </c>
      <c r="D394" s="48" t="s">
        <v>339</v>
      </c>
      <c r="E394" s="48">
        <v>5387</v>
      </c>
      <c r="F394" s="48">
        <v>4374</v>
      </c>
      <c r="G394" s="48">
        <v>375.42</v>
      </c>
      <c r="H394" s="48">
        <v>9761</v>
      </c>
    </row>
    <row r="395" spans="1:8" ht="28.8" hidden="1" x14ac:dyDescent="0.3">
      <c r="A395" s="163" t="s">
        <v>344</v>
      </c>
      <c r="B395" s="48" t="s">
        <v>236</v>
      </c>
      <c r="C395" s="48" t="s">
        <v>286</v>
      </c>
      <c r="D395" s="48" t="s">
        <v>339</v>
      </c>
      <c r="E395" s="48">
        <v>5338</v>
      </c>
      <c r="F395" s="48">
        <v>4374</v>
      </c>
      <c r="G395" s="48">
        <v>373.54</v>
      </c>
      <c r="H395" s="48">
        <v>9712</v>
      </c>
    </row>
    <row r="396" spans="1:8" ht="28.8" x14ac:dyDescent="0.3">
      <c r="A396" s="163" t="s">
        <v>345</v>
      </c>
      <c r="B396" s="48" t="s">
        <v>231</v>
      </c>
      <c r="C396" s="48" t="s">
        <v>286</v>
      </c>
      <c r="D396" s="48" t="s">
        <v>339</v>
      </c>
      <c r="E396" s="48">
        <v>5548</v>
      </c>
      <c r="F396" s="48">
        <v>4374</v>
      </c>
      <c r="G396" s="48">
        <v>381.62</v>
      </c>
      <c r="H396" s="48">
        <v>9922</v>
      </c>
    </row>
    <row r="397" spans="1:8" ht="28.8" hidden="1" x14ac:dyDescent="0.3">
      <c r="A397" s="163" t="s">
        <v>345</v>
      </c>
      <c r="B397" s="48" t="s">
        <v>234</v>
      </c>
      <c r="C397" s="48" t="s">
        <v>286</v>
      </c>
      <c r="D397" s="48" t="s">
        <v>339</v>
      </c>
      <c r="E397" s="48">
        <v>5496</v>
      </c>
      <c r="F397" s="48">
        <v>4374</v>
      </c>
      <c r="G397" s="48">
        <v>379.62</v>
      </c>
      <c r="H397" s="48">
        <v>9870</v>
      </c>
    </row>
    <row r="398" spans="1:8" ht="28.8" hidden="1" x14ac:dyDescent="0.3">
      <c r="A398" s="163" t="s">
        <v>345</v>
      </c>
      <c r="B398" s="48" t="s">
        <v>235</v>
      </c>
      <c r="C398" s="48" t="s">
        <v>286</v>
      </c>
      <c r="D398" s="48" t="s">
        <v>339</v>
      </c>
      <c r="E398" s="48">
        <v>5446</v>
      </c>
      <c r="F398" s="48">
        <v>4374</v>
      </c>
      <c r="G398" s="48">
        <v>377.69</v>
      </c>
      <c r="H398" s="48">
        <v>9820</v>
      </c>
    </row>
    <row r="399" spans="1:8" ht="28.8" hidden="1" x14ac:dyDescent="0.3">
      <c r="A399" s="163" t="s">
        <v>345</v>
      </c>
      <c r="B399" s="48" t="s">
        <v>236</v>
      </c>
      <c r="C399" s="48" t="s">
        <v>286</v>
      </c>
      <c r="D399" s="48" t="s">
        <v>339</v>
      </c>
      <c r="E399" s="48">
        <v>5396</v>
      </c>
      <c r="F399" s="48">
        <v>4374</v>
      </c>
      <c r="G399" s="48">
        <v>375.77</v>
      </c>
      <c r="H399" s="48">
        <v>9770</v>
      </c>
    </row>
    <row r="400" spans="1:8" ht="28.8" x14ac:dyDescent="0.3">
      <c r="A400" s="163" t="s">
        <v>346</v>
      </c>
      <c r="B400" s="48" t="s">
        <v>231</v>
      </c>
      <c r="C400" s="48" t="s">
        <v>286</v>
      </c>
      <c r="D400" s="48" t="s">
        <v>339</v>
      </c>
      <c r="E400" s="48">
        <v>5548</v>
      </c>
      <c r="F400" s="48">
        <v>4374</v>
      </c>
      <c r="G400" s="48">
        <v>381.62</v>
      </c>
      <c r="H400" s="48">
        <v>9922</v>
      </c>
    </row>
    <row r="401" spans="1:8" ht="28.8" hidden="1" x14ac:dyDescent="0.3">
      <c r="A401" s="163" t="s">
        <v>346</v>
      </c>
      <c r="B401" s="48" t="s">
        <v>234</v>
      </c>
      <c r="C401" s="48" t="s">
        <v>286</v>
      </c>
      <c r="D401" s="48" t="s">
        <v>339</v>
      </c>
      <c r="E401" s="48">
        <v>5496</v>
      </c>
      <c r="F401" s="48">
        <v>4374</v>
      </c>
      <c r="G401" s="48">
        <v>379.62</v>
      </c>
      <c r="H401" s="48">
        <v>9870</v>
      </c>
    </row>
    <row r="402" spans="1:8" ht="28.8" hidden="1" x14ac:dyDescent="0.3">
      <c r="A402" s="163" t="s">
        <v>346</v>
      </c>
      <c r="B402" s="48" t="s">
        <v>235</v>
      </c>
      <c r="C402" s="48" t="s">
        <v>286</v>
      </c>
      <c r="D402" s="48" t="s">
        <v>339</v>
      </c>
      <c r="E402" s="48">
        <v>5446</v>
      </c>
      <c r="F402" s="48">
        <v>4374</v>
      </c>
      <c r="G402" s="48">
        <v>377.69</v>
      </c>
      <c r="H402" s="48">
        <v>9820</v>
      </c>
    </row>
    <row r="403" spans="1:8" ht="28.8" hidden="1" x14ac:dyDescent="0.3">
      <c r="A403" s="163" t="s">
        <v>346</v>
      </c>
      <c r="B403" s="48" t="s">
        <v>236</v>
      </c>
      <c r="C403" s="48" t="s">
        <v>286</v>
      </c>
      <c r="D403" s="48" t="s">
        <v>339</v>
      </c>
      <c r="E403" s="48">
        <v>5396</v>
      </c>
      <c r="F403" s="48">
        <v>4374</v>
      </c>
      <c r="G403" s="48">
        <v>375.77</v>
      </c>
      <c r="H403" s="48">
        <v>9770</v>
      </c>
    </row>
    <row r="404" spans="1:8" ht="28.8" x14ac:dyDescent="0.3">
      <c r="A404" s="163" t="s">
        <v>347</v>
      </c>
      <c r="B404" s="48" t="s">
        <v>231</v>
      </c>
      <c r="C404" s="48" t="s">
        <v>286</v>
      </c>
      <c r="D404" s="48" t="s">
        <v>339</v>
      </c>
      <c r="E404" s="48">
        <v>5457</v>
      </c>
      <c r="F404" s="48">
        <v>4374</v>
      </c>
      <c r="G404" s="48">
        <v>378.12</v>
      </c>
      <c r="H404" s="48">
        <v>9831</v>
      </c>
    </row>
    <row r="405" spans="1:8" ht="28.8" hidden="1" x14ac:dyDescent="0.3">
      <c r="A405" s="163" t="s">
        <v>347</v>
      </c>
      <c r="B405" s="48" t="s">
        <v>234</v>
      </c>
      <c r="C405" s="48" t="s">
        <v>286</v>
      </c>
      <c r="D405" s="48" t="s">
        <v>339</v>
      </c>
      <c r="E405" s="48">
        <v>5396</v>
      </c>
      <c r="F405" s="48">
        <v>4374</v>
      </c>
      <c r="G405" s="48">
        <v>375.77</v>
      </c>
      <c r="H405" s="48">
        <v>9770</v>
      </c>
    </row>
    <row r="406" spans="1:8" ht="28.8" hidden="1" x14ac:dyDescent="0.3">
      <c r="A406" s="163" t="s">
        <v>347</v>
      </c>
      <c r="B406" s="48" t="s">
        <v>235</v>
      </c>
      <c r="C406" s="48" t="s">
        <v>286</v>
      </c>
      <c r="D406" s="48" t="s">
        <v>339</v>
      </c>
      <c r="E406" s="48">
        <v>5338</v>
      </c>
      <c r="F406" s="48">
        <v>4374</v>
      </c>
      <c r="G406" s="48">
        <v>373.54</v>
      </c>
      <c r="H406" s="48">
        <v>9712</v>
      </c>
    </row>
    <row r="407" spans="1:8" ht="28.8" hidden="1" x14ac:dyDescent="0.3">
      <c r="A407" s="163" t="s">
        <v>347</v>
      </c>
      <c r="B407" s="48" t="s">
        <v>236</v>
      </c>
      <c r="C407" s="48" t="s">
        <v>286</v>
      </c>
      <c r="D407" s="48" t="s">
        <v>339</v>
      </c>
      <c r="E407" s="48">
        <v>5285</v>
      </c>
      <c r="F407" s="48">
        <v>4374</v>
      </c>
      <c r="G407" s="48">
        <v>371.5</v>
      </c>
      <c r="H407" s="48">
        <v>9659</v>
      </c>
    </row>
    <row r="408" spans="1:8" ht="28.8" x14ac:dyDescent="0.3">
      <c r="A408" s="163" t="s">
        <v>348</v>
      </c>
      <c r="B408" s="48" t="s">
        <v>231</v>
      </c>
      <c r="C408" s="48" t="s">
        <v>286</v>
      </c>
      <c r="D408" s="48" t="s">
        <v>339</v>
      </c>
      <c r="E408" s="48">
        <v>5507</v>
      </c>
      <c r="F408" s="48">
        <v>4374</v>
      </c>
      <c r="G408" s="48">
        <v>380.04</v>
      </c>
      <c r="H408" s="48">
        <v>9881</v>
      </c>
    </row>
    <row r="409" spans="1:8" ht="28.8" hidden="1" x14ac:dyDescent="0.3">
      <c r="A409" s="163" t="s">
        <v>349</v>
      </c>
      <c r="B409" s="48" t="s">
        <v>234</v>
      </c>
      <c r="C409" s="48" t="s">
        <v>286</v>
      </c>
      <c r="D409" s="48" t="s">
        <v>339</v>
      </c>
      <c r="E409" s="48">
        <v>5446</v>
      </c>
      <c r="F409" s="48">
        <v>4374</v>
      </c>
      <c r="G409" s="48">
        <v>377.69</v>
      </c>
      <c r="H409" s="48">
        <v>9820</v>
      </c>
    </row>
    <row r="410" spans="1:8" ht="28.8" hidden="1" x14ac:dyDescent="0.3">
      <c r="A410" s="163" t="s">
        <v>349</v>
      </c>
      <c r="B410" s="48" t="s">
        <v>235</v>
      </c>
      <c r="C410" s="48" t="s">
        <v>286</v>
      </c>
      <c r="D410" s="48" t="s">
        <v>339</v>
      </c>
      <c r="E410" s="48">
        <v>5387</v>
      </c>
      <c r="F410" s="48">
        <v>4374</v>
      </c>
      <c r="G410" s="48">
        <v>375.42</v>
      </c>
      <c r="H410" s="48">
        <v>9761</v>
      </c>
    </row>
    <row r="411" spans="1:8" ht="28.8" hidden="1" x14ac:dyDescent="0.3">
      <c r="A411" s="163" t="s">
        <v>349</v>
      </c>
      <c r="B411" s="48" t="s">
        <v>236</v>
      </c>
      <c r="C411" s="48" t="s">
        <v>286</v>
      </c>
      <c r="D411" s="48" t="s">
        <v>339</v>
      </c>
      <c r="E411" s="48">
        <v>5338</v>
      </c>
      <c r="F411" s="48">
        <v>4374</v>
      </c>
      <c r="G411" s="48">
        <v>373.54</v>
      </c>
      <c r="H411" s="48">
        <v>9712</v>
      </c>
    </row>
    <row r="412" spans="1:8" ht="28.8" x14ac:dyDescent="0.3">
      <c r="A412" s="163" t="s">
        <v>350</v>
      </c>
      <c r="B412" s="48" t="s">
        <v>231</v>
      </c>
      <c r="C412" s="48" t="s">
        <v>286</v>
      </c>
      <c r="D412" s="48" t="s">
        <v>339</v>
      </c>
      <c r="E412" s="48">
        <v>5457</v>
      </c>
      <c r="F412" s="48">
        <v>4374</v>
      </c>
      <c r="G412" s="48">
        <v>378.12</v>
      </c>
      <c r="H412" s="48">
        <v>9831</v>
      </c>
    </row>
    <row r="413" spans="1:8" ht="28.8" hidden="1" x14ac:dyDescent="0.3">
      <c r="A413" s="163" t="s">
        <v>350</v>
      </c>
      <c r="B413" s="48" t="s">
        <v>234</v>
      </c>
      <c r="C413" s="48" t="s">
        <v>286</v>
      </c>
      <c r="D413" s="48" t="s">
        <v>339</v>
      </c>
      <c r="E413" s="48">
        <v>5396</v>
      </c>
      <c r="F413" s="48">
        <v>4374</v>
      </c>
      <c r="G413" s="48">
        <v>375.77</v>
      </c>
      <c r="H413" s="48">
        <v>9770</v>
      </c>
    </row>
    <row r="414" spans="1:8" ht="28.8" hidden="1" x14ac:dyDescent="0.3">
      <c r="A414" s="163" t="s">
        <v>350</v>
      </c>
      <c r="B414" s="48" t="s">
        <v>235</v>
      </c>
      <c r="C414" s="48" t="s">
        <v>286</v>
      </c>
      <c r="D414" s="48" t="s">
        <v>339</v>
      </c>
      <c r="E414" s="48">
        <v>5338</v>
      </c>
      <c r="F414" s="48">
        <v>4374</v>
      </c>
      <c r="G414" s="48">
        <v>373.54</v>
      </c>
      <c r="H414" s="48">
        <v>9712</v>
      </c>
    </row>
    <row r="415" spans="1:8" ht="28.8" hidden="1" x14ac:dyDescent="0.3">
      <c r="A415" s="163" t="s">
        <v>350</v>
      </c>
      <c r="B415" s="48" t="s">
        <v>236</v>
      </c>
      <c r="C415" s="48" t="s">
        <v>286</v>
      </c>
      <c r="D415" s="48" t="s">
        <v>339</v>
      </c>
      <c r="E415" s="48">
        <v>5285</v>
      </c>
      <c r="F415" s="48">
        <v>4374</v>
      </c>
      <c r="G415" s="48">
        <v>371.5</v>
      </c>
      <c r="H415" s="48">
        <v>9659</v>
      </c>
    </row>
    <row r="416" spans="1:8" ht="43.2" x14ac:dyDescent="0.3">
      <c r="A416" s="163" t="s">
        <v>351</v>
      </c>
      <c r="B416" s="48" t="s">
        <v>231</v>
      </c>
      <c r="C416" s="48" t="s">
        <v>286</v>
      </c>
      <c r="D416" s="48" t="s">
        <v>339</v>
      </c>
      <c r="E416" s="48">
        <v>5507</v>
      </c>
      <c r="F416" s="48">
        <v>4374</v>
      </c>
      <c r="G416" s="48">
        <v>380.04</v>
      </c>
      <c r="H416" s="48">
        <v>9881</v>
      </c>
    </row>
    <row r="417" spans="1:8" ht="43.2" hidden="1" x14ac:dyDescent="0.3">
      <c r="A417" s="163" t="s">
        <v>351</v>
      </c>
      <c r="B417" s="48" t="s">
        <v>234</v>
      </c>
      <c r="C417" s="48" t="s">
        <v>286</v>
      </c>
      <c r="D417" s="48" t="s">
        <v>339</v>
      </c>
      <c r="E417" s="48">
        <v>5446</v>
      </c>
      <c r="F417" s="48">
        <v>4374</v>
      </c>
      <c r="G417" s="48">
        <v>377.69</v>
      </c>
      <c r="H417" s="48">
        <v>9820</v>
      </c>
    </row>
    <row r="418" spans="1:8" ht="43.2" hidden="1" x14ac:dyDescent="0.3">
      <c r="A418" s="163" t="s">
        <v>351</v>
      </c>
      <c r="B418" s="48" t="s">
        <v>235</v>
      </c>
      <c r="C418" s="48" t="s">
        <v>286</v>
      </c>
      <c r="D418" s="48" t="s">
        <v>339</v>
      </c>
      <c r="E418" s="48">
        <v>5387</v>
      </c>
      <c r="F418" s="48">
        <v>4374</v>
      </c>
      <c r="G418" s="48">
        <v>375.42</v>
      </c>
      <c r="H418" s="48">
        <v>9761</v>
      </c>
    </row>
    <row r="419" spans="1:8" ht="43.2" hidden="1" x14ac:dyDescent="0.3">
      <c r="A419" s="163" t="s">
        <v>351</v>
      </c>
      <c r="B419" s="48" t="s">
        <v>236</v>
      </c>
      <c r="C419" s="48" t="s">
        <v>286</v>
      </c>
      <c r="D419" s="48" t="s">
        <v>339</v>
      </c>
      <c r="E419" s="48">
        <v>5338</v>
      </c>
      <c r="F419" s="48">
        <v>4374</v>
      </c>
      <c r="G419" s="48">
        <v>373.54</v>
      </c>
      <c r="H419" s="48">
        <v>9712</v>
      </c>
    </row>
    <row r="420" spans="1:8" ht="86.4" x14ac:dyDescent="0.3">
      <c r="A420" s="163" t="s">
        <v>352</v>
      </c>
      <c r="B420" s="48" t="s">
        <v>231</v>
      </c>
      <c r="C420" s="48" t="s">
        <v>286</v>
      </c>
      <c r="D420" s="48" t="s">
        <v>339</v>
      </c>
      <c r="E420" s="48">
        <v>5396</v>
      </c>
      <c r="F420" s="48">
        <v>4374</v>
      </c>
      <c r="G420" s="48">
        <v>375.77</v>
      </c>
      <c r="H420" s="48">
        <v>9770</v>
      </c>
    </row>
    <row r="421" spans="1:8" ht="86.4" hidden="1" x14ac:dyDescent="0.3">
      <c r="A421" s="163" t="s">
        <v>352</v>
      </c>
      <c r="B421" s="48" t="s">
        <v>234</v>
      </c>
      <c r="C421" s="48" t="s">
        <v>286</v>
      </c>
      <c r="D421" s="48" t="s">
        <v>339</v>
      </c>
      <c r="E421" s="48">
        <v>5338</v>
      </c>
      <c r="F421" s="48">
        <v>4374</v>
      </c>
      <c r="G421" s="48">
        <v>373.54</v>
      </c>
      <c r="H421" s="48">
        <v>9712</v>
      </c>
    </row>
    <row r="422" spans="1:8" ht="86.4" hidden="1" x14ac:dyDescent="0.3">
      <c r="A422" s="163" t="s">
        <v>352</v>
      </c>
      <c r="B422" s="48" t="s">
        <v>235</v>
      </c>
      <c r="C422" s="48" t="s">
        <v>286</v>
      </c>
      <c r="D422" s="48" t="s">
        <v>339</v>
      </c>
      <c r="E422" s="48">
        <v>5275</v>
      </c>
      <c r="F422" s="48">
        <v>4374</v>
      </c>
      <c r="G422" s="48">
        <v>371.12</v>
      </c>
      <c r="H422" s="48">
        <v>9649</v>
      </c>
    </row>
    <row r="423" spans="1:8" ht="86.4" hidden="1" x14ac:dyDescent="0.3">
      <c r="A423" s="163" t="s">
        <v>352</v>
      </c>
      <c r="B423" s="48" t="s">
        <v>236</v>
      </c>
      <c r="C423" s="48" t="s">
        <v>286</v>
      </c>
      <c r="D423" s="48" t="s">
        <v>339</v>
      </c>
      <c r="E423" s="48">
        <v>5218</v>
      </c>
      <c r="F423" s="48">
        <v>4374</v>
      </c>
      <c r="G423" s="48">
        <v>368.92</v>
      </c>
      <c r="H423" s="48">
        <v>9592</v>
      </c>
    </row>
    <row r="424" spans="1:8" ht="100.8" x14ac:dyDescent="0.3">
      <c r="A424" s="163" t="s">
        <v>353</v>
      </c>
      <c r="B424" s="48" t="s">
        <v>231</v>
      </c>
      <c r="C424" s="48" t="s">
        <v>286</v>
      </c>
      <c r="D424" s="48" t="s">
        <v>339</v>
      </c>
      <c r="E424" s="48">
        <v>5396</v>
      </c>
      <c r="F424" s="48">
        <v>4374</v>
      </c>
      <c r="G424" s="48">
        <v>375.77</v>
      </c>
      <c r="H424" s="48">
        <v>9770</v>
      </c>
    </row>
    <row r="425" spans="1:8" ht="100.8" hidden="1" x14ac:dyDescent="0.3">
      <c r="A425" s="163" t="s">
        <v>353</v>
      </c>
      <c r="B425" s="48" t="s">
        <v>234</v>
      </c>
      <c r="C425" s="48" t="s">
        <v>286</v>
      </c>
      <c r="D425" s="48" t="s">
        <v>339</v>
      </c>
      <c r="E425" s="48">
        <v>5338</v>
      </c>
      <c r="F425" s="48">
        <v>4374</v>
      </c>
      <c r="G425" s="48">
        <v>373.54</v>
      </c>
      <c r="H425" s="48">
        <v>9712</v>
      </c>
    </row>
    <row r="426" spans="1:8" ht="100.8" hidden="1" x14ac:dyDescent="0.3">
      <c r="A426" s="163" t="s">
        <v>353</v>
      </c>
      <c r="B426" s="48" t="s">
        <v>235</v>
      </c>
      <c r="C426" s="48" t="s">
        <v>286</v>
      </c>
      <c r="D426" s="48" t="s">
        <v>339</v>
      </c>
      <c r="E426" s="48">
        <v>5275</v>
      </c>
      <c r="F426" s="48">
        <v>4374</v>
      </c>
      <c r="G426" s="48">
        <v>371.12</v>
      </c>
      <c r="H426" s="48">
        <v>9649</v>
      </c>
    </row>
    <row r="427" spans="1:8" ht="100.8" hidden="1" x14ac:dyDescent="0.3">
      <c r="A427" s="163" t="s">
        <v>353</v>
      </c>
      <c r="B427" s="48" t="s">
        <v>236</v>
      </c>
      <c r="C427" s="48" t="s">
        <v>286</v>
      </c>
      <c r="D427" s="48" t="s">
        <v>339</v>
      </c>
      <c r="E427" s="48">
        <v>5218</v>
      </c>
      <c r="F427" s="48">
        <v>4374</v>
      </c>
      <c r="G427" s="48">
        <v>368.92</v>
      </c>
      <c r="H427" s="48">
        <v>9592</v>
      </c>
    </row>
    <row r="428" spans="1:8" ht="28.8" x14ac:dyDescent="0.3">
      <c r="A428" s="163" t="s">
        <v>354</v>
      </c>
      <c r="B428" s="48" t="s">
        <v>231</v>
      </c>
      <c r="C428" s="48" t="s">
        <v>233</v>
      </c>
      <c r="D428" s="48" t="s">
        <v>233</v>
      </c>
      <c r="E428" s="48">
        <v>14055</v>
      </c>
      <c r="F428" s="48">
        <v>6102</v>
      </c>
      <c r="G428" s="48">
        <v>775.27</v>
      </c>
      <c r="H428" s="48">
        <v>20157</v>
      </c>
    </row>
    <row r="429" spans="1:8" ht="28.8" hidden="1" x14ac:dyDescent="0.3">
      <c r="A429" s="163" t="s">
        <v>354</v>
      </c>
      <c r="B429" s="48" t="s">
        <v>234</v>
      </c>
      <c r="C429" s="48" t="s">
        <v>233</v>
      </c>
      <c r="D429" s="48" t="s">
        <v>233</v>
      </c>
      <c r="E429" s="48">
        <v>12987</v>
      </c>
      <c r="F429" s="48">
        <v>6102</v>
      </c>
      <c r="G429" s="48">
        <v>734.19</v>
      </c>
      <c r="H429" s="48">
        <v>19089</v>
      </c>
    </row>
    <row r="430" spans="1:8" ht="28.8" hidden="1" x14ac:dyDescent="0.3">
      <c r="A430" s="163" t="s">
        <v>354</v>
      </c>
      <c r="B430" s="48" t="s">
        <v>235</v>
      </c>
      <c r="C430" s="48" t="s">
        <v>233</v>
      </c>
      <c r="D430" s="48" t="s">
        <v>233</v>
      </c>
      <c r="E430" s="48">
        <v>11203</v>
      </c>
      <c r="F430" s="48">
        <v>6102</v>
      </c>
      <c r="G430" s="48">
        <v>665.58</v>
      </c>
      <c r="H430" s="48">
        <v>17305</v>
      </c>
    </row>
    <row r="431" spans="1:8" ht="43.2" x14ac:dyDescent="0.3">
      <c r="A431" s="163" t="s">
        <v>355</v>
      </c>
      <c r="B431" s="48" t="s">
        <v>231</v>
      </c>
      <c r="C431" s="48" t="s">
        <v>233</v>
      </c>
      <c r="D431" s="48" t="s">
        <v>233</v>
      </c>
      <c r="E431" s="48">
        <v>12987</v>
      </c>
      <c r="F431" s="48">
        <v>6102</v>
      </c>
      <c r="G431" s="48">
        <v>734.19</v>
      </c>
      <c r="H431" s="48">
        <v>19089</v>
      </c>
    </row>
    <row r="432" spans="1:8" ht="43.2" hidden="1" x14ac:dyDescent="0.3">
      <c r="A432" s="163" t="s">
        <v>355</v>
      </c>
      <c r="B432" s="48" t="s">
        <v>234</v>
      </c>
      <c r="C432" s="48" t="s">
        <v>233</v>
      </c>
      <c r="D432" s="48" t="s">
        <v>233</v>
      </c>
      <c r="E432" s="48">
        <v>12274</v>
      </c>
      <c r="F432" s="48">
        <v>6102</v>
      </c>
      <c r="G432" s="48">
        <v>706.77</v>
      </c>
      <c r="H432" s="48">
        <v>18376</v>
      </c>
    </row>
    <row r="433" spans="1:8" ht="43.2" hidden="1" x14ac:dyDescent="0.3">
      <c r="A433" s="163" t="s">
        <v>355</v>
      </c>
      <c r="B433" s="48" t="s">
        <v>235</v>
      </c>
      <c r="C433" s="48" t="s">
        <v>233</v>
      </c>
      <c r="D433" s="48" t="s">
        <v>233</v>
      </c>
      <c r="E433" s="48">
        <v>10490</v>
      </c>
      <c r="F433" s="48">
        <v>6102</v>
      </c>
      <c r="G433" s="48">
        <v>638.15</v>
      </c>
      <c r="H433" s="48">
        <v>16592</v>
      </c>
    </row>
    <row r="434" spans="1:8" ht="28.8" x14ac:dyDescent="0.3">
      <c r="A434" s="163" t="s">
        <v>356</v>
      </c>
      <c r="B434" s="48" t="s">
        <v>231</v>
      </c>
      <c r="C434" s="48" t="s">
        <v>233</v>
      </c>
      <c r="D434" s="48" t="s">
        <v>233</v>
      </c>
      <c r="E434" s="48">
        <v>10490</v>
      </c>
      <c r="F434" s="48">
        <v>6102</v>
      </c>
      <c r="G434" s="48">
        <v>638.15</v>
      </c>
      <c r="H434" s="48">
        <v>16592</v>
      </c>
    </row>
    <row r="435" spans="1:8" ht="28.8" hidden="1" x14ac:dyDescent="0.3">
      <c r="A435" s="163" t="s">
        <v>356</v>
      </c>
      <c r="B435" s="48" t="s">
        <v>234</v>
      </c>
      <c r="C435" s="48" t="s">
        <v>233</v>
      </c>
      <c r="D435" s="48" t="s">
        <v>233</v>
      </c>
      <c r="E435" s="48">
        <v>9777</v>
      </c>
      <c r="F435" s="48">
        <v>6102</v>
      </c>
      <c r="G435" s="48">
        <v>610.73</v>
      </c>
      <c r="H435" s="48">
        <v>15879</v>
      </c>
    </row>
    <row r="436" spans="1:8" ht="28.8" hidden="1" x14ac:dyDescent="0.3">
      <c r="A436" s="163" t="s">
        <v>356</v>
      </c>
      <c r="B436" s="48" t="s">
        <v>235</v>
      </c>
      <c r="C436" s="48" t="s">
        <v>233</v>
      </c>
      <c r="D436" s="48" t="s">
        <v>233</v>
      </c>
      <c r="E436" s="48">
        <v>8709</v>
      </c>
      <c r="F436" s="48">
        <v>6102</v>
      </c>
      <c r="G436" s="48">
        <v>569.65</v>
      </c>
      <c r="H436" s="48">
        <v>14811</v>
      </c>
    </row>
    <row r="437" spans="1:8" ht="28.8" x14ac:dyDescent="0.3">
      <c r="A437" s="163" t="s">
        <v>357</v>
      </c>
      <c r="B437" s="48" t="s">
        <v>231</v>
      </c>
      <c r="C437" s="48" t="s">
        <v>233</v>
      </c>
      <c r="D437" s="48" t="s">
        <v>233</v>
      </c>
      <c r="E437" s="48">
        <v>8709</v>
      </c>
      <c r="F437" s="48">
        <v>6102</v>
      </c>
      <c r="G437" s="48">
        <v>569.65</v>
      </c>
      <c r="H437" s="48">
        <v>14811</v>
      </c>
    </row>
    <row r="438" spans="1:8" ht="28.8" hidden="1" x14ac:dyDescent="0.3">
      <c r="A438" s="163" t="s">
        <v>357</v>
      </c>
      <c r="B438" s="48" t="s">
        <v>234</v>
      </c>
      <c r="C438" s="48" t="s">
        <v>233</v>
      </c>
      <c r="D438" s="48" t="s">
        <v>233</v>
      </c>
      <c r="E438" s="48">
        <v>8351</v>
      </c>
      <c r="F438" s="48">
        <v>6102</v>
      </c>
      <c r="G438" s="48">
        <v>555.88</v>
      </c>
      <c r="H438" s="48">
        <v>14453</v>
      </c>
    </row>
    <row r="439" spans="1:8" ht="28.8" hidden="1" x14ac:dyDescent="0.3">
      <c r="A439" s="163" t="s">
        <v>357</v>
      </c>
      <c r="B439" s="48" t="s">
        <v>235</v>
      </c>
      <c r="C439" s="48" t="s">
        <v>233</v>
      </c>
      <c r="D439" s="48" t="s">
        <v>233</v>
      </c>
      <c r="E439" s="48">
        <v>7638</v>
      </c>
      <c r="F439" s="48">
        <v>6102</v>
      </c>
      <c r="G439" s="48">
        <v>528.46</v>
      </c>
      <c r="H439" s="48">
        <v>13740</v>
      </c>
    </row>
    <row r="440" spans="1:8" ht="57.6" x14ac:dyDescent="0.3">
      <c r="A440" s="163" t="s">
        <v>358</v>
      </c>
      <c r="B440" s="48" t="s">
        <v>231</v>
      </c>
      <c r="C440" s="48" t="s">
        <v>233</v>
      </c>
      <c r="D440" s="48" t="s">
        <v>233</v>
      </c>
      <c r="E440" s="48">
        <v>12987</v>
      </c>
      <c r="F440" s="48">
        <v>6102</v>
      </c>
      <c r="G440" s="48">
        <v>734.19</v>
      </c>
      <c r="H440" s="48">
        <v>19089</v>
      </c>
    </row>
    <row r="441" spans="1:8" ht="57.6" hidden="1" x14ac:dyDescent="0.3">
      <c r="A441" s="163" t="s">
        <v>358</v>
      </c>
      <c r="B441" s="48" t="s">
        <v>234</v>
      </c>
      <c r="C441" s="48" t="s">
        <v>233</v>
      </c>
      <c r="D441" s="48" t="s">
        <v>233</v>
      </c>
      <c r="E441" s="48">
        <v>12274</v>
      </c>
      <c r="F441" s="48">
        <v>6102</v>
      </c>
      <c r="G441" s="48">
        <v>706.77</v>
      </c>
      <c r="H441" s="48">
        <v>18376</v>
      </c>
    </row>
    <row r="442" spans="1:8" ht="57.6" hidden="1" x14ac:dyDescent="0.3">
      <c r="A442" s="163" t="s">
        <v>358</v>
      </c>
      <c r="B442" s="48" t="s">
        <v>235</v>
      </c>
      <c r="C442" s="48" t="s">
        <v>233</v>
      </c>
      <c r="D442" s="48" t="s">
        <v>233</v>
      </c>
      <c r="E442" s="48">
        <v>10490</v>
      </c>
      <c r="F442" s="48">
        <v>6102</v>
      </c>
      <c r="G442" s="48">
        <v>638.15</v>
      </c>
      <c r="H442" s="48">
        <v>16592</v>
      </c>
    </row>
    <row r="443" spans="1:8" ht="57.6" x14ac:dyDescent="0.3">
      <c r="A443" s="163" t="s">
        <v>359</v>
      </c>
      <c r="B443" s="48" t="s">
        <v>231</v>
      </c>
      <c r="C443" s="48" t="s">
        <v>233</v>
      </c>
      <c r="D443" s="48" t="s">
        <v>233</v>
      </c>
      <c r="E443" s="48">
        <v>11561</v>
      </c>
      <c r="F443" s="48">
        <v>6102</v>
      </c>
      <c r="G443" s="48">
        <v>679.35</v>
      </c>
      <c r="H443" s="48">
        <v>17663</v>
      </c>
    </row>
    <row r="444" spans="1:8" ht="57.6" hidden="1" x14ac:dyDescent="0.3">
      <c r="A444" s="163" t="s">
        <v>359</v>
      </c>
      <c r="B444" s="48" t="s">
        <v>234</v>
      </c>
      <c r="C444" s="48" t="s">
        <v>233</v>
      </c>
      <c r="D444" s="48" t="s">
        <v>233</v>
      </c>
      <c r="E444" s="48">
        <v>10848</v>
      </c>
      <c r="F444" s="48">
        <v>6102</v>
      </c>
      <c r="G444" s="48">
        <v>651.91999999999996</v>
      </c>
      <c r="H444" s="48">
        <v>16950</v>
      </c>
    </row>
    <row r="445" spans="1:8" ht="57.6" hidden="1" x14ac:dyDescent="0.3">
      <c r="A445" s="163" t="s">
        <v>359</v>
      </c>
      <c r="B445" s="48" t="s">
        <v>235</v>
      </c>
      <c r="C445" s="48" t="s">
        <v>233</v>
      </c>
      <c r="D445" s="48" t="s">
        <v>233</v>
      </c>
      <c r="E445" s="48">
        <v>10135</v>
      </c>
      <c r="F445" s="48">
        <v>6102</v>
      </c>
      <c r="G445" s="48">
        <v>624.5</v>
      </c>
      <c r="H445" s="48">
        <v>16237</v>
      </c>
    </row>
    <row r="446" spans="1:8" ht="43.2" x14ac:dyDescent="0.3">
      <c r="A446" s="163" t="s">
        <v>360</v>
      </c>
      <c r="B446" s="48" t="s">
        <v>231</v>
      </c>
      <c r="C446" s="48" t="s">
        <v>233</v>
      </c>
      <c r="D446" s="48" t="s">
        <v>233</v>
      </c>
      <c r="E446" s="48">
        <v>10135</v>
      </c>
      <c r="F446" s="48">
        <v>6102</v>
      </c>
      <c r="G446" s="48">
        <v>624.5</v>
      </c>
      <c r="H446" s="48">
        <v>16237</v>
      </c>
    </row>
    <row r="447" spans="1:8" ht="43.2" hidden="1" x14ac:dyDescent="0.3">
      <c r="A447" s="163" t="s">
        <v>360</v>
      </c>
      <c r="B447" s="48" t="s">
        <v>234</v>
      </c>
      <c r="C447" s="48" t="s">
        <v>233</v>
      </c>
      <c r="D447" s="48" t="s">
        <v>233</v>
      </c>
      <c r="E447" s="48">
        <v>9422</v>
      </c>
      <c r="F447" s="48">
        <v>6102</v>
      </c>
      <c r="G447" s="48">
        <v>597.08000000000004</v>
      </c>
      <c r="H447" s="48">
        <v>15524</v>
      </c>
    </row>
    <row r="448" spans="1:8" ht="43.2" hidden="1" x14ac:dyDescent="0.3">
      <c r="A448" s="163" t="s">
        <v>360</v>
      </c>
      <c r="B448" s="48" t="s">
        <v>235</v>
      </c>
      <c r="C448" s="48" t="s">
        <v>233</v>
      </c>
      <c r="D448" s="48" t="s">
        <v>233</v>
      </c>
      <c r="E448" s="48">
        <v>8709</v>
      </c>
      <c r="F448" s="48">
        <v>6102</v>
      </c>
      <c r="G448" s="48">
        <v>569.65</v>
      </c>
      <c r="H448" s="48">
        <v>14811</v>
      </c>
    </row>
    <row r="449" spans="1:8" ht="43.2" x14ac:dyDescent="0.3">
      <c r="A449" s="163" t="s">
        <v>361</v>
      </c>
      <c r="B449" s="48" t="s">
        <v>231</v>
      </c>
      <c r="C449" s="48" t="s">
        <v>233</v>
      </c>
      <c r="D449" s="48" t="s">
        <v>233</v>
      </c>
      <c r="E449" s="48">
        <v>7996</v>
      </c>
      <c r="F449" s="48">
        <v>6102</v>
      </c>
      <c r="G449" s="48">
        <v>542.23</v>
      </c>
      <c r="H449" s="48">
        <v>14098</v>
      </c>
    </row>
    <row r="450" spans="1:8" ht="43.2" hidden="1" x14ac:dyDescent="0.3">
      <c r="A450" s="163" t="s">
        <v>361</v>
      </c>
      <c r="B450" s="48" t="s">
        <v>234</v>
      </c>
      <c r="C450" s="48" t="s">
        <v>233</v>
      </c>
      <c r="D450" s="48" t="s">
        <v>233</v>
      </c>
      <c r="E450" s="48">
        <v>7638</v>
      </c>
      <c r="F450" s="48">
        <v>6102</v>
      </c>
      <c r="G450" s="48">
        <v>528.46</v>
      </c>
      <c r="H450" s="48">
        <v>13740</v>
      </c>
    </row>
    <row r="451" spans="1:8" ht="43.2" hidden="1" x14ac:dyDescent="0.3">
      <c r="A451" s="163" t="s">
        <v>361</v>
      </c>
      <c r="B451" s="48" t="s">
        <v>235</v>
      </c>
      <c r="C451" s="48" t="s">
        <v>233</v>
      </c>
      <c r="D451" s="48" t="s">
        <v>233</v>
      </c>
      <c r="E451" s="48">
        <v>7283</v>
      </c>
      <c r="F451" s="48">
        <v>6102</v>
      </c>
      <c r="G451" s="48">
        <v>514.80999999999995</v>
      </c>
      <c r="H451" s="48">
        <v>13385</v>
      </c>
    </row>
  </sheetData>
  <autoFilter ref="A3:H451">
    <filterColumn colId="1">
      <filters>
        <filter val="Zone 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Cost Schedule </vt:lpstr>
      <vt:lpstr>Cost Comaprision</vt:lpstr>
      <vt:lpstr>SILA HK &amp; TECH Wage Breakup</vt:lpstr>
      <vt:lpstr>Security Break-up </vt:lpstr>
      <vt:lpstr>HK Manpower Deployment</vt:lpstr>
      <vt:lpstr>HK Machinery</vt:lpstr>
      <vt:lpstr>Tech Deployment </vt:lpstr>
      <vt:lpstr>TN MW LATEST </vt:lpstr>
      <vt:lpstr>'Cost Comaprision'!Print_Area</vt:lpstr>
      <vt:lpstr>'Cost Schedule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2021-11-13T10:39:54Z</dcterms:modified>
</cp:coreProperties>
</file>