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A\Desktop\Proposals June-July 21\"/>
    </mc:Choice>
  </mc:AlternateContent>
  <xr:revisionPtr revIDLastSave="0" documentId="13_ncr:1_{4226C2F8-B55B-4CA5-87FE-78AAF50468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ts Pilani College" sheetId="11" r:id="rId1"/>
    <sheet name="-Wage Register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" i="11" l="1"/>
  <c r="I16" i="11"/>
  <c r="H16" i="11"/>
  <c r="G16" i="11"/>
  <c r="F16" i="11"/>
  <c r="F13" i="11"/>
  <c r="G10" i="11"/>
  <c r="H10" i="11"/>
  <c r="I10" i="11"/>
  <c r="J10" i="11"/>
  <c r="K15" i="11" l="1"/>
  <c r="K16" i="11" s="1"/>
  <c r="G11" i="9"/>
  <c r="G28" i="9" s="1"/>
  <c r="F11" i="9"/>
  <c r="F27" i="9" s="1"/>
  <c r="G13" i="9" l="1"/>
  <c r="G17" i="9" s="1"/>
  <c r="G25" i="9" s="1"/>
  <c r="F28" i="9"/>
  <c r="G27" i="9"/>
  <c r="F13" i="9"/>
  <c r="F17" i="9" s="1"/>
  <c r="G20" i="9" l="1"/>
  <c r="G21" i="9"/>
  <c r="G26" i="9"/>
  <c r="G36" i="9" s="1"/>
  <c r="G38" i="9" s="1"/>
  <c r="E12" i="11" s="1"/>
  <c r="L12" i="11" s="1"/>
  <c r="G19" i="9"/>
  <c r="F21" i="9"/>
  <c r="F26" i="9"/>
  <c r="F20" i="9"/>
  <c r="F25" i="9"/>
  <c r="F19" i="9"/>
  <c r="L9" i="11"/>
  <c r="F10" i="11"/>
  <c r="G23" i="9" l="1"/>
  <c r="F23" i="9"/>
  <c r="F36" i="9"/>
  <c r="F38" i="9" s="1"/>
  <c r="E15" i="11" s="1"/>
  <c r="L15" i="11" s="1"/>
  <c r="G13" i="11"/>
  <c r="H13" i="11"/>
  <c r="I13" i="11"/>
  <c r="J13" i="11"/>
  <c r="L16" i="11" l="1"/>
  <c r="K10" i="11" l="1"/>
  <c r="K13" i="11" l="1"/>
  <c r="L23" i="11" l="1"/>
  <c r="L10" i="11"/>
  <c r="L13" i="11" l="1"/>
  <c r="L17" i="11" s="1"/>
  <c r="H21" i="11"/>
  <c r="L22" i="11"/>
  <c r="I21" i="11"/>
  <c r="G21" i="11"/>
  <c r="F21" i="11"/>
  <c r="K22" i="11"/>
  <c r="L18" i="11" l="1"/>
  <c r="K21" i="11"/>
  <c r="L21" i="11" l="1"/>
  <c r="L24" i="11" s="1"/>
  <c r="L19" i="11"/>
</calcChain>
</file>

<file path=xl/sharedStrings.xml><?xml version="1.0" encoding="utf-8"?>
<sst xmlns="http://schemas.openxmlformats.org/spreadsheetml/2006/main" count="126" uniqueCount="80">
  <si>
    <t>G</t>
  </si>
  <si>
    <t>I</t>
  </si>
  <si>
    <t>II</t>
  </si>
  <si>
    <t>III</t>
  </si>
  <si>
    <t>Cost/Month</t>
  </si>
  <si>
    <t>Cost</t>
  </si>
  <si>
    <t>MANAGEMENT &amp; OVER HEAD CHARGES ASSESSMENT</t>
  </si>
  <si>
    <t>(MANPOWER TOTAL COST IS INCLUSIVE OF VENDOR M-FEE)</t>
  </si>
  <si>
    <t>JLL DIRECT MANPOWER COST</t>
  </si>
  <si>
    <t>% of M-FEE</t>
  </si>
  <si>
    <t>Management Team</t>
  </si>
  <si>
    <t>Unit Rate (Rs.)</t>
  </si>
  <si>
    <t xml:space="preserve">Site Name - </t>
  </si>
  <si>
    <t xml:space="preserve">Proposal Date - </t>
  </si>
  <si>
    <t>City</t>
  </si>
  <si>
    <t>Sub - Total</t>
  </si>
  <si>
    <t>Shifts</t>
  </si>
  <si>
    <t>Remarks &amp; Shift Timings</t>
  </si>
  <si>
    <t>Sr.No.</t>
  </si>
  <si>
    <t xml:space="preserve">Technical Team </t>
  </si>
  <si>
    <t>Total No.</t>
  </si>
  <si>
    <t>TOTAL CHARGES</t>
  </si>
  <si>
    <t>Management Fee</t>
  </si>
  <si>
    <t>Grand Total - Monthly</t>
  </si>
  <si>
    <t>9 hours x 6 Days a Week</t>
  </si>
  <si>
    <t>Break ups</t>
  </si>
  <si>
    <t>Basic</t>
  </si>
  <si>
    <t>S</t>
  </si>
  <si>
    <t>DA</t>
  </si>
  <si>
    <t>V</t>
  </si>
  <si>
    <t>HRA</t>
  </si>
  <si>
    <t>Gross</t>
  </si>
  <si>
    <t>Basic+DA</t>
  </si>
  <si>
    <t>Leave Wages  (CL, PL, SL)</t>
  </si>
  <si>
    <t>Washing Allowance</t>
  </si>
  <si>
    <t xml:space="preserve">Other Allowances </t>
  </si>
  <si>
    <t>Gross Salary</t>
  </si>
  <si>
    <t>S/V</t>
  </si>
  <si>
    <t>Taken On</t>
  </si>
  <si>
    <t>%</t>
  </si>
  <si>
    <t>Total In Hand Salary</t>
  </si>
  <si>
    <t>Professional Tax Deduction</t>
  </si>
  <si>
    <t>ESI Employee Deduction</t>
  </si>
  <si>
    <t>P.F Employee Deduction</t>
  </si>
  <si>
    <t>Ex-Gratia - Bonus</t>
  </si>
  <si>
    <t>National Holidays Days Holidays</t>
  </si>
  <si>
    <t xml:space="preserve">Uniform, Shoes, PPE </t>
  </si>
  <si>
    <t>Documentation &amp; BGV</t>
  </si>
  <si>
    <t>1/6 Reliever Charge (if applicable)</t>
  </si>
  <si>
    <t>TOTAL CTC</t>
  </si>
  <si>
    <t>Food &amp; Accomodation</t>
  </si>
  <si>
    <t>Sub Total CTC</t>
  </si>
  <si>
    <t>State - Maharashtra</t>
  </si>
  <si>
    <t>Wage - State Wage, Zone - 1</t>
  </si>
  <si>
    <t>Basic + DA</t>
  </si>
  <si>
    <t>HRA%</t>
  </si>
  <si>
    <t>LWF</t>
  </si>
  <si>
    <t>R</t>
  </si>
  <si>
    <t xml:space="preserve">Gratuity </t>
  </si>
  <si>
    <t>On Actuals</t>
  </si>
  <si>
    <t>Wage Schedule</t>
  </si>
  <si>
    <t>Cost/Head (CTC)</t>
  </si>
  <si>
    <t>Bits Pilani College, Powai</t>
  </si>
  <si>
    <t>Mumbai</t>
  </si>
  <si>
    <t>Multi Skill Technician</t>
  </si>
  <si>
    <t xml:space="preserve">Soft Services Team </t>
  </si>
  <si>
    <t xml:space="preserve">Receptionist </t>
  </si>
  <si>
    <t xml:space="preserve">Type of Services </t>
  </si>
  <si>
    <t>Terms</t>
  </si>
  <si>
    <t>Taxes as applicable</t>
  </si>
  <si>
    <t>Revision in rates will be approved as per Minimum Wage Notification</t>
  </si>
  <si>
    <t>SILA will provide on statutory documentation each month</t>
  </si>
  <si>
    <t>Cleaning supplies, consumables etc will be supported by delivery challans, usage patterns/documents</t>
  </si>
  <si>
    <t>Uniforms costs are included, however, for customized uniforms - we will bill on actual</t>
  </si>
  <si>
    <t>Office Supplies will be billed on Actual and treated as Petty Cash Expenses, a Petty Cash bill will be submitted with billing</t>
  </si>
  <si>
    <t xml:space="preserve">Payments to be made 30 days from Bill Submission </t>
  </si>
  <si>
    <t xml:space="preserve">Office Boys </t>
  </si>
  <si>
    <t>Office Boy</t>
  </si>
  <si>
    <t xml:space="preserve">MST </t>
  </si>
  <si>
    <t>Min. Wage Year Notification - Jul'21 to Dec'21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</si>
</sst>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_ * #,##0_ ;_ * \-#,##0_ ;_ * &quot;-&quot;??_ ;_ @_ 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C0000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0"/>
      <color indexed="8"/>
      <name val="Calibri"/>
      <family val="2"/>
      <scheme val="minor"/>
    </font>
    <font>
      <sz val="11"/>
      <color indexed="8"/>
      <name val="Calibri"/>
      <family val="2"/>
    </font>
    <font>
      <b/>
      <i/>
      <u/>
      <sz val="10"/>
      <name val="Calibri"/>
      <family val="2"/>
      <scheme val="minor"/>
    </font>
    <font>
      <i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7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>
      <protection locked="0"/>
    </xf>
    <xf numFmtId="0" fontId="12" fillId="0" borderId="0">
      <alignment vertical="center"/>
    </xf>
    <xf numFmtId="165" fontId="2" fillId="0" borderId="0">
      <alignment vertical="top"/>
      <protection locked="0"/>
    </xf>
    <xf numFmtId="9" fontId="2" fillId="0" borderId="0">
      <alignment vertical="top"/>
      <protection locked="0"/>
    </xf>
    <xf numFmtId="0" fontId="14" fillId="0" borderId="0"/>
    <xf numFmtId="0" fontId="14" fillId="0" borderId="0"/>
  </cellStyleXfs>
  <cellXfs count="164">
    <xf numFmtId="0" fontId="0" fillId="0" borderId="0" xfId="0"/>
    <xf numFmtId="0" fontId="4" fillId="0" borderId="0" xfId="0" applyFont="1" applyAlignment="1">
      <alignment horizontal="center"/>
    </xf>
    <xf numFmtId="166" fontId="4" fillId="0" borderId="0" xfId="1" applyNumberFormat="1" applyFont="1" applyAlignment="1">
      <alignment horizontal="center"/>
    </xf>
    <xf numFmtId="0" fontId="4" fillId="0" borderId="0" xfId="1" applyNumberFormat="1" applyFont="1" applyAlignment="1">
      <alignment horizontal="center"/>
    </xf>
    <xf numFmtId="0" fontId="5" fillId="0" borderId="0" xfId="0" applyFont="1"/>
    <xf numFmtId="0" fontId="6" fillId="0" borderId="7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164" fontId="6" fillId="0" borderId="8" xfId="2" applyFont="1" applyFill="1" applyBorder="1" applyAlignment="1">
      <alignment vertical="center"/>
    </xf>
    <xf numFmtId="166" fontId="6" fillId="0" borderId="8" xfId="1" applyNumberFormat="1" applyFont="1" applyFill="1" applyBorder="1" applyAlignment="1">
      <alignment vertical="center"/>
    </xf>
    <xf numFmtId="166" fontId="6" fillId="0" borderId="9" xfId="1" applyNumberFormat="1" applyFont="1" applyFill="1" applyBorder="1" applyAlignment="1">
      <alignment vertical="center"/>
    </xf>
    <xf numFmtId="0" fontId="6" fillId="0" borderId="10" xfId="0" applyFont="1" applyFill="1" applyBorder="1" applyAlignment="1">
      <alignment horizontal="left" vertical="center"/>
    </xf>
    <xf numFmtId="164" fontId="6" fillId="0" borderId="0" xfId="2" applyFont="1" applyFill="1" applyBorder="1" applyAlignment="1">
      <alignment vertical="center"/>
    </xf>
    <xf numFmtId="166" fontId="6" fillId="0" borderId="0" xfId="1" applyNumberFormat="1" applyFont="1" applyFill="1" applyBorder="1" applyAlignment="1">
      <alignment horizontal="center" vertical="center"/>
    </xf>
    <xf numFmtId="166" fontId="6" fillId="0" borderId="11" xfId="1" applyNumberFormat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164" fontId="6" fillId="0" borderId="1" xfId="2" applyFont="1" applyFill="1" applyBorder="1" applyAlignment="1">
      <alignment vertical="center"/>
    </xf>
    <xf numFmtId="166" fontId="6" fillId="0" borderId="1" xfId="1" applyNumberFormat="1" applyFont="1" applyFill="1" applyBorder="1" applyAlignment="1">
      <alignment horizontal="center" vertical="center"/>
    </xf>
    <xf numFmtId="166" fontId="6" fillId="0" borderId="6" xfId="1" applyNumberFormat="1" applyFont="1" applyFill="1" applyBorder="1" applyAlignment="1">
      <alignment horizontal="center" vertical="center"/>
    </xf>
    <xf numFmtId="0" fontId="6" fillId="3" borderId="5" xfId="4" applyFont="1" applyFill="1" applyBorder="1" applyAlignment="1">
      <alignment horizontal="center" vertical="center"/>
    </xf>
    <xf numFmtId="164" fontId="6" fillId="3" borderId="5" xfId="2" applyFont="1" applyFill="1" applyBorder="1" applyAlignment="1">
      <alignment horizontal="center" vertical="center"/>
    </xf>
    <xf numFmtId="166" fontId="7" fillId="3" borderId="5" xfId="3" applyNumberFormat="1" applyFont="1" applyFill="1" applyBorder="1" applyAlignment="1">
      <alignment vertical="center"/>
    </xf>
    <xf numFmtId="164" fontId="6" fillId="6" borderId="4" xfId="2" applyFont="1" applyFill="1" applyBorder="1" applyAlignment="1">
      <alignment horizontal="center" vertical="center"/>
    </xf>
    <xf numFmtId="166" fontId="6" fillId="6" borderId="4" xfId="1" applyNumberFormat="1" applyFont="1" applyFill="1" applyBorder="1" applyAlignment="1">
      <alignment horizontal="center" vertical="center"/>
    </xf>
    <xf numFmtId="0" fontId="6" fillId="6" borderId="4" xfId="1" applyNumberFormat="1" applyFont="1" applyFill="1" applyBorder="1" applyAlignment="1">
      <alignment horizontal="center" vertical="center"/>
    </xf>
    <xf numFmtId="166" fontId="6" fillId="3" borderId="4" xfId="1" applyNumberFormat="1" applyFont="1" applyFill="1" applyBorder="1" applyAlignment="1">
      <alignment horizontal="center" vertical="center"/>
    </xf>
    <xf numFmtId="0" fontId="4" fillId="2" borderId="4" xfId="4" applyFont="1" applyFill="1" applyBorder="1" applyAlignment="1">
      <alignment horizontal="center" vertical="center"/>
    </xf>
    <xf numFmtId="0" fontId="4" fillId="2" borderId="4" xfId="4" applyFont="1" applyFill="1" applyBorder="1" applyAlignment="1">
      <alignment horizontal="left" vertical="center"/>
    </xf>
    <xf numFmtId="164" fontId="4" fillId="2" borderId="4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6" fillId="3" borderId="4" xfId="2" applyFont="1" applyFill="1" applyBorder="1" applyAlignment="1">
      <alignment horizontal="center" vertical="center"/>
    </xf>
    <xf numFmtId="0" fontId="4" fillId="2" borderId="4" xfId="4" applyFont="1" applyFill="1" applyBorder="1" applyAlignment="1">
      <alignment horizontal="left" vertical="center" wrapText="1"/>
    </xf>
    <xf numFmtId="164" fontId="6" fillId="3" borderId="4" xfId="2" applyFont="1" applyFill="1" applyBorder="1" applyAlignment="1">
      <alignment horizontal="center"/>
    </xf>
    <xf numFmtId="0" fontId="4" fillId="0" borderId="4" xfId="4" applyFont="1" applyBorder="1" applyAlignment="1">
      <alignment horizontal="center" vertical="center"/>
    </xf>
    <xf numFmtId="164" fontId="4" fillId="0" borderId="4" xfId="2" applyFont="1" applyFill="1" applyBorder="1" applyAlignment="1">
      <alignment horizontal="center" vertical="center"/>
    </xf>
    <xf numFmtId="166" fontId="4" fillId="2" borderId="4" xfId="1" applyNumberFormat="1" applyFont="1" applyFill="1" applyBorder="1" applyAlignment="1">
      <alignment horizontal="center"/>
    </xf>
    <xf numFmtId="0" fontId="8" fillId="0" borderId="0" xfId="0" applyFont="1"/>
    <xf numFmtId="0" fontId="9" fillId="0" borderId="0" xfId="0" applyFont="1" applyAlignment="1">
      <alignment vertical="center"/>
    </xf>
    <xf numFmtId="166" fontId="6" fillId="0" borderId="12" xfId="1" applyNumberFormat="1" applyFont="1" applyBorder="1" applyAlignment="1">
      <alignment horizontal="center"/>
    </xf>
    <xf numFmtId="166" fontId="6" fillId="0" borderId="12" xfId="1" applyNumberFormat="1" applyFont="1" applyBorder="1" applyAlignment="1">
      <alignment horizontal="left"/>
    </xf>
    <xf numFmtId="164" fontId="6" fillId="0" borderId="1" xfId="2" applyFont="1" applyBorder="1" applyAlignment="1">
      <alignment horizontal="center"/>
    </xf>
    <xf numFmtId="166" fontId="6" fillId="0" borderId="1" xfId="1" applyNumberFormat="1" applyFont="1" applyBorder="1" applyAlignment="1"/>
    <xf numFmtId="0" fontId="6" fillId="0" borderId="1" xfId="1" applyNumberFormat="1" applyFont="1" applyBorder="1" applyAlignment="1"/>
    <xf numFmtId="0" fontId="4" fillId="5" borderId="4" xfId="4" applyFont="1" applyFill="1" applyBorder="1" applyAlignment="1">
      <alignment horizontal="center" vertical="center"/>
    </xf>
    <xf numFmtId="0" fontId="4" fillId="5" borderId="4" xfId="4" applyFont="1" applyFill="1" applyBorder="1" applyAlignment="1">
      <alignment horizontal="left" vertical="center"/>
    </xf>
    <xf numFmtId="164" fontId="4" fillId="5" borderId="4" xfId="2" applyFont="1" applyFill="1" applyBorder="1" applyAlignment="1">
      <alignment horizontal="center" vertical="center"/>
    </xf>
    <xf numFmtId="166" fontId="3" fillId="5" borderId="4" xfId="1" applyNumberFormat="1" applyFont="1" applyFill="1" applyBorder="1" applyAlignment="1">
      <alignment horizontal="center" vertical="center"/>
    </xf>
    <xf numFmtId="0" fontId="3" fillId="5" borderId="4" xfId="1" applyNumberFormat="1" applyFont="1" applyFill="1" applyBorder="1" applyAlignment="1">
      <alignment horizontal="center" vertical="center"/>
    </xf>
    <xf numFmtId="0" fontId="10" fillId="0" borderId="0" xfId="0" applyFont="1"/>
    <xf numFmtId="0" fontId="11" fillId="2" borderId="4" xfId="4" applyFont="1" applyFill="1" applyBorder="1" applyAlignment="1">
      <alignment horizontal="center" vertical="center"/>
    </xf>
    <xf numFmtId="0" fontId="11" fillId="2" borderId="4" xfId="4" applyFont="1" applyFill="1" applyBorder="1" applyAlignment="1">
      <alignment horizontal="left" vertical="center"/>
    </xf>
    <xf numFmtId="164" fontId="11" fillId="2" borderId="4" xfId="2" applyFont="1" applyFill="1" applyBorder="1" applyAlignment="1">
      <alignment horizontal="center" vertical="center"/>
    </xf>
    <xf numFmtId="166" fontId="11" fillId="2" borderId="4" xfId="1" applyNumberFormat="1" applyFont="1" applyFill="1" applyBorder="1" applyAlignment="1">
      <alignment horizontal="center" vertical="center"/>
    </xf>
    <xf numFmtId="0" fontId="11" fillId="2" borderId="4" xfId="1" applyNumberFormat="1" applyFont="1" applyFill="1" applyBorder="1" applyAlignment="1">
      <alignment horizontal="center" vertical="center"/>
    </xf>
    <xf numFmtId="0" fontId="6" fillId="4" borderId="4" xfId="4" applyFont="1" applyFill="1" applyBorder="1" applyAlignment="1">
      <alignment horizontal="center"/>
    </xf>
    <xf numFmtId="0" fontId="6" fillId="4" borderId="4" xfId="4" applyFont="1" applyFill="1" applyBorder="1" applyAlignment="1">
      <alignment horizontal="left"/>
    </xf>
    <xf numFmtId="164" fontId="6" fillId="4" borderId="4" xfId="2" applyFont="1" applyFill="1" applyBorder="1" applyAlignment="1">
      <alignment horizontal="center"/>
    </xf>
    <xf numFmtId="166" fontId="4" fillId="4" borderId="4" xfId="1" applyNumberFormat="1" applyFont="1" applyFill="1" applyBorder="1" applyAlignment="1">
      <alignment horizontal="center" vertical="center"/>
    </xf>
    <xf numFmtId="0" fontId="4" fillId="4" borderId="4" xfId="1" applyNumberFormat="1" applyFont="1" applyFill="1" applyBorder="1" applyAlignment="1">
      <alignment horizontal="center" vertical="center"/>
    </xf>
    <xf numFmtId="0" fontId="4" fillId="0" borderId="4" xfId="4" applyFont="1" applyBorder="1" applyAlignment="1">
      <alignment horizontal="center"/>
    </xf>
    <xf numFmtId="0" fontId="4" fillId="0" borderId="4" xfId="4" applyFont="1" applyBorder="1" applyAlignment="1">
      <alignment horizontal="left"/>
    </xf>
    <xf numFmtId="164" fontId="4" fillId="0" borderId="4" xfId="2" applyFont="1" applyBorder="1" applyAlignment="1">
      <alignment horizontal="center"/>
    </xf>
    <xf numFmtId="166" fontId="4" fillId="0" borderId="4" xfId="1" applyNumberFormat="1" applyFont="1" applyBorder="1" applyAlignment="1">
      <alignment horizontal="center" vertical="center"/>
    </xf>
    <xf numFmtId="0" fontId="4" fillId="0" borderId="4" xfId="1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164" fontId="4" fillId="0" borderId="0" xfId="2" applyFont="1" applyAlignment="1">
      <alignment horizontal="center"/>
    </xf>
    <xf numFmtId="9" fontId="4" fillId="0" borderId="0" xfId="3" applyFont="1" applyAlignment="1">
      <alignment horizontal="center"/>
    </xf>
    <xf numFmtId="0" fontId="5" fillId="0" borderId="0" xfId="0" applyFont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164" fontId="6" fillId="6" borderId="4" xfId="2" applyFont="1" applyFill="1" applyBorder="1" applyAlignment="1">
      <alignment horizontal="center"/>
    </xf>
    <xf numFmtId="166" fontId="6" fillId="6" borderId="4" xfId="1" applyNumberFormat="1" applyFont="1" applyFill="1" applyBorder="1" applyAlignment="1">
      <alignment horizontal="center"/>
    </xf>
    <xf numFmtId="166" fontId="6" fillId="0" borderId="4" xfId="1" applyNumberFormat="1" applyFont="1" applyFill="1" applyBorder="1" applyAlignment="1">
      <alignment horizontal="center"/>
    </xf>
    <xf numFmtId="9" fontId="6" fillId="0" borderId="4" xfId="2" applyNumberFormat="1" applyFont="1" applyFill="1" applyBorder="1" applyAlignment="1">
      <alignment horizontal="center" vertical="center"/>
    </xf>
    <xf numFmtId="0" fontId="6" fillId="0" borderId="4" xfId="11" applyFont="1" applyFill="1" applyBorder="1" applyProtection="1"/>
    <xf numFmtId="0" fontId="6" fillId="0" borderId="4" xfId="11" applyFont="1" applyFill="1" applyBorder="1" applyAlignment="1" applyProtection="1">
      <alignment horizontal="center" vertical="center"/>
    </xf>
    <xf numFmtId="0" fontId="6" fillId="0" borderId="4" xfId="11" applyFont="1" applyFill="1" applyBorder="1" applyAlignment="1" applyProtection="1">
      <alignment horizontal="center" vertical="center" wrapText="1"/>
    </xf>
    <xf numFmtId="0" fontId="4" fillId="0" borderId="4" xfId="11" applyFont="1" applyFill="1" applyBorder="1" applyProtection="1"/>
    <xf numFmtId="0" fontId="4" fillId="0" borderId="4" xfId="11" applyFont="1" applyFill="1" applyBorder="1" applyAlignment="1" applyProtection="1">
      <alignment wrapText="1"/>
    </xf>
    <xf numFmtId="3" fontId="4" fillId="0" borderId="4" xfId="13" applyNumberFormat="1" applyFont="1" applyFill="1" applyBorder="1" applyAlignment="1" applyProtection="1">
      <alignment horizontal="center" vertical="center"/>
    </xf>
    <xf numFmtId="3" fontId="6" fillId="0" borderId="4" xfId="13" applyNumberFormat="1" applyFont="1" applyFill="1" applyBorder="1" applyAlignment="1" applyProtection="1">
      <alignment horizontal="center" vertical="center"/>
    </xf>
    <xf numFmtId="0" fontId="4" fillId="0" borderId="4" xfId="11" applyFont="1" applyFill="1" applyBorder="1" applyAlignment="1" applyProtection="1">
      <alignment horizontal="left" vertical="center" wrapText="1"/>
    </xf>
    <xf numFmtId="10" fontId="4" fillId="0" borderId="4" xfId="14" applyNumberFormat="1" applyFont="1" applyFill="1" applyBorder="1" applyAlignment="1" applyProtection="1">
      <alignment horizontal="center" vertical="center"/>
    </xf>
    <xf numFmtId="10" fontId="4" fillId="0" borderId="4" xfId="14" applyNumberFormat="1" applyFont="1" applyFill="1" applyBorder="1" applyAlignment="1" applyProtection="1">
      <alignment horizontal="center" vertical="center" wrapText="1"/>
    </xf>
    <xf numFmtId="0" fontId="4" fillId="0" borderId="4" xfId="11" applyFont="1" applyFill="1" applyBorder="1" applyAlignment="1" applyProtection="1">
      <alignment horizontal="center"/>
    </xf>
    <xf numFmtId="10" fontId="4" fillId="0" borderId="4" xfId="3" applyNumberFormat="1" applyFont="1" applyFill="1" applyBorder="1" applyAlignment="1" applyProtection="1">
      <alignment horizontal="center" vertical="center" wrapText="1"/>
    </xf>
    <xf numFmtId="0" fontId="6" fillId="3" borderId="4" xfId="11" applyFont="1" applyFill="1" applyBorder="1" applyAlignment="1" applyProtection="1">
      <alignment horizontal="center" vertical="center"/>
    </xf>
    <xf numFmtId="0" fontId="6" fillId="3" borderId="4" xfId="11" applyFont="1" applyFill="1" applyBorder="1" applyProtection="1"/>
    <xf numFmtId="0" fontId="6" fillId="3" borderId="4" xfId="11" applyFont="1" applyFill="1" applyBorder="1" applyAlignment="1" applyProtection="1">
      <alignment horizontal="center"/>
    </xf>
    <xf numFmtId="0" fontId="6" fillId="3" borderId="4" xfId="11" applyFont="1" applyFill="1" applyBorder="1" applyAlignment="1" applyProtection="1">
      <alignment wrapText="1"/>
    </xf>
    <xf numFmtId="0" fontId="6" fillId="3" borderId="4" xfId="11" applyFont="1" applyFill="1" applyBorder="1" applyAlignment="1" applyProtection="1">
      <alignment horizontal="center" vertical="center" wrapText="1"/>
    </xf>
    <xf numFmtId="3" fontId="6" fillId="3" borderId="4" xfId="13" applyNumberFormat="1" applyFont="1" applyFill="1" applyBorder="1" applyAlignment="1" applyProtection="1">
      <alignment horizontal="center" vertical="center"/>
    </xf>
    <xf numFmtId="166" fontId="4" fillId="2" borderId="4" xfId="1" applyNumberFormat="1" applyFont="1" applyFill="1" applyBorder="1" applyAlignment="1">
      <alignment horizontal="center" vertical="center"/>
    </xf>
    <xf numFmtId="0" fontId="6" fillId="6" borderId="4" xfId="4" applyFont="1" applyFill="1" applyBorder="1" applyAlignment="1">
      <alignment horizontal="center" vertical="center"/>
    </xf>
    <xf numFmtId="166" fontId="6" fillId="3" borderId="4" xfId="1" applyNumberFormat="1" applyFont="1" applyFill="1" applyBorder="1" applyAlignment="1">
      <alignment horizontal="center"/>
    </xf>
    <xf numFmtId="12" fontId="4" fillId="0" borderId="4" xfId="14" applyNumberFormat="1" applyFont="1" applyFill="1" applyBorder="1" applyAlignment="1" applyProtection="1">
      <alignment horizontal="center" vertical="center"/>
    </xf>
    <xf numFmtId="9" fontId="6" fillId="3" borderId="4" xfId="3" applyFont="1" applyFill="1" applyBorder="1" applyAlignment="1" applyProtection="1">
      <alignment horizontal="center" vertical="center"/>
    </xf>
    <xf numFmtId="14" fontId="6" fillId="0" borderId="0" xfId="0" applyNumberFormat="1" applyFont="1" applyFill="1" applyBorder="1" applyAlignment="1">
      <alignment horizontal="left" vertical="center"/>
    </xf>
    <xf numFmtId="166" fontId="4" fillId="2" borderId="4" xfId="1" applyNumberFormat="1" applyFont="1" applyFill="1" applyBorder="1" applyAlignment="1">
      <alignment horizontal="center" vertical="center"/>
    </xf>
    <xf numFmtId="0" fontId="6" fillId="0" borderId="4" xfId="11" applyFont="1" applyFill="1" applyBorder="1" applyAlignment="1" applyProtection="1"/>
    <xf numFmtId="0" fontId="6" fillId="0" borderId="4" xfId="11" applyFont="1" applyFill="1" applyBorder="1" applyAlignment="1" applyProtection="1">
      <alignment horizontal="center"/>
    </xf>
    <xf numFmtId="0" fontId="13" fillId="3" borderId="4" xfId="11" applyFont="1" applyFill="1" applyBorder="1" applyAlignment="1" applyProtection="1">
      <alignment horizontal="center" vertical="center" wrapText="1"/>
    </xf>
    <xf numFmtId="0" fontId="4" fillId="0" borderId="0" xfId="11" applyFont="1" applyProtection="1"/>
    <xf numFmtId="0" fontId="6" fillId="0" borderId="0" xfId="11" applyFont="1" applyAlignment="1" applyProtection="1">
      <alignment horizontal="center" vertical="center"/>
    </xf>
    <xf numFmtId="0" fontId="4" fillId="0" borderId="0" xfId="12" applyFont="1">
      <alignment vertical="center"/>
    </xf>
    <xf numFmtId="0" fontId="4" fillId="0" borderId="4" xfId="11" applyFont="1" applyBorder="1" applyProtection="1"/>
    <xf numFmtId="3" fontId="4" fillId="0" borderId="0" xfId="11" applyNumberFormat="1" applyFont="1" applyProtection="1"/>
    <xf numFmtId="0" fontId="4" fillId="0" borderId="4" xfId="0" applyFont="1" applyFill="1" applyBorder="1" applyAlignment="1">
      <alignment horizontal="left"/>
    </xf>
    <xf numFmtId="167" fontId="4" fillId="0" borderId="4" xfId="10" applyNumberFormat="1" applyFont="1" applyFill="1" applyBorder="1" applyAlignment="1">
      <alignment horizontal="center" vertical="center"/>
    </xf>
    <xf numFmtId="0" fontId="4" fillId="0" borderId="0" xfId="11" applyFont="1" applyAlignment="1" applyProtection="1">
      <alignment horizontal="center"/>
    </xf>
    <xf numFmtId="0" fontId="4" fillId="0" borderId="0" xfId="11" applyFont="1" applyAlignment="1" applyProtection="1">
      <alignment vertical="center"/>
    </xf>
    <xf numFmtId="0" fontId="4" fillId="0" borderId="4" xfId="11" applyFont="1" applyBorder="1" applyAlignment="1" applyProtection="1">
      <alignment vertical="center"/>
    </xf>
    <xf numFmtId="10" fontId="4" fillId="0" borderId="4" xfId="3" applyNumberFormat="1" applyFont="1" applyFill="1" applyBorder="1" applyAlignment="1">
      <alignment horizontal="center" vertical="center"/>
    </xf>
    <xf numFmtId="166" fontId="6" fillId="6" borderId="4" xfId="1" applyNumberFormat="1" applyFont="1" applyFill="1" applyBorder="1" applyAlignment="1">
      <alignment vertical="center"/>
    </xf>
    <xf numFmtId="0" fontId="4" fillId="0" borderId="4" xfId="11" applyFont="1" applyBorder="1" applyAlignment="1" applyProtection="1">
      <alignment horizontal="center" vertical="center"/>
    </xf>
    <xf numFmtId="0" fontId="4" fillId="0" borderId="4" xfId="11" applyFont="1" applyFill="1" applyBorder="1" applyAlignment="1" applyProtection="1">
      <alignment horizontal="center" wrapText="1"/>
    </xf>
    <xf numFmtId="0" fontId="6" fillId="0" borderId="4" xfId="11" applyFont="1" applyFill="1" applyBorder="1" applyAlignment="1" applyProtection="1">
      <alignment horizontal="center" wrapText="1"/>
    </xf>
    <xf numFmtId="0" fontId="4" fillId="0" borderId="4" xfId="11" applyFont="1" applyBorder="1" applyAlignment="1" applyProtection="1">
      <alignment horizontal="center"/>
    </xf>
    <xf numFmtId="166" fontId="6" fillId="0" borderId="4" xfId="1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9" fontId="6" fillId="0" borderId="4" xfId="3" applyFont="1" applyBorder="1" applyAlignment="1">
      <alignment horizontal="center" vertical="center"/>
    </xf>
    <xf numFmtId="166" fontId="4" fillId="2" borderId="4" xfId="1" applyNumberFormat="1" applyFont="1" applyFill="1" applyBorder="1" applyAlignment="1">
      <alignment horizontal="center" vertical="center"/>
    </xf>
    <xf numFmtId="166" fontId="6" fillId="3" borderId="4" xfId="1" applyNumberFormat="1" applyFont="1" applyFill="1" applyBorder="1" applyAlignment="1">
      <alignment horizontal="center"/>
    </xf>
    <xf numFmtId="10" fontId="3" fillId="0" borderId="0" xfId="3" applyNumberFormat="1" applyFont="1" applyFill="1" applyBorder="1" applyAlignment="1">
      <alignment horizontal="center" vertical="center"/>
    </xf>
    <xf numFmtId="0" fontId="6" fillId="6" borderId="4" xfId="4" applyFont="1" applyFill="1" applyBorder="1" applyAlignment="1">
      <alignment horizontal="center" vertical="center"/>
    </xf>
    <xf numFmtId="166" fontId="6" fillId="3" borderId="4" xfId="1" applyNumberFormat="1" applyFont="1" applyFill="1" applyBorder="1" applyAlignment="1">
      <alignment horizontal="center"/>
    </xf>
    <xf numFmtId="0" fontId="6" fillId="6" borderId="4" xfId="4" applyFont="1" applyFill="1" applyBorder="1" applyAlignment="1">
      <alignment horizontal="center" vertical="center" wrapText="1"/>
    </xf>
    <xf numFmtId="1" fontId="4" fillId="2" borderId="4" xfId="1" applyNumberFormat="1" applyFont="1" applyFill="1" applyBorder="1" applyAlignment="1">
      <alignment horizontal="center" vertical="center"/>
    </xf>
    <xf numFmtId="1" fontId="6" fillId="3" borderId="4" xfId="1" applyNumberFormat="1" applyFont="1" applyFill="1" applyBorder="1" applyAlignment="1">
      <alignment horizontal="center"/>
    </xf>
    <xf numFmtId="3" fontId="15" fillId="0" borderId="0" xfId="16" applyNumberFormat="1" applyFont="1" applyFill="1" applyBorder="1" applyAlignment="1">
      <alignment vertical="center"/>
    </xf>
    <xf numFmtId="3" fontId="16" fillId="0" borderId="0" xfId="16" applyNumberFormat="1" applyFont="1" applyFill="1" applyBorder="1" applyAlignment="1">
      <alignment vertical="center"/>
    </xf>
    <xf numFmtId="3" fontId="4" fillId="0" borderId="0" xfId="4" applyNumberFormat="1" applyFont="1" applyFill="1" applyBorder="1" applyAlignment="1">
      <alignment horizontal="left" vertical="center" wrapText="1"/>
    </xf>
    <xf numFmtId="3" fontId="16" fillId="0" borderId="0" xfId="16" applyNumberFormat="1" applyFont="1" applyFill="1" applyBorder="1" applyAlignment="1">
      <alignment horizontal="left" vertical="center"/>
    </xf>
    <xf numFmtId="3" fontId="16" fillId="0" borderId="0" xfId="4" applyNumberFormat="1" applyFont="1" applyFill="1" applyBorder="1" applyAlignment="1">
      <alignment vertical="center"/>
    </xf>
    <xf numFmtId="3" fontId="16" fillId="0" borderId="0" xfId="4" applyNumberFormat="1" applyFont="1" applyFill="1" applyAlignment="1">
      <alignment horizontal="left" vertical="center"/>
    </xf>
    <xf numFmtId="166" fontId="4" fillId="2" borderId="4" xfId="1" applyNumberFormat="1" applyFont="1" applyFill="1" applyBorder="1" applyAlignment="1">
      <alignment horizontal="center" vertical="center"/>
    </xf>
    <xf numFmtId="2" fontId="4" fillId="0" borderId="3" xfId="4" applyNumberFormat="1" applyFont="1" applyBorder="1" applyAlignment="1">
      <alignment horizontal="left" vertical="center"/>
    </xf>
    <xf numFmtId="3" fontId="16" fillId="0" borderId="0" xfId="16" applyNumberFormat="1" applyFont="1" applyFill="1" applyBorder="1" applyAlignment="1">
      <alignment horizontal="left" vertical="center"/>
    </xf>
    <xf numFmtId="3" fontId="16" fillId="0" borderId="0" xfId="4" applyNumberFormat="1" applyFont="1" applyFill="1" applyBorder="1" applyAlignment="1">
      <alignment horizontal="left" vertical="center"/>
    </xf>
    <xf numFmtId="0" fontId="6" fillId="3" borderId="2" xfId="4" applyFont="1" applyFill="1" applyBorder="1" applyAlignment="1">
      <alignment horizontal="center" vertical="center"/>
    </xf>
    <xf numFmtId="0" fontId="6" fillId="3" borderId="3" xfId="4" applyFont="1" applyFill="1" applyBorder="1" applyAlignment="1">
      <alignment horizontal="center" vertical="center"/>
    </xf>
    <xf numFmtId="166" fontId="6" fillId="2" borderId="7" xfId="1" applyNumberFormat="1" applyFont="1" applyFill="1" applyBorder="1" applyAlignment="1">
      <alignment horizontal="center"/>
    </xf>
    <xf numFmtId="166" fontId="6" fillId="2" borderId="8" xfId="1" applyNumberFormat="1" applyFont="1" applyFill="1" applyBorder="1" applyAlignment="1">
      <alignment horizontal="center"/>
    </xf>
    <xf numFmtId="166" fontId="6" fillId="2" borderId="9" xfId="1" applyNumberFormat="1" applyFont="1" applyFill="1" applyBorder="1" applyAlignment="1">
      <alignment horizontal="center"/>
    </xf>
    <xf numFmtId="166" fontId="6" fillId="2" borderId="10" xfId="1" applyNumberFormat="1" applyFont="1" applyFill="1" applyBorder="1" applyAlignment="1">
      <alignment horizontal="center"/>
    </xf>
    <xf numFmtId="166" fontId="6" fillId="2" borderId="0" xfId="1" applyNumberFormat="1" applyFont="1" applyFill="1" applyBorder="1" applyAlignment="1">
      <alignment horizontal="center"/>
    </xf>
    <xf numFmtId="166" fontId="6" fillId="2" borderId="11" xfId="1" applyNumberFormat="1" applyFont="1" applyFill="1" applyBorder="1" applyAlignment="1">
      <alignment horizontal="center"/>
    </xf>
    <xf numFmtId="166" fontId="6" fillId="2" borderId="12" xfId="1" applyNumberFormat="1" applyFont="1" applyFill="1" applyBorder="1" applyAlignment="1">
      <alignment horizontal="center"/>
    </xf>
    <xf numFmtId="166" fontId="6" fillId="2" borderId="1" xfId="1" applyNumberFormat="1" applyFont="1" applyFill="1" applyBorder="1" applyAlignment="1">
      <alignment horizontal="center"/>
    </xf>
    <xf numFmtId="166" fontId="6" fillId="2" borderId="6" xfId="1" applyNumberFormat="1" applyFont="1" applyFill="1" applyBorder="1" applyAlignment="1">
      <alignment horizontal="center"/>
    </xf>
    <xf numFmtId="0" fontId="6" fillId="6" borderId="4" xfId="4" applyFont="1" applyFill="1" applyBorder="1" applyAlignment="1">
      <alignment horizontal="center" vertical="center"/>
    </xf>
    <xf numFmtId="166" fontId="6" fillId="6" borderId="4" xfId="5" applyNumberFormat="1" applyFont="1" applyFill="1" applyBorder="1" applyAlignment="1">
      <alignment horizontal="center"/>
    </xf>
    <xf numFmtId="166" fontId="6" fillId="0" borderId="4" xfId="5" applyNumberFormat="1" applyFont="1" applyFill="1" applyBorder="1" applyAlignment="1">
      <alignment horizontal="center" vertical="center"/>
    </xf>
    <xf numFmtId="0" fontId="4" fillId="0" borderId="0" xfId="0" applyFont="1" applyAlignment="1"/>
    <xf numFmtId="0" fontId="4" fillId="0" borderId="0" xfId="0" applyFont="1" applyBorder="1" applyAlignment="1"/>
    <xf numFmtId="166" fontId="6" fillId="0" borderId="3" xfId="3" applyNumberFormat="1" applyFont="1" applyFill="1" applyBorder="1" applyAlignment="1">
      <alignment horizontal="center" vertical="center"/>
    </xf>
    <xf numFmtId="166" fontId="6" fillId="0" borderId="4" xfId="3" applyNumberFormat="1" applyFont="1" applyFill="1" applyBorder="1" applyAlignment="1">
      <alignment horizontal="center" vertical="center"/>
    </xf>
    <xf numFmtId="166" fontId="6" fillId="3" borderId="5" xfId="1" applyNumberFormat="1" applyFont="1" applyFill="1" applyBorder="1" applyAlignment="1">
      <alignment horizontal="center" vertical="center"/>
    </xf>
    <xf numFmtId="0" fontId="6" fillId="0" borderId="4" xfId="11" applyFont="1" applyFill="1" applyBorder="1" applyAlignment="1" applyProtection="1">
      <alignment horizontal="center"/>
    </xf>
    <xf numFmtId="0" fontId="6" fillId="6" borderId="4" xfId="11" applyFont="1" applyFill="1" applyBorder="1" applyAlignment="1" applyProtection="1">
      <alignment horizontal="center"/>
    </xf>
  </cellXfs>
  <cellStyles count="17">
    <cellStyle name="Comma" xfId="1" builtinId="3"/>
    <cellStyle name="Comma [0]" xfId="2" builtinId="6"/>
    <cellStyle name="Comma 11 2" xfId="13" xr:uid="{00000000-0005-0000-0000-000002000000}"/>
    <cellStyle name="Comma 2" xfId="5" xr:uid="{00000000-0005-0000-0000-000003000000}"/>
    <cellStyle name="Comma 2 3" xfId="10" xr:uid="{00000000-0005-0000-0000-000004000000}"/>
    <cellStyle name="Comma 5" xfId="6" xr:uid="{00000000-0005-0000-0000-000005000000}"/>
    <cellStyle name="Normal" xfId="0" builtinId="0"/>
    <cellStyle name="Normal 2" xfId="7" xr:uid="{00000000-0005-0000-0000-000007000000}"/>
    <cellStyle name="Normal 2 2" xfId="8" xr:uid="{00000000-0005-0000-0000-000008000000}"/>
    <cellStyle name="Normal 2 2 2" xfId="11" xr:uid="{00000000-0005-0000-0000-000009000000}"/>
    <cellStyle name="Normal 2 3" xfId="15" xr:uid="{00000000-0005-0000-0000-00000A000000}"/>
    <cellStyle name="Normal 2 4" xfId="9" xr:uid="{00000000-0005-0000-0000-00000B000000}"/>
    <cellStyle name="Normal 2 5" xfId="16" xr:uid="{96738B4B-6087-4CD2-99AA-C9CD3C8B765A}"/>
    <cellStyle name="Normal 3" xfId="12" xr:uid="{00000000-0005-0000-0000-00000C000000}"/>
    <cellStyle name="Normal 5" xfId="4" xr:uid="{00000000-0005-0000-0000-00000D000000}"/>
    <cellStyle name="Percent" xfId="3" builtinId="5"/>
    <cellStyle name="Percent 2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36590</xdr:colOff>
      <xdr:row>0</xdr:row>
      <xdr:rowOff>226729</xdr:rowOff>
    </xdr:from>
    <xdr:to>
      <xdr:col>3</xdr:col>
      <xdr:colOff>53340</xdr:colOff>
      <xdr:row>2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4790" y="226729"/>
          <a:ext cx="1014970" cy="4057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M33"/>
  <sheetViews>
    <sheetView tabSelected="1" zoomScale="80" zoomScaleNormal="80" workbookViewId="0">
      <selection activeCell="O30" sqref="O30"/>
    </sheetView>
  </sheetViews>
  <sheetFormatPr defaultColWidth="9.109375" defaultRowHeight="13.8" outlineLevelCol="1" x14ac:dyDescent="0.3"/>
  <cols>
    <col min="1" max="1" width="9.109375" style="4"/>
    <col min="2" max="2" width="3.109375" style="4" customWidth="1"/>
    <col min="3" max="3" width="14.5546875" style="1" bestFit="1" customWidth="1"/>
    <col min="4" max="4" width="47.33203125" style="65" bestFit="1" customWidth="1"/>
    <col min="5" max="5" width="14.5546875" style="66" customWidth="1"/>
    <col min="6" max="6" width="6.5546875" style="2" customWidth="1" outlineLevel="1"/>
    <col min="7" max="7" width="8" style="2" customWidth="1" outlineLevel="1"/>
    <col min="8" max="8" width="6.5546875" style="2" customWidth="1" outlineLevel="1"/>
    <col min="9" max="9" width="9.44140625" style="2" customWidth="1" outlineLevel="1"/>
    <col min="10" max="10" width="6.6640625" style="2" customWidth="1" outlineLevel="1"/>
    <col min="11" max="11" width="8" style="3" bestFit="1" customWidth="1"/>
    <col min="12" max="12" width="11.6640625" style="2" bestFit="1" customWidth="1"/>
    <col min="13" max="13" width="39" style="68" bestFit="1" customWidth="1"/>
    <col min="14" max="16384" width="9.109375" style="4"/>
  </cols>
  <sheetData>
    <row r="1" spans="3:13" ht="18" customHeight="1" x14ac:dyDescent="0.3">
      <c r="D1" s="157"/>
      <c r="E1" s="157"/>
    </row>
    <row r="2" spans="3:13" ht="23.25" customHeight="1" x14ac:dyDescent="0.3">
      <c r="D2" s="157"/>
      <c r="E2" s="157"/>
    </row>
    <row r="3" spans="3:13" ht="19.5" customHeight="1" x14ac:dyDescent="0.3">
      <c r="D3" s="158"/>
      <c r="E3" s="158"/>
    </row>
    <row r="4" spans="3:13" x14ac:dyDescent="0.3">
      <c r="C4" s="5" t="s">
        <v>12</v>
      </c>
      <c r="D4" s="6" t="s">
        <v>62</v>
      </c>
      <c r="E4" s="7"/>
      <c r="F4" s="8"/>
      <c r="G4" s="8"/>
      <c r="H4" s="8"/>
      <c r="I4" s="8"/>
      <c r="J4" s="8"/>
      <c r="K4" s="8"/>
      <c r="L4" s="9"/>
      <c r="M4" s="159" t="s">
        <v>17</v>
      </c>
    </row>
    <row r="5" spans="3:13" x14ac:dyDescent="0.3">
      <c r="C5" s="10" t="s">
        <v>13</v>
      </c>
      <c r="D5" s="99">
        <v>44492</v>
      </c>
      <c r="E5" s="11"/>
      <c r="F5" s="12"/>
      <c r="G5" s="12"/>
      <c r="H5" s="12"/>
      <c r="I5" s="12"/>
      <c r="J5" s="12"/>
      <c r="K5" s="12"/>
      <c r="L5" s="13"/>
      <c r="M5" s="159"/>
    </row>
    <row r="6" spans="3:13" x14ac:dyDescent="0.3">
      <c r="C6" s="14" t="s">
        <v>14</v>
      </c>
      <c r="D6" s="15" t="s">
        <v>63</v>
      </c>
      <c r="E6" s="16"/>
      <c r="F6" s="17"/>
      <c r="G6" s="17"/>
      <c r="H6" s="17"/>
      <c r="I6" s="17"/>
      <c r="J6" s="17"/>
      <c r="K6" s="17"/>
      <c r="L6" s="18"/>
      <c r="M6" s="159"/>
    </row>
    <row r="7" spans="3:13" ht="15" customHeight="1" x14ac:dyDescent="0.3">
      <c r="C7" s="19" t="s">
        <v>18</v>
      </c>
      <c r="D7" s="19" t="s">
        <v>67</v>
      </c>
      <c r="E7" s="20" t="s">
        <v>11</v>
      </c>
      <c r="F7" s="161" t="s">
        <v>16</v>
      </c>
      <c r="G7" s="161"/>
      <c r="H7" s="161"/>
      <c r="I7" s="161"/>
      <c r="J7" s="161"/>
      <c r="K7" s="161"/>
      <c r="L7" s="21"/>
      <c r="M7" s="160"/>
    </row>
    <row r="8" spans="3:13" ht="15" customHeight="1" x14ac:dyDescent="0.3">
      <c r="C8" s="95"/>
      <c r="D8" s="128" t="s">
        <v>10</v>
      </c>
      <c r="E8" s="22" t="s">
        <v>61</v>
      </c>
      <c r="F8" s="23" t="s">
        <v>0</v>
      </c>
      <c r="G8" s="23" t="s">
        <v>1</v>
      </c>
      <c r="H8" s="23" t="s">
        <v>2</v>
      </c>
      <c r="I8" s="23" t="s">
        <v>3</v>
      </c>
      <c r="J8" s="23" t="s">
        <v>57</v>
      </c>
      <c r="K8" s="24" t="s">
        <v>20</v>
      </c>
      <c r="L8" s="23" t="s">
        <v>4</v>
      </c>
      <c r="M8" s="160"/>
    </row>
    <row r="9" spans="3:13" s="29" customFormat="1" ht="15" customHeight="1" x14ac:dyDescent="0.3">
      <c r="C9" s="26">
        <v>1</v>
      </c>
      <c r="D9" s="27" t="s">
        <v>66</v>
      </c>
      <c r="E9" s="28">
        <v>30000</v>
      </c>
      <c r="F9" s="125">
        <v>1</v>
      </c>
      <c r="G9" s="125"/>
      <c r="H9" s="125"/>
      <c r="I9" s="125"/>
      <c r="J9" s="125"/>
      <c r="K9" s="131">
        <v>1</v>
      </c>
      <c r="L9" s="125">
        <f>K9*E9</f>
        <v>30000</v>
      </c>
      <c r="M9" s="69" t="s">
        <v>24</v>
      </c>
    </row>
    <row r="10" spans="3:13" ht="15" customHeight="1" x14ac:dyDescent="0.3">
      <c r="C10" s="143" t="s">
        <v>15</v>
      </c>
      <c r="D10" s="144"/>
      <c r="E10" s="31"/>
      <c r="F10" s="25">
        <f>SUM(F9:F9)</f>
        <v>1</v>
      </c>
      <c r="G10" s="25">
        <f t="shared" ref="G10:J10" si="0">SUM(G9:G9)</f>
        <v>0</v>
      </c>
      <c r="H10" s="25">
        <f t="shared" si="0"/>
        <v>0</v>
      </c>
      <c r="I10" s="25">
        <f t="shared" si="0"/>
        <v>0</v>
      </c>
      <c r="J10" s="25">
        <f t="shared" si="0"/>
        <v>0</v>
      </c>
      <c r="K10" s="25">
        <f>SUM(K9:K9)</f>
        <v>1</v>
      </c>
      <c r="L10" s="25">
        <f>SUM(L9:L9)</f>
        <v>30000</v>
      </c>
      <c r="M10" s="70"/>
    </row>
    <row r="11" spans="3:13" ht="15" customHeight="1" x14ac:dyDescent="0.3">
      <c r="C11" s="95"/>
      <c r="D11" s="130" t="s">
        <v>19</v>
      </c>
      <c r="E11" s="22" t="s">
        <v>61</v>
      </c>
      <c r="F11" s="23" t="s">
        <v>0</v>
      </c>
      <c r="G11" s="23" t="s">
        <v>1</v>
      </c>
      <c r="H11" s="23" t="s">
        <v>2</v>
      </c>
      <c r="I11" s="23" t="s">
        <v>3</v>
      </c>
      <c r="J11" s="23" t="s">
        <v>57</v>
      </c>
      <c r="K11" s="24" t="s">
        <v>20</v>
      </c>
      <c r="L11" s="23" t="s">
        <v>5</v>
      </c>
      <c r="M11" s="71"/>
    </row>
    <row r="12" spans="3:13" ht="15" customHeight="1" x14ac:dyDescent="0.3">
      <c r="C12" s="26">
        <v>1</v>
      </c>
      <c r="D12" s="32" t="s">
        <v>64</v>
      </c>
      <c r="E12" s="28">
        <f>'-Wage Register'!G38</f>
        <v>24242.391824999999</v>
      </c>
      <c r="F12" s="94">
        <v>1</v>
      </c>
      <c r="G12" s="94"/>
      <c r="H12" s="94"/>
      <c r="I12" s="94"/>
      <c r="J12" s="100"/>
      <c r="K12" s="131">
        <v>1</v>
      </c>
      <c r="L12" s="139">
        <f>K12*E12</f>
        <v>24242.391824999999</v>
      </c>
      <c r="M12" s="69" t="s">
        <v>24</v>
      </c>
    </row>
    <row r="13" spans="3:13" ht="15" customHeight="1" x14ac:dyDescent="0.3">
      <c r="C13" s="143" t="s">
        <v>15</v>
      </c>
      <c r="D13" s="144"/>
      <c r="E13" s="33"/>
      <c r="F13" s="96">
        <f>SUM(F12:F12)</f>
        <v>1</v>
      </c>
      <c r="G13" s="126">
        <f t="shared" ref="G13:L13" si="1">SUM(G12:G12)</f>
        <v>0</v>
      </c>
      <c r="H13" s="126">
        <f t="shared" si="1"/>
        <v>0</v>
      </c>
      <c r="I13" s="126">
        <f t="shared" si="1"/>
        <v>0</v>
      </c>
      <c r="J13" s="126">
        <f t="shared" si="1"/>
        <v>0</v>
      </c>
      <c r="K13" s="132">
        <f t="shared" si="1"/>
        <v>1</v>
      </c>
      <c r="L13" s="96">
        <f t="shared" si="1"/>
        <v>24242.391824999999</v>
      </c>
      <c r="M13" s="70"/>
    </row>
    <row r="14" spans="3:13" ht="15" customHeight="1" x14ac:dyDescent="0.3">
      <c r="C14" s="128"/>
      <c r="D14" s="130" t="s">
        <v>65</v>
      </c>
      <c r="E14" s="22" t="s">
        <v>61</v>
      </c>
      <c r="F14" s="23" t="s">
        <v>0</v>
      </c>
      <c r="G14" s="23" t="s">
        <v>1</v>
      </c>
      <c r="H14" s="23" t="s">
        <v>2</v>
      </c>
      <c r="I14" s="23" t="s">
        <v>3</v>
      </c>
      <c r="J14" s="23" t="s">
        <v>57</v>
      </c>
      <c r="K14" s="24" t="s">
        <v>20</v>
      </c>
      <c r="L14" s="23" t="s">
        <v>5</v>
      </c>
      <c r="M14" s="69"/>
    </row>
    <row r="15" spans="3:13" ht="15" customHeight="1" x14ac:dyDescent="0.3">
      <c r="C15" s="34">
        <v>1</v>
      </c>
      <c r="D15" s="140" t="s">
        <v>76</v>
      </c>
      <c r="E15" s="35">
        <f>'-Wage Register'!F38</f>
        <v>19214.66475</v>
      </c>
      <c r="F15" s="36">
        <v>1</v>
      </c>
      <c r="G15" s="36"/>
      <c r="H15" s="36"/>
      <c r="I15" s="36"/>
      <c r="J15" s="36"/>
      <c r="K15" s="131">
        <f t="shared" ref="K15" si="2">SUM(F15:J15)</f>
        <v>1</v>
      </c>
      <c r="L15" s="139">
        <f t="shared" ref="L15" si="3">K15*E15</f>
        <v>19214.66475</v>
      </c>
      <c r="M15" s="69" t="s">
        <v>24</v>
      </c>
    </row>
    <row r="16" spans="3:13" ht="15" customHeight="1" x14ac:dyDescent="0.3">
      <c r="C16" s="143" t="s">
        <v>15</v>
      </c>
      <c r="D16" s="144"/>
      <c r="E16" s="33"/>
      <c r="F16" s="129">
        <f t="shared" ref="F16:K16" si="4">SUM(F15:F15)</f>
        <v>1</v>
      </c>
      <c r="G16" s="129">
        <f t="shared" si="4"/>
        <v>0</v>
      </c>
      <c r="H16" s="129">
        <f t="shared" si="4"/>
        <v>0</v>
      </c>
      <c r="I16" s="129">
        <f t="shared" si="4"/>
        <v>0</v>
      </c>
      <c r="J16" s="129">
        <f t="shared" si="4"/>
        <v>0</v>
      </c>
      <c r="K16" s="129">
        <f t="shared" si="4"/>
        <v>1</v>
      </c>
      <c r="L16" s="129">
        <f>SUM(L15:L15)</f>
        <v>19214.66475</v>
      </c>
      <c r="M16" s="69"/>
    </row>
    <row r="17" spans="3:13" s="37" customFormat="1" ht="15.6" x14ac:dyDescent="0.3">
      <c r="C17" s="155" t="s">
        <v>21</v>
      </c>
      <c r="D17" s="155"/>
      <c r="E17" s="72"/>
      <c r="F17" s="145"/>
      <c r="G17" s="146"/>
      <c r="H17" s="146"/>
      <c r="I17" s="146"/>
      <c r="J17" s="146"/>
      <c r="K17" s="147"/>
      <c r="L17" s="73">
        <f>L16+L13+L10</f>
        <v>73457.056574999995</v>
      </c>
      <c r="M17" s="74"/>
    </row>
    <row r="18" spans="3:13" s="38" customFormat="1" ht="18" x14ac:dyDescent="0.3">
      <c r="C18" s="156" t="s">
        <v>22</v>
      </c>
      <c r="D18" s="156"/>
      <c r="E18" s="75">
        <v>7.0000000000000007E-2</v>
      </c>
      <c r="F18" s="148"/>
      <c r="G18" s="149"/>
      <c r="H18" s="149"/>
      <c r="I18" s="149"/>
      <c r="J18" s="149"/>
      <c r="K18" s="150"/>
      <c r="L18" s="120">
        <f>+E18*L17</f>
        <v>5141.9939602499999</v>
      </c>
      <c r="M18" s="121"/>
    </row>
    <row r="19" spans="3:13" s="30" customFormat="1" ht="15" customHeight="1" x14ac:dyDescent="0.3">
      <c r="C19" s="154" t="s">
        <v>23</v>
      </c>
      <c r="D19" s="154"/>
      <c r="E19" s="22"/>
      <c r="F19" s="151"/>
      <c r="G19" s="152"/>
      <c r="H19" s="152"/>
      <c r="I19" s="152"/>
      <c r="J19" s="152"/>
      <c r="K19" s="153"/>
      <c r="L19" s="115">
        <f>+L18+L17</f>
        <v>78599.050535249989</v>
      </c>
      <c r="M19" s="69"/>
    </row>
    <row r="20" spans="3:13" ht="15.75" hidden="1" customHeight="1" x14ac:dyDescent="0.3">
      <c r="C20" s="39"/>
      <c r="D20" s="40" t="s">
        <v>6</v>
      </c>
      <c r="E20" s="41"/>
      <c r="F20" s="42"/>
      <c r="G20" s="42"/>
      <c r="H20" s="42"/>
      <c r="I20" s="42"/>
      <c r="J20" s="42"/>
      <c r="K20" s="43"/>
      <c r="L20" s="42"/>
      <c r="M20" s="122"/>
    </row>
    <row r="21" spans="3:13" s="49" customFormat="1" ht="15" hidden="1" customHeight="1" x14ac:dyDescent="0.3">
      <c r="C21" s="44"/>
      <c r="D21" s="45" t="s">
        <v>7</v>
      </c>
      <c r="E21" s="46"/>
      <c r="F21" s="47" t="e">
        <f>SUM(#REF!+#REF!+#REF!+F13+F10)</f>
        <v>#REF!</v>
      </c>
      <c r="G21" s="47" t="e">
        <f>SUM(#REF!+#REF!+#REF!+G13+G10)</f>
        <v>#REF!</v>
      </c>
      <c r="H21" s="47" t="e">
        <f>SUM(#REF!+#REF!+#REF!+H13+H10)</f>
        <v>#REF!</v>
      </c>
      <c r="I21" s="47" t="e">
        <f>SUM(#REF!+#REF!+#REF!+I13+I10)</f>
        <v>#REF!</v>
      </c>
      <c r="J21" s="47"/>
      <c r="K21" s="48" t="e">
        <f>SUM(#REF!+#REF!+#REF!+K13+K10)</f>
        <v>#REF!</v>
      </c>
      <c r="L21" s="47" t="e">
        <f>SUM(#REF!+#REF!+#REF!+L13+L10)</f>
        <v>#REF!</v>
      </c>
      <c r="M21" s="123"/>
    </row>
    <row r="22" spans="3:13" s="49" customFormat="1" ht="15" hidden="1" customHeight="1" x14ac:dyDescent="0.3">
      <c r="C22" s="50"/>
      <c r="D22" s="51" t="s">
        <v>8</v>
      </c>
      <c r="E22" s="52"/>
      <c r="F22" s="53"/>
      <c r="G22" s="53"/>
      <c r="H22" s="53"/>
      <c r="I22" s="53"/>
      <c r="J22" s="53"/>
      <c r="K22" s="54">
        <f>K10</f>
        <v>1</v>
      </c>
      <c r="L22" s="53">
        <f>L10</f>
        <v>30000</v>
      </c>
      <c r="M22" s="123"/>
    </row>
    <row r="23" spans="3:13" ht="15" hidden="1" customHeight="1" x14ac:dyDescent="0.3">
      <c r="C23" s="55"/>
      <c r="D23" s="56" t="s">
        <v>6</v>
      </c>
      <c r="E23" s="57"/>
      <c r="F23" s="58"/>
      <c r="G23" s="58"/>
      <c r="H23" s="58"/>
      <c r="I23" s="58"/>
      <c r="J23" s="58"/>
      <c r="K23" s="59"/>
      <c r="L23" s="58" t="e">
        <f>#REF!</f>
        <v>#REF!</v>
      </c>
      <c r="M23" s="123"/>
    </row>
    <row r="24" spans="3:13" ht="15" hidden="1" customHeight="1" x14ac:dyDescent="0.3">
      <c r="C24" s="60"/>
      <c r="D24" s="61" t="s">
        <v>9</v>
      </c>
      <c r="E24" s="62"/>
      <c r="F24" s="63"/>
      <c r="G24" s="63"/>
      <c r="H24" s="63"/>
      <c r="I24" s="63"/>
      <c r="J24" s="63"/>
      <c r="K24" s="64"/>
      <c r="L24" s="124" t="e">
        <f>L23/L21</f>
        <v>#REF!</v>
      </c>
      <c r="M24" s="123"/>
    </row>
    <row r="25" spans="3:13" x14ac:dyDescent="0.3">
      <c r="M25" s="1"/>
    </row>
    <row r="26" spans="3:13" x14ac:dyDescent="0.3">
      <c r="C26" s="133" t="s">
        <v>68</v>
      </c>
      <c r="D26" s="134"/>
      <c r="E26" s="135"/>
      <c r="F26" s="135"/>
      <c r="G26" s="135"/>
      <c r="M26" s="1"/>
    </row>
    <row r="27" spans="3:13" x14ac:dyDescent="0.3">
      <c r="C27" s="141" t="s">
        <v>69</v>
      </c>
      <c r="D27" s="141"/>
      <c r="E27" s="141"/>
      <c r="F27" s="141"/>
      <c r="G27" s="141"/>
      <c r="L27" s="67"/>
    </row>
    <row r="28" spans="3:13" x14ac:dyDescent="0.3">
      <c r="C28" s="136" t="s">
        <v>70</v>
      </c>
      <c r="D28" s="136"/>
      <c r="E28" s="136"/>
      <c r="F28" s="136"/>
      <c r="G28" s="136"/>
    </row>
    <row r="29" spans="3:13" x14ac:dyDescent="0.3">
      <c r="C29" s="141" t="s">
        <v>71</v>
      </c>
      <c r="D29" s="141"/>
      <c r="E29" s="141"/>
      <c r="F29" s="141"/>
      <c r="G29" s="141"/>
    </row>
    <row r="30" spans="3:13" x14ac:dyDescent="0.3">
      <c r="C30" s="142" t="s">
        <v>72</v>
      </c>
      <c r="D30" s="142"/>
      <c r="E30" s="142"/>
      <c r="F30" s="142"/>
      <c r="G30" s="142"/>
    </row>
    <row r="31" spans="3:13" x14ac:dyDescent="0.3">
      <c r="C31" s="137" t="s">
        <v>73</v>
      </c>
      <c r="D31" s="137"/>
      <c r="E31" s="137"/>
      <c r="F31" s="137"/>
      <c r="G31" s="137"/>
    </row>
    <row r="32" spans="3:13" x14ac:dyDescent="0.3">
      <c r="C32" s="137" t="s">
        <v>74</v>
      </c>
      <c r="D32" s="137"/>
      <c r="E32" s="137"/>
      <c r="F32" s="137"/>
      <c r="G32" s="137"/>
    </row>
    <row r="33" spans="3:7" x14ac:dyDescent="0.3">
      <c r="C33" s="138" t="s">
        <v>75</v>
      </c>
      <c r="D33" s="138"/>
      <c r="E33" s="138"/>
      <c r="F33" s="138"/>
      <c r="G33" s="138"/>
    </row>
  </sheetData>
  <mergeCells count="15">
    <mergeCell ref="D1:E1"/>
    <mergeCell ref="D2:E2"/>
    <mergeCell ref="D3:E3"/>
    <mergeCell ref="M4:M8"/>
    <mergeCell ref="F7:K7"/>
    <mergeCell ref="C27:G27"/>
    <mergeCell ref="C29:G29"/>
    <mergeCell ref="C30:G30"/>
    <mergeCell ref="C10:D10"/>
    <mergeCell ref="C13:D13"/>
    <mergeCell ref="F17:K19"/>
    <mergeCell ref="C16:D16"/>
    <mergeCell ref="C19:D19"/>
    <mergeCell ref="C17:D17"/>
    <mergeCell ref="C18:D18"/>
  </mergeCells>
  <pageMargins left="0.7" right="0.7" top="0.75" bottom="0.75" header="0.3" footer="0.3"/>
  <pageSetup scale="49" orientation="portrait" r:id="rId1"/>
  <ignoredErrors>
    <ignoredError sqref="K10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F40"/>
  <sheetViews>
    <sheetView showGridLines="0" zoomScaleNormal="100" workbookViewId="0">
      <pane ySplit="7" topLeftCell="A14" activePane="bottomLeft" state="frozen"/>
      <selection pane="bottomLeft" activeCell="L7" sqref="L7"/>
    </sheetView>
  </sheetViews>
  <sheetFormatPr defaultColWidth="9" defaultRowHeight="13.8" x14ac:dyDescent="0.3"/>
  <cols>
    <col min="1" max="1" width="4.88671875" style="104" customWidth="1"/>
    <col min="2" max="2" width="39.109375" style="104" customWidth="1"/>
    <col min="3" max="3" width="3.44140625" style="111" customWidth="1"/>
    <col min="4" max="4" width="7.33203125" style="104" bestFit="1" customWidth="1"/>
    <col min="5" max="5" width="9.88671875" style="104" customWidth="1"/>
    <col min="6" max="7" width="10.88671875" style="112" customWidth="1"/>
    <col min="8" max="229" width="9.109375" style="104" customWidth="1"/>
    <col min="230" max="230" width="1.5546875" style="104" customWidth="1"/>
    <col min="231" max="231" width="4.88671875" style="104" customWidth="1"/>
    <col min="232" max="232" width="35" style="104" customWidth="1"/>
    <col min="233" max="233" width="2.109375" style="104" customWidth="1"/>
    <col min="234" max="234" width="6.5546875" style="104" customWidth="1"/>
    <col min="235" max="235" width="7.88671875" style="104" customWidth="1"/>
    <col min="236" max="239" width="7.44140625" style="104" customWidth="1"/>
    <col min="240" max="240" width="7.5546875" style="104" customWidth="1"/>
    <col min="241" max="16384" width="9" style="106"/>
  </cols>
  <sheetData>
    <row r="1" spans="1:7" ht="14.4" x14ac:dyDescent="0.3">
      <c r="B1" s="105"/>
      <c r="C1" s="105"/>
      <c r="D1" s="105"/>
      <c r="E1" s="105"/>
      <c r="F1"/>
      <c r="G1"/>
    </row>
    <row r="2" spans="1:7" x14ac:dyDescent="0.3">
      <c r="B2" s="163" t="s">
        <v>60</v>
      </c>
      <c r="C2" s="163"/>
      <c r="D2" s="163"/>
      <c r="E2" s="163"/>
      <c r="F2" s="104"/>
      <c r="G2" s="104"/>
    </row>
    <row r="3" spans="1:7" x14ac:dyDescent="0.3">
      <c r="B3" s="101" t="s">
        <v>52</v>
      </c>
      <c r="C3" s="162"/>
      <c r="D3" s="162"/>
      <c r="E3" s="162"/>
      <c r="F3" s="104"/>
      <c r="G3" s="104"/>
    </row>
    <row r="4" spans="1:7" s="104" customFormat="1" x14ac:dyDescent="0.3">
      <c r="B4" s="76" t="s">
        <v>53</v>
      </c>
      <c r="C4" s="162"/>
      <c r="D4" s="162"/>
      <c r="E4" s="162"/>
    </row>
    <row r="5" spans="1:7" s="104" customFormat="1" x14ac:dyDescent="0.3">
      <c r="B5" s="76" t="s">
        <v>79</v>
      </c>
      <c r="C5" s="162"/>
      <c r="D5" s="162"/>
      <c r="E5" s="162"/>
    </row>
    <row r="6" spans="1:7" s="104" customFormat="1" x14ac:dyDescent="0.3">
      <c r="B6" s="88" t="s">
        <v>55</v>
      </c>
      <c r="C6" s="88"/>
      <c r="D6" s="88"/>
      <c r="E6" s="88"/>
      <c r="F6" s="98">
        <v>0.11</v>
      </c>
      <c r="G6" s="98">
        <v>0.48099999999999998</v>
      </c>
    </row>
    <row r="7" spans="1:7" s="104" customFormat="1" x14ac:dyDescent="0.3">
      <c r="B7" s="88" t="s">
        <v>25</v>
      </c>
      <c r="C7" s="88" t="s">
        <v>37</v>
      </c>
      <c r="D7" s="88" t="s">
        <v>39</v>
      </c>
      <c r="E7" s="92" t="s">
        <v>38</v>
      </c>
      <c r="F7" s="103" t="s">
        <v>77</v>
      </c>
      <c r="G7" s="103" t="s">
        <v>78</v>
      </c>
    </row>
    <row r="8" spans="1:7" s="104" customFormat="1" x14ac:dyDescent="0.3">
      <c r="B8" s="77"/>
      <c r="C8" s="77"/>
      <c r="D8" s="77"/>
      <c r="E8" s="78"/>
      <c r="F8" s="116"/>
      <c r="G8" s="116"/>
    </row>
    <row r="9" spans="1:7" s="104" customFormat="1" x14ac:dyDescent="0.3">
      <c r="B9" s="79" t="s">
        <v>26</v>
      </c>
      <c r="C9" s="86" t="s">
        <v>27</v>
      </c>
      <c r="D9" s="79"/>
      <c r="E9" s="117"/>
      <c r="F9" s="81">
        <v>11632</v>
      </c>
      <c r="G9" s="81">
        <v>11632</v>
      </c>
    </row>
    <row r="10" spans="1:7" s="104" customFormat="1" x14ac:dyDescent="0.3">
      <c r="B10" s="79" t="s">
        <v>28</v>
      </c>
      <c r="C10" s="86" t="s">
        <v>27</v>
      </c>
      <c r="D10" s="79"/>
      <c r="E10" s="117"/>
      <c r="F10" s="81">
        <v>1430</v>
      </c>
      <c r="G10" s="81">
        <v>1430</v>
      </c>
    </row>
    <row r="11" spans="1:7" s="104" customFormat="1" x14ac:dyDescent="0.3">
      <c r="A11" s="108"/>
      <c r="B11" s="76" t="s">
        <v>54</v>
      </c>
      <c r="C11" s="102"/>
      <c r="D11" s="76"/>
      <c r="E11" s="118"/>
      <c r="F11" s="82">
        <f t="shared" ref="F11:G11" si="0">SUM(F9:F10)</f>
        <v>13062</v>
      </c>
      <c r="G11" s="82">
        <f t="shared" si="0"/>
        <v>13062</v>
      </c>
    </row>
    <row r="12" spans="1:7" s="104" customFormat="1" x14ac:dyDescent="0.3">
      <c r="A12" s="108"/>
      <c r="B12" s="76"/>
      <c r="C12" s="102"/>
      <c r="D12" s="76"/>
      <c r="E12" s="118"/>
      <c r="F12" s="116"/>
      <c r="G12" s="116"/>
    </row>
    <row r="13" spans="1:7" s="104" customFormat="1" x14ac:dyDescent="0.3">
      <c r="B13" s="83" t="s">
        <v>30</v>
      </c>
      <c r="C13" s="86" t="s">
        <v>37</v>
      </c>
      <c r="D13" s="79"/>
      <c r="E13" s="117"/>
      <c r="F13" s="81">
        <f t="shared" ref="F13:G13" si="1">F11*F6</f>
        <v>1436.82</v>
      </c>
      <c r="G13" s="81">
        <f t="shared" si="1"/>
        <v>6282.8220000000001</v>
      </c>
    </row>
    <row r="14" spans="1:7" s="104" customFormat="1" x14ac:dyDescent="0.3">
      <c r="B14" s="83" t="s">
        <v>34</v>
      </c>
      <c r="C14" s="86" t="s">
        <v>29</v>
      </c>
      <c r="D14" s="79"/>
      <c r="E14" s="117"/>
      <c r="F14" s="116"/>
      <c r="G14" s="116"/>
    </row>
    <row r="15" spans="1:7" s="104" customFormat="1" x14ac:dyDescent="0.3">
      <c r="B15" s="83" t="s">
        <v>35</v>
      </c>
      <c r="C15" s="86" t="s">
        <v>29</v>
      </c>
      <c r="D15" s="79"/>
      <c r="E15" s="117"/>
      <c r="F15" s="116"/>
      <c r="G15" s="116"/>
    </row>
    <row r="16" spans="1:7" s="104" customFormat="1" x14ac:dyDescent="0.3">
      <c r="B16" s="83"/>
      <c r="C16" s="86"/>
      <c r="D16" s="79"/>
      <c r="E16" s="117"/>
      <c r="F16" s="116"/>
      <c r="G16" s="116"/>
    </row>
    <row r="17" spans="2:7" s="104" customFormat="1" x14ac:dyDescent="0.3">
      <c r="B17" s="76" t="s">
        <v>36</v>
      </c>
      <c r="C17" s="102"/>
      <c r="D17" s="76"/>
      <c r="E17" s="118"/>
      <c r="F17" s="82">
        <f t="shared" ref="F17:G17" si="2">SUM(F11:F16)</f>
        <v>14498.82</v>
      </c>
      <c r="G17" s="82">
        <f t="shared" si="2"/>
        <v>19344.822</v>
      </c>
    </row>
    <row r="18" spans="2:7" s="104" customFormat="1" x14ac:dyDescent="0.3">
      <c r="B18" s="76"/>
      <c r="C18" s="102"/>
      <c r="D18" s="76"/>
      <c r="E18" s="118"/>
      <c r="F18" s="116"/>
      <c r="G18" s="116"/>
    </row>
    <row r="19" spans="2:7" s="104" customFormat="1" x14ac:dyDescent="0.3">
      <c r="B19" s="79" t="s">
        <v>41</v>
      </c>
      <c r="C19" s="102"/>
      <c r="D19" s="76"/>
      <c r="E19" s="118"/>
      <c r="F19" s="81">
        <f t="shared" ref="F19:G19" si="3">IF(F17&gt;10000,200,IF(F17&gt;7500,175,0))</f>
        <v>200</v>
      </c>
      <c r="G19" s="81">
        <f t="shared" si="3"/>
        <v>200</v>
      </c>
    </row>
    <row r="20" spans="2:7" s="104" customFormat="1" x14ac:dyDescent="0.3">
      <c r="B20" s="79" t="s">
        <v>42</v>
      </c>
      <c r="C20" s="86" t="s">
        <v>27</v>
      </c>
      <c r="D20" s="84">
        <v>7.4999999999999997E-3</v>
      </c>
      <c r="E20" s="85" t="s">
        <v>31</v>
      </c>
      <c r="F20" s="81">
        <f t="shared" ref="F20:G20" si="4">IF(F17&gt;21000,0,IF(F17&lt;21000,F17*$D$20,0))</f>
        <v>108.74114999999999</v>
      </c>
      <c r="G20" s="81">
        <f t="shared" si="4"/>
        <v>145.08616499999999</v>
      </c>
    </row>
    <row r="21" spans="2:7" s="104" customFormat="1" x14ac:dyDescent="0.3">
      <c r="B21" s="79" t="s">
        <v>43</v>
      </c>
      <c r="C21" s="86" t="s">
        <v>27</v>
      </c>
      <c r="D21" s="84">
        <v>0.12</v>
      </c>
      <c r="E21" s="85" t="s">
        <v>32</v>
      </c>
      <c r="F21" s="81">
        <f t="shared" ref="F21:G21" si="5">IF(F17-F13&gt;=15000,15000*$D$21,IF(F17-F13&lt;15000,(F17-F13)*$D$21,0))</f>
        <v>1567.44</v>
      </c>
      <c r="G21" s="81">
        <f t="shared" si="5"/>
        <v>1567.44</v>
      </c>
    </row>
    <row r="22" spans="2:7" s="104" customFormat="1" x14ac:dyDescent="0.3">
      <c r="B22" s="107"/>
      <c r="C22" s="107"/>
      <c r="D22" s="107"/>
      <c r="E22" s="119"/>
      <c r="F22" s="116"/>
      <c r="G22" s="116"/>
    </row>
    <row r="23" spans="2:7" s="104" customFormat="1" x14ac:dyDescent="0.3">
      <c r="B23" s="76" t="s">
        <v>40</v>
      </c>
      <c r="C23" s="102"/>
      <c r="D23" s="77"/>
      <c r="E23" s="78"/>
      <c r="F23" s="82">
        <f t="shared" ref="F23:G23" si="6">+F17-SUM(F19:F22)</f>
        <v>12622.638849999999</v>
      </c>
      <c r="G23" s="82">
        <f t="shared" si="6"/>
        <v>17432.295835000001</v>
      </c>
    </row>
    <row r="24" spans="2:7" s="104" customFormat="1" x14ac:dyDescent="0.3">
      <c r="B24" s="76"/>
      <c r="C24" s="102"/>
      <c r="D24" s="77"/>
      <c r="E24" s="78"/>
      <c r="F24" s="116"/>
      <c r="G24" s="116"/>
    </row>
    <row r="25" spans="2:7" s="104" customFormat="1" x14ac:dyDescent="0.3">
      <c r="B25" s="79" t="s">
        <v>42</v>
      </c>
      <c r="C25" s="86" t="s">
        <v>27</v>
      </c>
      <c r="D25" s="84">
        <v>3.7499999999999999E-2</v>
      </c>
      <c r="E25" s="85" t="s">
        <v>31</v>
      </c>
      <c r="F25" s="81">
        <f t="shared" ref="F25:G25" si="7">IF(F17&gt;21000,0,IF(F17&lt;21000,F17*$D$25,0))</f>
        <v>543.70574999999997</v>
      </c>
      <c r="G25" s="81">
        <f t="shared" si="7"/>
        <v>725.43082500000003</v>
      </c>
    </row>
    <row r="26" spans="2:7" s="104" customFormat="1" x14ac:dyDescent="0.3">
      <c r="B26" s="79" t="s">
        <v>43</v>
      </c>
      <c r="C26" s="86" t="s">
        <v>27</v>
      </c>
      <c r="D26" s="84">
        <v>0.13</v>
      </c>
      <c r="E26" s="85" t="s">
        <v>32</v>
      </c>
      <c r="F26" s="81">
        <f t="shared" ref="F26:G26" si="8">IF(F17-F13&gt;=15000,15000*$D$26,IF(F17-F13&lt;15000,(F17-F13)*$D$26,0))</f>
        <v>1698.06</v>
      </c>
      <c r="G26" s="81">
        <f t="shared" si="8"/>
        <v>1698.06</v>
      </c>
    </row>
    <row r="27" spans="2:7" s="104" customFormat="1" x14ac:dyDescent="0.3">
      <c r="B27" s="79" t="s">
        <v>44</v>
      </c>
      <c r="C27" s="86" t="s">
        <v>27</v>
      </c>
      <c r="D27" s="84">
        <v>8.3299999999999999E-2</v>
      </c>
      <c r="E27" s="85" t="s">
        <v>32</v>
      </c>
      <c r="F27" s="81">
        <f t="shared" ref="F27:G27" si="9">F11*$D$27</f>
        <v>1088.0645999999999</v>
      </c>
      <c r="G27" s="81">
        <f t="shared" si="9"/>
        <v>1088.0645999999999</v>
      </c>
    </row>
    <row r="28" spans="2:7" s="104" customFormat="1" x14ac:dyDescent="0.3">
      <c r="B28" s="83" t="s">
        <v>33</v>
      </c>
      <c r="C28" s="86" t="s">
        <v>27</v>
      </c>
      <c r="D28" s="84">
        <v>7.1199999999999999E-2</v>
      </c>
      <c r="E28" s="85" t="s">
        <v>32</v>
      </c>
      <c r="F28" s="81">
        <f>F11*$D$28</f>
        <v>930.01440000000002</v>
      </c>
      <c r="G28" s="81">
        <f t="shared" ref="G28" si="10">G11*$D$28</f>
        <v>930.01440000000002</v>
      </c>
    </row>
    <row r="29" spans="2:7" s="104" customFormat="1" x14ac:dyDescent="0.3">
      <c r="B29" s="109" t="s">
        <v>56</v>
      </c>
      <c r="C29" s="110" t="s">
        <v>27</v>
      </c>
      <c r="D29" s="110"/>
      <c r="E29" s="110"/>
      <c r="F29" s="81">
        <v>6</v>
      </c>
      <c r="G29" s="81">
        <v>6</v>
      </c>
    </row>
    <row r="30" spans="2:7" s="104" customFormat="1" x14ac:dyDescent="0.3">
      <c r="B30" s="109" t="s">
        <v>58</v>
      </c>
      <c r="C30" s="110" t="s">
        <v>27</v>
      </c>
      <c r="D30" s="114">
        <v>4.8099999999999997E-2</v>
      </c>
      <c r="E30" s="84" t="s">
        <v>31</v>
      </c>
      <c r="F30" s="110" t="s">
        <v>59</v>
      </c>
      <c r="G30" s="110" t="s">
        <v>59</v>
      </c>
    </row>
    <row r="31" spans="2:7" s="104" customFormat="1" x14ac:dyDescent="0.3">
      <c r="B31" s="83" t="s">
        <v>45</v>
      </c>
      <c r="C31" s="86" t="s">
        <v>27</v>
      </c>
      <c r="D31" s="87">
        <v>2.5600000000000001E-2</v>
      </c>
      <c r="E31" s="84" t="s">
        <v>31</v>
      </c>
      <c r="F31" s="110" t="s">
        <v>59</v>
      </c>
      <c r="G31" s="110" t="s">
        <v>59</v>
      </c>
    </row>
    <row r="32" spans="2:7" s="104" customFormat="1" x14ac:dyDescent="0.3">
      <c r="B32" s="80" t="s">
        <v>46</v>
      </c>
      <c r="C32" s="86" t="s">
        <v>29</v>
      </c>
      <c r="D32" s="84"/>
      <c r="E32" s="85"/>
      <c r="F32" s="81">
        <v>350</v>
      </c>
      <c r="G32" s="81">
        <v>350</v>
      </c>
    </row>
    <row r="33" spans="2:7" s="104" customFormat="1" x14ac:dyDescent="0.3">
      <c r="B33" s="80" t="s">
        <v>47</v>
      </c>
      <c r="C33" s="86" t="s">
        <v>29</v>
      </c>
      <c r="D33" s="84"/>
      <c r="E33" s="85"/>
      <c r="F33" s="81">
        <v>100</v>
      </c>
      <c r="G33" s="81">
        <v>100</v>
      </c>
    </row>
    <row r="34" spans="2:7" s="104" customFormat="1" x14ac:dyDescent="0.3">
      <c r="B34" s="80" t="s">
        <v>50</v>
      </c>
      <c r="C34" s="86" t="s">
        <v>29</v>
      </c>
      <c r="D34" s="84"/>
      <c r="E34" s="85"/>
      <c r="F34" s="116"/>
      <c r="G34" s="116"/>
    </row>
    <row r="35" spans="2:7" s="104" customFormat="1" x14ac:dyDescent="0.3">
      <c r="B35" s="80"/>
      <c r="C35" s="86"/>
      <c r="D35" s="84"/>
      <c r="E35" s="85"/>
      <c r="F35" s="116"/>
      <c r="G35" s="116"/>
    </row>
    <row r="36" spans="2:7" s="104" customFormat="1" x14ac:dyDescent="0.3">
      <c r="B36" s="89" t="s">
        <v>51</v>
      </c>
      <c r="C36" s="90"/>
      <c r="D36" s="88"/>
      <c r="E36" s="92"/>
      <c r="F36" s="93">
        <f t="shared" ref="F36:G36" si="11">SUM(F25:F35)</f>
        <v>4715.8447500000002</v>
      </c>
      <c r="G36" s="93">
        <f t="shared" si="11"/>
        <v>4897.5698249999996</v>
      </c>
    </row>
    <row r="37" spans="2:7" s="104" customFormat="1" x14ac:dyDescent="0.3">
      <c r="B37" s="79" t="s">
        <v>48</v>
      </c>
      <c r="C37" s="86"/>
      <c r="D37" s="97">
        <v>0.16666666666666666</v>
      </c>
      <c r="E37" s="85"/>
      <c r="F37" s="113"/>
      <c r="G37" s="113"/>
    </row>
    <row r="38" spans="2:7" s="104" customFormat="1" x14ac:dyDescent="0.3">
      <c r="B38" s="89" t="s">
        <v>49</v>
      </c>
      <c r="C38" s="90"/>
      <c r="D38" s="89"/>
      <c r="E38" s="91"/>
      <c r="F38" s="93">
        <f t="shared" ref="F38:G38" si="12">F17+F36+F37</f>
        <v>19214.66475</v>
      </c>
      <c r="G38" s="93">
        <f t="shared" si="12"/>
        <v>24242.391824999999</v>
      </c>
    </row>
    <row r="39" spans="2:7" ht="14.4" x14ac:dyDescent="0.3">
      <c r="F39" s="127"/>
      <c r="G39" s="127"/>
    </row>
    <row r="40" spans="2:7" x14ac:dyDescent="0.3">
      <c r="G40" s="112">
        <v>23625</v>
      </c>
    </row>
  </sheetData>
  <mergeCells count="2">
    <mergeCell ref="C3:E5"/>
    <mergeCell ref="B2:E2"/>
  </mergeCells>
  <pageMargins left="0.7" right="0.7" top="0.75" bottom="0.75" header="0.3" footer="0.3"/>
  <pageSetup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Bits Pilani College</vt:lpstr>
      <vt:lpstr>-Wage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Kumar T N - KRC</dc:creator>
  <cp:lastModifiedBy>SILA</cp:lastModifiedBy>
  <cp:lastPrinted>2021-10-20T12:32:51Z</cp:lastPrinted>
  <dcterms:created xsi:type="dcterms:W3CDTF">2020-01-31T10:05:12Z</dcterms:created>
  <dcterms:modified xsi:type="dcterms:W3CDTF">2021-11-13T10:33:50Z</dcterms:modified>
</cp:coreProperties>
</file>