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A\Downloads\"/>
    </mc:Choice>
  </mc:AlternateContent>
  <xr:revisionPtr revIDLastSave="0" documentId="13_ncr:1_{3EE7CB88-C7EC-4F31-B6CF-F4B06A98B6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st Schedule" sheetId="14" r:id="rId1"/>
    <sheet name="CS (sqft Rate)" sheetId="17" r:id="rId2"/>
    <sheet name="Wage Breakup" sheetId="16" r:id="rId3"/>
  </sheets>
  <definedNames>
    <definedName name="_xlnm.Print_Area" localSheetId="0">'Cost Schedule'!$A$1:$M$64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6" i="14" l="1"/>
  <c r="L37" i="14"/>
  <c r="L38" i="14"/>
  <c r="L35" i="14"/>
  <c r="G7" i="17" l="1"/>
  <c r="K39" i="14" l="1"/>
  <c r="L39" i="14"/>
  <c r="K15" i="14"/>
  <c r="G26" i="14"/>
  <c r="H26" i="14"/>
  <c r="I26" i="14"/>
  <c r="J26" i="14"/>
  <c r="F26" i="14"/>
  <c r="M6" i="16"/>
  <c r="M7" i="16" s="1"/>
  <c r="M11" i="16" s="1"/>
  <c r="K14" i="14"/>
  <c r="C14" i="14"/>
  <c r="K18" i="14"/>
  <c r="L30" i="14"/>
  <c r="C34" i="14"/>
  <c r="J39" i="14"/>
  <c r="I39" i="14"/>
  <c r="H39" i="14"/>
  <c r="G39" i="14"/>
  <c r="F39" i="14"/>
  <c r="T6" i="16"/>
  <c r="H6" i="16"/>
  <c r="E6" i="16"/>
  <c r="I6" i="16"/>
  <c r="S6" i="16"/>
  <c r="R6" i="16"/>
  <c r="Q6" i="16"/>
  <c r="P6" i="16"/>
  <c r="O6" i="16"/>
  <c r="N6" i="16"/>
  <c r="K6" i="16"/>
  <c r="J6" i="16"/>
  <c r="G6" i="16"/>
  <c r="F6" i="16"/>
  <c r="D6" i="16"/>
  <c r="K31" i="16"/>
  <c r="J31" i="16"/>
  <c r="I31" i="16"/>
  <c r="J31" i="14"/>
  <c r="I31" i="14"/>
  <c r="H31" i="14"/>
  <c r="G31" i="14"/>
  <c r="F31" i="14"/>
  <c r="J11" i="14"/>
  <c r="I11" i="14"/>
  <c r="H11" i="14"/>
  <c r="G11" i="14"/>
  <c r="F11" i="14"/>
  <c r="M28" i="16" l="1"/>
  <c r="M8" i="16"/>
  <c r="M26" i="16" s="1"/>
  <c r="M12" i="16"/>
  <c r="M14" i="16" s="1"/>
  <c r="K23" i="14"/>
  <c r="M24" i="16" l="1"/>
  <c r="M16" i="16"/>
  <c r="M25" i="16"/>
  <c r="M17" i="16"/>
  <c r="K29" i="14"/>
  <c r="K28" i="14"/>
  <c r="K25" i="14"/>
  <c r="K22" i="14"/>
  <c r="K24" i="14"/>
  <c r="K16" i="14"/>
  <c r="K17" i="14"/>
  <c r="K19" i="14"/>
  <c r="K7" i="14"/>
  <c r="K10" i="14"/>
  <c r="K9" i="14"/>
  <c r="K8" i="14"/>
  <c r="J20" i="14"/>
  <c r="K13" i="14"/>
  <c r="M32" i="16" l="1"/>
  <c r="M33" i="16" s="1"/>
  <c r="E14" i="14" s="1"/>
  <c r="L14" i="14" s="1"/>
  <c r="K26" i="14"/>
  <c r="K31" i="14"/>
  <c r="K20" i="14"/>
  <c r="K11" i="14"/>
  <c r="M20" i="16"/>
  <c r="M22" i="16" s="1"/>
  <c r="K7" i="16" l="1"/>
  <c r="J7" i="16"/>
  <c r="J28" i="16" s="1"/>
  <c r="I7" i="16"/>
  <c r="O7" i="16"/>
  <c r="N7" i="16"/>
  <c r="N28" i="16" s="1"/>
  <c r="O8" i="16" l="1"/>
  <c r="O28" i="16"/>
  <c r="I8" i="16"/>
  <c r="I28" i="16"/>
  <c r="K8" i="16"/>
  <c r="K28" i="16"/>
  <c r="N8" i="16"/>
  <c r="J12" i="16"/>
  <c r="J8" i="16"/>
  <c r="J11" i="16"/>
  <c r="K12" i="16"/>
  <c r="I13" i="16"/>
  <c r="K13" i="16"/>
  <c r="K11" i="16"/>
  <c r="J13" i="16"/>
  <c r="I12" i="16"/>
  <c r="I11" i="16"/>
  <c r="J14" i="16" l="1"/>
  <c r="K26" i="16"/>
  <c r="I26" i="16"/>
  <c r="J16" i="16"/>
  <c r="J25" i="16"/>
  <c r="J17" i="16"/>
  <c r="J24" i="16"/>
  <c r="J26" i="16"/>
  <c r="K14" i="16"/>
  <c r="K16" i="16" s="1"/>
  <c r="I14" i="16"/>
  <c r="I25" i="16" s="1"/>
  <c r="K24" i="16" l="1"/>
  <c r="K17" i="16"/>
  <c r="K20" i="16" s="1"/>
  <c r="K22" i="16" s="1"/>
  <c r="J20" i="16"/>
  <c r="J22" i="16" s="1"/>
  <c r="K25" i="16"/>
  <c r="J32" i="16"/>
  <c r="J33" i="16" s="1"/>
  <c r="E29" i="14" s="1"/>
  <c r="I16" i="16"/>
  <c r="I17" i="16"/>
  <c r="I24" i="16"/>
  <c r="I32" i="16" s="1"/>
  <c r="I33" i="16" s="1"/>
  <c r="E28" i="14" s="1"/>
  <c r="K32" i="16" l="1"/>
  <c r="K33" i="16" s="1"/>
  <c r="I20" i="16"/>
  <c r="I22" i="16" s="1"/>
  <c r="S7" i="16"/>
  <c r="S28" i="16" s="1"/>
  <c r="S8" i="16" l="1"/>
  <c r="S11" i="16"/>
  <c r="S12" i="16"/>
  <c r="S14" i="16" l="1"/>
  <c r="S25" i="16" s="1"/>
  <c r="S26" i="16"/>
  <c r="S24" i="16"/>
  <c r="S16" i="16"/>
  <c r="F20" i="14"/>
  <c r="S17" i="16" l="1"/>
  <c r="S20" i="16" s="1"/>
  <c r="S22" i="16" s="1"/>
  <c r="S32" i="16"/>
  <c r="S33" i="16" s="1"/>
  <c r="T7" i="16"/>
  <c r="T28" i="16" s="1"/>
  <c r="R7" i="16"/>
  <c r="R28" i="16" s="1"/>
  <c r="Q7" i="16"/>
  <c r="Q28" i="16" s="1"/>
  <c r="P7" i="16"/>
  <c r="L7" i="16"/>
  <c r="L28" i="16" s="1"/>
  <c r="H7" i="16"/>
  <c r="H28" i="16" s="1"/>
  <c r="G7" i="16"/>
  <c r="G28" i="16" s="1"/>
  <c r="F7" i="16"/>
  <c r="F28" i="16" s="1"/>
  <c r="E7" i="16"/>
  <c r="E28" i="16" s="1"/>
  <c r="D7" i="16"/>
  <c r="P8" i="16" l="1"/>
  <c r="P28" i="16"/>
  <c r="D8" i="16"/>
  <c r="D28" i="16"/>
  <c r="F8" i="16"/>
  <c r="T8" i="16"/>
  <c r="H8" i="16"/>
  <c r="E8" i="16"/>
  <c r="R8" i="16"/>
  <c r="O12" i="16"/>
  <c r="O11" i="16"/>
  <c r="D11" i="16"/>
  <c r="D12" i="16"/>
  <c r="P12" i="16"/>
  <c r="P11" i="16"/>
  <c r="F11" i="16"/>
  <c r="F12" i="16"/>
  <c r="G11" i="16"/>
  <c r="G12" i="16"/>
  <c r="T12" i="16"/>
  <c r="T11" i="16"/>
  <c r="H12" i="16"/>
  <c r="H11" i="16"/>
  <c r="E12" i="16"/>
  <c r="E11" i="16"/>
  <c r="L12" i="16"/>
  <c r="L11" i="16"/>
  <c r="Q11" i="16"/>
  <c r="Q12" i="16"/>
  <c r="N12" i="16"/>
  <c r="N11" i="16"/>
  <c r="R11" i="16"/>
  <c r="R12" i="16"/>
  <c r="Q8" i="16"/>
  <c r="L8" i="16"/>
  <c r="L9" i="16" s="1"/>
  <c r="G8" i="16"/>
  <c r="D14" i="16" l="1"/>
  <c r="F14" i="16"/>
  <c r="P14" i="16"/>
  <c r="L26" i="16"/>
  <c r="N26" i="16"/>
  <c r="R26" i="16"/>
  <c r="T26" i="16"/>
  <c r="E26" i="16"/>
  <c r="Q26" i="16"/>
  <c r="F26" i="16"/>
  <c r="H26" i="16"/>
  <c r="G26" i="16"/>
  <c r="P26" i="16"/>
  <c r="D26" i="16"/>
  <c r="O26" i="16"/>
  <c r="N14" i="16"/>
  <c r="N17" i="16" s="1"/>
  <c r="G14" i="16"/>
  <c r="G17" i="16" s="1"/>
  <c r="Q14" i="16"/>
  <c r="L14" i="16"/>
  <c r="H14" i="16"/>
  <c r="E14" i="16"/>
  <c r="R14" i="16"/>
  <c r="T14" i="16"/>
  <c r="O14" i="16"/>
  <c r="G25" i="16" l="1"/>
  <c r="N24" i="16"/>
  <c r="N16" i="16"/>
  <c r="N20" i="16" s="1"/>
  <c r="N22" i="16" s="1"/>
  <c r="N25" i="16"/>
  <c r="G16" i="16"/>
  <c r="G20" i="16" s="1"/>
  <c r="G22" i="16" s="1"/>
  <c r="G24" i="16"/>
  <c r="G32" i="16" s="1"/>
  <c r="G33" i="16" s="1"/>
  <c r="E17" i="16"/>
  <c r="E16" i="16"/>
  <c r="D16" i="16"/>
  <c r="D17" i="16"/>
  <c r="T17" i="16"/>
  <c r="T16" i="16"/>
  <c r="H17" i="16"/>
  <c r="H16" i="16"/>
  <c r="L16" i="16"/>
  <c r="L17" i="16"/>
  <c r="F16" i="16"/>
  <c r="F17" i="16"/>
  <c r="O17" i="16"/>
  <c r="O16" i="16"/>
  <c r="R17" i="16"/>
  <c r="R16" i="16"/>
  <c r="Q17" i="16"/>
  <c r="Q16" i="16"/>
  <c r="P16" i="16"/>
  <c r="P17" i="16"/>
  <c r="O25" i="16"/>
  <c r="O24" i="16"/>
  <c r="L25" i="16"/>
  <c r="L24" i="16"/>
  <c r="R24" i="16"/>
  <c r="R25" i="16"/>
  <c r="F24" i="16"/>
  <c r="F25" i="16"/>
  <c r="T24" i="16"/>
  <c r="T25" i="16"/>
  <c r="E25" i="16"/>
  <c r="E24" i="16"/>
  <c r="Q24" i="16"/>
  <c r="Q25" i="16"/>
  <c r="D24" i="16"/>
  <c r="D25" i="16"/>
  <c r="P25" i="16"/>
  <c r="P24" i="16"/>
  <c r="H25" i="16"/>
  <c r="H24" i="16"/>
  <c r="N32" i="16" l="1"/>
  <c r="N33" i="16" s="1"/>
  <c r="E16" i="14" s="1"/>
  <c r="Q20" i="16"/>
  <c r="Q22" i="16" s="1"/>
  <c r="O20" i="16"/>
  <c r="O22" i="16" s="1"/>
  <c r="E20" i="16"/>
  <c r="E22" i="16" s="1"/>
  <c r="E32" i="16"/>
  <c r="E33" i="16" s="1"/>
  <c r="E23" i="14" s="1"/>
  <c r="L32" i="16"/>
  <c r="L33" i="16" s="1"/>
  <c r="E13" i="14" s="1"/>
  <c r="F20" i="16"/>
  <c r="F22" i="16" s="1"/>
  <c r="H20" i="16"/>
  <c r="H22" i="16" s="1"/>
  <c r="F32" i="16"/>
  <c r="F33" i="16" s="1"/>
  <c r="E24" i="14" s="1"/>
  <c r="H32" i="16"/>
  <c r="H33" i="16" s="1"/>
  <c r="E25" i="14" s="1"/>
  <c r="Q32" i="16"/>
  <c r="Q33" i="16" s="1"/>
  <c r="L20" i="16"/>
  <c r="L22" i="16" s="1"/>
  <c r="R32" i="16"/>
  <c r="R33" i="16" s="1"/>
  <c r="O32" i="16"/>
  <c r="O33" i="16" s="1"/>
  <c r="E15" i="14" s="1"/>
  <c r="D20" i="16"/>
  <c r="D22" i="16" s="1"/>
  <c r="T20" i="16"/>
  <c r="T22" i="16" s="1"/>
  <c r="P32" i="16"/>
  <c r="P33" i="16" s="1"/>
  <c r="E19" i="14" s="1"/>
  <c r="T32" i="16"/>
  <c r="T33" i="16" s="1"/>
  <c r="R20" i="16"/>
  <c r="R22" i="16" s="1"/>
  <c r="P20" i="16"/>
  <c r="P22" i="16" s="1"/>
  <c r="D32" i="16"/>
  <c r="D33" i="16" s="1"/>
  <c r="E22" i="14" s="1"/>
  <c r="E18" i="14" l="1"/>
  <c r="L18" i="14" s="1"/>
  <c r="E17" i="14"/>
  <c r="L19" i="14"/>
  <c r="C29" i="14" l="1"/>
  <c r="L24" i="14"/>
  <c r="C23" i="14"/>
  <c r="C24" i="14" s="1"/>
  <c r="I20" i="14"/>
  <c r="H20" i="14"/>
  <c r="G20" i="14"/>
  <c r="L17" i="14"/>
  <c r="L16" i="14"/>
  <c r="L15" i="14"/>
  <c r="L10" i="14"/>
  <c r="L9" i="14"/>
  <c r="L7" i="14"/>
  <c r="L8" i="14" l="1"/>
  <c r="L11" i="14" s="1"/>
  <c r="L13" i="14"/>
  <c r="L20" i="14" s="1"/>
  <c r="L25" i="14" l="1"/>
  <c r="L28" i="14" l="1"/>
  <c r="C38" i="14" l="1"/>
  <c r="L22" i="14"/>
  <c r="L29" i="14"/>
  <c r="L23" i="14"/>
  <c r="L26" i="14" l="1"/>
  <c r="L31" i="14"/>
  <c r="L40" i="14" l="1"/>
  <c r="L41" i="14" s="1"/>
  <c r="L42" i="14" l="1"/>
  <c r="L43" i="14" s="1"/>
</calcChain>
</file>

<file path=xl/sharedStrings.xml><?xml version="1.0" encoding="utf-8"?>
<sst xmlns="http://schemas.openxmlformats.org/spreadsheetml/2006/main" count="213" uniqueCount="116">
  <si>
    <t>G</t>
  </si>
  <si>
    <t>Cost/Head</t>
  </si>
  <si>
    <t>I</t>
  </si>
  <si>
    <t>II</t>
  </si>
  <si>
    <t>III</t>
  </si>
  <si>
    <t>Cost/Month</t>
  </si>
  <si>
    <t>Cost</t>
  </si>
  <si>
    <t>Management Team</t>
  </si>
  <si>
    <t xml:space="preserve">Security Supervisor </t>
  </si>
  <si>
    <t>Security Guards</t>
  </si>
  <si>
    <t>HK Supervisor</t>
  </si>
  <si>
    <t>Unit Rate (Rs.)</t>
  </si>
  <si>
    <t xml:space="preserve">Site Name - </t>
  </si>
  <si>
    <t xml:space="preserve">Proposal Date - </t>
  </si>
  <si>
    <t>City</t>
  </si>
  <si>
    <t>Sub - Total</t>
  </si>
  <si>
    <t>Shifts</t>
  </si>
  <si>
    <t>Remarks &amp; Shift Timings</t>
  </si>
  <si>
    <t>Sr.No.</t>
  </si>
  <si>
    <t>Security Team</t>
  </si>
  <si>
    <t>Shift Engineer</t>
  </si>
  <si>
    <t xml:space="preserve">Technical Team </t>
  </si>
  <si>
    <t>Soft Services</t>
  </si>
  <si>
    <t>Total No.</t>
  </si>
  <si>
    <t>Management Fee</t>
  </si>
  <si>
    <t>Grand Total - Monthly</t>
  </si>
  <si>
    <t>9 hours x 6 Days a Week</t>
  </si>
  <si>
    <t>Basic</t>
  </si>
  <si>
    <t>HRA</t>
  </si>
  <si>
    <t>PARTICULARS</t>
  </si>
  <si>
    <t>(A)</t>
  </si>
  <si>
    <t>Conveyance</t>
  </si>
  <si>
    <t>Total Gross Salary</t>
  </si>
  <si>
    <t>(B)</t>
  </si>
  <si>
    <t>LWF</t>
  </si>
  <si>
    <t>Professional Tax</t>
  </si>
  <si>
    <t>Employees deduction</t>
  </si>
  <si>
    <t>Net Salary (A-B)</t>
  </si>
  <si>
    <t>Net Charges to Company</t>
  </si>
  <si>
    <t>Total Cost</t>
  </si>
  <si>
    <t>Gurgaon</t>
  </si>
  <si>
    <t>Estate Manager</t>
  </si>
  <si>
    <t>Accountant</t>
  </si>
  <si>
    <t>HK Staff</t>
  </si>
  <si>
    <t>Pantry Boy</t>
  </si>
  <si>
    <t>Horticulture Supervisor</t>
  </si>
  <si>
    <t>Gardener</t>
  </si>
  <si>
    <t>Fire Technician</t>
  </si>
  <si>
    <t>Technical Assistant</t>
  </si>
  <si>
    <t>Unskilled</t>
  </si>
  <si>
    <t>Semi Skilled B</t>
  </si>
  <si>
    <t>Skilled B</t>
  </si>
  <si>
    <t>D.A.</t>
  </si>
  <si>
    <t>Basic + D.A.</t>
  </si>
  <si>
    <t>Special Allowance</t>
  </si>
  <si>
    <t>NA</t>
  </si>
  <si>
    <t>(C)</t>
  </si>
  <si>
    <t>Gratuity</t>
  </si>
  <si>
    <t>Admin, Documentation, Background Verification</t>
  </si>
  <si>
    <t>Uniform</t>
  </si>
  <si>
    <t>LS</t>
  </si>
  <si>
    <t>Terms</t>
  </si>
  <si>
    <t>Taxes as applicable</t>
  </si>
  <si>
    <t>Revision in rates will be deemed approved as per the Minimum Wage Notification from the date thereof</t>
  </si>
  <si>
    <t>SILA will provide statutory documentation each month</t>
  </si>
  <si>
    <t>Invoices will sent by the 3rd, verification by client by the 5th and payments to be released by the end of each month</t>
  </si>
  <si>
    <t>Work on Statutory Holidays will be billed 3x as per norms - 26th January, 15th August, 2nd October</t>
  </si>
  <si>
    <t>Overtime (If required) will be billed as per the OT rates mentioned in the wage Breakup</t>
  </si>
  <si>
    <t>Security &amp; Shift Communication</t>
  </si>
  <si>
    <t>Leave Cost</t>
  </si>
  <si>
    <t xml:space="preserve">Ex-Gratia on Basic + DA </t>
  </si>
  <si>
    <t>ESIC on Total Gross/Mediclaim</t>
  </si>
  <si>
    <t>PF Contribution on Gross excluding HRA</t>
  </si>
  <si>
    <t>ESIC on Total Gross</t>
  </si>
  <si>
    <t>Painter cum Mason</t>
  </si>
  <si>
    <t>DG Operator</t>
  </si>
  <si>
    <t>12 hours x 7 Days a Week</t>
  </si>
  <si>
    <t>Security Supervisor</t>
  </si>
  <si>
    <t>Security Guard</t>
  </si>
  <si>
    <t>Reliever Allowance</t>
  </si>
  <si>
    <t>Pest Control (1 Visit per Week)</t>
  </si>
  <si>
    <t xml:space="preserve">AMC costs for lifts, DG sets, Fire Alarm Systems &amp; other technical assets on actuals (To be discussed). </t>
  </si>
  <si>
    <t>R</t>
  </si>
  <si>
    <t>National Holidays</t>
  </si>
  <si>
    <t>Vendor Fees</t>
  </si>
  <si>
    <t>8 hours x 6 Days a Week</t>
  </si>
  <si>
    <t>Multi Skilled Technician</t>
  </si>
  <si>
    <t>Housekeeping &amp; Horticulture Consumables</t>
  </si>
  <si>
    <t>AFM</t>
  </si>
  <si>
    <t>Fire &amp; Security Officer</t>
  </si>
  <si>
    <t>AC Technician</t>
  </si>
  <si>
    <t>Gunman</t>
  </si>
  <si>
    <t>STP Operator</t>
  </si>
  <si>
    <t>Lift Technician / STP Operator</t>
  </si>
  <si>
    <t>CCTV + BMS Operator</t>
  </si>
  <si>
    <t>White Collared</t>
  </si>
  <si>
    <t>TOTAL COST</t>
  </si>
  <si>
    <t>Billing on actual</t>
  </si>
  <si>
    <t>Consumables, Machinery &amp; Pest Control</t>
  </si>
  <si>
    <t>Single Disc Scrubber Machine</t>
  </si>
  <si>
    <t xml:space="preserve">Manual Flipper </t>
  </si>
  <si>
    <t>Wet &amp; Dry Vacuum Cleaner</t>
  </si>
  <si>
    <t>High Pressure Jet Spray</t>
  </si>
  <si>
    <t>Façade Cleaning - @ Rs. 3.50 per sq ft</t>
  </si>
  <si>
    <t>General Pest Control &amp; Fogging</t>
  </si>
  <si>
    <t>As Per Min Wage Schedule - Gurgaon (01.07.2021)</t>
  </si>
  <si>
    <t>Technical Tools &amp; Tackles - On Actuals.</t>
  </si>
  <si>
    <t>Vyom Towers (Gurgaon)</t>
  </si>
  <si>
    <t xml:space="preserve">Will be added if required later </t>
  </si>
  <si>
    <t>AMC Costs</t>
  </si>
  <si>
    <t>Per Sqft Rate Contract</t>
  </si>
  <si>
    <t>Monthly Charges (per sqft Rate)</t>
  </si>
  <si>
    <t>Cost/sqft</t>
  </si>
  <si>
    <t xml:space="preserve">Including Manpower &amp; AMC costs </t>
  </si>
  <si>
    <t>Total Area (Sqft)</t>
  </si>
  <si>
    <t xml:space="preserve">Façade Cleaning - will be done at actuals - We will get 3 competitive quotes for comparison purposes and proceed with the most qualified vendor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</si>
</sst>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_ * #,##0_ ;_ * \-#,##0_ ;_ * &quot;-&quot;??_ ;_ @_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sz val="11"/>
      <color indexed="8"/>
      <name val="Calibri"/>
      <family val="2"/>
    </font>
    <font>
      <b/>
      <i/>
      <u/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6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165" fontId="1" fillId="0" borderId="0" applyFont="0" applyFill="0" applyBorder="0" applyAlignment="0" applyProtection="0"/>
    <xf numFmtId="0" fontId="2" fillId="0" borderId="0">
      <protection locked="0"/>
    </xf>
    <xf numFmtId="0" fontId="10" fillId="0" borderId="0">
      <alignment vertical="center"/>
    </xf>
    <xf numFmtId="165" fontId="2" fillId="0" borderId="0">
      <alignment vertical="top"/>
      <protection locked="0"/>
    </xf>
    <xf numFmtId="9" fontId="2" fillId="0" borderId="0">
      <alignment vertical="top"/>
      <protection locked="0"/>
    </xf>
    <xf numFmtId="0" fontId="13" fillId="0" borderId="0"/>
  </cellStyleXfs>
  <cellXfs count="160">
    <xf numFmtId="0" fontId="0" fillId="0" borderId="0" xfId="0"/>
    <xf numFmtId="0" fontId="3" fillId="0" borderId="0" xfId="0" applyFont="1" applyAlignment="1">
      <alignment horizontal="center"/>
    </xf>
    <xf numFmtId="166" fontId="3" fillId="0" borderId="0" xfId="1" applyNumberFormat="1" applyFont="1" applyAlignment="1">
      <alignment horizontal="center"/>
    </xf>
    <xf numFmtId="0" fontId="3" fillId="0" borderId="0" xfId="1" applyNumberFormat="1" applyFont="1" applyAlignment="1">
      <alignment horizontal="center"/>
    </xf>
    <xf numFmtId="0" fontId="4" fillId="0" borderId="0" xfId="0" applyFont="1"/>
    <xf numFmtId="0" fontId="5" fillId="0" borderId="12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164" fontId="5" fillId="0" borderId="13" xfId="2" applyFont="1" applyFill="1" applyBorder="1" applyAlignment="1">
      <alignment vertical="center"/>
    </xf>
    <xf numFmtId="166" fontId="5" fillId="0" borderId="14" xfId="1" applyNumberFormat="1" applyFont="1" applyFill="1" applyBorder="1" applyAlignment="1">
      <alignment vertical="center"/>
    </xf>
    <xf numFmtId="0" fontId="5" fillId="0" borderId="15" xfId="0" applyFont="1" applyFill="1" applyBorder="1" applyAlignment="1">
      <alignment horizontal="left" vertical="center"/>
    </xf>
    <xf numFmtId="164" fontId="5" fillId="0" borderId="0" xfId="2" applyFont="1" applyFill="1" applyBorder="1" applyAlignment="1">
      <alignment vertical="center"/>
    </xf>
    <xf numFmtId="166" fontId="5" fillId="0" borderId="0" xfId="1" applyNumberFormat="1" applyFont="1" applyFill="1" applyBorder="1" applyAlignment="1">
      <alignment horizontal="center" vertical="center"/>
    </xf>
    <xf numFmtId="166" fontId="5" fillId="0" borderId="16" xfId="1" applyNumberFormat="1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164" fontId="5" fillId="0" borderId="1" xfId="2" applyFont="1" applyFill="1" applyBorder="1" applyAlignment="1">
      <alignment vertical="center"/>
    </xf>
    <xf numFmtId="166" fontId="5" fillId="0" borderId="1" xfId="1" applyNumberFormat="1" applyFont="1" applyFill="1" applyBorder="1" applyAlignment="1">
      <alignment horizontal="center" vertical="center"/>
    </xf>
    <xf numFmtId="166" fontId="5" fillId="0" borderId="11" xfId="1" applyNumberFormat="1" applyFont="1" applyFill="1" applyBorder="1" applyAlignment="1">
      <alignment horizontal="center" vertical="center"/>
    </xf>
    <xf numFmtId="0" fontId="5" fillId="3" borderId="10" xfId="4" applyFont="1" applyFill="1" applyBorder="1" applyAlignment="1">
      <alignment horizontal="center" vertical="center"/>
    </xf>
    <xf numFmtId="0" fontId="5" fillId="3" borderId="10" xfId="4" applyFont="1" applyFill="1" applyBorder="1" applyAlignment="1">
      <alignment horizontal="left" vertical="center"/>
    </xf>
    <xf numFmtId="164" fontId="5" fillId="3" borderId="10" xfId="2" applyFont="1" applyFill="1" applyBorder="1" applyAlignment="1">
      <alignment horizontal="center" vertical="center"/>
    </xf>
    <xf numFmtId="166" fontId="6" fillId="3" borderId="10" xfId="3" applyNumberFormat="1" applyFont="1" applyFill="1" applyBorder="1" applyAlignment="1">
      <alignment vertical="center"/>
    </xf>
    <xf numFmtId="0" fontId="5" fillId="4" borderId="4" xfId="4" applyFont="1" applyFill="1" applyBorder="1" applyAlignment="1">
      <alignment horizontal="left" vertical="center"/>
    </xf>
    <xf numFmtId="164" fontId="5" fillId="4" borderId="4" xfId="2" applyFont="1" applyFill="1" applyBorder="1" applyAlignment="1">
      <alignment horizontal="center" vertical="center"/>
    </xf>
    <xf numFmtId="166" fontId="5" fillId="4" borderId="4" xfId="1" applyNumberFormat="1" applyFont="1" applyFill="1" applyBorder="1" applyAlignment="1">
      <alignment horizontal="center" vertical="center"/>
    </xf>
    <xf numFmtId="166" fontId="5" fillId="3" borderId="4" xfId="1" applyNumberFormat="1" applyFont="1" applyFill="1" applyBorder="1" applyAlignment="1">
      <alignment horizontal="center" vertical="center"/>
    </xf>
    <xf numFmtId="0" fontId="3" fillId="2" borderId="4" xfId="4" applyFont="1" applyFill="1" applyBorder="1" applyAlignment="1">
      <alignment horizontal="center" vertical="center"/>
    </xf>
    <xf numFmtId="0" fontId="3" fillId="2" borderId="4" xfId="4" applyFont="1" applyFill="1" applyBorder="1" applyAlignment="1">
      <alignment horizontal="left" vertical="center"/>
    </xf>
    <xf numFmtId="164" fontId="3" fillId="2" borderId="4" xfId="2" applyFont="1" applyFill="1" applyBorder="1" applyAlignment="1">
      <alignment horizontal="center" vertical="center"/>
    </xf>
    <xf numFmtId="0" fontId="3" fillId="2" borderId="0" xfId="0" applyFont="1" applyFill="1"/>
    <xf numFmtId="0" fontId="4" fillId="2" borderId="0" xfId="0" applyFont="1" applyFill="1"/>
    <xf numFmtId="164" fontId="5" fillId="3" borderId="4" xfId="2" applyFont="1" applyFill="1" applyBorder="1" applyAlignment="1">
      <alignment horizontal="center" vertical="center"/>
    </xf>
    <xf numFmtId="0" fontId="5" fillId="4" borderId="4" xfId="4" applyFont="1" applyFill="1" applyBorder="1" applyAlignment="1">
      <alignment horizontal="left" vertical="center" wrapText="1"/>
    </xf>
    <xf numFmtId="0" fontId="3" fillId="2" borderId="4" xfId="4" applyFont="1" applyFill="1" applyBorder="1" applyAlignment="1">
      <alignment horizontal="left" vertical="center" wrapText="1"/>
    </xf>
    <xf numFmtId="164" fontId="5" fillId="3" borderId="4" xfId="2" applyFont="1" applyFill="1" applyBorder="1" applyAlignment="1">
      <alignment horizontal="center"/>
    </xf>
    <xf numFmtId="166" fontId="5" fillId="4" borderId="4" xfId="5" applyNumberFormat="1" applyFont="1" applyFill="1" applyBorder="1" applyAlignment="1">
      <alignment horizontal="center" vertical="top"/>
    </xf>
    <xf numFmtId="166" fontId="5" fillId="4" borderId="4" xfId="5" applyNumberFormat="1" applyFont="1" applyFill="1" applyBorder="1" applyAlignment="1">
      <alignment horizontal="left" vertical="top" wrapText="1"/>
    </xf>
    <xf numFmtId="164" fontId="5" fillId="4" borderId="4" xfId="2" applyFont="1" applyFill="1" applyBorder="1" applyAlignment="1">
      <alignment horizontal="center" vertical="top"/>
    </xf>
    <xf numFmtId="166" fontId="3" fillId="2" borderId="4" xfId="6" applyNumberFormat="1" applyFont="1" applyFill="1" applyBorder="1" applyAlignment="1">
      <alignment horizontal="left" vertical="center"/>
    </xf>
    <xf numFmtId="0" fontId="3" fillId="0" borderId="4" xfId="4" applyFont="1" applyBorder="1" applyAlignment="1">
      <alignment horizontal="center" vertical="center"/>
    </xf>
    <xf numFmtId="0" fontId="3" fillId="0" borderId="4" xfId="4" applyFont="1" applyBorder="1" applyAlignment="1">
      <alignment horizontal="left" vertical="center"/>
    </xf>
    <xf numFmtId="2" fontId="3" fillId="2" borderId="4" xfId="4" applyNumberFormat="1" applyFont="1" applyFill="1" applyBorder="1" applyAlignment="1">
      <alignment horizontal="left" vertical="center"/>
    </xf>
    <xf numFmtId="164" fontId="3" fillId="0" borderId="4" xfId="2" applyFont="1" applyFill="1" applyBorder="1" applyAlignment="1">
      <alignment horizontal="center" vertical="center"/>
    </xf>
    <xf numFmtId="166" fontId="3" fillId="2" borderId="4" xfId="1" applyNumberFormat="1" applyFont="1" applyFill="1" applyBorder="1" applyAlignment="1">
      <alignment horizontal="center"/>
    </xf>
    <xf numFmtId="2" fontId="3" fillId="0" borderId="4" xfId="4" applyNumberFormat="1" applyFont="1" applyBorder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164" fontId="3" fillId="0" borderId="0" xfId="2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0" borderId="4" xfId="9" applyFont="1" applyBorder="1" applyAlignment="1">
      <alignment horizontal="left" vertical="center"/>
    </xf>
    <xf numFmtId="164" fontId="5" fillId="4" borderId="4" xfId="2" applyFont="1" applyFill="1" applyBorder="1" applyAlignment="1">
      <alignment horizontal="center"/>
    </xf>
    <xf numFmtId="166" fontId="5" fillId="4" borderId="4" xfId="1" applyNumberFormat="1" applyFont="1" applyFill="1" applyBorder="1" applyAlignment="1">
      <alignment horizontal="center"/>
    </xf>
    <xf numFmtId="9" fontId="5" fillId="0" borderId="4" xfId="2" applyNumberFormat="1" applyFont="1" applyFill="1" applyBorder="1" applyAlignment="1">
      <alignment horizontal="center" vertical="center"/>
    </xf>
    <xf numFmtId="166" fontId="3" fillId="2" borderId="4" xfId="1" applyNumberFormat="1" applyFont="1" applyFill="1" applyBorder="1" applyAlignment="1">
      <alignment horizontal="center" vertical="center"/>
    </xf>
    <xf numFmtId="0" fontId="5" fillId="4" borderId="4" xfId="4" applyFont="1" applyFill="1" applyBorder="1" applyAlignment="1">
      <alignment horizontal="center" vertical="center"/>
    </xf>
    <xf numFmtId="166" fontId="5" fillId="3" borderId="4" xfId="1" applyNumberFormat="1" applyFont="1" applyFill="1" applyBorder="1" applyAlignment="1">
      <alignment horizontal="center"/>
    </xf>
    <xf numFmtId="166" fontId="3" fillId="2" borderId="4" xfId="1" applyNumberFormat="1" applyFont="1" applyFill="1" applyBorder="1" applyAlignment="1">
      <alignment horizontal="center" vertical="center"/>
    </xf>
    <xf numFmtId="14" fontId="5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/>
    <xf numFmtId="166" fontId="3" fillId="2" borderId="4" xfId="1" applyNumberFormat="1" applyFont="1" applyFill="1" applyBorder="1" applyAlignment="1">
      <alignment horizontal="center" vertical="center"/>
    </xf>
    <xf numFmtId="166" fontId="3" fillId="0" borderId="0" xfId="1" applyNumberFormat="1" applyFont="1" applyAlignment="1">
      <alignment horizontal="center" vertical="center"/>
    </xf>
    <xf numFmtId="166" fontId="5" fillId="4" borderId="4" xfId="1" applyNumberFormat="1" applyFont="1" applyFill="1" applyBorder="1" applyAlignment="1">
      <alignment vertical="center"/>
    </xf>
    <xf numFmtId="166" fontId="5" fillId="0" borderId="13" xfId="1" applyNumberFormat="1" applyFont="1" applyFill="1" applyBorder="1" applyAlignment="1">
      <alignment horizontal="center" vertical="center"/>
    </xf>
    <xf numFmtId="1" fontId="5" fillId="3" borderId="4" xfId="1" applyNumberFormat="1" applyFont="1" applyFill="1" applyBorder="1" applyAlignment="1">
      <alignment horizontal="center"/>
    </xf>
    <xf numFmtId="1" fontId="5" fillId="4" borderId="4" xfId="1" applyNumberFormat="1" applyFont="1" applyFill="1" applyBorder="1" applyAlignment="1">
      <alignment horizontal="center" vertical="center"/>
    </xf>
    <xf numFmtId="1" fontId="3" fillId="2" borderId="4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1" fillId="0" borderId="18" xfId="2" applyFont="1" applyBorder="1" applyAlignment="1" applyProtection="1">
      <alignment horizontal="center" vertical="center" wrapText="1"/>
    </xf>
    <xf numFmtId="0" fontId="9" fillId="0" borderId="10" xfId="0" applyFont="1" applyBorder="1" applyAlignment="1">
      <alignment horizontal="center" wrapText="1"/>
    </xf>
    <xf numFmtId="0" fontId="9" fillId="0" borderId="10" xfId="0" applyFont="1" applyBorder="1" applyAlignment="1">
      <alignment wrapText="1"/>
    </xf>
    <xf numFmtId="164" fontId="11" fillId="0" borderId="19" xfId="2" applyFont="1" applyBorder="1" applyAlignment="1" applyProtection="1">
      <alignment horizontal="center" vertical="center" wrapText="1"/>
    </xf>
    <xf numFmtId="164" fontId="11" fillId="0" borderId="20" xfId="2" applyFont="1" applyBorder="1" applyAlignment="1" applyProtection="1">
      <alignment horizontal="center" vertical="center" wrapText="1"/>
    </xf>
    <xf numFmtId="164" fontId="0" fillId="0" borderId="21" xfId="2" applyFont="1" applyBorder="1" applyAlignment="1" applyProtection="1">
      <alignment horizontal="center"/>
    </xf>
    <xf numFmtId="164" fontId="10" fillId="0" borderId="22" xfId="2" applyFont="1" applyBorder="1" applyAlignment="1" applyProtection="1">
      <alignment horizontal="center" vertical="center"/>
    </xf>
    <xf numFmtId="164" fontId="0" fillId="0" borderId="18" xfId="2" applyFont="1" applyBorder="1" applyAlignment="1" applyProtection="1">
      <alignment horizontal="center"/>
    </xf>
    <xf numFmtId="164" fontId="10" fillId="0" borderId="23" xfId="2" applyFont="1" applyBorder="1" applyAlignment="1" applyProtection="1">
      <alignment horizontal="center" vertical="center"/>
    </xf>
    <xf numFmtId="164" fontId="11" fillId="0" borderId="24" xfId="2" applyFont="1" applyBorder="1" applyAlignment="1" applyProtection="1">
      <alignment horizontal="center"/>
    </xf>
    <xf numFmtId="164" fontId="11" fillId="0" borderId="25" xfId="2" applyFont="1" applyBorder="1" applyAlignment="1" applyProtection="1">
      <alignment horizontal="center" vertical="center"/>
    </xf>
    <xf numFmtId="164" fontId="10" fillId="0" borderId="26" xfId="2" applyFont="1" applyBorder="1" applyAlignment="1" applyProtection="1">
      <alignment horizontal="center" vertical="center" wrapText="1"/>
    </xf>
    <xf numFmtId="167" fontId="10" fillId="0" borderId="27" xfId="2" applyNumberFormat="1" applyFont="1" applyBorder="1" applyAlignment="1" applyProtection="1">
      <alignment horizontal="center" vertical="center" wrapText="1"/>
    </xf>
    <xf numFmtId="164" fontId="0" fillId="0" borderId="8" xfId="2" applyFont="1" applyBorder="1" applyAlignment="1" applyProtection="1">
      <alignment horizontal="center"/>
    </xf>
    <xf numFmtId="164" fontId="10" fillId="0" borderId="28" xfId="2" applyFont="1" applyBorder="1" applyAlignment="1" applyProtection="1">
      <alignment horizontal="center"/>
    </xf>
    <xf numFmtId="164" fontId="10" fillId="0" borderId="29" xfId="2" applyFont="1" applyBorder="1" applyAlignment="1" applyProtection="1">
      <alignment horizontal="center" vertical="center"/>
    </xf>
    <xf numFmtId="164" fontId="10" fillId="0" borderId="25" xfId="2" applyFont="1" applyBorder="1" applyAlignment="1" applyProtection="1">
      <alignment horizontal="center" vertical="center"/>
    </xf>
    <xf numFmtId="164" fontId="11" fillId="0" borderId="26" xfId="2" applyFont="1" applyBorder="1" applyAlignment="1" applyProtection="1">
      <alignment horizontal="center"/>
    </xf>
    <xf numFmtId="164" fontId="11" fillId="0" borderId="27" xfId="2" applyFont="1" applyBorder="1" applyAlignment="1" applyProtection="1">
      <alignment horizontal="center" vertical="center"/>
    </xf>
    <xf numFmtId="164" fontId="10" fillId="0" borderId="8" xfId="2" applyFont="1" applyBorder="1" applyAlignment="1" applyProtection="1">
      <alignment horizontal="center"/>
    </xf>
    <xf numFmtId="164" fontId="10" fillId="0" borderId="4" xfId="2" applyFont="1" applyBorder="1" applyAlignment="1" applyProtection="1">
      <alignment horizontal="center" vertical="center"/>
    </xf>
    <xf numFmtId="164" fontId="10" fillId="0" borderId="4" xfId="2" applyFont="1" applyBorder="1" applyAlignment="1" applyProtection="1">
      <alignment horizontal="right" vertical="center"/>
    </xf>
    <xf numFmtId="164" fontId="10" fillId="0" borderId="29" xfId="2" applyFont="1" applyBorder="1" applyAlignment="1" applyProtection="1">
      <alignment horizontal="right" vertical="center"/>
    </xf>
    <xf numFmtId="164" fontId="11" fillId="0" borderId="21" xfId="2" applyFont="1" applyBorder="1" applyAlignment="1" applyProtection="1">
      <alignment horizontal="center"/>
    </xf>
    <xf numFmtId="164" fontId="11" fillId="0" borderId="22" xfId="2" applyFont="1" applyBorder="1" applyAlignment="1" applyProtection="1">
      <alignment horizontal="center" vertical="center"/>
    </xf>
    <xf numFmtId="164" fontId="12" fillId="4" borderId="24" xfId="2" applyFont="1" applyFill="1" applyBorder="1" applyAlignment="1" applyProtection="1">
      <alignment horizontal="center"/>
    </xf>
    <xf numFmtId="164" fontId="12" fillId="4" borderId="25" xfId="2" applyFont="1" applyFill="1" applyBorder="1" applyAlignment="1" applyProtection="1">
      <alignment horizontal="center" vertical="center"/>
    </xf>
    <xf numFmtId="164" fontId="11" fillId="0" borderId="16" xfId="2" applyFont="1" applyBorder="1" applyAlignment="1" applyProtection="1">
      <alignment horizontal="center" vertical="center" wrapText="1"/>
    </xf>
    <xf numFmtId="164" fontId="11" fillId="0" borderId="30" xfId="2" applyFont="1" applyBorder="1" applyAlignment="1" applyProtection="1">
      <alignment horizontal="center" vertical="center" wrapText="1"/>
    </xf>
    <xf numFmtId="164" fontId="0" fillId="0" borderId="16" xfId="2" applyFont="1" applyBorder="1" applyAlignment="1" applyProtection="1">
      <alignment horizontal="center"/>
    </xf>
    <xf numFmtId="164" fontId="0" fillId="0" borderId="31" xfId="2" applyFont="1" applyBorder="1" applyAlignment="1" applyProtection="1">
      <alignment horizontal="center"/>
    </xf>
    <xf numFmtId="164" fontId="11" fillId="0" borderId="32" xfId="2" applyFont="1" applyBorder="1" applyAlignment="1" applyProtection="1">
      <alignment horizontal="center"/>
    </xf>
    <xf numFmtId="164" fontId="10" fillId="0" borderId="7" xfId="2" applyFont="1" applyBorder="1" applyAlignment="1" applyProtection="1">
      <alignment horizontal="center" vertical="center" wrapText="1"/>
    </xf>
    <xf numFmtId="164" fontId="10" fillId="0" borderId="33" xfId="2" applyFont="1" applyBorder="1" applyAlignment="1" applyProtection="1">
      <alignment horizontal="center"/>
    </xf>
    <xf numFmtId="164" fontId="11" fillId="0" borderId="7" xfId="2" applyFont="1" applyBorder="1" applyAlignment="1" applyProtection="1">
      <alignment horizontal="center"/>
    </xf>
    <xf numFmtId="164" fontId="10" fillId="0" borderId="3" xfId="2" applyFont="1" applyBorder="1" applyAlignment="1" applyProtection="1">
      <alignment horizontal="center"/>
    </xf>
    <xf numFmtId="164" fontId="11" fillId="0" borderId="16" xfId="2" applyFont="1" applyBorder="1" applyAlignment="1" applyProtection="1">
      <alignment horizontal="center"/>
    </xf>
    <xf numFmtId="164" fontId="0" fillId="0" borderId="3" xfId="2" applyFont="1" applyBorder="1" applyAlignment="1" applyProtection="1">
      <alignment horizontal="center"/>
    </xf>
    <xf numFmtId="164" fontId="12" fillId="4" borderId="32" xfId="2" applyFont="1" applyFill="1" applyBorder="1" applyAlignment="1" applyProtection="1">
      <alignment horizontal="center"/>
    </xf>
    <xf numFmtId="9" fontId="10" fillId="0" borderId="3" xfId="3" applyFont="1" applyBorder="1" applyAlignment="1" applyProtection="1">
      <alignment horizontal="center"/>
    </xf>
    <xf numFmtId="10" fontId="10" fillId="0" borderId="3" xfId="3" applyNumberFormat="1" applyFont="1" applyBorder="1" applyAlignment="1" applyProtection="1">
      <alignment horizontal="center"/>
    </xf>
    <xf numFmtId="166" fontId="5" fillId="0" borderId="4" xfId="1" applyNumberFormat="1" applyFont="1" applyFill="1" applyBorder="1" applyAlignment="1">
      <alignment horizontal="center" vertical="center"/>
    </xf>
    <xf numFmtId="3" fontId="14" fillId="0" borderId="0" xfId="15" applyNumberFormat="1" applyFont="1" applyFill="1" applyBorder="1" applyAlignment="1">
      <alignment vertical="center"/>
    </xf>
    <xf numFmtId="0" fontId="15" fillId="0" borderId="0" xfId="0" applyFont="1" applyAlignment="1"/>
    <xf numFmtId="166" fontId="5" fillId="3" borderId="10" xfId="3" applyNumberFormat="1" applyFont="1" applyFill="1" applyBorder="1" applyAlignment="1">
      <alignment vertical="center"/>
    </xf>
    <xf numFmtId="0" fontId="9" fillId="0" borderId="35" xfId="0" applyFont="1" applyBorder="1" applyAlignment="1">
      <alignment wrapText="1"/>
    </xf>
    <xf numFmtId="164" fontId="10" fillId="0" borderId="37" xfId="2" applyFont="1" applyBorder="1" applyAlignment="1" applyProtection="1">
      <alignment horizontal="center" vertical="center"/>
    </xf>
    <xf numFmtId="164" fontId="11" fillId="0" borderId="38" xfId="2" applyFont="1" applyBorder="1" applyAlignment="1" applyProtection="1">
      <alignment horizontal="center" vertical="center"/>
    </xf>
    <xf numFmtId="167" fontId="10" fillId="0" borderId="39" xfId="2" applyNumberFormat="1" applyFont="1" applyBorder="1" applyAlignment="1" applyProtection="1">
      <alignment horizontal="center" vertical="center" wrapText="1"/>
    </xf>
    <xf numFmtId="164" fontId="10" fillId="0" borderId="38" xfId="2" applyFont="1" applyBorder="1" applyAlignment="1" applyProtection="1">
      <alignment horizontal="center" vertical="center"/>
    </xf>
    <xf numFmtId="164" fontId="11" fillId="0" borderId="39" xfId="2" applyFont="1" applyBorder="1" applyAlignment="1" applyProtection="1">
      <alignment horizontal="center" vertical="center"/>
    </xf>
    <xf numFmtId="164" fontId="10" fillId="0" borderId="9" xfId="2" applyFont="1" applyBorder="1" applyAlignment="1" applyProtection="1">
      <alignment horizontal="center" vertical="center"/>
    </xf>
    <xf numFmtId="164" fontId="10" fillId="0" borderId="9" xfId="2" applyFont="1" applyBorder="1" applyAlignment="1" applyProtection="1">
      <alignment horizontal="right" vertical="center"/>
    </xf>
    <xf numFmtId="164" fontId="10" fillId="0" borderId="40" xfId="2" applyFont="1" applyBorder="1" applyAlignment="1" applyProtection="1">
      <alignment horizontal="right" vertical="center"/>
    </xf>
    <xf numFmtId="164" fontId="11" fillId="0" borderId="36" xfId="2" applyFont="1" applyBorder="1" applyAlignment="1" applyProtection="1">
      <alignment horizontal="center" vertical="center"/>
    </xf>
    <xf numFmtId="164" fontId="12" fillId="4" borderId="38" xfId="2" applyFont="1" applyFill="1" applyBorder="1" applyAlignment="1" applyProtection="1">
      <alignment horizontal="center" vertical="center"/>
    </xf>
    <xf numFmtId="164" fontId="0" fillId="0" borderId="4" xfId="2" applyFont="1" applyBorder="1" applyAlignment="1" applyProtection="1">
      <alignment horizontal="center"/>
    </xf>
    <xf numFmtId="10" fontId="10" fillId="0" borderId="4" xfId="3" applyNumberFormat="1" applyFont="1" applyBorder="1" applyAlignment="1" applyProtection="1">
      <alignment horizontal="center"/>
    </xf>
    <xf numFmtId="167" fontId="10" fillId="0" borderId="4" xfId="2" applyNumberFormat="1" applyFont="1" applyBorder="1" applyAlignment="1" applyProtection="1">
      <alignment horizontal="center" vertical="center" wrapText="1"/>
    </xf>
    <xf numFmtId="164" fontId="10" fillId="0" borderId="21" xfId="2" applyFont="1" applyBorder="1" applyAlignment="1" applyProtection="1">
      <alignment horizontal="center"/>
    </xf>
    <xf numFmtId="10" fontId="10" fillId="0" borderId="16" xfId="3" applyNumberFormat="1" applyFont="1" applyBorder="1" applyAlignment="1" applyProtection="1">
      <alignment horizontal="center"/>
    </xf>
    <xf numFmtId="165" fontId="0" fillId="0" borderId="0" xfId="0" applyNumberFormat="1"/>
    <xf numFmtId="166" fontId="4" fillId="0" borderId="0" xfId="0" applyNumberFormat="1" applyFont="1"/>
    <xf numFmtId="167" fontId="10" fillId="0" borderId="9" xfId="2" applyNumberFormat="1" applyFont="1" applyBorder="1" applyAlignment="1" applyProtection="1">
      <alignment horizontal="center" vertical="center" wrapText="1"/>
    </xf>
    <xf numFmtId="164" fontId="10" fillId="0" borderId="40" xfId="2" applyFont="1" applyBorder="1" applyAlignment="1" applyProtection="1">
      <alignment horizontal="center" vertical="center"/>
    </xf>
    <xf numFmtId="165" fontId="4" fillId="0" borderId="0" xfId="0" applyNumberFormat="1" applyFont="1"/>
    <xf numFmtId="165" fontId="4" fillId="0" borderId="4" xfId="0" applyNumberFormat="1" applyFont="1" applyFill="1" applyBorder="1" applyAlignment="1">
      <alignment horizontal="center" vertical="center"/>
    </xf>
    <xf numFmtId="166" fontId="5" fillId="3" borderId="4" xfId="1" applyNumberFormat="1" applyFont="1" applyFill="1" applyBorder="1" applyAlignment="1">
      <alignment horizontal="center"/>
    </xf>
    <xf numFmtId="9" fontId="5" fillId="2" borderId="4" xfId="3" applyFont="1" applyFill="1" applyBorder="1" applyAlignment="1">
      <alignment horizontal="center" vertical="center"/>
    </xf>
    <xf numFmtId="165" fontId="16" fillId="4" borderId="4" xfId="1" applyFont="1" applyFill="1" applyBorder="1" applyAlignment="1">
      <alignment horizontal="left"/>
    </xf>
    <xf numFmtId="166" fontId="5" fillId="3" borderId="4" xfId="1" applyNumberFormat="1" applyFont="1" applyFill="1" applyBorder="1" applyAlignment="1">
      <alignment horizontal="center"/>
    </xf>
    <xf numFmtId="164" fontId="10" fillId="0" borderId="23" xfId="2" applyFont="1" applyFill="1" applyBorder="1" applyAlignment="1" applyProtection="1">
      <alignment horizontal="center" vertical="center"/>
    </xf>
    <xf numFmtId="0" fontId="4" fillId="0" borderId="4" xfId="0" applyFont="1" applyBorder="1"/>
    <xf numFmtId="166" fontId="5" fillId="3" borderId="10" xfId="1" applyNumberFormat="1" applyFont="1" applyFill="1" applyBorder="1" applyAlignment="1">
      <alignment horizontal="center" vertical="center"/>
    </xf>
    <xf numFmtId="165" fontId="3" fillId="2" borderId="4" xfId="1" applyFont="1" applyFill="1" applyBorder="1" applyAlignment="1">
      <alignment horizontal="center" vertical="center"/>
    </xf>
    <xf numFmtId="166" fontId="5" fillId="3" borderId="4" xfId="5" applyNumberFormat="1" applyFont="1" applyFill="1" applyBorder="1" applyAlignment="1">
      <alignment horizontal="center" vertical="center"/>
    </xf>
    <xf numFmtId="166" fontId="5" fillId="4" borderId="4" xfId="1" applyNumberFormat="1" applyFont="1" applyFill="1" applyBorder="1" applyAlignment="1">
      <alignment horizontal="center"/>
    </xf>
    <xf numFmtId="0" fontId="3" fillId="0" borderId="0" xfId="0" applyFont="1" applyAlignment="1"/>
    <xf numFmtId="166" fontId="5" fillId="3" borderId="10" xfId="1" applyNumberFormat="1" applyFont="1" applyFill="1" applyBorder="1" applyAlignment="1">
      <alignment horizontal="center" vertical="center"/>
    </xf>
    <xf numFmtId="0" fontId="5" fillId="3" borderId="4" xfId="4" applyFont="1" applyFill="1" applyBorder="1" applyAlignment="1">
      <alignment horizontal="center" vertical="center"/>
    </xf>
    <xf numFmtId="0" fontId="5" fillId="4" borderId="2" xfId="4" applyFont="1" applyFill="1" applyBorder="1" applyAlignment="1">
      <alignment horizontal="center" vertical="center"/>
    </xf>
    <xf numFmtId="0" fontId="5" fillId="4" borderId="3" xfId="4" applyFont="1" applyFill="1" applyBorder="1" applyAlignment="1">
      <alignment horizontal="center" vertical="center"/>
    </xf>
    <xf numFmtId="166" fontId="5" fillId="4" borderId="2" xfId="5" applyNumberFormat="1" applyFont="1" applyFill="1" applyBorder="1" applyAlignment="1">
      <alignment horizontal="center"/>
    </xf>
    <xf numFmtId="166" fontId="5" fillId="4" borderId="3" xfId="5" applyNumberFormat="1" applyFont="1" applyFill="1" applyBorder="1" applyAlignment="1">
      <alignment horizontal="center"/>
    </xf>
    <xf numFmtId="166" fontId="5" fillId="0" borderId="2" xfId="5" applyNumberFormat="1" applyFont="1" applyFill="1" applyBorder="1" applyAlignment="1">
      <alignment horizontal="center" vertical="center"/>
    </xf>
    <xf numFmtId="166" fontId="5" fillId="0" borderId="3" xfId="5" applyNumberFormat="1" applyFont="1" applyFill="1" applyBorder="1" applyAlignment="1">
      <alignment horizontal="center" vertical="center"/>
    </xf>
    <xf numFmtId="164" fontId="11" fillId="4" borderId="5" xfId="2" applyFont="1" applyFill="1" applyBorder="1" applyAlignment="1" applyProtection="1">
      <alignment horizontal="center" vertical="center" wrapText="1"/>
    </xf>
    <xf numFmtId="164" fontId="11" fillId="4" borderId="6" xfId="2" applyFont="1" applyFill="1" applyBorder="1" applyAlignment="1" applyProtection="1">
      <alignment horizontal="center" vertical="center" wrapText="1"/>
    </xf>
    <xf numFmtId="164" fontId="11" fillId="4" borderId="34" xfId="2" applyFont="1" applyFill="1" applyBorder="1" applyAlignment="1" applyProtection="1">
      <alignment horizontal="center" vertical="center" wrapText="1"/>
    </xf>
  </cellXfs>
  <cellStyles count="16">
    <cellStyle name="Comma" xfId="1" builtinId="3"/>
    <cellStyle name="Comma [0]" xfId="2" builtinId="6"/>
    <cellStyle name="Comma 11 2" xfId="13" xr:uid="{00000000-0005-0000-0000-000002000000}"/>
    <cellStyle name="Comma 2" xfId="5" xr:uid="{00000000-0005-0000-0000-000003000000}"/>
    <cellStyle name="Comma 2 3" xfId="10" xr:uid="{00000000-0005-0000-0000-000004000000}"/>
    <cellStyle name="Comma 5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2 2 2" xfId="11" xr:uid="{00000000-0005-0000-0000-000009000000}"/>
    <cellStyle name="Normal 2 3" xfId="15" xr:uid="{00000000-0005-0000-0000-00000A000000}"/>
    <cellStyle name="Normal 2 4" xfId="9" xr:uid="{00000000-0005-0000-0000-00000B000000}"/>
    <cellStyle name="Normal 3" xfId="12" xr:uid="{00000000-0005-0000-0000-00000C000000}"/>
    <cellStyle name="Normal 5" xfId="4" xr:uid="{00000000-0005-0000-0000-00000D000000}"/>
    <cellStyle name="Percent" xfId="3" builtinId="5"/>
    <cellStyle name="Percent 2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P86"/>
  <sheetViews>
    <sheetView showGridLines="0" tabSelected="1" topLeftCell="A19" zoomScale="86" zoomScaleNormal="133" workbookViewId="0">
      <selection activeCell="O40" sqref="O40"/>
    </sheetView>
  </sheetViews>
  <sheetFormatPr defaultColWidth="9.21875" defaultRowHeight="13.8" outlineLevelCol="1" x14ac:dyDescent="0.3"/>
  <cols>
    <col min="1" max="1" width="3.44140625" style="4" customWidth="1"/>
    <col min="2" max="2" width="3.21875" style="4" customWidth="1"/>
    <col min="3" max="3" width="14.5546875" style="1" bestFit="1" customWidth="1"/>
    <col min="4" max="4" width="41.21875" style="47" bestFit="1" customWidth="1"/>
    <col min="5" max="5" width="13.77734375" style="48" bestFit="1" customWidth="1"/>
    <col min="6" max="8" width="4.5546875" style="63" customWidth="1" outlineLevel="1"/>
    <col min="9" max="9" width="6.77734375" style="63" customWidth="1" outlineLevel="1"/>
    <col min="10" max="10" width="6.5546875" style="63" bestFit="1" customWidth="1" outlineLevel="1"/>
    <col min="11" max="11" width="8.5546875" style="3" customWidth="1"/>
    <col min="12" max="12" width="14.44140625" style="2" customWidth="1"/>
    <col min="13" max="13" width="31" style="49" bestFit="1" customWidth="1"/>
    <col min="14" max="14" width="10" style="4" bestFit="1" customWidth="1"/>
    <col min="15" max="15" width="31.6640625" style="4" customWidth="1"/>
    <col min="16" max="16384" width="9.21875" style="4"/>
  </cols>
  <sheetData>
    <row r="1" spans="3:13" ht="18" customHeight="1" x14ac:dyDescent="0.3">
      <c r="D1" s="148"/>
      <c r="E1" s="148"/>
    </row>
    <row r="2" spans="3:13" ht="18" customHeight="1" x14ac:dyDescent="0.3">
      <c r="C2" s="5" t="s">
        <v>12</v>
      </c>
      <c r="D2" s="6" t="s">
        <v>107</v>
      </c>
      <c r="E2" s="7"/>
      <c r="F2" s="65"/>
      <c r="G2" s="65"/>
      <c r="H2" s="65"/>
      <c r="I2" s="65"/>
      <c r="J2" s="65"/>
      <c r="K2" s="65"/>
      <c r="L2" s="65"/>
      <c r="M2" s="8"/>
    </row>
    <row r="3" spans="3:13" ht="18" customHeight="1" x14ac:dyDescent="0.3">
      <c r="C3" s="9" t="s">
        <v>13</v>
      </c>
      <c r="D3" s="60">
        <v>44480</v>
      </c>
      <c r="E3" s="10"/>
      <c r="F3" s="11"/>
      <c r="G3" s="11"/>
      <c r="H3" s="11"/>
      <c r="I3" s="11"/>
      <c r="J3" s="11"/>
      <c r="K3" s="11"/>
      <c r="L3" s="11"/>
      <c r="M3" s="12"/>
    </row>
    <row r="4" spans="3:13" ht="18" customHeight="1" x14ac:dyDescent="0.3">
      <c r="C4" s="13" t="s">
        <v>14</v>
      </c>
      <c r="D4" s="14" t="s">
        <v>40</v>
      </c>
      <c r="E4" s="15"/>
      <c r="F4" s="16"/>
      <c r="G4" s="16"/>
      <c r="H4" s="16"/>
      <c r="I4" s="16"/>
      <c r="J4" s="16"/>
      <c r="K4" s="16"/>
      <c r="L4" s="16"/>
      <c r="M4" s="17"/>
    </row>
    <row r="5" spans="3:13" ht="13.95" customHeight="1" x14ac:dyDescent="0.3">
      <c r="C5" s="18" t="s">
        <v>18</v>
      </c>
      <c r="D5" s="19"/>
      <c r="E5" s="20" t="s">
        <v>11</v>
      </c>
      <c r="F5" s="149" t="s">
        <v>16</v>
      </c>
      <c r="G5" s="149"/>
      <c r="H5" s="149"/>
      <c r="I5" s="149"/>
      <c r="J5" s="149"/>
      <c r="K5" s="149"/>
      <c r="L5" s="21"/>
      <c r="M5" s="115" t="s">
        <v>17</v>
      </c>
    </row>
    <row r="6" spans="3:13" ht="15" customHeight="1" x14ac:dyDescent="0.3">
      <c r="C6" s="57"/>
      <c r="D6" s="22" t="s">
        <v>7</v>
      </c>
      <c r="E6" s="23" t="s">
        <v>1</v>
      </c>
      <c r="F6" s="24" t="s">
        <v>0</v>
      </c>
      <c r="G6" s="24" t="s">
        <v>2</v>
      </c>
      <c r="H6" s="24" t="s">
        <v>3</v>
      </c>
      <c r="I6" s="24" t="s">
        <v>4</v>
      </c>
      <c r="J6" s="24" t="s">
        <v>82</v>
      </c>
      <c r="K6" s="67" t="s">
        <v>23</v>
      </c>
      <c r="L6" s="24" t="s">
        <v>5</v>
      </c>
      <c r="M6" s="24"/>
    </row>
    <row r="7" spans="3:13" s="29" customFormat="1" ht="15" customHeight="1" x14ac:dyDescent="0.3">
      <c r="C7" s="26">
        <v>1</v>
      </c>
      <c r="D7" s="27" t="s">
        <v>41</v>
      </c>
      <c r="E7" s="28">
        <v>60000</v>
      </c>
      <c r="F7" s="62">
        <v>1</v>
      </c>
      <c r="G7" s="62"/>
      <c r="H7" s="62"/>
      <c r="I7" s="62"/>
      <c r="J7" s="62"/>
      <c r="K7" s="68">
        <f>SUM(F7:J7)</f>
        <v>1</v>
      </c>
      <c r="L7" s="56">
        <f t="shared" ref="L7:L10" si="0">K7*E7</f>
        <v>60000</v>
      </c>
      <c r="M7" s="50" t="s">
        <v>26</v>
      </c>
    </row>
    <row r="8" spans="3:13" s="30" customFormat="1" ht="15" customHeight="1" x14ac:dyDescent="0.3">
      <c r="C8" s="26">
        <v>2</v>
      </c>
      <c r="D8" s="27" t="s">
        <v>88</v>
      </c>
      <c r="E8" s="28">
        <v>40000</v>
      </c>
      <c r="F8" s="62">
        <v>1</v>
      </c>
      <c r="G8" s="62"/>
      <c r="H8" s="62"/>
      <c r="I8" s="62"/>
      <c r="J8" s="62"/>
      <c r="K8" s="68">
        <f t="shared" ref="K8:K10" si="1">SUM(F8:J8)</f>
        <v>1</v>
      </c>
      <c r="L8" s="56">
        <f t="shared" si="0"/>
        <v>40000</v>
      </c>
      <c r="M8" s="50" t="s">
        <v>26</v>
      </c>
    </row>
    <row r="9" spans="3:13" s="30" customFormat="1" ht="15" customHeight="1" x14ac:dyDescent="0.3">
      <c r="C9" s="26">
        <v>3</v>
      </c>
      <c r="D9" s="27" t="s">
        <v>89</v>
      </c>
      <c r="E9" s="28">
        <v>45000</v>
      </c>
      <c r="F9" s="62">
        <v>0</v>
      </c>
      <c r="G9" s="62"/>
      <c r="H9" s="62"/>
      <c r="I9" s="62"/>
      <c r="J9" s="62"/>
      <c r="K9" s="68">
        <f t="shared" si="1"/>
        <v>0</v>
      </c>
      <c r="L9" s="56">
        <f t="shared" si="0"/>
        <v>0</v>
      </c>
      <c r="M9" s="50" t="s">
        <v>26</v>
      </c>
    </row>
    <row r="10" spans="3:13" s="30" customFormat="1" ht="15" customHeight="1" x14ac:dyDescent="0.3">
      <c r="C10" s="26">
        <v>5</v>
      </c>
      <c r="D10" s="27" t="s">
        <v>42</v>
      </c>
      <c r="E10" s="28">
        <v>45000</v>
      </c>
      <c r="F10" s="62">
        <v>0</v>
      </c>
      <c r="G10" s="62"/>
      <c r="H10" s="62"/>
      <c r="I10" s="62"/>
      <c r="J10" s="62"/>
      <c r="K10" s="68">
        <f t="shared" si="1"/>
        <v>0</v>
      </c>
      <c r="L10" s="56">
        <f t="shared" si="0"/>
        <v>0</v>
      </c>
      <c r="M10" s="50" t="s">
        <v>26</v>
      </c>
    </row>
    <row r="11" spans="3:13" ht="15" customHeight="1" x14ac:dyDescent="0.3">
      <c r="C11" s="150" t="s">
        <v>15</v>
      </c>
      <c r="D11" s="150"/>
      <c r="E11" s="31"/>
      <c r="F11" s="25">
        <f t="shared" ref="F11:J11" si="2">SUM(F7:F10)</f>
        <v>2</v>
      </c>
      <c r="G11" s="25">
        <f t="shared" si="2"/>
        <v>0</v>
      </c>
      <c r="H11" s="25">
        <f t="shared" si="2"/>
        <v>0</v>
      </c>
      <c r="I11" s="25">
        <f t="shared" si="2"/>
        <v>0</v>
      </c>
      <c r="J11" s="25">
        <f t="shared" si="2"/>
        <v>0</v>
      </c>
      <c r="K11" s="25">
        <f>SUM(K7:K10)</f>
        <v>2</v>
      </c>
      <c r="L11" s="25">
        <f>SUM(L7:L10)</f>
        <v>100000</v>
      </c>
      <c r="M11" s="51"/>
    </row>
    <row r="12" spans="3:13" ht="15" customHeight="1" x14ac:dyDescent="0.3">
      <c r="C12" s="57"/>
      <c r="D12" s="32" t="s">
        <v>21</v>
      </c>
      <c r="E12" s="23"/>
      <c r="F12" s="24" t="s">
        <v>0</v>
      </c>
      <c r="G12" s="24" t="s">
        <v>2</v>
      </c>
      <c r="H12" s="24" t="s">
        <v>3</v>
      </c>
      <c r="I12" s="24" t="s">
        <v>4</v>
      </c>
      <c r="J12" s="24"/>
      <c r="K12" s="67" t="s">
        <v>23</v>
      </c>
      <c r="L12" s="24" t="s">
        <v>6</v>
      </c>
      <c r="M12" s="24"/>
    </row>
    <row r="13" spans="3:13" ht="15" customHeight="1" x14ac:dyDescent="0.3">
      <c r="C13" s="26">
        <v>1</v>
      </c>
      <c r="D13" s="33" t="s">
        <v>20</v>
      </c>
      <c r="E13" s="28">
        <f>'Wage Breakup'!L33</f>
        <v>36895</v>
      </c>
      <c r="F13" s="62"/>
      <c r="G13" s="62">
        <v>0</v>
      </c>
      <c r="H13" s="62">
        <v>0</v>
      </c>
      <c r="I13" s="62"/>
      <c r="J13" s="62"/>
      <c r="K13" s="68">
        <f t="shared" ref="K13:K19" si="3">SUM(F13:J13)</f>
        <v>0</v>
      </c>
      <c r="L13" s="56">
        <f t="shared" ref="L13:L17" si="4">K13*E13</f>
        <v>0</v>
      </c>
      <c r="M13" s="50" t="s">
        <v>26</v>
      </c>
    </row>
    <row r="14" spans="3:13" ht="15" customHeight="1" x14ac:dyDescent="0.3">
      <c r="C14" s="26">
        <f>+C12+1</f>
        <v>1</v>
      </c>
      <c r="D14" s="33" t="s">
        <v>94</v>
      </c>
      <c r="E14" s="28">
        <f>'Wage Breakup'!M33</f>
        <v>26846</v>
      </c>
      <c r="F14" s="62">
        <v>1</v>
      </c>
      <c r="G14" s="62"/>
      <c r="H14" s="62"/>
      <c r="I14" s="62"/>
      <c r="J14" s="62"/>
      <c r="K14" s="68">
        <f t="shared" ref="K14" si="5">SUM(F14:J14)</f>
        <v>1</v>
      </c>
      <c r="L14" s="62">
        <f t="shared" ref="L14" si="6">K14*E14</f>
        <v>26846</v>
      </c>
      <c r="M14" s="50" t="s">
        <v>26</v>
      </c>
    </row>
    <row r="15" spans="3:13" ht="15" customHeight="1" x14ac:dyDescent="0.3">
      <c r="C15" s="26">
        <v>3</v>
      </c>
      <c r="D15" s="33" t="s">
        <v>86</v>
      </c>
      <c r="E15" s="42">
        <f>'Wage Breakup'!O33</f>
        <v>20034</v>
      </c>
      <c r="F15" s="62"/>
      <c r="G15" s="62">
        <v>2</v>
      </c>
      <c r="H15" s="62">
        <v>2</v>
      </c>
      <c r="I15" s="62">
        <v>1</v>
      </c>
      <c r="J15" s="62">
        <v>0</v>
      </c>
      <c r="K15" s="68">
        <f>SUM(F15:J15)</f>
        <v>5</v>
      </c>
      <c r="L15" s="56">
        <f t="shared" si="4"/>
        <v>100170</v>
      </c>
      <c r="M15" s="50" t="s">
        <v>85</v>
      </c>
    </row>
    <row r="16" spans="3:13" ht="15" customHeight="1" x14ac:dyDescent="0.3">
      <c r="C16" s="26">
        <v>4</v>
      </c>
      <c r="D16" s="33" t="s">
        <v>75</v>
      </c>
      <c r="E16" s="42">
        <f>'Wage Breakup'!N33</f>
        <v>19587</v>
      </c>
      <c r="F16" s="62"/>
      <c r="G16" s="62"/>
      <c r="H16" s="62"/>
      <c r="I16" s="62"/>
      <c r="J16" s="62"/>
      <c r="K16" s="68">
        <f t="shared" si="3"/>
        <v>0</v>
      </c>
      <c r="L16" s="56">
        <f t="shared" si="4"/>
        <v>0</v>
      </c>
      <c r="M16" s="50" t="s">
        <v>85</v>
      </c>
    </row>
    <row r="17" spans="3:15" ht="15" customHeight="1" x14ac:dyDescent="0.3">
      <c r="C17" s="26">
        <v>5</v>
      </c>
      <c r="D17" s="33" t="s">
        <v>90</v>
      </c>
      <c r="E17" s="42">
        <f>'Wage Breakup'!R33</f>
        <v>20034</v>
      </c>
      <c r="F17" s="62"/>
      <c r="G17" s="62">
        <v>1</v>
      </c>
      <c r="H17" s="62">
        <v>1</v>
      </c>
      <c r="I17" s="62"/>
      <c r="J17" s="62"/>
      <c r="K17" s="68">
        <f t="shared" si="3"/>
        <v>2</v>
      </c>
      <c r="L17" s="56">
        <f t="shared" si="4"/>
        <v>40068</v>
      </c>
      <c r="M17" s="50" t="s">
        <v>85</v>
      </c>
    </row>
    <row r="18" spans="3:15" ht="15" customHeight="1" x14ac:dyDescent="0.3">
      <c r="C18" s="26">
        <v>7</v>
      </c>
      <c r="D18" s="33" t="s">
        <v>92</v>
      </c>
      <c r="E18" s="42">
        <f>'Wage Breakup'!Q33</f>
        <v>20606</v>
      </c>
      <c r="F18" s="62">
        <v>1</v>
      </c>
      <c r="G18" s="62"/>
      <c r="H18" s="62"/>
      <c r="I18" s="62"/>
      <c r="J18" s="62"/>
      <c r="K18" s="68">
        <f t="shared" ref="K18" si="7">SUM(F18:J18)</f>
        <v>1</v>
      </c>
      <c r="L18" s="62">
        <f t="shared" ref="L18" si="8">K18*E18</f>
        <v>20606</v>
      </c>
      <c r="M18" s="50" t="s">
        <v>26</v>
      </c>
    </row>
    <row r="19" spans="3:15" ht="15" customHeight="1" x14ac:dyDescent="0.3">
      <c r="C19" s="26">
        <v>8</v>
      </c>
      <c r="D19" s="33" t="s">
        <v>47</v>
      </c>
      <c r="E19" s="42">
        <f>'Wage Breakup'!P33</f>
        <v>20320</v>
      </c>
      <c r="F19" s="62">
        <v>1</v>
      </c>
      <c r="G19" s="62"/>
      <c r="H19" s="62"/>
      <c r="I19" s="62"/>
      <c r="J19" s="62"/>
      <c r="K19" s="68">
        <f t="shared" si="3"/>
        <v>1</v>
      </c>
      <c r="L19" s="62">
        <f t="shared" ref="L19" si="9">K19*E19</f>
        <v>20320</v>
      </c>
      <c r="M19" s="50" t="s">
        <v>26</v>
      </c>
    </row>
    <row r="20" spans="3:15" ht="15" customHeight="1" x14ac:dyDescent="0.3">
      <c r="C20" s="150" t="s">
        <v>15</v>
      </c>
      <c r="D20" s="150"/>
      <c r="E20" s="34"/>
      <c r="F20" s="25">
        <f>SUM(F13:F19)</f>
        <v>3</v>
      </c>
      <c r="G20" s="25">
        <f>SUM(G13:G17)</f>
        <v>3</v>
      </c>
      <c r="H20" s="25">
        <f>SUM(H13:H17)</f>
        <v>3</v>
      </c>
      <c r="I20" s="25">
        <f>SUM(I13:I17)</f>
        <v>1</v>
      </c>
      <c r="J20" s="25">
        <f>SUM(J13:J17)</f>
        <v>0</v>
      </c>
      <c r="K20" s="66">
        <f>SUM(K13:K19)</f>
        <v>10</v>
      </c>
      <c r="L20" s="58">
        <f>SUM(L13:L19)</f>
        <v>208010</v>
      </c>
      <c r="M20" s="51"/>
    </row>
    <row r="21" spans="3:15" ht="15" customHeight="1" x14ac:dyDescent="0.3">
      <c r="C21" s="35"/>
      <c r="D21" s="36" t="s">
        <v>22</v>
      </c>
      <c r="E21" s="37"/>
      <c r="F21" s="24" t="s">
        <v>0</v>
      </c>
      <c r="G21" s="24" t="s">
        <v>2</v>
      </c>
      <c r="H21" s="24" t="s">
        <v>3</v>
      </c>
      <c r="I21" s="24" t="s">
        <v>4</v>
      </c>
      <c r="J21" s="24"/>
      <c r="K21" s="67" t="s">
        <v>23</v>
      </c>
      <c r="L21" s="24" t="s">
        <v>6</v>
      </c>
      <c r="M21" s="24"/>
    </row>
    <row r="22" spans="3:15" ht="15" customHeight="1" x14ac:dyDescent="0.3">
      <c r="C22" s="26">
        <v>1</v>
      </c>
      <c r="D22" s="33" t="s">
        <v>10</v>
      </c>
      <c r="E22" s="42">
        <f>'Wage Breakup'!D33</f>
        <v>18890</v>
      </c>
      <c r="F22" s="62"/>
      <c r="G22" s="62">
        <v>1</v>
      </c>
      <c r="H22" s="62"/>
      <c r="I22" s="62"/>
      <c r="J22" s="62"/>
      <c r="K22" s="68">
        <f>SUM(F22:J22)</f>
        <v>1</v>
      </c>
      <c r="L22" s="56">
        <f t="shared" ref="L22:L24" si="10">K22*E22</f>
        <v>18890</v>
      </c>
      <c r="M22" s="50" t="s">
        <v>26</v>
      </c>
      <c r="O22" s="61"/>
    </row>
    <row r="23" spans="3:15" ht="15" customHeight="1" x14ac:dyDescent="0.3">
      <c r="C23" s="26">
        <f>C22+1</f>
        <v>2</v>
      </c>
      <c r="D23" s="33" t="s">
        <v>43</v>
      </c>
      <c r="E23" s="42">
        <f>'Wage Breakup'!E33</f>
        <v>15104</v>
      </c>
      <c r="F23" s="62"/>
      <c r="G23" s="62">
        <v>5</v>
      </c>
      <c r="H23" s="62">
        <v>2</v>
      </c>
      <c r="I23" s="62"/>
      <c r="J23" s="62">
        <v>1</v>
      </c>
      <c r="K23" s="68">
        <f>SUM(F23:J23)</f>
        <v>8</v>
      </c>
      <c r="L23" s="56">
        <f t="shared" si="10"/>
        <v>120832</v>
      </c>
      <c r="M23" s="50" t="s">
        <v>26</v>
      </c>
      <c r="N23" s="136"/>
    </row>
    <row r="24" spans="3:15" ht="15" customHeight="1" x14ac:dyDescent="0.3">
      <c r="C24" s="26">
        <f t="shared" ref="C24" si="11">C23+1</f>
        <v>3</v>
      </c>
      <c r="D24" s="27" t="s">
        <v>44</v>
      </c>
      <c r="E24" s="42">
        <f>'Wage Breakup'!F33</f>
        <v>16603</v>
      </c>
      <c r="F24" s="62">
        <v>0</v>
      </c>
      <c r="G24" s="62"/>
      <c r="H24" s="62"/>
      <c r="I24" s="62"/>
      <c r="J24" s="62"/>
      <c r="K24" s="68">
        <f>SUM(F24:J24)</f>
        <v>0</v>
      </c>
      <c r="L24" s="56">
        <f t="shared" si="10"/>
        <v>0</v>
      </c>
      <c r="M24" s="50" t="s">
        <v>108</v>
      </c>
    </row>
    <row r="25" spans="3:15" ht="15" customHeight="1" x14ac:dyDescent="0.3">
      <c r="C25" s="26">
        <v>4</v>
      </c>
      <c r="D25" s="38" t="s">
        <v>46</v>
      </c>
      <c r="E25" s="42">
        <f>'Wage Breakup'!H33</f>
        <v>15104</v>
      </c>
      <c r="F25" s="62">
        <v>1</v>
      </c>
      <c r="G25" s="62"/>
      <c r="H25" s="62"/>
      <c r="I25" s="62"/>
      <c r="J25" s="62"/>
      <c r="K25" s="68">
        <f>SUM(F25:J25)</f>
        <v>1</v>
      </c>
      <c r="L25" s="56">
        <f t="shared" ref="L25" si="12">K25*E25</f>
        <v>15104</v>
      </c>
      <c r="M25" s="50" t="s">
        <v>26</v>
      </c>
    </row>
    <row r="26" spans="3:15" ht="15" customHeight="1" x14ac:dyDescent="0.3">
      <c r="C26" s="146" t="s">
        <v>15</v>
      </c>
      <c r="D26" s="146"/>
      <c r="E26" s="34"/>
      <c r="F26" s="25">
        <f>SUM(F22:F25)</f>
        <v>1</v>
      </c>
      <c r="G26" s="25">
        <f t="shared" ref="G26:J26" si="13">SUM(G22:G25)</f>
        <v>6</v>
      </c>
      <c r="H26" s="25">
        <f t="shared" si="13"/>
        <v>2</v>
      </c>
      <c r="I26" s="25">
        <f t="shared" si="13"/>
        <v>0</v>
      </c>
      <c r="J26" s="25">
        <f t="shared" si="13"/>
        <v>1</v>
      </c>
      <c r="K26" s="25">
        <f>SUM(K22:K25)</f>
        <v>10</v>
      </c>
      <c r="L26" s="58">
        <f>SUM(L22:L25)</f>
        <v>154826</v>
      </c>
      <c r="M26" s="51"/>
    </row>
    <row r="27" spans="3:15" ht="15" customHeight="1" x14ac:dyDescent="0.3">
      <c r="C27" s="35"/>
      <c r="D27" s="36" t="s">
        <v>19</v>
      </c>
      <c r="E27" s="37"/>
      <c r="F27" s="24" t="s">
        <v>0</v>
      </c>
      <c r="G27" s="24" t="s">
        <v>2</v>
      </c>
      <c r="H27" s="24" t="s">
        <v>3</v>
      </c>
      <c r="I27" s="24" t="s">
        <v>4</v>
      </c>
      <c r="J27" s="24"/>
      <c r="K27" s="67" t="s">
        <v>23</v>
      </c>
      <c r="L27" s="24" t="s">
        <v>6</v>
      </c>
      <c r="M27" s="24"/>
    </row>
    <row r="28" spans="3:15" ht="15" customHeight="1" x14ac:dyDescent="0.3">
      <c r="C28" s="39">
        <v>1</v>
      </c>
      <c r="D28" s="40" t="s">
        <v>8</v>
      </c>
      <c r="E28" s="42">
        <f>'Wage Breakup'!I33</f>
        <v>25857</v>
      </c>
      <c r="F28" s="62"/>
      <c r="G28" s="62">
        <v>1</v>
      </c>
      <c r="H28" s="62"/>
      <c r="I28" s="62">
        <v>1</v>
      </c>
      <c r="J28" s="62"/>
      <c r="K28" s="68">
        <f>SUM(F28:J28)</f>
        <v>2</v>
      </c>
      <c r="L28" s="56">
        <f>K28*E28</f>
        <v>51714</v>
      </c>
      <c r="M28" s="50" t="s">
        <v>76</v>
      </c>
    </row>
    <row r="29" spans="3:15" ht="15" customHeight="1" x14ac:dyDescent="0.3">
      <c r="C29" s="39">
        <f>C28+1</f>
        <v>2</v>
      </c>
      <c r="D29" s="27" t="s">
        <v>9</v>
      </c>
      <c r="E29" s="42">
        <f>'Wage Breakup'!J33</f>
        <v>22160</v>
      </c>
      <c r="F29" s="62"/>
      <c r="G29" s="62">
        <v>6</v>
      </c>
      <c r="H29" s="62"/>
      <c r="I29" s="62">
        <v>6</v>
      </c>
      <c r="J29" s="62"/>
      <c r="K29" s="68">
        <f t="shared" ref="K29" si="14">SUM(F29:J29)</f>
        <v>12</v>
      </c>
      <c r="L29" s="59">
        <f>K29*E29</f>
        <v>265920</v>
      </c>
      <c r="M29" s="50" t="s">
        <v>76</v>
      </c>
    </row>
    <row r="30" spans="3:15" ht="15" customHeight="1" x14ac:dyDescent="0.3">
      <c r="C30" s="39">
        <v>3</v>
      </c>
      <c r="D30" s="44" t="s">
        <v>68</v>
      </c>
      <c r="E30" s="42"/>
      <c r="F30" s="62" t="s">
        <v>60</v>
      </c>
      <c r="G30" s="62"/>
      <c r="H30" s="62"/>
      <c r="I30" s="62"/>
      <c r="J30" s="62"/>
      <c r="K30" s="43"/>
      <c r="L30" s="43">
        <f>600*6</f>
        <v>3600</v>
      </c>
      <c r="M30" s="50"/>
    </row>
    <row r="31" spans="3:15" ht="15" customHeight="1" x14ac:dyDescent="0.3">
      <c r="C31" s="146" t="s">
        <v>15</v>
      </c>
      <c r="D31" s="146"/>
      <c r="E31" s="34"/>
      <c r="F31" s="138">
        <f t="shared" ref="F31:L31" si="15">SUM(F28:F30)</f>
        <v>0</v>
      </c>
      <c r="G31" s="138">
        <f t="shared" si="15"/>
        <v>7</v>
      </c>
      <c r="H31" s="138">
        <f t="shared" si="15"/>
        <v>0</v>
      </c>
      <c r="I31" s="138">
        <f t="shared" si="15"/>
        <v>7</v>
      </c>
      <c r="J31" s="138">
        <f t="shared" si="15"/>
        <v>0</v>
      </c>
      <c r="K31" s="138">
        <f t="shared" si="15"/>
        <v>14</v>
      </c>
      <c r="L31" s="58">
        <f t="shared" si="15"/>
        <v>321234</v>
      </c>
      <c r="M31" s="51"/>
    </row>
    <row r="32" spans="3:15" ht="15" customHeight="1" x14ac:dyDescent="0.3">
      <c r="C32" s="35"/>
      <c r="D32" s="36" t="s">
        <v>98</v>
      </c>
      <c r="E32" s="37"/>
      <c r="F32" s="24"/>
      <c r="G32" s="24"/>
      <c r="H32" s="24"/>
      <c r="I32" s="24"/>
      <c r="J32" s="24"/>
      <c r="K32" s="67" t="s">
        <v>23</v>
      </c>
      <c r="L32" s="24" t="s">
        <v>6</v>
      </c>
      <c r="M32" s="24"/>
    </row>
    <row r="33" spans="3:16" x14ac:dyDescent="0.3">
      <c r="C33" s="39">
        <v>1</v>
      </c>
      <c r="D33" s="41" t="s">
        <v>87</v>
      </c>
      <c r="E33" s="42"/>
      <c r="F33" s="62" t="s">
        <v>60</v>
      </c>
      <c r="G33" s="62"/>
      <c r="H33" s="62"/>
      <c r="I33" s="62"/>
      <c r="J33" s="62"/>
      <c r="K33" s="62"/>
      <c r="L33" s="43">
        <v>15000</v>
      </c>
      <c r="M33" s="143" t="s">
        <v>97</v>
      </c>
    </row>
    <row r="34" spans="3:16" x14ac:dyDescent="0.3">
      <c r="C34" s="39">
        <f>C33+1</f>
        <v>2</v>
      </c>
      <c r="D34" s="52" t="s">
        <v>80</v>
      </c>
      <c r="E34" s="42"/>
      <c r="F34" s="62" t="s">
        <v>60</v>
      </c>
      <c r="G34" s="62"/>
      <c r="H34" s="62"/>
      <c r="I34" s="62"/>
      <c r="J34" s="62"/>
      <c r="K34" s="43"/>
      <c r="L34" s="43">
        <v>15000</v>
      </c>
      <c r="M34" s="143" t="s">
        <v>104</v>
      </c>
      <c r="N34" s="133"/>
    </row>
    <row r="35" spans="3:16" x14ac:dyDescent="0.3">
      <c r="C35" s="39">
        <v>3</v>
      </c>
      <c r="D35" s="44" t="s">
        <v>99</v>
      </c>
      <c r="E35" s="42">
        <v>5000</v>
      </c>
      <c r="F35" s="62"/>
      <c r="G35" s="62"/>
      <c r="H35" s="62"/>
      <c r="I35" s="62"/>
      <c r="J35" s="62"/>
      <c r="K35" s="43">
        <v>1</v>
      </c>
      <c r="L35" s="43">
        <f>K35*E35</f>
        <v>5000</v>
      </c>
      <c r="M35" s="143"/>
      <c r="N35" s="133"/>
    </row>
    <row r="36" spans="3:16" x14ac:dyDescent="0.3">
      <c r="C36" s="39">
        <v>4</v>
      </c>
      <c r="D36" s="52" t="s">
        <v>100</v>
      </c>
      <c r="E36" s="42">
        <v>2000</v>
      </c>
      <c r="F36" s="62"/>
      <c r="G36" s="62"/>
      <c r="H36" s="62"/>
      <c r="I36" s="62"/>
      <c r="J36" s="62"/>
      <c r="K36" s="43">
        <v>1</v>
      </c>
      <c r="L36" s="43">
        <f t="shared" ref="L36:L38" si="16">K36*E36</f>
        <v>2000</v>
      </c>
      <c r="M36" s="143"/>
      <c r="N36" s="133"/>
    </row>
    <row r="37" spans="3:16" x14ac:dyDescent="0.3">
      <c r="C37" s="39">
        <v>5</v>
      </c>
      <c r="D37" s="52" t="s">
        <v>101</v>
      </c>
      <c r="E37" s="42">
        <v>2500</v>
      </c>
      <c r="F37" s="62"/>
      <c r="G37" s="62"/>
      <c r="H37" s="62"/>
      <c r="I37" s="62"/>
      <c r="J37" s="62"/>
      <c r="K37" s="43">
        <v>1</v>
      </c>
      <c r="L37" s="43">
        <f t="shared" si="16"/>
        <v>2500</v>
      </c>
      <c r="M37" s="143"/>
      <c r="N37" s="133"/>
    </row>
    <row r="38" spans="3:16" ht="15" customHeight="1" x14ac:dyDescent="0.3">
      <c r="C38" s="39">
        <f>+C34+1</f>
        <v>3</v>
      </c>
      <c r="D38" s="44" t="s">
        <v>102</v>
      </c>
      <c r="E38" s="42">
        <v>5500</v>
      </c>
      <c r="F38" s="62"/>
      <c r="G38" s="62"/>
      <c r="H38" s="62"/>
      <c r="I38" s="62"/>
      <c r="J38" s="62"/>
      <c r="K38" s="43">
        <v>1</v>
      </c>
      <c r="L38" s="43">
        <f t="shared" si="16"/>
        <v>5500</v>
      </c>
      <c r="M38" s="143"/>
    </row>
    <row r="39" spans="3:16" ht="15" customHeight="1" x14ac:dyDescent="0.3">
      <c r="C39" s="146" t="s">
        <v>15</v>
      </c>
      <c r="D39" s="146"/>
      <c r="E39" s="34"/>
      <c r="F39" s="141">
        <f t="shared" ref="F39:J39" si="17">SUM(F34:F38)</f>
        <v>0</v>
      </c>
      <c r="G39" s="141">
        <f t="shared" si="17"/>
        <v>0</v>
      </c>
      <c r="H39" s="141">
        <f t="shared" si="17"/>
        <v>0</v>
      </c>
      <c r="I39" s="141">
        <f t="shared" si="17"/>
        <v>0</v>
      </c>
      <c r="J39" s="141">
        <f t="shared" si="17"/>
        <v>0</v>
      </c>
      <c r="K39" s="141">
        <f>SUM(K34:K38)</f>
        <v>4</v>
      </c>
      <c r="L39" s="141">
        <f>SUM(L33:L38)</f>
        <v>45000</v>
      </c>
      <c r="M39" s="51"/>
    </row>
    <row r="40" spans="3:16" s="45" customFormat="1" ht="15.6" x14ac:dyDescent="0.3">
      <c r="C40" s="153" t="s">
        <v>96</v>
      </c>
      <c r="D40" s="154"/>
      <c r="E40" s="53"/>
      <c r="F40" s="147"/>
      <c r="G40" s="147"/>
      <c r="H40" s="147"/>
      <c r="I40" s="147"/>
      <c r="J40" s="147"/>
      <c r="K40" s="147"/>
      <c r="L40" s="54">
        <f>L31+L26+L20+L11</f>
        <v>784070</v>
      </c>
      <c r="M40" s="24"/>
    </row>
    <row r="41" spans="3:16" s="46" customFormat="1" ht="18" x14ac:dyDescent="0.3">
      <c r="C41" s="155" t="s">
        <v>24</v>
      </c>
      <c r="D41" s="156"/>
      <c r="E41" s="55">
        <v>0.08</v>
      </c>
      <c r="F41" s="139"/>
      <c r="G41" s="139"/>
      <c r="H41" s="139"/>
      <c r="I41" s="139"/>
      <c r="J41" s="139"/>
      <c r="K41" s="139"/>
      <c r="L41" s="112">
        <f>L40*E41</f>
        <v>62725.599999999999</v>
      </c>
      <c r="M41" s="137"/>
      <c r="P41" s="30"/>
    </row>
    <row r="42" spans="3:16" s="30" customFormat="1" ht="15" customHeight="1" x14ac:dyDescent="0.3">
      <c r="C42" s="151" t="s">
        <v>25</v>
      </c>
      <c r="D42" s="152"/>
      <c r="E42" s="23"/>
      <c r="F42" s="147"/>
      <c r="G42" s="147"/>
      <c r="H42" s="147"/>
      <c r="I42" s="147"/>
      <c r="J42" s="147"/>
      <c r="K42" s="147"/>
      <c r="L42" s="64">
        <f>SUM(L40:L41)</f>
        <v>846795.6</v>
      </c>
      <c r="M42" s="140"/>
    </row>
    <row r="43" spans="3:16" ht="13.8" customHeight="1" x14ac:dyDescent="0.3">
      <c r="G43" s="133"/>
      <c r="H43" s="4"/>
      <c r="I43" s="4"/>
      <c r="J43" s="4"/>
      <c r="K43" s="4" t="s">
        <v>109</v>
      </c>
      <c r="L43" s="133">
        <f>L42+250000</f>
        <v>1096795.6000000001</v>
      </c>
      <c r="M43" s="4"/>
    </row>
    <row r="44" spans="3:16" x14ac:dyDescent="0.3">
      <c r="C44" s="113" t="s">
        <v>61</v>
      </c>
      <c r="G44" s="4"/>
      <c r="H44" s="4"/>
      <c r="I44" s="4"/>
      <c r="J44" s="4"/>
      <c r="K44" s="4"/>
      <c r="L44" s="4"/>
      <c r="M44" s="4"/>
    </row>
    <row r="45" spans="3:16" x14ac:dyDescent="0.3">
      <c r="C45" s="114" t="s">
        <v>62</v>
      </c>
      <c r="G45" s="4"/>
      <c r="H45" s="4"/>
      <c r="I45" s="4"/>
      <c r="J45" s="4"/>
      <c r="K45" s="4"/>
      <c r="L45" s="4"/>
      <c r="M45" s="4"/>
    </row>
    <row r="46" spans="3:16" x14ac:dyDescent="0.3">
      <c r="C46" s="114" t="s">
        <v>63</v>
      </c>
      <c r="G46" s="4"/>
      <c r="H46" s="4"/>
      <c r="I46" s="4"/>
      <c r="J46" s="4"/>
      <c r="K46" s="4"/>
      <c r="L46" s="4"/>
      <c r="M46" s="4"/>
    </row>
    <row r="47" spans="3:16" x14ac:dyDescent="0.3">
      <c r="C47" s="114" t="s">
        <v>64</v>
      </c>
      <c r="G47" s="4"/>
      <c r="H47" s="4"/>
      <c r="I47" s="4"/>
      <c r="J47" s="4"/>
      <c r="K47" s="4"/>
      <c r="L47" s="4"/>
      <c r="M47" s="4"/>
    </row>
    <row r="48" spans="3:16" x14ac:dyDescent="0.3">
      <c r="C48" s="114" t="s">
        <v>65</v>
      </c>
      <c r="G48" s="4"/>
      <c r="H48" s="4"/>
      <c r="I48" s="4"/>
      <c r="J48" s="4"/>
      <c r="K48" s="4"/>
      <c r="L48" s="4"/>
      <c r="M48" s="4"/>
    </row>
    <row r="49" spans="3:13" x14ac:dyDescent="0.3">
      <c r="C49" s="114" t="s">
        <v>66</v>
      </c>
      <c r="G49" s="4"/>
      <c r="H49" s="4"/>
      <c r="I49" s="4"/>
      <c r="J49" s="4"/>
      <c r="K49" s="4"/>
      <c r="L49" s="4"/>
      <c r="M49" s="4"/>
    </row>
    <row r="50" spans="3:13" x14ac:dyDescent="0.3">
      <c r="C50" s="114" t="s">
        <v>67</v>
      </c>
      <c r="G50" s="4"/>
      <c r="H50" s="4"/>
      <c r="I50" s="4"/>
      <c r="J50" s="4"/>
      <c r="K50" s="4"/>
      <c r="L50" s="4"/>
      <c r="M50" s="4"/>
    </row>
    <row r="51" spans="3:13" x14ac:dyDescent="0.3">
      <c r="C51" s="114" t="s">
        <v>81</v>
      </c>
      <c r="G51" s="4"/>
      <c r="H51" s="4"/>
      <c r="I51" s="4"/>
      <c r="J51" s="4"/>
      <c r="K51" s="4"/>
      <c r="L51" s="4"/>
      <c r="M51" s="4"/>
    </row>
    <row r="52" spans="3:13" x14ac:dyDescent="0.3">
      <c r="C52" s="114" t="s">
        <v>106</v>
      </c>
      <c r="G52" s="4"/>
      <c r="H52" s="4"/>
      <c r="I52" s="4"/>
      <c r="J52" s="4"/>
      <c r="K52" s="4"/>
      <c r="L52" s="4"/>
      <c r="M52" s="4"/>
    </row>
    <row r="53" spans="3:13" x14ac:dyDescent="0.3">
      <c r="C53" s="114" t="s">
        <v>103</v>
      </c>
      <c r="G53" s="4"/>
      <c r="H53" s="4"/>
      <c r="I53" s="4"/>
      <c r="J53" s="4"/>
      <c r="K53" s="4"/>
      <c r="L53" s="4"/>
      <c r="M53" s="4"/>
    </row>
    <row r="54" spans="3:13" ht="14.4" x14ac:dyDescent="0.3">
      <c r="C54" s="69"/>
      <c r="G54" s="4"/>
      <c r="H54" s="4"/>
      <c r="I54" s="4"/>
      <c r="J54" s="4"/>
      <c r="K54" s="4"/>
      <c r="L54" s="4"/>
      <c r="M54" s="4"/>
    </row>
    <row r="55" spans="3:13" x14ac:dyDescent="0.3">
      <c r="G55" s="4"/>
      <c r="H55" s="4"/>
      <c r="I55" s="4"/>
      <c r="J55" s="4"/>
      <c r="K55" s="4"/>
      <c r="L55" s="4"/>
      <c r="M55" s="4"/>
    </row>
    <row r="56" spans="3:13" x14ac:dyDescent="0.3">
      <c r="G56" s="4"/>
      <c r="H56" s="4"/>
      <c r="I56" s="4"/>
      <c r="J56" s="4"/>
      <c r="K56" s="4"/>
      <c r="L56" s="4"/>
      <c r="M56" s="4"/>
    </row>
    <row r="57" spans="3:13" x14ac:dyDescent="0.3">
      <c r="G57" s="4"/>
      <c r="H57" s="4"/>
      <c r="I57" s="4"/>
      <c r="J57" s="4"/>
      <c r="K57" s="4"/>
      <c r="L57" s="4"/>
      <c r="M57" s="4"/>
    </row>
    <row r="58" spans="3:13" x14ac:dyDescent="0.3">
      <c r="G58" s="4"/>
      <c r="H58" s="4"/>
      <c r="I58" s="4"/>
      <c r="J58" s="4"/>
      <c r="K58" s="4"/>
      <c r="L58" s="4"/>
      <c r="M58" s="4"/>
    </row>
    <row r="59" spans="3:13" x14ac:dyDescent="0.3">
      <c r="G59" s="4"/>
      <c r="H59" s="4"/>
      <c r="I59" s="4"/>
      <c r="J59" s="4"/>
      <c r="K59" s="4"/>
      <c r="L59" s="4"/>
      <c r="M59" s="4"/>
    </row>
    <row r="60" spans="3:13" x14ac:dyDescent="0.3">
      <c r="G60" s="4"/>
      <c r="H60" s="4"/>
      <c r="I60" s="4"/>
      <c r="J60" s="4"/>
      <c r="K60" s="4"/>
      <c r="L60" s="4"/>
      <c r="M60" s="4"/>
    </row>
    <row r="61" spans="3:13" x14ac:dyDescent="0.3">
      <c r="G61" s="4"/>
      <c r="H61" s="4"/>
      <c r="I61" s="4"/>
      <c r="J61" s="4"/>
      <c r="K61" s="4"/>
      <c r="L61" s="4"/>
      <c r="M61" s="4"/>
    </row>
    <row r="62" spans="3:13" x14ac:dyDescent="0.3">
      <c r="G62" s="4"/>
      <c r="H62" s="4"/>
      <c r="I62" s="4"/>
      <c r="J62" s="4"/>
      <c r="K62" s="4"/>
      <c r="L62" s="4"/>
      <c r="M62" s="4"/>
    </row>
    <row r="63" spans="3:13" x14ac:dyDescent="0.3">
      <c r="G63" s="4"/>
      <c r="H63" s="4"/>
      <c r="I63" s="4"/>
      <c r="J63" s="4"/>
      <c r="K63" s="4"/>
      <c r="L63" s="4"/>
      <c r="M63" s="4"/>
    </row>
    <row r="64" spans="3:13" x14ac:dyDescent="0.3">
      <c r="G64" s="4"/>
      <c r="H64" s="4"/>
      <c r="I64" s="4"/>
      <c r="J64" s="4"/>
      <c r="K64" s="4"/>
      <c r="L64" s="4"/>
      <c r="M64" s="4"/>
    </row>
    <row r="65" spans="7:13" x14ac:dyDescent="0.3">
      <c r="G65" s="4"/>
      <c r="H65" s="4"/>
      <c r="I65" s="4"/>
      <c r="J65" s="4"/>
      <c r="K65" s="4"/>
      <c r="L65" s="4"/>
      <c r="M65" s="4"/>
    </row>
    <row r="66" spans="7:13" x14ac:dyDescent="0.3">
      <c r="G66" s="4"/>
      <c r="H66" s="4"/>
      <c r="I66" s="4"/>
      <c r="J66" s="4"/>
      <c r="K66" s="4"/>
      <c r="L66" s="4"/>
      <c r="M66" s="4"/>
    </row>
    <row r="67" spans="7:13" x14ac:dyDescent="0.3">
      <c r="G67" s="4"/>
      <c r="H67" s="4"/>
      <c r="I67" s="4"/>
      <c r="J67" s="4"/>
      <c r="K67" s="4"/>
      <c r="L67" s="4"/>
      <c r="M67" s="4"/>
    </row>
    <row r="68" spans="7:13" x14ac:dyDescent="0.3">
      <c r="G68" s="4"/>
      <c r="H68" s="4"/>
      <c r="I68" s="4"/>
      <c r="J68" s="4"/>
      <c r="K68" s="4"/>
      <c r="L68" s="4"/>
      <c r="M68" s="4"/>
    </row>
    <row r="69" spans="7:13" x14ac:dyDescent="0.3">
      <c r="G69" s="4"/>
      <c r="H69" s="4"/>
      <c r="I69" s="4"/>
      <c r="J69" s="4"/>
      <c r="K69" s="4"/>
      <c r="L69" s="4"/>
      <c r="M69" s="4"/>
    </row>
    <row r="70" spans="7:13" x14ac:dyDescent="0.3">
      <c r="G70" s="4"/>
      <c r="H70" s="4"/>
      <c r="I70" s="4"/>
      <c r="J70" s="4"/>
      <c r="K70" s="4"/>
      <c r="L70" s="4"/>
      <c r="M70" s="4"/>
    </row>
    <row r="71" spans="7:13" x14ac:dyDescent="0.3">
      <c r="G71" s="4"/>
      <c r="H71" s="4"/>
      <c r="I71" s="4"/>
      <c r="J71" s="4"/>
      <c r="K71" s="4"/>
      <c r="L71" s="4"/>
      <c r="M71" s="4"/>
    </row>
    <row r="72" spans="7:13" x14ac:dyDescent="0.3">
      <c r="G72" s="4"/>
      <c r="H72" s="4"/>
      <c r="I72" s="4"/>
      <c r="J72" s="4"/>
      <c r="K72" s="4"/>
      <c r="L72" s="4"/>
      <c r="M72" s="4"/>
    </row>
    <row r="73" spans="7:13" x14ac:dyDescent="0.3">
      <c r="G73" s="4"/>
      <c r="H73" s="4"/>
      <c r="I73" s="4"/>
      <c r="J73" s="4"/>
      <c r="K73" s="4"/>
      <c r="L73" s="4"/>
      <c r="M73" s="4"/>
    </row>
    <row r="74" spans="7:13" x14ac:dyDescent="0.3">
      <c r="G74" s="4"/>
      <c r="H74" s="4"/>
      <c r="I74" s="4"/>
      <c r="J74" s="4"/>
      <c r="K74" s="4"/>
      <c r="L74" s="4"/>
      <c r="M74" s="4"/>
    </row>
    <row r="75" spans="7:13" x14ac:dyDescent="0.3">
      <c r="G75" s="4"/>
      <c r="H75" s="4"/>
      <c r="I75" s="4"/>
      <c r="J75" s="4"/>
      <c r="K75" s="4"/>
      <c r="L75" s="4"/>
      <c r="M75" s="4"/>
    </row>
    <row r="76" spans="7:13" x14ac:dyDescent="0.3">
      <c r="G76" s="4"/>
      <c r="H76" s="4"/>
      <c r="I76" s="4"/>
      <c r="J76" s="4"/>
      <c r="K76" s="4"/>
      <c r="L76" s="4"/>
      <c r="M76" s="4"/>
    </row>
    <row r="77" spans="7:13" x14ac:dyDescent="0.3">
      <c r="G77" s="4"/>
      <c r="H77" s="4"/>
      <c r="I77" s="4"/>
      <c r="J77" s="4"/>
      <c r="K77" s="4"/>
      <c r="L77" s="4"/>
      <c r="M77" s="4"/>
    </row>
    <row r="78" spans="7:13" x14ac:dyDescent="0.3">
      <c r="G78" s="4"/>
      <c r="H78" s="4"/>
      <c r="I78" s="4"/>
      <c r="J78" s="4"/>
      <c r="K78" s="4"/>
      <c r="L78" s="4"/>
      <c r="M78" s="4"/>
    </row>
    <row r="79" spans="7:13" x14ac:dyDescent="0.3">
      <c r="G79" s="4"/>
      <c r="H79" s="4"/>
      <c r="I79" s="4"/>
      <c r="J79" s="4"/>
      <c r="K79" s="4"/>
      <c r="L79" s="4"/>
      <c r="M79" s="4"/>
    </row>
    <row r="80" spans="7:13" x14ac:dyDescent="0.3">
      <c r="G80" s="4"/>
      <c r="H80" s="4"/>
      <c r="I80" s="4"/>
      <c r="J80" s="4"/>
      <c r="K80" s="4"/>
      <c r="L80" s="4"/>
      <c r="M80" s="4"/>
    </row>
    <row r="81" spans="7:13" x14ac:dyDescent="0.3">
      <c r="G81" s="4"/>
      <c r="H81" s="4"/>
      <c r="I81" s="4"/>
      <c r="J81" s="4"/>
      <c r="K81" s="4"/>
      <c r="L81" s="4"/>
      <c r="M81" s="4"/>
    </row>
    <row r="82" spans="7:13" x14ac:dyDescent="0.3">
      <c r="G82" s="4"/>
      <c r="H82" s="4"/>
      <c r="I82" s="4"/>
      <c r="J82" s="4"/>
      <c r="K82" s="4"/>
      <c r="L82" s="4"/>
      <c r="M82" s="4"/>
    </row>
    <row r="83" spans="7:13" x14ac:dyDescent="0.3">
      <c r="G83" s="4"/>
      <c r="H83" s="4"/>
      <c r="I83" s="4"/>
      <c r="J83" s="4"/>
      <c r="K83" s="4"/>
      <c r="L83" s="4"/>
      <c r="M83" s="4"/>
    </row>
    <row r="84" spans="7:13" x14ac:dyDescent="0.3">
      <c r="G84" s="4"/>
      <c r="H84" s="4"/>
      <c r="I84" s="4"/>
      <c r="J84" s="4"/>
      <c r="K84" s="4"/>
      <c r="L84" s="4"/>
      <c r="M84" s="4"/>
    </row>
    <row r="85" spans="7:13" x14ac:dyDescent="0.3">
      <c r="G85" s="4"/>
      <c r="H85" s="4"/>
      <c r="I85" s="4"/>
      <c r="J85" s="4"/>
      <c r="K85" s="4"/>
      <c r="L85" s="4"/>
      <c r="M85" s="4"/>
    </row>
    <row r="86" spans="7:13" x14ac:dyDescent="0.3">
      <c r="G86" s="4"/>
      <c r="H86" s="4"/>
      <c r="I86" s="4"/>
      <c r="J86" s="4"/>
      <c r="K86" s="4"/>
      <c r="L86" s="4"/>
      <c r="M86" s="4"/>
    </row>
  </sheetData>
  <mergeCells count="12">
    <mergeCell ref="C39:D39"/>
    <mergeCell ref="F42:K42"/>
    <mergeCell ref="C26:D26"/>
    <mergeCell ref="C31:D31"/>
    <mergeCell ref="D1:E1"/>
    <mergeCell ref="F5:K5"/>
    <mergeCell ref="C11:D11"/>
    <mergeCell ref="C20:D20"/>
    <mergeCell ref="C42:D42"/>
    <mergeCell ref="C40:D40"/>
    <mergeCell ref="F40:K40"/>
    <mergeCell ref="C41:D41"/>
  </mergeCells>
  <pageMargins left="0.7" right="0.7" top="0.75" bottom="0.75" header="0.3" footer="0.3"/>
  <pageSetup paperSize="9" scale="51" orientation="landscape" r:id="rId1"/>
  <rowBreaks count="2" manualBreakCount="2">
    <brk id="31" max="12" man="1"/>
    <brk id="42" max="12" man="1"/>
  </rowBreaks>
  <ignoredErrors>
    <ignoredError sqref="K10 K7:K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500A-2D1C-4FF5-837D-70FEC2310BB9}">
  <sheetPr>
    <pageSetUpPr fitToPage="1"/>
  </sheetPr>
  <dimension ref="C1:H50"/>
  <sheetViews>
    <sheetView zoomScale="80" zoomScaleNormal="80" workbookViewId="0">
      <selection activeCell="I20" sqref="I19:I20"/>
    </sheetView>
  </sheetViews>
  <sheetFormatPr defaultColWidth="9.21875" defaultRowHeight="13.8" x14ac:dyDescent="0.3"/>
  <cols>
    <col min="1" max="1" width="3.44140625" style="4" customWidth="1"/>
    <col min="2" max="2" width="3.21875" style="4" customWidth="1"/>
    <col min="3" max="3" width="14.5546875" style="1" bestFit="1" customWidth="1"/>
    <col min="4" max="4" width="41.21875" style="47" bestFit="1" customWidth="1"/>
    <col min="5" max="5" width="13.77734375" style="48" bestFit="1" customWidth="1"/>
    <col min="6" max="6" width="12.77734375" style="3" customWidth="1"/>
    <col min="7" max="7" width="14.44140625" style="2" customWidth="1"/>
    <col min="8" max="8" width="31" style="49" bestFit="1" customWidth="1"/>
    <col min="9" max="9" width="10" style="4" bestFit="1" customWidth="1"/>
    <col min="10" max="10" width="31.6640625" style="4" customWidth="1"/>
    <col min="11" max="16384" width="9.21875" style="4"/>
  </cols>
  <sheetData>
    <row r="1" spans="3:8" ht="18" customHeight="1" x14ac:dyDescent="0.3">
      <c r="D1" s="148"/>
      <c r="E1" s="148"/>
    </row>
    <row r="2" spans="3:8" ht="18" customHeight="1" x14ac:dyDescent="0.3">
      <c r="C2" s="5" t="s">
        <v>12</v>
      </c>
      <c r="D2" s="6" t="s">
        <v>107</v>
      </c>
      <c r="E2" s="7"/>
      <c r="F2" s="65"/>
      <c r="G2" s="65"/>
      <c r="H2" s="8"/>
    </row>
    <row r="3" spans="3:8" ht="18" customHeight="1" x14ac:dyDescent="0.3">
      <c r="C3" s="9" t="s">
        <v>13</v>
      </c>
      <c r="D3" s="60">
        <v>44494</v>
      </c>
      <c r="E3" s="10"/>
      <c r="F3" s="11"/>
      <c r="G3" s="11"/>
      <c r="H3" s="12"/>
    </row>
    <row r="4" spans="3:8" ht="18" customHeight="1" x14ac:dyDescent="0.3">
      <c r="C4" s="13" t="s">
        <v>14</v>
      </c>
      <c r="D4" s="14" t="s">
        <v>40</v>
      </c>
      <c r="E4" s="15"/>
      <c r="F4" s="16"/>
      <c r="G4" s="16"/>
      <c r="H4" s="17"/>
    </row>
    <row r="5" spans="3:8" ht="13.95" customHeight="1" x14ac:dyDescent="0.3">
      <c r="C5" s="18" t="s">
        <v>18</v>
      </c>
      <c r="D5" s="19"/>
      <c r="E5" s="20" t="s">
        <v>11</v>
      </c>
      <c r="F5" s="144"/>
      <c r="G5" s="21"/>
      <c r="H5" s="115" t="s">
        <v>17</v>
      </c>
    </row>
    <row r="6" spans="3:8" ht="15" customHeight="1" x14ac:dyDescent="0.3">
      <c r="C6" s="57"/>
      <c r="D6" s="22" t="s">
        <v>110</v>
      </c>
      <c r="E6" s="23" t="s">
        <v>112</v>
      </c>
      <c r="F6" s="67" t="s">
        <v>114</v>
      </c>
      <c r="G6" s="24" t="s">
        <v>5</v>
      </c>
      <c r="H6" s="24"/>
    </row>
    <row r="7" spans="3:8" s="29" customFormat="1" ht="15" customHeight="1" x14ac:dyDescent="0.3">
      <c r="C7" s="26">
        <v>1</v>
      </c>
      <c r="D7" s="27" t="s">
        <v>111</v>
      </c>
      <c r="E7" s="145">
        <v>7.25</v>
      </c>
      <c r="F7" s="62">
        <v>158000</v>
      </c>
      <c r="G7" s="62">
        <f>F7*E7</f>
        <v>1145500</v>
      </c>
      <c r="H7" s="50" t="s">
        <v>113</v>
      </c>
    </row>
    <row r="8" spans="3:8" x14ac:dyDescent="0.3">
      <c r="C8" s="113" t="s">
        <v>61</v>
      </c>
      <c r="F8" s="4"/>
      <c r="G8" s="4"/>
      <c r="H8" s="4"/>
    </row>
    <row r="9" spans="3:8" x14ac:dyDescent="0.3">
      <c r="C9" s="114" t="s">
        <v>62</v>
      </c>
      <c r="F9" s="4"/>
      <c r="G9" s="4"/>
      <c r="H9" s="4"/>
    </row>
    <row r="10" spans="3:8" x14ac:dyDescent="0.3">
      <c r="C10" s="114" t="s">
        <v>63</v>
      </c>
      <c r="F10" s="4"/>
      <c r="G10" s="4"/>
      <c r="H10" s="4"/>
    </row>
    <row r="11" spans="3:8" x14ac:dyDescent="0.3">
      <c r="C11" s="114" t="s">
        <v>64</v>
      </c>
      <c r="F11" s="4"/>
      <c r="G11" s="4"/>
      <c r="H11" s="4"/>
    </row>
    <row r="12" spans="3:8" x14ac:dyDescent="0.3">
      <c r="C12" s="114" t="s">
        <v>65</v>
      </c>
      <c r="F12" s="4"/>
      <c r="G12" s="4"/>
      <c r="H12" s="4"/>
    </row>
    <row r="13" spans="3:8" x14ac:dyDescent="0.3">
      <c r="C13" s="114" t="s">
        <v>66</v>
      </c>
      <c r="F13" s="4"/>
      <c r="G13" s="4"/>
      <c r="H13" s="4"/>
    </row>
    <row r="14" spans="3:8" x14ac:dyDescent="0.3">
      <c r="C14" s="114" t="s">
        <v>67</v>
      </c>
      <c r="F14" s="4"/>
      <c r="G14" s="4"/>
      <c r="H14" s="4"/>
    </row>
    <row r="15" spans="3:8" x14ac:dyDescent="0.3">
      <c r="C15" s="114" t="s">
        <v>81</v>
      </c>
      <c r="F15" s="4"/>
      <c r="G15" s="4"/>
      <c r="H15" s="4"/>
    </row>
    <row r="16" spans="3:8" x14ac:dyDescent="0.3">
      <c r="C16" s="114" t="s">
        <v>106</v>
      </c>
      <c r="F16" s="4"/>
      <c r="G16" s="4"/>
      <c r="H16" s="4"/>
    </row>
    <row r="17" spans="3:8" x14ac:dyDescent="0.3">
      <c r="C17" s="114" t="s">
        <v>115</v>
      </c>
      <c r="F17" s="4"/>
      <c r="G17" s="4"/>
      <c r="H17" s="4"/>
    </row>
    <row r="18" spans="3:8" ht="14.4" x14ac:dyDescent="0.3">
      <c r="C18" s="69"/>
      <c r="F18" s="4"/>
      <c r="G18" s="4"/>
      <c r="H18" s="4"/>
    </row>
    <row r="19" spans="3:8" x14ac:dyDescent="0.3">
      <c r="F19" s="4"/>
      <c r="G19" s="4"/>
      <c r="H19" s="4"/>
    </row>
    <row r="20" spans="3:8" x14ac:dyDescent="0.3">
      <c r="F20" s="4"/>
      <c r="G20" s="4"/>
      <c r="H20" s="4"/>
    </row>
    <row r="21" spans="3:8" x14ac:dyDescent="0.3">
      <c r="F21" s="4"/>
      <c r="G21" s="4"/>
      <c r="H21" s="4"/>
    </row>
    <row r="22" spans="3:8" x14ac:dyDescent="0.3">
      <c r="F22" s="4"/>
      <c r="G22" s="4"/>
      <c r="H22" s="4"/>
    </row>
    <row r="23" spans="3:8" x14ac:dyDescent="0.3">
      <c r="F23" s="4"/>
      <c r="G23" s="4"/>
      <c r="H23" s="4"/>
    </row>
    <row r="24" spans="3:8" x14ac:dyDescent="0.3">
      <c r="F24" s="4"/>
      <c r="G24" s="4"/>
      <c r="H24" s="4"/>
    </row>
    <row r="25" spans="3:8" x14ac:dyDescent="0.3">
      <c r="F25" s="4"/>
      <c r="G25" s="4"/>
      <c r="H25" s="4"/>
    </row>
    <row r="26" spans="3:8" x14ac:dyDescent="0.3">
      <c r="F26" s="4"/>
      <c r="G26" s="4"/>
      <c r="H26" s="4"/>
    </row>
    <row r="27" spans="3:8" x14ac:dyDescent="0.3">
      <c r="F27" s="4"/>
      <c r="G27" s="4"/>
      <c r="H27" s="4"/>
    </row>
    <row r="28" spans="3:8" x14ac:dyDescent="0.3">
      <c r="F28" s="4"/>
      <c r="G28" s="4"/>
      <c r="H28" s="4"/>
    </row>
    <row r="29" spans="3:8" x14ac:dyDescent="0.3">
      <c r="F29" s="4"/>
      <c r="G29" s="4"/>
      <c r="H29" s="4"/>
    </row>
    <row r="30" spans="3:8" x14ac:dyDescent="0.3">
      <c r="F30" s="4"/>
      <c r="G30" s="4"/>
      <c r="H30" s="4"/>
    </row>
    <row r="31" spans="3:8" x14ac:dyDescent="0.3">
      <c r="F31" s="4"/>
      <c r="G31" s="4"/>
      <c r="H31" s="4"/>
    </row>
    <row r="32" spans="3:8" x14ac:dyDescent="0.3">
      <c r="F32" s="4"/>
      <c r="G32" s="4"/>
      <c r="H32" s="4"/>
    </row>
    <row r="33" spans="6:8" x14ac:dyDescent="0.3">
      <c r="F33" s="4"/>
      <c r="G33" s="4"/>
      <c r="H33" s="4"/>
    </row>
    <row r="34" spans="6:8" x14ac:dyDescent="0.3">
      <c r="F34" s="4"/>
      <c r="G34" s="4"/>
      <c r="H34" s="4"/>
    </row>
    <row r="35" spans="6:8" x14ac:dyDescent="0.3">
      <c r="F35" s="4"/>
      <c r="G35" s="4"/>
      <c r="H35" s="4"/>
    </row>
    <row r="36" spans="6:8" x14ac:dyDescent="0.3">
      <c r="F36" s="4"/>
      <c r="G36" s="4"/>
      <c r="H36" s="4"/>
    </row>
    <row r="37" spans="6:8" x14ac:dyDescent="0.3">
      <c r="F37" s="4"/>
      <c r="G37" s="4"/>
      <c r="H37" s="4"/>
    </row>
    <row r="38" spans="6:8" x14ac:dyDescent="0.3">
      <c r="F38" s="4"/>
      <c r="G38" s="4"/>
      <c r="H38" s="4"/>
    </row>
    <row r="39" spans="6:8" x14ac:dyDescent="0.3">
      <c r="F39" s="4"/>
      <c r="G39" s="4"/>
      <c r="H39" s="4"/>
    </row>
    <row r="40" spans="6:8" x14ac:dyDescent="0.3">
      <c r="F40" s="4"/>
      <c r="G40" s="4"/>
      <c r="H40" s="4"/>
    </row>
    <row r="41" spans="6:8" x14ac:dyDescent="0.3">
      <c r="F41" s="4"/>
      <c r="G41" s="4"/>
      <c r="H41" s="4"/>
    </row>
    <row r="42" spans="6:8" x14ac:dyDescent="0.3">
      <c r="F42" s="4"/>
      <c r="G42" s="4"/>
      <c r="H42" s="4"/>
    </row>
    <row r="43" spans="6:8" x14ac:dyDescent="0.3">
      <c r="F43" s="4"/>
      <c r="G43" s="4"/>
      <c r="H43" s="4"/>
    </row>
    <row r="44" spans="6:8" x14ac:dyDescent="0.3">
      <c r="F44" s="4"/>
      <c r="G44" s="4"/>
      <c r="H44" s="4"/>
    </row>
    <row r="45" spans="6:8" x14ac:dyDescent="0.3">
      <c r="F45" s="4"/>
      <c r="G45" s="4"/>
      <c r="H45" s="4"/>
    </row>
    <row r="46" spans="6:8" x14ac:dyDescent="0.3">
      <c r="F46" s="4"/>
      <c r="G46" s="4"/>
      <c r="H46" s="4"/>
    </row>
    <row r="47" spans="6:8" x14ac:dyDescent="0.3">
      <c r="F47" s="4"/>
      <c r="G47" s="4"/>
      <c r="H47" s="4"/>
    </row>
    <row r="48" spans="6:8" x14ac:dyDescent="0.3">
      <c r="F48" s="4"/>
      <c r="G48" s="4"/>
      <c r="H48" s="4"/>
    </row>
    <row r="49" spans="6:8" x14ac:dyDescent="0.3">
      <c r="F49" s="4"/>
      <c r="G49" s="4"/>
      <c r="H49" s="4"/>
    </row>
    <row r="50" spans="6:8" x14ac:dyDescent="0.3">
      <c r="F50" s="4"/>
      <c r="G50" s="4"/>
      <c r="H50" s="4"/>
    </row>
  </sheetData>
  <mergeCells count="1">
    <mergeCell ref="D1:E1"/>
  </mergeCells>
  <pageMargins left="0.7" right="0.7" top="0.75" bottom="0.75" header="0.3" footer="0.3"/>
  <pageSetup paperSize="9" scale="6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5"/>
  <sheetViews>
    <sheetView topLeftCell="C4" zoomScale="84" zoomScaleNormal="105" workbookViewId="0">
      <selection activeCell="O26" sqref="O26"/>
    </sheetView>
  </sheetViews>
  <sheetFormatPr defaultColWidth="13.21875" defaultRowHeight="14.4" x14ac:dyDescent="0.3"/>
  <cols>
    <col min="1" max="1" width="3.21875" customWidth="1"/>
    <col min="2" max="2" width="43.77734375" bestFit="1" customWidth="1"/>
    <col min="3" max="3" width="7.77734375" customWidth="1"/>
    <col min="4" max="6" width="11.5546875" customWidth="1"/>
    <col min="7" max="7" width="13.21875" customWidth="1"/>
    <col min="8" max="17" width="11.5546875" customWidth="1"/>
    <col min="18" max="19" width="11.77734375" customWidth="1"/>
    <col min="20" max="20" width="12.5546875" customWidth="1"/>
    <col min="261" max="262" width="13.21875" customWidth="1"/>
    <col min="263" max="263" width="35.5546875" bestFit="1" customWidth="1"/>
    <col min="264" max="264" width="10.21875" bestFit="1" customWidth="1"/>
    <col min="265" max="265" width="10.44140625" bestFit="1" customWidth="1"/>
    <col min="266" max="266" width="13.21875" customWidth="1"/>
    <col min="267" max="267" width="10" bestFit="1" customWidth="1"/>
    <col min="517" max="518" width="13.21875" customWidth="1"/>
    <col min="519" max="519" width="35.5546875" bestFit="1" customWidth="1"/>
    <col min="520" max="520" width="10.21875" bestFit="1" customWidth="1"/>
    <col min="521" max="521" width="10.44140625" bestFit="1" customWidth="1"/>
    <col min="522" max="522" width="13.21875" customWidth="1"/>
    <col min="523" max="523" width="10" bestFit="1" customWidth="1"/>
    <col min="773" max="774" width="13.21875" customWidth="1"/>
    <col min="775" max="775" width="35.5546875" bestFit="1" customWidth="1"/>
    <col min="776" max="776" width="10.21875" bestFit="1" customWidth="1"/>
    <col min="777" max="777" width="10.44140625" bestFit="1" customWidth="1"/>
    <col min="778" max="778" width="13.21875" customWidth="1"/>
    <col min="779" max="779" width="10" bestFit="1" customWidth="1"/>
    <col min="1029" max="1030" width="13.21875" customWidth="1"/>
    <col min="1031" max="1031" width="35.5546875" bestFit="1" customWidth="1"/>
    <col min="1032" max="1032" width="10.21875" bestFit="1" customWidth="1"/>
    <col min="1033" max="1033" width="10.44140625" bestFit="1" customWidth="1"/>
    <col min="1034" max="1034" width="13.21875" customWidth="1"/>
    <col min="1035" max="1035" width="10" bestFit="1" customWidth="1"/>
    <col min="1285" max="1286" width="13.21875" customWidth="1"/>
    <col min="1287" max="1287" width="35.5546875" bestFit="1" customWidth="1"/>
    <col min="1288" max="1288" width="10.21875" bestFit="1" customWidth="1"/>
    <col min="1289" max="1289" width="10.44140625" bestFit="1" customWidth="1"/>
    <col min="1290" max="1290" width="13.21875" customWidth="1"/>
    <col min="1291" max="1291" width="10" bestFit="1" customWidth="1"/>
    <col min="1541" max="1542" width="13.21875" customWidth="1"/>
    <col min="1543" max="1543" width="35.5546875" bestFit="1" customWidth="1"/>
    <col min="1544" max="1544" width="10.21875" bestFit="1" customWidth="1"/>
    <col min="1545" max="1545" width="10.44140625" bestFit="1" customWidth="1"/>
    <col min="1546" max="1546" width="13.21875" customWidth="1"/>
    <col min="1547" max="1547" width="10" bestFit="1" customWidth="1"/>
    <col min="1797" max="1798" width="13.21875" customWidth="1"/>
    <col min="1799" max="1799" width="35.5546875" bestFit="1" customWidth="1"/>
    <col min="1800" max="1800" width="10.21875" bestFit="1" customWidth="1"/>
    <col min="1801" max="1801" width="10.44140625" bestFit="1" customWidth="1"/>
    <col min="1802" max="1802" width="13.21875" customWidth="1"/>
    <col min="1803" max="1803" width="10" bestFit="1" customWidth="1"/>
    <col min="2053" max="2054" width="13.21875" customWidth="1"/>
    <col min="2055" max="2055" width="35.5546875" bestFit="1" customWidth="1"/>
    <col min="2056" max="2056" width="10.21875" bestFit="1" customWidth="1"/>
    <col min="2057" max="2057" width="10.44140625" bestFit="1" customWidth="1"/>
    <col min="2058" max="2058" width="13.21875" customWidth="1"/>
    <col min="2059" max="2059" width="10" bestFit="1" customWidth="1"/>
    <col min="2309" max="2310" width="13.21875" customWidth="1"/>
    <col min="2311" max="2311" width="35.5546875" bestFit="1" customWidth="1"/>
    <col min="2312" max="2312" width="10.21875" bestFit="1" customWidth="1"/>
    <col min="2313" max="2313" width="10.44140625" bestFit="1" customWidth="1"/>
    <col min="2314" max="2314" width="13.21875" customWidth="1"/>
    <col min="2315" max="2315" width="10" bestFit="1" customWidth="1"/>
    <col min="2565" max="2566" width="13.21875" customWidth="1"/>
    <col min="2567" max="2567" width="35.5546875" bestFit="1" customWidth="1"/>
    <col min="2568" max="2568" width="10.21875" bestFit="1" customWidth="1"/>
    <col min="2569" max="2569" width="10.44140625" bestFit="1" customWidth="1"/>
    <col min="2570" max="2570" width="13.21875" customWidth="1"/>
    <col min="2571" max="2571" width="10" bestFit="1" customWidth="1"/>
    <col min="2821" max="2822" width="13.21875" customWidth="1"/>
    <col min="2823" max="2823" width="35.5546875" bestFit="1" customWidth="1"/>
    <col min="2824" max="2824" width="10.21875" bestFit="1" customWidth="1"/>
    <col min="2825" max="2825" width="10.44140625" bestFit="1" customWidth="1"/>
    <col min="2826" max="2826" width="13.21875" customWidth="1"/>
    <col min="2827" max="2827" width="10" bestFit="1" customWidth="1"/>
    <col min="3077" max="3078" width="13.21875" customWidth="1"/>
    <col min="3079" max="3079" width="35.5546875" bestFit="1" customWidth="1"/>
    <col min="3080" max="3080" width="10.21875" bestFit="1" customWidth="1"/>
    <col min="3081" max="3081" width="10.44140625" bestFit="1" customWidth="1"/>
    <col min="3082" max="3082" width="13.21875" customWidth="1"/>
    <col min="3083" max="3083" width="10" bestFit="1" customWidth="1"/>
    <col min="3333" max="3334" width="13.21875" customWidth="1"/>
    <col min="3335" max="3335" width="35.5546875" bestFit="1" customWidth="1"/>
    <col min="3336" max="3336" width="10.21875" bestFit="1" customWidth="1"/>
    <col min="3337" max="3337" width="10.44140625" bestFit="1" customWidth="1"/>
    <col min="3338" max="3338" width="13.21875" customWidth="1"/>
    <col min="3339" max="3339" width="10" bestFit="1" customWidth="1"/>
    <col min="3589" max="3590" width="13.21875" customWidth="1"/>
    <col min="3591" max="3591" width="35.5546875" bestFit="1" customWidth="1"/>
    <col min="3592" max="3592" width="10.21875" bestFit="1" customWidth="1"/>
    <col min="3593" max="3593" width="10.44140625" bestFit="1" customWidth="1"/>
    <col min="3594" max="3594" width="13.21875" customWidth="1"/>
    <col min="3595" max="3595" width="10" bestFit="1" customWidth="1"/>
    <col min="3845" max="3846" width="13.21875" customWidth="1"/>
    <col min="3847" max="3847" width="35.5546875" bestFit="1" customWidth="1"/>
    <col min="3848" max="3848" width="10.21875" bestFit="1" customWidth="1"/>
    <col min="3849" max="3849" width="10.44140625" bestFit="1" customWidth="1"/>
    <col min="3850" max="3850" width="13.21875" customWidth="1"/>
    <col min="3851" max="3851" width="10" bestFit="1" customWidth="1"/>
    <col min="4101" max="4102" width="13.21875" customWidth="1"/>
    <col min="4103" max="4103" width="35.5546875" bestFit="1" customWidth="1"/>
    <col min="4104" max="4104" width="10.21875" bestFit="1" customWidth="1"/>
    <col min="4105" max="4105" width="10.44140625" bestFit="1" customWidth="1"/>
    <col min="4106" max="4106" width="13.21875" customWidth="1"/>
    <col min="4107" max="4107" width="10" bestFit="1" customWidth="1"/>
    <col min="4357" max="4358" width="13.21875" customWidth="1"/>
    <col min="4359" max="4359" width="35.5546875" bestFit="1" customWidth="1"/>
    <col min="4360" max="4360" width="10.21875" bestFit="1" customWidth="1"/>
    <col min="4361" max="4361" width="10.44140625" bestFit="1" customWidth="1"/>
    <col min="4362" max="4362" width="13.21875" customWidth="1"/>
    <col min="4363" max="4363" width="10" bestFit="1" customWidth="1"/>
    <col min="4613" max="4614" width="13.21875" customWidth="1"/>
    <col min="4615" max="4615" width="35.5546875" bestFit="1" customWidth="1"/>
    <col min="4616" max="4616" width="10.21875" bestFit="1" customWidth="1"/>
    <col min="4617" max="4617" width="10.44140625" bestFit="1" customWidth="1"/>
    <col min="4618" max="4618" width="13.21875" customWidth="1"/>
    <col min="4619" max="4619" width="10" bestFit="1" customWidth="1"/>
    <col min="4869" max="4870" width="13.21875" customWidth="1"/>
    <col min="4871" max="4871" width="35.5546875" bestFit="1" customWidth="1"/>
    <col min="4872" max="4872" width="10.21875" bestFit="1" customWidth="1"/>
    <col min="4873" max="4873" width="10.44140625" bestFit="1" customWidth="1"/>
    <col min="4874" max="4874" width="13.21875" customWidth="1"/>
    <col min="4875" max="4875" width="10" bestFit="1" customWidth="1"/>
    <col min="5125" max="5126" width="13.21875" customWidth="1"/>
    <col min="5127" max="5127" width="35.5546875" bestFit="1" customWidth="1"/>
    <col min="5128" max="5128" width="10.21875" bestFit="1" customWidth="1"/>
    <col min="5129" max="5129" width="10.44140625" bestFit="1" customWidth="1"/>
    <col min="5130" max="5130" width="13.21875" customWidth="1"/>
    <col min="5131" max="5131" width="10" bestFit="1" customWidth="1"/>
    <col min="5381" max="5382" width="13.21875" customWidth="1"/>
    <col min="5383" max="5383" width="35.5546875" bestFit="1" customWidth="1"/>
    <col min="5384" max="5384" width="10.21875" bestFit="1" customWidth="1"/>
    <col min="5385" max="5385" width="10.44140625" bestFit="1" customWidth="1"/>
    <col min="5386" max="5386" width="13.21875" customWidth="1"/>
    <col min="5387" max="5387" width="10" bestFit="1" customWidth="1"/>
    <col min="5637" max="5638" width="13.21875" customWidth="1"/>
    <col min="5639" max="5639" width="35.5546875" bestFit="1" customWidth="1"/>
    <col min="5640" max="5640" width="10.21875" bestFit="1" customWidth="1"/>
    <col min="5641" max="5641" width="10.44140625" bestFit="1" customWidth="1"/>
    <col min="5642" max="5642" width="13.21875" customWidth="1"/>
    <col min="5643" max="5643" width="10" bestFit="1" customWidth="1"/>
    <col min="5893" max="5894" width="13.21875" customWidth="1"/>
    <col min="5895" max="5895" width="35.5546875" bestFit="1" customWidth="1"/>
    <col min="5896" max="5896" width="10.21875" bestFit="1" customWidth="1"/>
    <col min="5897" max="5897" width="10.44140625" bestFit="1" customWidth="1"/>
    <col min="5898" max="5898" width="13.21875" customWidth="1"/>
    <col min="5899" max="5899" width="10" bestFit="1" customWidth="1"/>
    <col min="6149" max="6150" width="13.21875" customWidth="1"/>
    <col min="6151" max="6151" width="35.5546875" bestFit="1" customWidth="1"/>
    <col min="6152" max="6152" width="10.21875" bestFit="1" customWidth="1"/>
    <col min="6153" max="6153" width="10.44140625" bestFit="1" customWidth="1"/>
    <col min="6154" max="6154" width="13.21875" customWidth="1"/>
    <col min="6155" max="6155" width="10" bestFit="1" customWidth="1"/>
    <col min="6405" max="6406" width="13.21875" customWidth="1"/>
    <col min="6407" max="6407" width="35.5546875" bestFit="1" customWidth="1"/>
    <col min="6408" max="6408" width="10.21875" bestFit="1" customWidth="1"/>
    <col min="6409" max="6409" width="10.44140625" bestFit="1" customWidth="1"/>
    <col min="6410" max="6410" width="13.21875" customWidth="1"/>
    <col min="6411" max="6411" width="10" bestFit="1" customWidth="1"/>
    <col min="6661" max="6662" width="13.21875" customWidth="1"/>
    <col min="6663" max="6663" width="35.5546875" bestFit="1" customWidth="1"/>
    <col min="6664" max="6664" width="10.21875" bestFit="1" customWidth="1"/>
    <col min="6665" max="6665" width="10.44140625" bestFit="1" customWidth="1"/>
    <col min="6666" max="6666" width="13.21875" customWidth="1"/>
    <col min="6667" max="6667" width="10" bestFit="1" customWidth="1"/>
    <col min="6917" max="6918" width="13.21875" customWidth="1"/>
    <col min="6919" max="6919" width="35.5546875" bestFit="1" customWidth="1"/>
    <col min="6920" max="6920" width="10.21875" bestFit="1" customWidth="1"/>
    <col min="6921" max="6921" width="10.44140625" bestFit="1" customWidth="1"/>
    <col min="6922" max="6922" width="13.21875" customWidth="1"/>
    <col min="6923" max="6923" width="10" bestFit="1" customWidth="1"/>
    <col min="7173" max="7174" width="13.21875" customWidth="1"/>
    <col min="7175" max="7175" width="35.5546875" bestFit="1" customWidth="1"/>
    <col min="7176" max="7176" width="10.21875" bestFit="1" customWidth="1"/>
    <col min="7177" max="7177" width="10.44140625" bestFit="1" customWidth="1"/>
    <col min="7178" max="7178" width="13.21875" customWidth="1"/>
    <col min="7179" max="7179" width="10" bestFit="1" customWidth="1"/>
    <col min="7429" max="7430" width="13.21875" customWidth="1"/>
    <col min="7431" max="7431" width="35.5546875" bestFit="1" customWidth="1"/>
    <col min="7432" max="7432" width="10.21875" bestFit="1" customWidth="1"/>
    <col min="7433" max="7433" width="10.44140625" bestFit="1" customWidth="1"/>
    <col min="7434" max="7434" width="13.21875" customWidth="1"/>
    <col min="7435" max="7435" width="10" bestFit="1" customWidth="1"/>
    <col min="7685" max="7686" width="13.21875" customWidth="1"/>
    <col min="7687" max="7687" width="35.5546875" bestFit="1" customWidth="1"/>
    <col min="7688" max="7688" width="10.21875" bestFit="1" customWidth="1"/>
    <col min="7689" max="7689" width="10.44140625" bestFit="1" customWidth="1"/>
    <col min="7690" max="7690" width="13.21875" customWidth="1"/>
    <col min="7691" max="7691" width="10" bestFit="1" customWidth="1"/>
    <col min="7941" max="7942" width="13.21875" customWidth="1"/>
    <col min="7943" max="7943" width="35.5546875" bestFit="1" customWidth="1"/>
    <col min="7944" max="7944" width="10.21875" bestFit="1" customWidth="1"/>
    <col min="7945" max="7945" width="10.44140625" bestFit="1" customWidth="1"/>
    <col min="7946" max="7946" width="13.21875" customWidth="1"/>
    <col min="7947" max="7947" width="10" bestFit="1" customWidth="1"/>
    <col min="8197" max="8198" width="13.21875" customWidth="1"/>
    <col min="8199" max="8199" width="35.5546875" bestFit="1" customWidth="1"/>
    <col min="8200" max="8200" width="10.21875" bestFit="1" customWidth="1"/>
    <col min="8201" max="8201" width="10.44140625" bestFit="1" customWidth="1"/>
    <col min="8202" max="8202" width="13.21875" customWidth="1"/>
    <col min="8203" max="8203" width="10" bestFit="1" customWidth="1"/>
    <col min="8453" max="8454" width="13.21875" customWidth="1"/>
    <col min="8455" max="8455" width="35.5546875" bestFit="1" customWidth="1"/>
    <col min="8456" max="8456" width="10.21875" bestFit="1" customWidth="1"/>
    <col min="8457" max="8457" width="10.44140625" bestFit="1" customWidth="1"/>
    <col min="8458" max="8458" width="13.21875" customWidth="1"/>
    <col min="8459" max="8459" width="10" bestFit="1" customWidth="1"/>
    <col min="8709" max="8710" width="13.21875" customWidth="1"/>
    <col min="8711" max="8711" width="35.5546875" bestFit="1" customWidth="1"/>
    <col min="8712" max="8712" width="10.21875" bestFit="1" customWidth="1"/>
    <col min="8713" max="8713" width="10.44140625" bestFit="1" customWidth="1"/>
    <col min="8714" max="8714" width="13.21875" customWidth="1"/>
    <col min="8715" max="8715" width="10" bestFit="1" customWidth="1"/>
    <col min="8965" max="8966" width="13.21875" customWidth="1"/>
    <col min="8967" max="8967" width="35.5546875" bestFit="1" customWidth="1"/>
    <col min="8968" max="8968" width="10.21875" bestFit="1" customWidth="1"/>
    <col min="8969" max="8969" width="10.44140625" bestFit="1" customWidth="1"/>
    <col min="8970" max="8970" width="13.21875" customWidth="1"/>
    <col min="8971" max="8971" width="10" bestFit="1" customWidth="1"/>
    <col min="9221" max="9222" width="13.21875" customWidth="1"/>
    <col min="9223" max="9223" width="35.5546875" bestFit="1" customWidth="1"/>
    <col min="9224" max="9224" width="10.21875" bestFit="1" customWidth="1"/>
    <col min="9225" max="9225" width="10.44140625" bestFit="1" customWidth="1"/>
    <col min="9226" max="9226" width="13.21875" customWidth="1"/>
    <col min="9227" max="9227" width="10" bestFit="1" customWidth="1"/>
    <col min="9477" max="9478" width="13.21875" customWidth="1"/>
    <col min="9479" max="9479" width="35.5546875" bestFit="1" customWidth="1"/>
    <col min="9480" max="9480" width="10.21875" bestFit="1" customWidth="1"/>
    <col min="9481" max="9481" width="10.44140625" bestFit="1" customWidth="1"/>
    <col min="9482" max="9482" width="13.21875" customWidth="1"/>
    <col min="9483" max="9483" width="10" bestFit="1" customWidth="1"/>
    <col min="9733" max="9734" width="13.21875" customWidth="1"/>
    <col min="9735" max="9735" width="35.5546875" bestFit="1" customWidth="1"/>
    <col min="9736" max="9736" width="10.21875" bestFit="1" customWidth="1"/>
    <col min="9737" max="9737" width="10.44140625" bestFit="1" customWidth="1"/>
    <col min="9738" max="9738" width="13.21875" customWidth="1"/>
    <col min="9739" max="9739" width="10" bestFit="1" customWidth="1"/>
    <col min="9989" max="9990" width="13.21875" customWidth="1"/>
    <col min="9991" max="9991" width="35.5546875" bestFit="1" customWidth="1"/>
    <col min="9992" max="9992" width="10.21875" bestFit="1" customWidth="1"/>
    <col min="9993" max="9993" width="10.44140625" bestFit="1" customWidth="1"/>
    <col min="9994" max="9994" width="13.21875" customWidth="1"/>
    <col min="9995" max="9995" width="10" bestFit="1" customWidth="1"/>
    <col min="10245" max="10246" width="13.21875" customWidth="1"/>
    <col min="10247" max="10247" width="35.5546875" bestFit="1" customWidth="1"/>
    <col min="10248" max="10248" width="10.21875" bestFit="1" customWidth="1"/>
    <col min="10249" max="10249" width="10.44140625" bestFit="1" customWidth="1"/>
    <col min="10250" max="10250" width="13.21875" customWidth="1"/>
    <col min="10251" max="10251" width="10" bestFit="1" customWidth="1"/>
    <col min="10501" max="10502" width="13.21875" customWidth="1"/>
    <col min="10503" max="10503" width="35.5546875" bestFit="1" customWidth="1"/>
    <col min="10504" max="10504" width="10.21875" bestFit="1" customWidth="1"/>
    <col min="10505" max="10505" width="10.44140625" bestFit="1" customWidth="1"/>
    <col min="10506" max="10506" width="13.21875" customWidth="1"/>
    <col min="10507" max="10507" width="10" bestFit="1" customWidth="1"/>
    <col min="10757" max="10758" width="13.21875" customWidth="1"/>
    <col min="10759" max="10759" width="35.5546875" bestFit="1" customWidth="1"/>
    <col min="10760" max="10760" width="10.21875" bestFit="1" customWidth="1"/>
    <col min="10761" max="10761" width="10.44140625" bestFit="1" customWidth="1"/>
    <col min="10762" max="10762" width="13.21875" customWidth="1"/>
    <col min="10763" max="10763" width="10" bestFit="1" customWidth="1"/>
    <col min="11013" max="11014" width="13.21875" customWidth="1"/>
    <col min="11015" max="11015" width="35.5546875" bestFit="1" customWidth="1"/>
    <col min="11016" max="11016" width="10.21875" bestFit="1" customWidth="1"/>
    <col min="11017" max="11017" width="10.44140625" bestFit="1" customWidth="1"/>
    <col min="11018" max="11018" width="13.21875" customWidth="1"/>
    <col min="11019" max="11019" width="10" bestFit="1" customWidth="1"/>
    <col min="11269" max="11270" width="13.21875" customWidth="1"/>
    <col min="11271" max="11271" width="35.5546875" bestFit="1" customWidth="1"/>
    <col min="11272" max="11272" width="10.21875" bestFit="1" customWidth="1"/>
    <col min="11273" max="11273" width="10.44140625" bestFit="1" customWidth="1"/>
    <col min="11274" max="11274" width="13.21875" customWidth="1"/>
    <col min="11275" max="11275" width="10" bestFit="1" customWidth="1"/>
    <col min="11525" max="11526" width="13.21875" customWidth="1"/>
    <col min="11527" max="11527" width="35.5546875" bestFit="1" customWidth="1"/>
    <col min="11528" max="11528" width="10.21875" bestFit="1" customWidth="1"/>
    <col min="11529" max="11529" width="10.44140625" bestFit="1" customWidth="1"/>
    <col min="11530" max="11530" width="13.21875" customWidth="1"/>
    <col min="11531" max="11531" width="10" bestFit="1" customWidth="1"/>
    <col min="11781" max="11782" width="13.21875" customWidth="1"/>
    <col min="11783" max="11783" width="35.5546875" bestFit="1" customWidth="1"/>
    <col min="11784" max="11784" width="10.21875" bestFit="1" customWidth="1"/>
    <col min="11785" max="11785" width="10.44140625" bestFit="1" customWidth="1"/>
    <col min="11786" max="11786" width="13.21875" customWidth="1"/>
    <col min="11787" max="11787" width="10" bestFit="1" customWidth="1"/>
    <col min="12037" max="12038" width="13.21875" customWidth="1"/>
    <col min="12039" max="12039" width="35.5546875" bestFit="1" customWidth="1"/>
    <col min="12040" max="12040" width="10.21875" bestFit="1" customWidth="1"/>
    <col min="12041" max="12041" width="10.44140625" bestFit="1" customWidth="1"/>
    <col min="12042" max="12042" width="13.21875" customWidth="1"/>
    <col min="12043" max="12043" width="10" bestFit="1" customWidth="1"/>
    <col min="12293" max="12294" width="13.21875" customWidth="1"/>
    <col min="12295" max="12295" width="35.5546875" bestFit="1" customWidth="1"/>
    <col min="12296" max="12296" width="10.21875" bestFit="1" customWidth="1"/>
    <col min="12297" max="12297" width="10.44140625" bestFit="1" customWidth="1"/>
    <col min="12298" max="12298" width="13.21875" customWidth="1"/>
    <col min="12299" max="12299" width="10" bestFit="1" customWidth="1"/>
    <col min="12549" max="12550" width="13.21875" customWidth="1"/>
    <col min="12551" max="12551" width="35.5546875" bestFit="1" customWidth="1"/>
    <col min="12552" max="12552" width="10.21875" bestFit="1" customWidth="1"/>
    <col min="12553" max="12553" width="10.44140625" bestFit="1" customWidth="1"/>
    <col min="12554" max="12554" width="13.21875" customWidth="1"/>
    <col min="12555" max="12555" width="10" bestFit="1" customWidth="1"/>
    <col min="12805" max="12806" width="13.21875" customWidth="1"/>
    <col min="12807" max="12807" width="35.5546875" bestFit="1" customWidth="1"/>
    <col min="12808" max="12808" width="10.21875" bestFit="1" customWidth="1"/>
    <col min="12809" max="12809" width="10.44140625" bestFit="1" customWidth="1"/>
    <col min="12810" max="12810" width="13.21875" customWidth="1"/>
    <col min="12811" max="12811" width="10" bestFit="1" customWidth="1"/>
    <col min="13061" max="13062" width="13.21875" customWidth="1"/>
    <col min="13063" max="13063" width="35.5546875" bestFit="1" customWidth="1"/>
    <col min="13064" max="13064" width="10.21875" bestFit="1" customWidth="1"/>
    <col min="13065" max="13065" width="10.44140625" bestFit="1" customWidth="1"/>
    <col min="13066" max="13066" width="13.21875" customWidth="1"/>
    <col min="13067" max="13067" width="10" bestFit="1" customWidth="1"/>
    <col min="13317" max="13318" width="13.21875" customWidth="1"/>
    <col min="13319" max="13319" width="35.5546875" bestFit="1" customWidth="1"/>
    <col min="13320" max="13320" width="10.21875" bestFit="1" customWidth="1"/>
    <col min="13321" max="13321" width="10.44140625" bestFit="1" customWidth="1"/>
    <col min="13322" max="13322" width="13.21875" customWidth="1"/>
    <col min="13323" max="13323" width="10" bestFit="1" customWidth="1"/>
    <col min="13573" max="13574" width="13.21875" customWidth="1"/>
    <col min="13575" max="13575" width="35.5546875" bestFit="1" customWidth="1"/>
    <col min="13576" max="13576" width="10.21875" bestFit="1" customWidth="1"/>
    <col min="13577" max="13577" width="10.44140625" bestFit="1" customWidth="1"/>
    <col min="13578" max="13578" width="13.21875" customWidth="1"/>
    <col min="13579" max="13579" width="10" bestFit="1" customWidth="1"/>
    <col min="13829" max="13830" width="13.21875" customWidth="1"/>
    <col min="13831" max="13831" width="35.5546875" bestFit="1" customWidth="1"/>
    <col min="13832" max="13832" width="10.21875" bestFit="1" customWidth="1"/>
    <col min="13833" max="13833" width="10.44140625" bestFit="1" customWidth="1"/>
    <col min="13834" max="13834" width="13.21875" customWidth="1"/>
    <col min="13835" max="13835" width="10" bestFit="1" customWidth="1"/>
    <col min="14085" max="14086" width="13.21875" customWidth="1"/>
    <col min="14087" max="14087" width="35.5546875" bestFit="1" customWidth="1"/>
    <col min="14088" max="14088" width="10.21875" bestFit="1" customWidth="1"/>
    <col min="14089" max="14089" width="10.44140625" bestFit="1" customWidth="1"/>
    <col min="14090" max="14090" width="13.21875" customWidth="1"/>
    <col min="14091" max="14091" width="10" bestFit="1" customWidth="1"/>
    <col min="14341" max="14342" width="13.21875" customWidth="1"/>
    <col min="14343" max="14343" width="35.5546875" bestFit="1" customWidth="1"/>
    <col min="14344" max="14344" width="10.21875" bestFit="1" customWidth="1"/>
    <col min="14345" max="14345" width="10.44140625" bestFit="1" customWidth="1"/>
    <col min="14346" max="14346" width="13.21875" customWidth="1"/>
    <col min="14347" max="14347" width="10" bestFit="1" customWidth="1"/>
    <col min="14597" max="14598" width="13.21875" customWidth="1"/>
    <col min="14599" max="14599" width="35.5546875" bestFit="1" customWidth="1"/>
    <col min="14600" max="14600" width="10.21875" bestFit="1" customWidth="1"/>
    <col min="14601" max="14601" width="10.44140625" bestFit="1" customWidth="1"/>
    <col min="14602" max="14602" width="13.21875" customWidth="1"/>
    <col min="14603" max="14603" width="10" bestFit="1" customWidth="1"/>
    <col min="14853" max="14854" width="13.21875" customWidth="1"/>
    <col min="14855" max="14855" width="35.5546875" bestFit="1" customWidth="1"/>
    <col min="14856" max="14856" width="10.21875" bestFit="1" customWidth="1"/>
    <col min="14857" max="14857" width="10.44140625" bestFit="1" customWidth="1"/>
    <col min="14858" max="14858" width="13.21875" customWidth="1"/>
    <col min="14859" max="14859" width="10" bestFit="1" customWidth="1"/>
    <col min="15109" max="15110" width="13.21875" customWidth="1"/>
    <col min="15111" max="15111" width="35.5546875" bestFit="1" customWidth="1"/>
    <col min="15112" max="15112" width="10.21875" bestFit="1" customWidth="1"/>
    <col min="15113" max="15113" width="10.44140625" bestFit="1" customWidth="1"/>
    <col min="15114" max="15114" width="13.21875" customWidth="1"/>
    <col min="15115" max="15115" width="10" bestFit="1" customWidth="1"/>
    <col min="15365" max="15366" width="13.21875" customWidth="1"/>
    <col min="15367" max="15367" width="35.5546875" bestFit="1" customWidth="1"/>
    <col min="15368" max="15368" width="10.21875" bestFit="1" customWidth="1"/>
    <col min="15369" max="15369" width="10.44140625" bestFit="1" customWidth="1"/>
    <col min="15370" max="15370" width="13.21875" customWidth="1"/>
    <col min="15371" max="15371" width="10" bestFit="1" customWidth="1"/>
    <col min="15621" max="15622" width="13.21875" customWidth="1"/>
    <col min="15623" max="15623" width="35.5546875" bestFit="1" customWidth="1"/>
    <col min="15624" max="15624" width="10.21875" bestFit="1" customWidth="1"/>
    <col min="15625" max="15625" width="10.44140625" bestFit="1" customWidth="1"/>
    <col min="15626" max="15626" width="13.21875" customWidth="1"/>
    <col min="15627" max="15627" width="10" bestFit="1" customWidth="1"/>
    <col min="15877" max="15878" width="13.21875" customWidth="1"/>
    <col min="15879" max="15879" width="35.5546875" bestFit="1" customWidth="1"/>
    <col min="15880" max="15880" width="10.21875" bestFit="1" customWidth="1"/>
    <col min="15881" max="15881" width="10.44140625" bestFit="1" customWidth="1"/>
    <col min="15882" max="15882" width="13.21875" customWidth="1"/>
    <col min="15883" max="15883" width="10" bestFit="1" customWidth="1"/>
    <col min="16133" max="16134" width="13.21875" customWidth="1"/>
    <col min="16135" max="16135" width="35.5546875" bestFit="1" customWidth="1"/>
    <col min="16136" max="16136" width="10.21875" bestFit="1" customWidth="1"/>
    <col min="16137" max="16137" width="10.44140625" bestFit="1" customWidth="1"/>
    <col min="16138" max="16138" width="13.21875" customWidth="1"/>
    <col min="16139" max="16139" width="10" bestFit="1" customWidth="1"/>
  </cols>
  <sheetData>
    <row r="1" spans="1:20" ht="15" thickBot="1" x14ac:dyDescent="0.35">
      <c r="A1" s="69"/>
      <c r="B1" s="70"/>
      <c r="C1" s="70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15" customHeight="1" thickBot="1" x14ac:dyDescent="0.35">
      <c r="A2" s="69"/>
      <c r="B2" s="157" t="s">
        <v>105</v>
      </c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9"/>
    </row>
    <row r="3" spans="1:20" ht="58.2" thickBot="1" x14ac:dyDescent="0.35">
      <c r="A3" s="69"/>
      <c r="B3" s="71" t="s">
        <v>29</v>
      </c>
      <c r="C3" s="98"/>
      <c r="D3" s="72" t="s">
        <v>10</v>
      </c>
      <c r="E3" s="72" t="s">
        <v>43</v>
      </c>
      <c r="F3" s="72" t="s">
        <v>44</v>
      </c>
      <c r="G3" s="72" t="s">
        <v>45</v>
      </c>
      <c r="H3" s="72" t="s">
        <v>46</v>
      </c>
      <c r="I3" s="72" t="s">
        <v>77</v>
      </c>
      <c r="J3" s="72" t="s">
        <v>78</v>
      </c>
      <c r="K3" s="72" t="s">
        <v>91</v>
      </c>
      <c r="L3" s="73" t="s">
        <v>20</v>
      </c>
      <c r="M3" s="73" t="s">
        <v>94</v>
      </c>
      <c r="N3" s="73" t="s">
        <v>75</v>
      </c>
      <c r="O3" s="73" t="s">
        <v>86</v>
      </c>
      <c r="P3" s="73" t="s">
        <v>47</v>
      </c>
      <c r="Q3" s="73" t="s">
        <v>93</v>
      </c>
      <c r="R3" s="73" t="s">
        <v>90</v>
      </c>
      <c r="S3" s="73" t="s">
        <v>74</v>
      </c>
      <c r="T3" s="116" t="s">
        <v>48</v>
      </c>
    </row>
    <row r="4" spans="1:20" ht="28.8" x14ac:dyDescent="0.3">
      <c r="A4" s="69"/>
      <c r="B4" s="74" t="s">
        <v>30</v>
      </c>
      <c r="C4" s="99"/>
      <c r="D4" s="75" t="s">
        <v>50</v>
      </c>
      <c r="E4" s="75" t="s">
        <v>49</v>
      </c>
      <c r="F4" s="75" t="s">
        <v>50</v>
      </c>
      <c r="G4" s="75" t="s">
        <v>50</v>
      </c>
      <c r="H4" s="75" t="s">
        <v>49</v>
      </c>
      <c r="I4" s="75" t="s">
        <v>51</v>
      </c>
      <c r="J4" s="75" t="s">
        <v>50</v>
      </c>
      <c r="K4" s="75" t="s">
        <v>50</v>
      </c>
      <c r="L4" s="75" t="s">
        <v>95</v>
      </c>
      <c r="M4" s="75" t="s">
        <v>51</v>
      </c>
      <c r="N4" s="75" t="s">
        <v>50</v>
      </c>
      <c r="O4" s="75" t="s">
        <v>50</v>
      </c>
      <c r="P4" s="75" t="s">
        <v>50</v>
      </c>
      <c r="Q4" s="75" t="s">
        <v>50</v>
      </c>
      <c r="R4" s="75" t="s">
        <v>50</v>
      </c>
      <c r="S4" s="75" t="s">
        <v>50</v>
      </c>
      <c r="T4" s="75" t="s">
        <v>49</v>
      </c>
    </row>
    <row r="5" spans="1:20" x14ac:dyDescent="0.3">
      <c r="A5" s="69"/>
      <c r="B5" s="76" t="s">
        <v>27</v>
      </c>
      <c r="C5" s="100"/>
      <c r="D5" s="77">
        <v>8379</v>
      </c>
      <c r="E5" s="77">
        <v>7600</v>
      </c>
      <c r="F5" s="77">
        <v>8379</v>
      </c>
      <c r="G5" s="77">
        <v>8379</v>
      </c>
      <c r="H5" s="77">
        <v>7600</v>
      </c>
      <c r="I5" s="77">
        <v>9237.85</v>
      </c>
      <c r="J5" s="77">
        <v>8379</v>
      </c>
      <c r="K5" s="77">
        <v>8379</v>
      </c>
      <c r="L5" s="77">
        <v>15000</v>
      </c>
      <c r="M5" s="77">
        <v>9237.85</v>
      </c>
      <c r="N5" s="77">
        <v>8379</v>
      </c>
      <c r="O5" s="77">
        <v>8379</v>
      </c>
      <c r="P5" s="77">
        <v>8379</v>
      </c>
      <c r="Q5" s="77">
        <v>8379</v>
      </c>
      <c r="R5" s="77">
        <v>8379</v>
      </c>
      <c r="S5" s="77">
        <v>8379</v>
      </c>
      <c r="T5" s="77">
        <v>7600</v>
      </c>
    </row>
    <row r="6" spans="1:20" ht="15" thickBot="1" x14ac:dyDescent="0.35">
      <c r="A6" s="69"/>
      <c r="B6" s="78" t="s">
        <v>52</v>
      </c>
      <c r="C6" s="101"/>
      <c r="D6" s="79">
        <f>10808.02-D5</f>
        <v>2429.0200000000004</v>
      </c>
      <c r="E6" s="142">
        <f>9803.24-E5</f>
        <v>2203.2399999999998</v>
      </c>
      <c r="F6" s="79">
        <f>10808.02-F5</f>
        <v>2429.0200000000004</v>
      </c>
      <c r="G6" s="79">
        <f>10808.02-G5</f>
        <v>2429.0200000000004</v>
      </c>
      <c r="H6" s="142">
        <f>9803.24-H5</f>
        <v>2203.2399999999998</v>
      </c>
      <c r="I6" s="79">
        <f>11915.86-I5</f>
        <v>2678.01</v>
      </c>
      <c r="J6" s="79">
        <f>10808.02-J5</f>
        <v>2429.0200000000004</v>
      </c>
      <c r="K6" s="79">
        <f>10808.02-K5</f>
        <v>2429.0200000000004</v>
      </c>
      <c r="L6" s="79"/>
      <c r="M6" s="79">
        <f>11915.86-M5</f>
        <v>2678.01</v>
      </c>
      <c r="N6" s="79">
        <f t="shared" ref="N6:S6" si="0">10808.02-N5</f>
        <v>2429.0200000000004</v>
      </c>
      <c r="O6" s="79">
        <f t="shared" si="0"/>
        <v>2429.0200000000004</v>
      </c>
      <c r="P6" s="79">
        <f t="shared" si="0"/>
        <v>2429.0200000000004</v>
      </c>
      <c r="Q6" s="79">
        <f t="shared" si="0"/>
        <v>2429.0200000000004</v>
      </c>
      <c r="R6" s="79">
        <f t="shared" si="0"/>
        <v>2429.0200000000004</v>
      </c>
      <c r="S6" s="79">
        <f t="shared" si="0"/>
        <v>2429.0200000000004</v>
      </c>
      <c r="T6" s="142">
        <f>9803.24-T5</f>
        <v>2203.2399999999998</v>
      </c>
    </row>
    <row r="7" spans="1:20" ht="15" thickBot="1" x14ac:dyDescent="0.35">
      <c r="A7" s="69"/>
      <c r="B7" s="80" t="s">
        <v>53</v>
      </c>
      <c r="C7" s="102"/>
      <c r="D7" s="81">
        <f t="shared" ref="D7:I7" si="1">SUM(D5:D6)</f>
        <v>10808.02</v>
      </c>
      <c r="E7" s="81">
        <f t="shared" si="1"/>
        <v>9803.24</v>
      </c>
      <c r="F7" s="81">
        <f t="shared" si="1"/>
        <v>10808.02</v>
      </c>
      <c r="G7" s="81">
        <f t="shared" si="1"/>
        <v>10808.02</v>
      </c>
      <c r="H7" s="81">
        <f t="shared" si="1"/>
        <v>9803.24</v>
      </c>
      <c r="I7" s="81">
        <f t="shared" si="1"/>
        <v>11915.86</v>
      </c>
      <c r="J7" s="81">
        <f t="shared" ref="J7:K7" si="2">SUM(J5:J6)</f>
        <v>10808.02</v>
      </c>
      <c r="K7" s="81">
        <f t="shared" si="2"/>
        <v>10808.02</v>
      </c>
      <c r="L7" s="81">
        <f>SUM(L5:L6)</f>
        <v>15000</v>
      </c>
      <c r="M7" s="81">
        <f>SUM(M5:M6)</f>
        <v>11915.86</v>
      </c>
      <c r="N7" s="81">
        <f t="shared" ref="N7:O7" si="3">SUM(N5:N6)</f>
        <v>10808.02</v>
      </c>
      <c r="O7" s="81">
        <f t="shared" si="3"/>
        <v>10808.02</v>
      </c>
      <c r="P7" s="81">
        <f>SUM(P5:P6)</f>
        <v>10808.02</v>
      </c>
      <c r="Q7" s="81">
        <f>SUM(Q5:Q6)</f>
        <v>10808.02</v>
      </c>
      <c r="R7" s="81">
        <f>SUM(R5:R6)</f>
        <v>10808.02</v>
      </c>
      <c r="S7" s="81">
        <f>SUM(S5:S6)</f>
        <v>10808.02</v>
      </c>
      <c r="T7" s="118">
        <f>SUM(T5:T6)</f>
        <v>9803.24</v>
      </c>
    </row>
    <row r="8" spans="1:20" x14ac:dyDescent="0.3">
      <c r="A8" s="69"/>
      <c r="B8" s="82" t="s">
        <v>28</v>
      </c>
      <c r="C8" s="103"/>
      <c r="D8" s="83">
        <f>25%*D7</f>
        <v>2702.0050000000001</v>
      </c>
      <c r="E8" s="83">
        <f>5%*E7</f>
        <v>490.16200000000003</v>
      </c>
      <c r="F8" s="83">
        <f>5%*F7</f>
        <v>540.40100000000007</v>
      </c>
      <c r="G8" s="83">
        <f>30%*G7</f>
        <v>3242.4059999999999</v>
      </c>
      <c r="H8" s="83">
        <f>5%*H7</f>
        <v>490.16200000000003</v>
      </c>
      <c r="I8" s="83">
        <f>3/8*I7</f>
        <v>4468.4475000000002</v>
      </c>
      <c r="J8" s="83">
        <f>3/8*J7</f>
        <v>4053.0075000000002</v>
      </c>
      <c r="K8" s="83">
        <f>50%*K7</f>
        <v>5404.01</v>
      </c>
      <c r="L8" s="83">
        <f>50%*L7</f>
        <v>7500</v>
      </c>
      <c r="M8" s="83">
        <f>50%*M7</f>
        <v>5957.93</v>
      </c>
      <c r="N8" s="83">
        <f>31.09%*N7</f>
        <v>3360.2134180000003</v>
      </c>
      <c r="O8" s="83">
        <f>35%*O7</f>
        <v>3782.8069999999998</v>
      </c>
      <c r="P8" s="83">
        <f>3/8*P7</f>
        <v>4053.0075000000002</v>
      </c>
      <c r="Q8" s="83">
        <f t="shared" ref="Q8" si="4">40%*Q7</f>
        <v>4323.2080000000005</v>
      </c>
      <c r="R8" s="83">
        <f>35%*R7</f>
        <v>3782.8069999999998</v>
      </c>
      <c r="S8" s="83">
        <f>35%*S7</f>
        <v>3782.8069999999998</v>
      </c>
      <c r="T8" s="119">
        <f>15%*T7</f>
        <v>1470.4859999999999</v>
      </c>
    </row>
    <row r="9" spans="1:20" x14ac:dyDescent="0.3">
      <c r="A9" s="69"/>
      <c r="B9" s="84" t="s">
        <v>31</v>
      </c>
      <c r="C9" s="127"/>
      <c r="D9" s="129"/>
      <c r="E9" s="129"/>
      <c r="F9" s="129"/>
      <c r="G9" s="129"/>
      <c r="H9" s="129"/>
      <c r="I9" s="129">
        <v>2000</v>
      </c>
      <c r="J9" s="129">
        <v>500</v>
      </c>
      <c r="K9" s="129">
        <v>500</v>
      </c>
      <c r="L9" s="129">
        <f>L8</f>
        <v>7500</v>
      </c>
      <c r="M9" s="129">
        <v>3000</v>
      </c>
      <c r="N9" s="129"/>
      <c r="O9" s="129"/>
      <c r="P9" s="129"/>
      <c r="Q9" s="129"/>
      <c r="R9" s="129"/>
      <c r="S9" s="129"/>
      <c r="T9" s="134"/>
    </row>
    <row r="10" spans="1:20" x14ac:dyDescent="0.3">
      <c r="A10" s="69"/>
      <c r="B10" s="84" t="s">
        <v>54</v>
      </c>
      <c r="C10" s="127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34"/>
    </row>
    <row r="11" spans="1:20" x14ac:dyDescent="0.3">
      <c r="A11" s="69"/>
      <c r="B11" s="90" t="s">
        <v>70</v>
      </c>
      <c r="C11" s="128">
        <v>8.3299999999999999E-2</v>
      </c>
      <c r="D11" s="129">
        <f>$C$11*D7</f>
        <v>900.30806600000005</v>
      </c>
      <c r="E11" s="129">
        <f t="shared" ref="E11:T11" si="5">$C$11*E7</f>
        <v>816.60989199999995</v>
      </c>
      <c r="F11" s="129">
        <f t="shared" si="5"/>
        <v>900.30806600000005</v>
      </c>
      <c r="G11" s="129">
        <f t="shared" si="5"/>
        <v>900.30806600000005</v>
      </c>
      <c r="H11" s="129">
        <f t="shared" si="5"/>
        <v>816.60989199999995</v>
      </c>
      <c r="I11" s="129">
        <f>$C$11*I7</f>
        <v>992.591138</v>
      </c>
      <c r="J11" s="129">
        <f t="shared" ref="J11:K11" si="6">$C$11*J7</f>
        <v>900.30806600000005</v>
      </c>
      <c r="K11" s="129">
        <f t="shared" si="6"/>
        <v>900.30806600000005</v>
      </c>
      <c r="L11" s="129">
        <f t="shared" si="5"/>
        <v>1249.5</v>
      </c>
      <c r="M11" s="129">
        <f t="shared" ref="M11" si="7">$C$11*M7</f>
        <v>992.591138</v>
      </c>
      <c r="N11" s="129">
        <f t="shared" si="5"/>
        <v>900.30806600000005</v>
      </c>
      <c r="O11" s="129">
        <f t="shared" si="5"/>
        <v>900.30806600000005</v>
      </c>
      <c r="P11" s="129">
        <f t="shared" si="5"/>
        <v>900.30806600000005</v>
      </c>
      <c r="Q11" s="129">
        <f t="shared" si="5"/>
        <v>900.30806600000005</v>
      </c>
      <c r="R11" s="129">
        <f t="shared" si="5"/>
        <v>900.30806600000005</v>
      </c>
      <c r="S11" s="129">
        <f t="shared" si="5"/>
        <v>900.30806600000005</v>
      </c>
      <c r="T11" s="134">
        <f t="shared" si="5"/>
        <v>816.60989199999995</v>
      </c>
    </row>
    <row r="12" spans="1:20" x14ac:dyDescent="0.3">
      <c r="A12" s="69"/>
      <c r="B12" s="90" t="s">
        <v>69</v>
      </c>
      <c r="C12" s="111">
        <v>8.77E-2</v>
      </c>
      <c r="D12" s="129">
        <f>$C$12*D7</f>
        <v>947.86335400000007</v>
      </c>
      <c r="E12" s="129">
        <f t="shared" ref="E12:T12" si="8">$C$12*E7</f>
        <v>859.744148</v>
      </c>
      <c r="F12" s="129">
        <f t="shared" si="8"/>
        <v>947.86335400000007</v>
      </c>
      <c r="G12" s="129">
        <f t="shared" si="8"/>
        <v>947.86335400000007</v>
      </c>
      <c r="H12" s="129">
        <f t="shared" si="8"/>
        <v>859.744148</v>
      </c>
      <c r="I12" s="129">
        <f>$C$12*I7</f>
        <v>1045.0209220000002</v>
      </c>
      <c r="J12" s="129">
        <f t="shared" ref="J12:K12" si="9">$C$12*J7</f>
        <v>947.86335400000007</v>
      </c>
      <c r="K12" s="129">
        <f t="shared" si="9"/>
        <v>947.86335400000007</v>
      </c>
      <c r="L12" s="129">
        <f t="shared" si="8"/>
        <v>1315.5</v>
      </c>
      <c r="M12" s="129">
        <f t="shared" ref="M12" si="10">$C$12*M7</f>
        <v>1045.0209220000002</v>
      </c>
      <c r="N12" s="129">
        <f t="shared" si="8"/>
        <v>947.86335400000007</v>
      </c>
      <c r="O12" s="129">
        <f t="shared" si="8"/>
        <v>947.86335400000007</v>
      </c>
      <c r="P12" s="129">
        <f t="shared" si="8"/>
        <v>947.86335400000007</v>
      </c>
      <c r="Q12" s="129">
        <f t="shared" si="8"/>
        <v>947.86335400000007</v>
      </c>
      <c r="R12" s="129">
        <f t="shared" si="8"/>
        <v>947.86335400000007</v>
      </c>
      <c r="S12" s="129">
        <f t="shared" si="8"/>
        <v>947.86335400000007</v>
      </c>
      <c r="T12" s="134">
        <f t="shared" si="8"/>
        <v>859.744148</v>
      </c>
    </row>
    <row r="13" spans="1:20" ht="15" thickBot="1" x14ac:dyDescent="0.35">
      <c r="A13" s="69"/>
      <c r="B13" s="130" t="s">
        <v>79</v>
      </c>
      <c r="C13" s="131"/>
      <c r="D13" s="79"/>
      <c r="E13" s="79"/>
      <c r="F13" s="79"/>
      <c r="G13" s="79"/>
      <c r="H13" s="79"/>
      <c r="I13" s="79">
        <f>16.67%*I7</f>
        <v>1986.3738620000004</v>
      </c>
      <c r="J13" s="79">
        <f t="shared" ref="J13:K13" si="11">16.67%*J7</f>
        <v>1801.6969340000003</v>
      </c>
      <c r="K13" s="79">
        <f t="shared" si="11"/>
        <v>1801.6969340000003</v>
      </c>
      <c r="L13" s="79"/>
      <c r="M13" s="79"/>
      <c r="N13" s="79"/>
      <c r="O13" s="79"/>
      <c r="P13" s="79"/>
      <c r="Q13" s="79"/>
      <c r="R13" s="79"/>
      <c r="S13" s="79"/>
      <c r="T13" s="117"/>
    </row>
    <row r="14" spans="1:20" ht="15" thickBot="1" x14ac:dyDescent="0.35">
      <c r="A14" s="69"/>
      <c r="B14" s="80" t="s">
        <v>32</v>
      </c>
      <c r="C14" s="102"/>
      <c r="D14" s="87">
        <f>SUM(D7:D12)</f>
        <v>15358.19642</v>
      </c>
      <c r="E14" s="87">
        <f t="shared" ref="E14:T14" si="12">SUM(E7:E12)</f>
        <v>11969.75604</v>
      </c>
      <c r="F14" s="87">
        <f>SUM(F7:F13)</f>
        <v>13196.592420000001</v>
      </c>
      <c r="G14" s="87">
        <f t="shared" si="12"/>
        <v>15898.597419999998</v>
      </c>
      <c r="H14" s="87">
        <f t="shared" si="12"/>
        <v>11969.75604</v>
      </c>
      <c r="I14" s="87">
        <f>SUM(I7:I12)</f>
        <v>20421.919560000002</v>
      </c>
      <c r="J14" s="87">
        <f t="shared" ref="J14:K14" si="13">SUM(J7:J12)</f>
        <v>17209.198919999999</v>
      </c>
      <c r="K14" s="87">
        <f t="shared" si="13"/>
        <v>18560.201420000001</v>
      </c>
      <c r="L14" s="87">
        <f t="shared" si="12"/>
        <v>32565</v>
      </c>
      <c r="M14" s="87">
        <f t="shared" ref="M14" si="14">SUM(M7:M12)</f>
        <v>22911.40206</v>
      </c>
      <c r="N14" s="87">
        <f t="shared" ref="N14" si="15">SUM(N7:N12)</f>
        <v>16016.404837999999</v>
      </c>
      <c r="O14" s="87">
        <f t="shared" si="12"/>
        <v>16438.99842</v>
      </c>
      <c r="P14" s="87">
        <f>SUM(P7:P13)</f>
        <v>16709.198919999999</v>
      </c>
      <c r="Q14" s="87">
        <f t="shared" si="12"/>
        <v>16979.399420000002</v>
      </c>
      <c r="R14" s="87">
        <f t="shared" si="12"/>
        <v>16438.99842</v>
      </c>
      <c r="S14" s="87">
        <f t="shared" ref="S14" si="16">SUM(S7:S12)</f>
        <v>16438.99842</v>
      </c>
      <c r="T14" s="120">
        <f t="shared" si="12"/>
        <v>12950.080039999999</v>
      </c>
    </row>
    <row r="15" spans="1:20" x14ac:dyDescent="0.3">
      <c r="A15" s="69"/>
      <c r="B15" s="88" t="s">
        <v>33</v>
      </c>
      <c r="C15" s="105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121"/>
    </row>
    <row r="16" spans="1:20" x14ac:dyDescent="0.3">
      <c r="A16" s="69"/>
      <c r="B16" s="90" t="s">
        <v>72</v>
      </c>
      <c r="C16" s="110">
        <v>0.12</v>
      </c>
      <c r="D16" s="91">
        <f>IF(SUM(D14-D8)&gt;15000,(15000*$C$16),IF(SUM(D14-D8)=15000,15000*$C$16,IF(SUM(D14-D8)&lt;15000,SUM(D14-D8)*$C$16,0)))</f>
        <v>1518.7429703999999</v>
      </c>
      <c r="E16" s="91">
        <f t="shared" ref="E16:T16" si="17">IF(SUM(E14-E8)&gt;15000,(15000*$C$16),IF(SUM(E14-E8)=15000,15000*$C$16,IF(SUM(E14-E8)&lt;15000,SUM(E14-E8)*$C$16,0)))</f>
        <v>1377.5512847999998</v>
      </c>
      <c r="F16" s="91">
        <f t="shared" si="17"/>
        <v>1518.7429704000001</v>
      </c>
      <c r="G16" s="91">
        <f t="shared" si="17"/>
        <v>1518.7429703999999</v>
      </c>
      <c r="H16" s="91">
        <f t="shared" si="17"/>
        <v>1377.5512847999998</v>
      </c>
      <c r="I16" s="91">
        <f>IF(SUM(I14-I8)&gt;15000,(15000*$C$16),IF(SUM(I14-I8)=15000,15000*$C$16,IF(SUM(I14-I8)&lt;15000,SUM(I14-I8)*$C$16,0)))</f>
        <v>1800</v>
      </c>
      <c r="J16" s="91">
        <f t="shared" ref="J16:K16" si="18">IF(SUM(J14-J8)&gt;15000,(15000*$C$16),IF(SUM(J14-J8)=15000,15000*$C$16,IF(SUM(J14-J8)&lt;15000,SUM(J14-J8)*$C$16,0)))</f>
        <v>1578.7429703999999</v>
      </c>
      <c r="K16" s="91">
        <f t="shared" si="18"/>
        <v>1578.7429704000001</v>
      </c>
      <c r="L16" s="91">
        <f t="shared" si="17"/>
        <v>1800</v>
      </c>
      <c r="M16" s="91">
        <f t="shared" ref="M16" si="19">IF(SUM(M14-M8)&gt;15000,(15000*$C$16),IF(SUM(M14-M8)=15000,15000*$C$16,IF(SUM(M14-M8)&lt;15000,SUM(M14-M8)*$C$16,0)))</f>
        <v>1800</v>
      </c>
      <c r="N16" s="91">
        <f t="shared" si="17"/>
        <v>1518.7429703999999</v>
      </c>
      <c r="O16" s="91">
        <f t="shared" si="17"/>
        <v>1518.7429703999999</v>
      </c>
      <c r="P16" s="91">
        <f t="shared" si="17"/>
        <v>1518.7429703999999</v>
      </c>
      <c r="Q16" s="91">
        <f t="shared" si="17"/>
        <v>1518.7429704000001</v>
      </c>
      <c r="R16" s="91">
        <f t="shared" si="17"/>
        <v>1518.7429703999999</v>
      </c>
      <c r="S16" s="91">
        <f t="shared" ref="S16" si="20">IF(SUM(S14-S8)&gt;15000,(15000*$C$16),IF(SUM(S14-S8)=15000,15000*$C$16,IF(SUM(S14-S8)&lt;15000,SUM(S14-S8)*$C$16,0)))</f>
        <v>1518.7429703999999</v>
      </c>
      <c r="T16" s="122">
        <f t="shared" si="17"/>
        <v>1377.5512847999998</v>
      </c>
    </row>
    <row r="17" spans="1:20" x14ac:dyDescent="0.3">
      <c r="A17" s="69"/>
      <c r="B17" s="90" t="s">
        <v>73</v>
      </c>
      <c r="C17" s="111">
        <v>7.4999999999999997E-3</v>
      </c>
      <c r="D17" s="91">
        <f>IF(D14&gt;21000,0,IF(D14&lt;21000,D14*$C$17))</f>
        <v>115.18647315</v>
      </c>
      <c r="E17" s="91">
        <f t="shared" ref="E17:T17" si="21">IF(E14&gt;21000,0,IF(E14&lt;21000,E14*$C$17))</f>
        <v>89.773170300000004</v>
      </c>
      <c r="F17" s="91">
        <f t="shared" si="21"/>
        <v>98.974443149999999</v>
      </c>
      <c r="G17" s="91">
        <f t="shared" si="21"/>
        <v>119.23948064999998</v>
      </c>
      <c r="H17" s="91">
        <f t="shared" si="21"/>
        <v>89.773170300000004</v>
      </c>
      <c r="I17" s="91">
        <f>IF(I14&gt;21000,0,IF(I14&lt;21000,I14*$C$17))</f>
        <v>153.1643967</v>
      </c>
      <c r="J17" s="91">
        <f t="shared" ref="J17:K17" si="22">IF(J14&gt;21000,0,IF(J14&lt;21000,J14*$C$17))</f>
        <v>129.06899189999999</v>
      </c>
      <c r="K17" s="91">
        <f t="shared" si="22"/>
        <v>139.20151065000002</v>
      </c>
      <c r="L17" s="91">
        <f t="shared" si="21"/>
        <v>0</v>
      </c>
      <c r="M17" s="91">
        <f t="shared" ref="M17" si="23">IF(M14&gt;21000,0,IF(M14&lt;21000,M14*$C$17))</f>
        <v>0</v>
      </c>
      <c r="N17" s="91">
        <f t="shared" si="21"/>
        <v>120.12303628499998</v>
      </c>
      <c r="O17" s="91">
        <f t="shared" si="21"/>
        <v>123.29248815</v>
      </c>
      <c r="P17" s="91">
        <f t="shared" si="21"/>
        <v>125.31899189999999</v>
      </c>
      <c r="Q17" s="91">
        <f t="shared" si="21"/>
        <v>127.34549565</v>
      </c>
      <c r="R17" s="91">
        <f t="shared" si="21"/>
        <v>123.29248815</v>
      </c>
      <c r="S17" s="91">
        <f t="shared" ref="S17" si="24">IF(S14&gt;21000,0,IF(S14&lt;21000,S14*$C$17))</f>
        <v>123.29248815</v>
      </c>
      <c r="T17" s="122">
        <f t="shared" si="21"/>
        <v>97.125600299999988</v>
      </c>
    </row>
    <row r="18" spans="1:20" x14ac:dyDescent="0.3">
      <c r="A18" s="69"/>
      <c r="B18" s="90" t="s">
        <v>34</v>
      </c>
      <c r="C18" s="106"/>
      <c r="D18" s="92">
        <v>25</v>
      </c>
      <c r="E18" s="92">
        <v>25</v>
      </c>
      <c r="F18" s="92">
        <v>25</v>
      </c>
      <c r="G18" s="92">
        <v>25</v>
      </c>
      <c r="H18" s="92">
        <v>25</v>
      </c>
      <c r="I18" s="92">
        <v>25</v>
      </c>
      <c r="J18" s="92">
        <v>25</v>
      </c>
      <c r="K18" s="92">
        <v>25</v>
      </c>
      <c r="L18" s="92">
        <v>25</v>
      </c>
      <c r="M18" s="92">
        <v>25</v>
      </c>
      <c r="N18" s="92">
        <v>25</v>
      </c>
      <c r="O18" s="92">
        <v>25</v>
      </c>
      <c r="P18" s="92">
        <v>25</v>
      </c>
      <c r="Q18" s="92">
        <v>25</v>
      </c>
      <c r="R18" s="92">
        <v>25</v>
      </c>
      <c r="S18" s="92">
        <v>25</v>
      </c>
      <c r="T18" s="123">
        <v>25</v>
      </c>
    </row>
    <row r="19" spans="1:20" ht="15" thickBot="1" x14ac:dyDescent="0.35">
      <c r="A19" s="69"/>
      <c r="B19" s="85" t="s">
        <v>35</v>
      </c>
      <c r="C19" s="104"/>
      <c r="D19" s="93" t="s">
        <v>55</v>
      </c>
      <c r="E19" s="93" t="s">
        <v>55</v>
      </c>
      <c r="F19" s="93" t="s">
        <v>55</v>
      </c>
      <c r="G19" s="93" t="s">
        <v>55</v>
      </c>
      <c r="H19" s="93" t="s">
        <v>55</v>
      </c>
      <c r="I19" s="93" t="s">
        <v>55</v>
      </c>
      <c r="J19" s="93" t="s">
        <v>55</v>
      </c>
      <c r="K19" s="93" t="s">
        <v>55</v>
      </c>
      <c r="L19" s="93" t="s">
        <v>55</v>
      </c>
      <c r="M19" s="93" t="s">
        <v>55</v>
      </c>
      <c r="N19" s="93" t="s">
        <v>55</v>
      </c>
      <c r="O19" s="93" t="s">
        <v>55</v>
      </c>
      <c r="P19" s="93" t="s">
        <v>55</v>
      </c>
      <c r="Q19" s="93" t="s">
        <v>55</v>
      </c>
      <c r="R19" s="93" t="s">
        <v>55</v>
      </c>
      <c r="S19" s="93" t="s">
        <v>55</v>
      </c>
      <c r="T19" s="124" t="s">
        <v>55</v>
      </c>
    </row>
    <row r="20" spans="1:20" ht="15" thickBot="1" x14ac:dyDescent="0.35">
      <c r="A20" s="69"/>
      <c r="B20" s="80" t="s">
        <v>36</v>
      </c>
      <c r="C20" s="102"/>
      <c r="D20" s="81">
        <f t="shared" ref="D20:P20" si="25">SUM(D16:D19)</f>
        <v>1658.9294435499999</v>
      </c>
      <c r="E20" s="81">
        <f t="shared" si="25"/>
        <v>1492.3244550999998</v>
      </c>
      <c r="F20" s="81">
        <f t="shared" si="25"/>
        <v>1642.7174135500002</v>
      </c>
      <c r="G20" s="81">
        <f t="shared" si="25"/>
        <v>1662.9824510499998</v>
      </c>
      <c r="H20" s="81">
        <f t="shared" si="25"/>
        <v>1492.3244550999998</v>
      </c>
      <c r="I20" s="81">
        <f t="shared" ref="I20:K20" si="26">SUM(I16:I19)</f>
        <v>1978.1643967</v>
      </c>
      <c r="J20" s="81">
        <f t="shared" si="26"/>
        <v>1732.8119622999998</v>
      </c>
      <c r="K20" s="81">
        <f t="shared" si="26"/>
        <v>1742.9444810500001</v>
      </c>
      <c r="L20" s="81">
        <f t="shared" si="25"/>
        <v>1825</v>
      </c>
      <c r="M20" s="81">
        <f t="shared" ref="M20" si="27">SUM(M16:M19)</f>
        <v>1825</v>
      </c>
      <c r="N20" s="81">
        <f t="shared" ref="N20" si="28">SUM(N16:N19)</f>
        <v>1663.8660066849998</v>
      </c>
      <c r="O20" s="81">
        <f t="shared" si="25"/>
        <v>1667.0354585499999</v>
      </c>
      <c r="P20" s="81">
        <f t="shared" si="25"/>
        <v>1669.0619622999998</v>
      </c>
      <c r="Q20" s="81">
        <f>SUM(Q16:Q19)</f>
        <v>1671.0884660500001</v>
      </c>
      <c r="R20" s="81">
        <f t="shared" ref="R20:T20" si="29">SUM(R16:R19)</f>
        <v>1667.0354585499999</v>
      </c>
      <c r="S20" s="81">
        <f t="shared" ref="S20" si="30">SUM(S16:S19)</f>
        <v>1667.0354585499999</v>
      </c>
      <c r="T20" s="118">
        <f t="shared" si="29"/>
        <v>1499.6768850999999</v>
      </c>
    </row>
    <row r="21" spans="1:20" ht="15" thickBot="1" x14ac:dyDescent="0.35">
      <c r="A21" s="69"/>
      <c r="B21" s="94"/>
      <c r="C21" s="107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125"/>
    </row>
    <row r="22" spans="1:20" ht="15" thickBot="1" x14ac:dyDescent="0.35">
      <c r="A22" s="69"/>
      <c r="B22" s="80" t="s">
        <v>37</v>
      </c>
      <c r="C22" s="102"/>
      <c r="D22" s="81">
        <f>D14-D20</f>
        <v>13699.266976450001</v>
      </c>
      <c r="E22" s="81">
        <f>E14-E20</f>
        <v>10477.431584900001</v>
      </c>
      <c r="F22" s="81">
        <f t="shared" ref="F22:T22" si="31">F14-F20</f>
        <v>11553.87500645</v>
      </c>
      <c r="G22" s="81">
        <f t="shared" si="31"/>
        <v>14235.614968949998</v>
      </c>
      <c r="H22" s="81">
        <f t="shared" si="31"/>
        <v>10477.431584900001</v>
      </c>
      <c r="I22" s="81">
        <f>I14-I20</f>
        <v>18443.755163300004</v>
      </c>
      <c r="J22" s="81">
        <f t="shared" ref="J22:K22" si="32">J14-J20</f>
        <v>15476.386957699999</v>
      </c>
      <c r="K22" s="81">
        <f t="shared" si="32"/>
        <v>16817.256938950002</v>
      </c>
      <c r="L22" s="81">
        <f t="shared" si="31"/>
        <v>30740</v>
      </c>
      <c r="M22" s="81">
        <f t="shared" ref="M22" si="33">M14-M20</f>
        <v>21086.40206</v>
      </c>
      <c r="N22" s="81">
        <f t="shared" ref="N22" si="34">N14-N20</f>
        <v>14352.538831315</v>
      </c>
      <c r="O22" s="81">
        <f t="shared" si="31"/>
        <v>14771.962961450001</v>
      </c>
      <c r="P22" s="81">
        <f t="shared" si="31"/>
        <v>15040.136957699999</v>
      </c>
      <c r="Q22" s="81">
        <f t="shared" si="31"/>
        <v>15308.310953950002</v>
      </c>
      <c r="R22" s="81">
        <f t="shared" si="31"/>
        <v>14771.962961450001</v>
      </c>
      <c r="S22" s="81">
        <f t="shared" ref="S22" si="35">S14-S20</f>
        <v>14771.962961450001</v>
      </c>
      <c r="T22" s="118">
        <f t="shared" si="31"/>
        <v>11450.403154899999</v>
      </c>
    </row>
    <row r="23" spans="1:20" x14ac:dyDescent="0.3">
      <c r="A23" s="69"/>
      <c r="B23" s="88" t="s">
        <v>56</v>
      </c>
      <c r="C23" s="105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121"/>
    </row>
    <row r="24" spans="1:20" x14ac:dyDescent="0.3">
      <c r="A24" s="69"/>
      <c r="B24" s="90" t="s">
        <v>72</v>
      </c>
      <c r="C24" s="110">
        <v>0.13</v>
      </c>
      <c r="D24" s="91">
        <f>IF(SUM(D14-D8)&gt;15000,(15000*$C$24),IF(SUM(D14-D8)=15000,15000*$C$24,IF(SUM(D14-D8)&lt;15000,SUM(D14-D8)*$C$24,0)))</f>
        <v>1645.3048845999999</v>
      </c>
      <c r="E24" s="91">
        <f t="shared" ref="E24:T24" si="36">IF(SUM(E14-E8)&gt;15000,(15000*$C$24),IF(SUM(E14-E8)=15000,15000*$C$24,IF(SUM(E14-E8)&lt;15000,SUM(E14-E8)*$C$24,0)))</f>
        <v>1492.3472252000001</v>
      </c>
      <c r="F24" s="91">
        <f t="shared" si="36"/>
        <v>1645.3048846000002</v>
      </c>
      <c r="G24" s="91">
        <f t="shared" si="36"/>
        <v>1645.3048845999999</v>
      </c>
      <c r="H24" s="91">
        <f t="shared" si="36"/>
        <v>1492.3472252000001</v>
      </c>
      <c r="I24" s="91">
        <f>IF(SUM(I14-I8)&gt;15000,(15000*$C$24),IF(SUM(I14-I8)=15000,15000*$C$24,IF(SUM(I14-I8)&lt;15000,SUM(I14-I8)*$C$24,0)))</f>
        <v>1950</v>
      </c>
      <c r="J24" s="91">
        <f t="shared" ref="J24:K24" si="37">IF(SUM(J14-J8)&gt;15000,(15000*$C$24),IF(SUM(J14-J8)=15000,15000*$C$24,IF(SUM(J14-J8)&lt;15000,SUM(J14-J8)*$C$24,0)))</f>
        <v>1710.3048845999999</v>
      </c>
      <c r="K24" s="91">
        <f t="shared" si="37"/>
        <v>1710.3048846000002</v>
      </c>
      <c r="L24" s="91">
        <f t="shared" si="36"/>
        <v>1950</v>
      </c>
      <c r="M24" s="91">
        <f t="shared" ref="M24" si="38">IF(SUM(M14-M8)&gt;15000,(15000*$C$24),IF(SUM(M14-M8)=15000,15000*$C$24,IF(SUM(M14-M8)&lt;15000,SUM(M14-M8)*$C$24,0)))</f>
        <v>1950</v>
      </c>
      <c r="N24" s="91">
        <f t="shared" ref="N24" si="39">IF(SUM(N14-N8)&gt;15000,(15000*$C$24),IF(SUM(N14-N8)=15000,15000*$C$24,IF(SUM(N14-N8)&lt;15000,SUM(N14-N8)*$C$24,0)))</f>
        <v>1645.3048845999999</v>
      </c>
      <c r="O24" s="91">
        <f t="shared" si="36"/>
        <v>1645.3048845999999</v>
      </c>
      <c r="P24" s="91">
        <f t="shared" si="36"/>
        <v>1645.3048845999999</v>
      </c>
      <c r="Q24" s="91">
        <f t="shared" si="36"/>
        <v>1645.3048846000002</v>
      </c>
      <c r="R24" s="91">
        <f t="shared" si="36"/>
        <v>1645.3048845999999</v>
      </c>
      <c r="S24" s="91">
        <f t="shared" ref="S24" si="40">IF(SUM(S14-S8)&gt;15000,(15000*$C$24),IF(SUM(S14-S8)=15000,15000*$C$24,IF(SUM(S14-S8)&lt;15000,SUM(S14-S8)*$C$24,0)))</f>
        <v>1645.3048845999999</v>
      </c>
      <c r="T24" s="122">
        <f t="shared" si="36"/>
        <v>1492.3472252000001</v>
      </c>
    </row>
    <row r="25" spans="1:20" x14ac:dyDescent="0.3">
      <c r="A25" s="69"/>
      <c r="B25" s="90" t="s">
        <v>71</v>
      </c>
      <c r="C25" s="111">
        <v>3.2500000000000001E-2</v>
      </c>
      <c r="D25" s="91">
        <f>IF(D14&gt;21000,350,IF(D14&lt;21000,D14*$C$25))</f>
        <v>499.14138365000002</v>
      </c>
      <c r="E25" s="91">
        <f t="shared" ref="E25:T25" si="41">IF(E14&gt;21000,350,IF(E14&lt;21000,E14*$C$25))</f>
        <v>389.0170713</v>
      </c>
      <c r="F25" s="91">
        <f t="shared" si="41"/>
        <v>428.88925365000006</v>
      </c>
      <c r="G25" s="91">
        <f t="shared" si="41"/>
        <v>516.70441614999993</v>
      </c>
      <c r="H25" s="91">
        <f t="shared" si="41"/>
        <v>389.0170713</v>
      </c>
      <c r="I25" s="91">
        <f>IF(I14&gt;21000,350,IF(I14&lt;21000,I14*$C$25))</f>
        <v>663.71238570000014</v>
      </c>
      <c r="J25" s="91">
        <f t="shared" ref="J25:K25" si="42">IF(J14&gt;21000,350,IF(J14&lt;21000,J14*$C$25))</f>
        <v>559.29896489999999</v>
      </c>
      <c r="K25" s="91">
        <f t="shared" si="42"/>
        <v>603.20654615000001</v>
      </c>
      <c r="L25" s="91">
        <f t="shared" si="41"/>
        <v>350</v>
      </c>
      <c r="M25" s="91">
        <f t="shared" ref="M25" si="43">IF(M14&gt;21000,350,IF(M14&lt;21000,M14*$C$25))</f>
        <v>350</v>
      </c>
      <c r="N25" s="91">
        <f t="shared" ref="N25" si="44">IF(N14&gt;21000,350,IF(N14&lt;21000,N14*$C$25))</f>
        <v>520.53315723499998</v>
      </c>
      <c r="O25" s="91">
        <f t="shared" si="41"/>
        <v>534.26744865000001</v>
      </c>
      <c r="P25" s="91">
        <f t="shared" si="41"/>
        <v>543.04896489999999</v>
      </c>
      <c r="Q25" s="91">
        <f t="shared" si="41"/>
        <v>551.83048115000008</v>
      </c>
      <c r="R25" s="91">
        <f t="shared" si="41"/>
        <v>534.26744865000001</v>
      </c>
      <c r="S25" s="91">
        <f t="shared" ref="S25" si="45">IF(S14&gt;21000,350,IF(S14&lt;21000,S14*$C$25))</f>
        <v>534.26744865000001</v>
      </c>
      <c r="T25" s="122">
        <f t="shared" si="41"/>
        <v>420.87760129999998</v>
      </c>
    </row>
    <row r="26" spans="1:20" x14ac:dyDescent="0.3">
      <c r="A26" s="69"/>
      <c r="B26" s="90" t="s">
        <v>83</v>
      </c>
      <c r="C26" s="111">
        <v>2.5600000000000001E-2</v>
      </c>
      <c r="D26" s="91">
        <f>$C$26*SUM(D7:D13)</f>
        <v>393.16982835200002</v>
      </c>
      <c r="E26" s="91">
        <f t="shared" ref="E26:T26" si="46">$C$26*SUM(E7:E13)</f>
        <v>306.42575462400004</v>
      </c>
      <c r="F26" s="91">
        <f t="shared" si="46"/>
        <v>337.83276595200005</v>
      </c>
      <c r="G26" s="91">
        <f t="shared" si="46"/>
        <v>407.00409395199995</v>
      </c>
      <c r="H26" s="91">
        <f t="shared" si="46"/>
        <v>306.42575462400004</v>
      </c>
      <c r="I26" s="91">
        <f t="shared" si="46"/>
        <v>573.65231160320013</v>
      </c>
      <c r="J26" s="91">
        <f t="shared" si="46"/>
        <v>486.67893386239996</v>
      </c>
      <c r="K26" s="91">
        <f t="shared" si="46"/>
        <v>521.26459786240002</v>
      </c>
      <c r="L26" s="91">
        <f t="shared" si="46"/>
        <v>833.66399999999999</v>
      </c>
      <c r="M26" s="91">
        <f t="shared" ref="M26" si="47">$C$26*SUM(M7:M13)</f>
        <v>586.53189273600003</v>
      </c>
      <c r="N26" s="91">
        <f t="shared" si="46"/>
        <v>410.0199638528</v>
      </c>
      <c r="O26" s="91">
        <f t="shared" si="46"/>
        <v>420.83835955200004</v>
      </c>
      <c r="P26" s="91">
        <f t="shared" si="46"/>
        <v>427.75549235199998</v>
      </c>
      <c r="Q26" s="91">
        <f t="shared" si="46"/>
        <v>434.67262515200008</v>
      </c>
      <c r="R26" s="91">
        <f t="shared" si="46"/>
        <v>420.83835955200004</v>
      </c>
      <c r="S26" s="91">
        <f t="shared" si="46"/>
        <v>420.83835955200004</v>
      </c>
      <c r="T26" s="122">
        <f t="shared" si="46"/>
        <v>331.52204902400001</v>
      </c>
    </row>
    <row r="27" spans="1:20" x14ac:dyDescent="0.3">
      <c r="A27" s="69"/>
      <c r="B27" s="84" t="s">
        <v>34</v>
      </c>
      <c r="C27" s="108"/>
      <c r="D27" s="92">
        <v>50</v>
      </c>
      <c r="E27" s="92">
        <v>50</v>
      </c>
      <c r="F27" s="92">
        <v>50</v>
      </c>
      <c r="G27" s="92">
        <v>50</v>
      </c>
      <c r="H27" s="92">
        <v>50</v>
      </c>
      <c r="I27" s="92">
        <v>50</v>
      </c>
      <c r="J27" s="92">
        <v>50</v>
      </c>
      <c r="K27" s="92">
        <v>50</v>
      </c>
      <c r="L27" s="92">
        <v>50</v>
      </c>
      <c r="M27" s="92">
        <v>50</v>
      </c>
      <c r="N27" s="92">
        <v>50</v>
      </c>
      <c r="O27" s="92">
        <v>50</v>
      </c>
      <c r="P27" s="92">
        <v>50</v>
      </c>
      <c r="Q27" s="92">
        <v>50</v>
      </c>
      <c r="R27" s="92">
        <v>50</v>
      </c>
      <c r="S27" s="92">
        <v>50</v>
      </c>
      <c r="T27" s="123">
        <v>50</v>
      </c>
    </row>
    <row r="28" spans="1:20" x14ac:dyDescent="0.3">
      <c r="A28" s="69"/>
      <c r="B28" s="90" t="s">
        <v>57</v>
      </c>
      <c r="C28" s="111">
        <v>4.8099999999999997E-2</v>
      </c>
      <c r="D28" s="129">
        <f>D7*$C$28</f>
        <v>519.86576200000002</v>
      </c>
      <c r="E28" s="129">
        <f t="shared" ref="E28:T28" si="48">E7*$C$28</f>
        <v>471.53584399999994</v>
      </c>
      <c r="F28" s="129">
        <f t="shared" si="48"/>
        <v>519.86576200000002</v>
      </c>
      <c r="G28" s="129">
        <f t="shared" si="48"/>
        <v>519.86576200000002</v>
      </c>
      <c r="H28" s="129">
        <f t="shared" si="48"/>
        <v>471.53584399999994</v>
      </c>
      <c r="I28" s="129">
        <f t="shared" si="48"/>
        <v>573.15286600000002</v>
      </c>
      <c r="J28" s="129">
        <f t="shared" si="48"/>
        <v>519.86576200000002</v>
      </c>
      <c r="K28" s="129">
        <f t="shared" si="48"/>
        <v>519.86576200000002</v>
      </c>
      <c r="L28" s="129">
        <f t="shared" si="48"/>
        <v>721.5</v>
      </c>
      <c r="M28" s="129">
        <f t="shared" si="48"/>
        <v>573.15286600000002</v>
      </c>
      <c r="N28" s="129">
        <f t="shared" si="48"/>
        <v>519.86576200000002</v>
      </c>
      <c r="O28" s="129">
        <f t="shared" si="48"/>
        <v>519.86576200000002</v>
      </c>
      <c r="P28" s="129">
        <f t="shared" si="48"/>
        <v>519.86576200000002</v>
      </c>
      <c r="Q28" s="129">
        <f t="shared" si="48"/>
        <v>519.86576200000002</v>
      </c>
      <c r="R28" s="129">
        <f t="shared" si="48"/>
        <v>519.86576200000002</v>
      </c>
      <c r="S28" s="129">
        <f t="shared" si="48"/>
        <v>519.86576200000002</v>
      </c>
      <c r="T28" s="129">
        <f t="shared" si="48"/>
        <v>471.53584399999994</v>
      </c>
    </row>
    <row r="29" spans="1:20" x14ac:dyDescent="0.3">
      <c r="A29" s="69"/>
      <c r="B29" s="84" t="s">
        <v>58</v>
      </c>
      <c r="C29" s="108"/>
      <c r="D29" s="91">
        <v>150</v>
      </c>
      <c r="E29" s="91">
        <v>150</v>
      </c>
      <c r="F29" s="91">
        <v>150</v>
      </c>
      <c r="G29" s="91">
        <v>150</v>
      </c>
      <c r="H29" s="91">
        <v>150</v>
      </c>
      <c r="I29" s="91">
        <v>150</v>
      </c>
      <c r="J29" s="91">
        <v>150</v>
      </c>
      <c r="K29" s="91">
        <v>150</v>
      </c>
      <c r="L29" s="91">
        <v>150</v>
      </c>
      <c r="M29" s="91">
        <v>150</v>
      </c>
      <c r="N29" s="91">
        <v>150</v>
      </c>
      <c r="O29" s="91">
        <v>150</v>
      </c>
      <c r="P29" s="91">
        <v>150</v>
      </c>
      <c r="Q29" s="91">
        <v>150</v>
      </c>
      <c r="R29" s="91">
        <v>150</v>
      </c>
      <c r="S29" s="91">
        <v>150</v>
      </c>
      <c r="T29" s="122">
        <v>150</v>
      </c>
    </row>
    <row r="30" spans="1:20" ht="15" thickBot="1" x14ac:dyDescent="0.35">
      <c r="A30" s="69"/>
      <c r="B30" s="85" t="s">
        <v>59</v>
      </c>
      <c r="C30" s="104"/>
      <c r="D30" s="86">
        <v>275</v>
      </c>
      <c r="E30" s="86">
        <v>275</v>
      </c>
      <c r="F30" s="86">
        <v>275</v>
      </c>
      <c r="G30" s="86">
        <v>275</v>
      </c>
      <c r="H30" s="86">
        <v>275</v>
      </c>
      <c r="I30" s="86">
        <v>275</v>
      </c>
      <c r="J30" s="86">
        <v>275</v>
      </c>
      <c r="K30" s="86">
        <v>275</v>
      </c>
      <c r="L30" s="86">
        <v>275</v>
      </c>
      <c r="M30" s="86">
        <v>275</v>
      </c>
      <c r="N30" s="86">
        <v>275</v>
      </c>
      <c r="O30" s="86">
        <v>275</v>
      </c>
      <c r="P30" s="86">
        <v>275</v>
      </c>
      <c r="Q30" s="86">
        <v>275</v>
      </c>
      <c r="R30" s="86">
        <v>275</v>
      </c>
      <c r="S30" s="86">
        <v>275</v>
      </c>
      <c r="T30" s="135">
        <v>275</v>
      </c>
    </row>
    <row r="31" spans="1:20" ht="15" thickBot="1" x14ac:dyDescent="0.35">
      <c r="A31" s="69"/>
      <c r="B31" s="85" t="s">
        <v>84</v>
      </c>
      <c r="C31" s="104"/>
      <c r="D31" s="86"/>
      <c r="E31" s="86"/>
      <c r="F31" s="86"/>
      <c r="G31" s="86"/>
      <c r="H31" s="86"/>
      <c r="I31" s="86">
        <f>1200</f>
        <v>1200</v>
      </c>
      <c r="J31" s="86">
        <f>1200</f>
        <v>1200</v>
      </c>
      <c r="K31" s="86">
        <f>1200</f>
        <v>1200</v>
      </c>
      <c r="L31" s="86"/>
      <c r="M31" s="86"/>
      <c r="N31" s="86"/>
      <c r="O31" s="86"/>
      <c r="P31" s="86"/>
      <c r="Q31" s="86"/>
      <c r="R31" s="86"/>
      <c r="S31" s="86"/>
      <c r="T31" s="86"/>
    </row>
    <row r="32" spans="1:20" ht="15" thickBot="1" x14ac:dyDescent="0.35">
      <c r="A32" s="69"/>
      <c r="B32" s="80" t="s">
        <v>38</v>
      </c>
      <c r="C32" s="102"/>
      <c r="D32" s="81">
        <f t="shared" ref="D32:I32" si="49">SUM(D24:D31)</f>
        <v>3532.4818586019996</v>
      </c>
      <c r="E32" s="81">
        <f t="shared" si="49"/>
        <v>3134.325895124</v>
      </c>
      <c r="F32" s="81">
        <f t="shared" si="49"/>
        <v>3406.8926662020003</v>
      </c>
      <c r="G32" s="81">
        <f t="shared" si="49"/>
        <v>3563.8791567019998</v>
      </c>
      <c r="H32" s="81">
        <f t="shared" si="49"/>
        <v>3134.325895124</v>
      </c>
      <c r="I32" s="81">
        <f t="shared" si="49"/>
        <v>5435.5175633031995</v>
      </c>
      <c r="J32" s="81">
        <f t="shared" ref="J32:K32" si="50">SUM(J24:J31)</f>
        <v>4951.1485453623991</v>
      </c>
      <c r="K32" s="81">
        <f t="shared" si="50"/>
        <v>5029.6417906124007</v>
      </c>
      <c r="L32" s="81">
        <f t="shared" ref="L32:T32" si="51">SUM(L24:L31)</f>
        <v>4330.1639999999998</v>
      </c>
      <c r="M32" s="81">
        <f t="shared" ref="M32" si="52">SUM(M24:M31)</f>
        <v>3934.6847587359998</v>
      </c>
      <c r="N32" s="81">
        <f t="shared" si="51"/>
        <v>3570.7237676877999</v>
      </c>
      <c r="O32" s="81">
        <f t="shared" si="51"/>
        <v>3595.276454802</v>
      </c>
      <c r="P32" s="81">
        <f t="shared" si="51"/>
        <v>3610.9751038519998</v>
      </c>
      <c r="Q32" s="81">
        <f t="shared" si="51"/>
        <v>3626.6737529020002</v>
      </c>
      <c r="R32" s="81">
        <f t="shared" si="51"/>
        <v>3595.276454802</v>
      </c>
      <c r="S32" s="81">
        <f t="shared" si="51"/>
        <v>3595.276454802</v>
      </c>
      <c r="T32" s="118">
        <f t="shared" si="51"/>
        <v>3191.2827195240002</v>
      </c>
    </row>
    <row r="33" spans="1:20" ht="16.2" thickBot="1" x14ac:dyDescent="0.35">
      <c r="A33" s="69"/>
      <c r="B33" s="96" t="s">
        <v>39</v>
      </c>
      <c r="C33" s="109"/>
      <c r="D33" s="97">
        <f t="shared" ref="D33:I33" si="53">INT(D14+D32)</f>
        <v>18890</v>
      </c>
      <c r="E33" s="97">
        <f t="shared" si="53"/>
        <v>15104</v>
      </c>
      <c r="F33" s="97">
        <f t="shared" si="53"/>
        <v>16603</v>
      </c>
      <c r="G33" s="97">
        <f t="shared" si="53"/>
        <v>19462</v>
      </c>
      <c r="H33" s="97">
        <f t="shared" si="53"/>
        <v>15104</v>
      </c>
      <c r="I33" s="97">
        <f t="shared" si="53"/>
        <v>25857</v>
      </c>
      <c r="J33" s="97">
        <f t="shared" ref="J33:K33" si="54">INT(J14+J32)</f>
        <v>22160</v>
      </c>
      <c r="K33" s="97">
        <f t="shared" si="54"/>
        <v>23589</v>
      </c>
      <c r="L33" s="97">
        <f t="shared" ref="L33:T33" si="55">INT(L14+L32)</f>
        <v>36895</v>
      </c>
      <c r="M33" s="97">
        <f t="shared" ref="M33" si="56">INT(M14+M32)</f>
        <v>26846</v>
      </c>
      <c r="N33" s="97">
        <f t="shared" si="55"/>
        <v>19587</v>
      </c>
      <c r="O33" s="97">
        <f t="shared" si="55"/>
        <v>20034</v>
      </c>
      <c r="P33" s="97">
        <f t="shared" si="55"/>
        <v>20320</v>
      </c>
      <c r="Q33" s="97">
        <f t="shared" si="55"/>
        <v>20606</v>
      </c>
      <c r="R33" s="97">
        <f t="shared" si="55"/>
        <v>20034</v>
      </c>
      <c r="S33" s="97">
        <f t="shared" si="55"/>
        <v>20034</v>
      </c>
      <c r="T33" s="126">
        <f t="shared" si="55"/>
        <v>16141</v>
      </c>
    </row>
    <row r="35" spans="1:20" x14ac:dyDescent="0.3">
      <c r="I35" s="132"/>
    </row>
  </sheetData>
  <mergeCells count="1">
    <mergeCell ref="B2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Cost Schedule</vt:lpstr>
      <vt:lpstr>CS (sqft Rate)</vt:lpstr>
      <vt:lpstr>Wage Breakup</vt:lpstr>
      <vt:lpstr>'Cost Schedule'!Print_Area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 T N - KRC</dc:creator>
  <cp:lastModifiedBy>SILA</cp:lastModifiedBy>
  <cp:lastPrinted>2021-10-25T06:57:42Z</cp:lastPrinted>
  <dcterms:created xsi:type="dcterms:W3CDTF">2020-01-31T10:05:12Z</dcterms:created>
  <dcterms:modified xsi:type="dcterms:W3CDTF">2021-11-03T06:58:15Z</dcterms:modified>
</cp:coreProperties>
</file>