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\Downloads\"/>
    </mc:Choice>
  </mc:AlternateContent>
  <xr:revisionPtr revIDLastSave="0" documentId="13_ncr:1_{0EB52E78-6689-42A2-9B62-B49B9BFBD9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st Sheet (Lower Parel)" sheetId="10" r:id="rId1"/>
    <sheet name="Cost Sheet (Borivali)" sheetId="11" r:id="rId2"/>
    <sheet name="Wage Structur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11" l="1"/>
  <c r="L19" i="11"/>
  <c r="K19" i="11"/>
  <c r="I18" i="11"/>
  <c r="H18" i="11"/>
  <c r="L15" i="11"/>
  <c r="C14" i="11"/>
  <c r="J11" i="11"/>
  <c r="I11" i="11"/>
  <c r="H11" i="11"/>
  <c r="G11" i="11"/>
  <c r="G18" i="11" s="1"/>
  <c r="F11" i="11"/>
  <c r="F18" i="11" s="1"/>
  <c r="K10" i="11"/>
  <c r="L10" i="11" s="1"/>
  <c r="E10" i="11"/>
  <c r="L9" i="11"/>
  <c r="L11" i="11" s="1"/>
  <c r="L18" i="11" s="1"/>
  <c r="K9" i="11"/>
  <c r="E9" i="11"/>
  <c r="K11" i="10"/>
  <c r="J11" i="10"/>
  <c r="I11" i="10"/>
  <c r="H11" i="10"/>
  <c r="H18" i="10" s="1"/>
  <c r="G11" i="10"/>
  <c r="G18" i="10" s="1"/>
  <c r="L11" i="10"/>
  <c r="E10" i="10"/>
  <c r="E9" i="10"/>
  <c r="O37" i="9"/>
  <c r="N37" i="9"/>
  <c r="O36" i="9"/>
  <c r="N36" i="9"/>
  <c r="L20" i="10"/>
  <c r="L19" i="10"/>
  <c r="K19" i="10"/>
  <c r="L15" i="10"/>
  <c r="C14" i="10"/>
  <c r="I18" i="10"/>
  <c r="F11" i="10"/>
  <c r="F18" i="10" s="1"/>
  <c r="K10" i="10"/>
  <c r="K9" i="10"/>
  <c r="K11" i="11" l="1"/>
  <c r="K18" i="11" s="1"/>
  <c r="L16" i="11"/>
  <c r="L21" i="11"/>
  <c r="L10" i="10"/>
  <c r="K18" i="10"/>
  <c r="L9" i="10"/>
  <c r="L18" i="10" s="1"/>
  <c r="L21" i="10" s="1"/>
  <c r="L16" i="10" l="1"/>
  <c r="I8" i="9" l="1"/>
  <c r="H8" i="9"/>
  <c r="G8" i="9"/>
  <c r="F8" i="9"/>
  <c r="P9" i="9"/>
  <c r="O9" i="9"/>
  <c r="O26" i="9" s="1"/>
  <c r="N9" i="9"/>
  <c r="N11" i="9" s="1"/>
  <c r="N26" i="9" l="1"/>
  <c r="O11" i="9"/>
  <c r="O15" i="9" s="1"/>
  <c r="N15" i="9"/>
  <c r="N27" i="9" s="1"/>
  <c r="P11" i="9"/>
  <c r="P15" i="9" s="1"/>
  <c r="P26" i="9"/>
  <c r="I7" i="9"/>
  <c r="I9" i="9" s="1"/>
  <c r="I11" i="9" s="1"/>
  <c r="I15" i="9" s="1"/>
  <c r="I17" i="9" s="1"/>
  <c r="H7" i="9"/>
  <c r="H9" i="9" s="1"/>
  <c r="H11" i="9" s="1"/>
  <c r="H15" i="9" s="1"/>
  <c r="H17" i="9" s="1"/>
  <c r="G7" i="9"/>
  <c r="G9" i="9" s="1"/>
  <c r="F7" i="9"/>
  <c r="M9" i="9"/>
  <c r="M11" i="9" s="1"/>
  <c r="L9" i="9"/>
  <c r="L11" i="9" s="1"/>
  <c r="K9" i="9"/>
  <c r="K11" i="9" s="1"/>
  <c r="J9" i="9"/>
  <c r="J11" i="9" s="1"/>
  <c r="O18" i="9" l="1"/>
  <c r="O23" i="9"/>
  <c r="O25" i="9"/>
  <c r="O27" i="9"/>
  <c r="O33" i="9" s="1"/>
  <c r="O34" i="9" s="1"/>
  <c r="O19" i="9"/>
  <c r="O17" i="9"/>
  <c r="O21" i="9" s="1"/>
  <c r="G11" i="9"/>
  <c r="G15" i="9" s="1"/>
  <c r="G17" i="9" s="1"/>
  <c r="N23" i="9"/>
  <c r="N25" i="9"/>
  <c r="N19" i="9"/>
  <c r="N18" i="9"/>
  <c r="N17" i="9"/>
  <c r="J15" i="9"/>
  <c r="P25" i="9"/>
  <c r="P18" i="9"/>
  <c r="P27" i="9"/>
  <c r="P23" i="9"/>
  <c r="P19" i="9"/>
  <c r="P17" i="9"/>
  <c r="F9" i="9"/>
  <c r="K26" i="9"/>
  <c r="L15" i="9"/>
  <c r="H26" i="9"/>
  <c r="L26" i="9"/>
  <c r="J26" i="9"/>
  <c r="K15" i="9"/>
  <c r="G26" i="9"/>
  <c r="M15" i="9"/>
  <c r="I26" i="9"/>
  <c r="M26" i="9"/>
  <c r="P21" i="9" l="1"/>
  <c r="N33" i="9"/>
  <c r="N34" i="9" s="1"/>
  <c r="N35" i="9" s="1"/>
  <c r="P33" i="9"/>
  <c r="P34" i="9" s="1"/>
  <c r="F26" i="9"/>
  <c r="F11" i="9"/>
  <c r="F15" i="9" s="1"/>
  <c r="F17" i="9" s="1"/>
  <c r="N21" i="9"/>
  <c r="O35" i="9"/>
  <c r="I27" i="9"/>
  <c r="I25" i="9"/>
  <c r="I23" i="9"/>
  <c r="I19" i="9"/>
  <c r="I18" i="9"/>
  <c r="H27" i="9"/>
  <c r="H25" i="9"/>
  <c r="H23" i="9"/>
  <c r="H18" i="9"/>
  <c r="H19" i="9"/>
  <c r="M27" i="9"/>
  <c r="M25" i="9"/>
  <c r="M23" i="9"/>
  <c r="M19" i="9"/>
  <c r="M18" i="9"/>
  <c r="K19" i="9"/>
  <c r="K18" i="9"/>
  <c r="K27" i="9"/>
  <c r="K25" i="9"/>
  <c r="K23" i="9"/>
  <c r="G27" i="9"/>
  <c r="G25" i="9"/>
  <c r="G23" i="9"/>
  <c r="G19" i="9"/>
  <c r="G18" i="9"/>
  <c r="J27" i="9"/>
  <c r="J25" i="9"/>
  <c r="J23" i="9"/>
  <c r="J19" i="9"/>
  <c r="J18" i="9"/>
  <c r="L19" i="9"/>
  <c r="L18" i="9"/>
  <c r="L27" i="9"/>
  <c r="L25" i="9"/>
  <c r="L23" i="9"/>
  <c r="P35" i="9" l="1"/>
  <c r="P36" i="9"/>
  <c r="P37" i="9" s="1"/>
  <c r="K21" i="9"/>
  <c r="G21" i="9"/>
  <c r="H21" i="9"/>
  <c r="J21" i="9"/>
  <c r="M21" i="9"/>
  <c r="K33" i="9"/>
  <c r="K34" i="9" s="1"/>
  <c r="I21" i="9"/>
  <c r="L21" i="9"/>
  <c r="H33" i="9"/>
  <c r="H34" i="9" s="1"/>
  <c r="M33" i="9"/>
  <c r="L33" i="9"/>
  <c r="G33" i="9"/>
  <c r="J33" i="9"/>
  <c r="I33" i="9"/>
  <c r="K35" i="9" l="1"/>
  <c r="H35" i="9"/>
  <c r="I34" i="9"/>
  <c r="I35" i="9" s="1"/>
  <c r="L34" i="9"/>
  <c r="L35" i="9" s="1"/>
  <c r="J34" i="9"/>
  <c r="J35" i="9" s="1"/>
  <c r="M34" i="9"/>
  <c r="M35" i="9" s="1"/>
  <c r="G34" i="9"/>
  <c r="G35" i="9" s="1"/>
  <c r="G36" i="9" l="1"/>
  <c r="G37" i="9" s="1"/>
  <c r="I36" i="9"/>
  <c r="I37" i="9" s="1"/>
  <c r="L36" i="9"/>
  <c r="L37" i="9" s="1"/>
  <c r="M36" i="9"/>
  <c r="M37" i="9" s="1"/>
  <c r="H36" i="9"/>
  <c r="H37" i="9" s="1"/>
  <c r="J36" i="9"/>
  <c r="J37" i="9" s="1"/>
  <c r="K36" i="9"/>
  <c r="K37" i="9" s="1"/>
  <c r="F19" i="9"/>
  <c r="F18" i="9"/>
  <c r="F25" i="9"/>
  <c r="F23" i="9"/>
  <c r="F27" i="9"/>
  <c r="F33" i="9" l="1"/>
  <c r="F21" i="9"/>
  <c r="F34" i="9" l="1"/>
  <c r="F35" i="9" l="1"/>
  <c r="F36" i="9" l="1"/>
  <c r="F37" i="9" s="1"/>
</calcChain>
</file>

<file path=xl/sharedStrings.xml><?xml version="1.0" encoding="utf-8"?>
<sst xmlns="http://schemas.openxmlformats.org/spreadsheetml/2006/main" count="199" uniqueCount="92">
  <si>
    <t>Break ups</t>
  </si>
  <si>
    <t>Basic</t>
  </si>
  <si>
    <t>S</t>
  </si>
  <si>
    <t>DA</t>
  </si>
  <si>
    <t>V</t>
  </si>
  <si>
    <t>HRA</t>
  </si>
  <si>
    <t>Gross</t>
  </si>
  <si>
    <t>Basic+DA</t>
  </si>
  <si>
    <t>Leave Wages  (CL, PL, SL)</t>
  </si>
  <si>
    <t>Washing Allowance</t>
  </si>
  <si>
    <t xml:space="preserve">Other Allowances </t>
  </si>
  <si>
    <t>Gross Salary</t>
  </si>
  <si>
    <t>S/V</t>
  </si>
  <si>
    <t>Taken On</t>
  </si>
  <si>
    <t>%</t>
  </si>
  <si>
    <t>Total In Hand Salary</t>
  </si>
  <si>
    <t>Professional Tax Deduction</t>
  </si>
  <si>
    <t>ESI Employee Deduction</t>
  </si>
  <si>
    <t>P.F Employee Deduction</t>
  </si>
  <si>
    <t>Ex-Gratia - Bonus</t>
  </si>
  <si>
    <t>National Holidays Days Holidays</t>
  </si>
  <si>
    <t xml:space="preserve">Uniform, Shoes, PPE </t>
  </si>
  <si>
    <t>Documentation &amp; BGV</t>
  </si>
  <si>
    <t>1/6 Reliever Charge (if applicable)</t>
  </si>
  <si>
    <t>TOTAL CTC</t>
  </si>
  <si>
    <t>Sub Total CTC</t>
  </si>
  <si>
    <t>Basic + DA</t>
  </si>
  <si>
    <t>HRA%</t>
  </si>
  <si>
    <t>Gratuity</t>
  </si>
  <si>
    <t>Tools &amp; Tackles</t>
  </si>
  <si>
    <t>Mediclaim</t>
  </si>
  <si>
    <t>Housekeeping (Unskilled)</t>
  </si>
  <si>
    <t>MMR - BORIVALI</t>
  </si>
  <si>
    <t>MMR- LOWER PAREL</t>
  </si>
  <si>
    <t>GUJ - AHMEDABAD</t>
  </si>
  <si>
    <t>GUJ - RAJKOT</t>
  </si>
  <si>
    <t>GUJ - SURAT</t>
  </si>
  <si>
    <t>GUJ - VADODARA</t>
  </si>
  <si>
    <t>INDORE 1</t>
  </si>
  <si>
    <t>INDORE 2</t>
  </si>
  <si>
    <t>JABALPUR</t>
  </si>
  <si>
    <t>MH - PUNE</t>
  </si>
  <si>
    <t>MANDSAUR</t>
  </si>
  <si>
    <t>…`</t>
  </si>
  <si>
    <t>-</t>
  </si>
  <si>
    <t>Management Fees</t>
  </si>
  <si>
    <t>On Actuals</t>
  </si>
  <si>
    <t xml:space="preserve">GRAND TOTAL </t>
  </si>
  <si>
    <t xml:space="preserve">Site Name - </t>
  </si>
  <si>
    <t>Remarks &amp; Shift Timings</t>
  </si>
  <si>
    <t xml:space="preserve">Proposal Date - </t>
  </si>
  <si>
    <t>City</t>
  </si>
  <si>
    <t xml:space="preserve">Mumbai </t>
  </si>
  <si>
    <t>Sr.No.</t>
  </si>
  <si>
    <t>Unit Rate (Rs.)</t>
  </si>
  <si>
    <t>Shifts</t>
  </si>
  <si>
    <t>Soft Services</t>
  </si>
  <si>
    <t>G</t>
  </si>
  <si>
    <t>I</t>
  </si>
  <si>
    <t>II</t>
  </si>
  <si>
    <t>III</t>
  </si>
  <si>
    <t>Rel</t>
  </si>
  <si>
    <t>Total No.</t>
  </si>
  <si>
    <t>Cost</t>
  </si>
  <si>
    <t xml:space="preserve">HK Staff.Chambermaid </t>
  </si>
  <si>
    <t>9 hours x 6 Days a Week</t>
  </si>
  <si>
    <t>Sub - Total</t>
  </si>
  <si>
    <t>Consubables &amp; Machinery</t>
  </si>
  <si>
    <t xml:space="preserve">Housekeepnig Consumables &amp; Technical Tools </t>
  </si>
  <si>
    <t>at Actuals</t>
  </si>
  <si>
    <t>Billing At Actuals</t>
  </si>
  <si>
    <t>Disposable Toiletries &amp; Garbage Bags</t>
  </si>
  <si>
    <t>TOTAL CHARGES</t>
  </si>
  <si>
    <t>MANAGEMENT &amp; OVER HEAD CHARGES ASSESSMENT</t>
  </si>
  <si>
    <t>(MANPOWER TOTAL COST IS INCLUSIVE OF VENDOR M-FEE)</t>
  </si>
  <si>
    <t>JLL DIRECT MANPOWER COST</t>
  </si>
  <si>
    <t>% of M-FEE</t>
  </si>
  <si>
    <t>Terms</t>
  </si>
  <si>
    <t>Taxes as applicable</t>
  </si>
  <si>
    <t>Revision in rates will be approved as per Minimum Wage Notification</t>
  </si>
  <si>
    <t>SILA will provide on statutory documentation each month</t>
  </si>
  <si>
    <t>Cleaning supplies, consumables etc will be supported by delivery challans, usage patterns/documents</t>
  </si>
  <si>
    <t>Uniforms costs are included, however, for customized uniforms - we will bill on actual</t>
  </si>
  <si>
    <t>Office Supplies will be billed on Actual and treated as Petty Cash Expenses, a Petty Cash bill will be submitted with billing</t>
  </si>
  <si>
    <t xml:space="preserve">Payments to be made 15 days from Bill Submission </t>
  </si>
  <si>
    <t xml:space="preserve">Any Covid Protocols (such as regular testing) &amp; PPE will be billed on actuals as per clients requirments </t>
  </si>
  <si>
    <t xml:space="preserve">Capri Global (Lower Parel) </t>
  </si>
  <si>
    <t>18th Oct 2021</t>
  </si>
  <si>
    <t>HK Staff Janitor</t>
  </si>
  <si>
    <t xml:space="preserve">Capri Global (Borivali) </t>
  </si>
  <si>
    <t>HK Staff.Chambermaid (Takeover)</t>
  </si>
  <si>
    <t>HK Staff Janitor (Takeover)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</si>
</sst>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>
      <protection locked="0"/>
    </xf>
    <xf numFmtId="0" fontId="7" fillId="0" borderId="0">
      <alignment vertical="center"/>
    </xf>
    <xf numFmtId="165" fontId="2" fillId="0" borderId="0">
      <alignment vertical="top"/>
      <protection locked="0"/>
    </xf>
    <xf numFmtId="9" fontId="2" fillId="0" borderId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9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6" fillId="0" borderId="0"/>
  </cellStyleXfs>
  <cellXfs count="146">
    <xf numFmtId="0" fontId="0" fillId="0" borderId="0" xfId="0"/>
    <xf numFmtId="0" fontId="5" fillId="0" borderId="0" xfId="9" applyFont="1" applyProtection="1"/>
    <xf numFmtId="0" fontId="6" fillId="0" borderId="0" xfId="9" applyFont="1" applyAlignment="1" applyProtection="1">
      <alignment horizontal="center" vertical="center"/>
    </xf>
    <xf numFmtId="3" fontId="5" fillId="0" borderId="0" xfId="9" applyNumberFormat="1" applyFont="1" applyProtection="1"/>
    <xf numFmtId="0" fontId="5" fillId="0" borderId="2" xfId="9" applyFont="1" applyBorder="1" applyProtection="1"/>
    <xf numFmtId="0" fontId="7" fillId="0" borderId="0" xfId="10">
      <alignment vertical="center"/>
    </xf>
    <xf numFmtId="0" fontId="4" fillId="0" borderId="2" xfId="9" applyFont="1" applyFill="1" applyBorder="1" applyProtection="1"/>
    <xf numFmtId="0" fontId="4" fillId="0" borderId="2" xfId="9" applyFont="1" applyFill="1" applyBorder="1" applyAlignment="1" applyProtection="1">
      <alignment horizontal="center" vertical="center"/>
    </xf>
    <xf numFmtId="0" fontId="4" fillId="0" borderId="2" xfId="9" applyFont="1" applyFill="1" applyBorder="1" applyAlignment="1" applyProtection="1">
      <alignment horizontal="center" vertical="center" wrapText="1"/>
    </xf>
    <xf numFmtId="0" fontId="3" fillId="0" borderId="2" xfId="9" applyFont="1" applyFill="1" applyBorder="1" applyProtection="1"/>
    <xf numFmtId="0" fontId="3" fillId="0" borderId="2" xfId="9" applyFont="1" applyFill="1" applyBorder="1" applyAlignment="1" applyProtection="1">
      <alignment wrapText="1"/>
    </xf>
    <xf numFmtId="3" fontId="3" fillId="0" borderId="2" xfId="11" applyNumberFormat="1" applyFont="1" applyFill="1" applyBorder="1" applyAlignment="1" applyProtection="1">
      <alignment horizontal="center" vertical="center"/>
    </xf>
    <xf numFmtId="0" fontId="4" fillId="0" borderId="2" xfId="9" applyFont="1" applyFill="1" applyBorder="1" applyAlignment="1" applyProtection="1">
      <alignment wrapText="1"/>
    </xf>
    <xf numFmtId="3" fontId="4" fillId="0" borderId="2" xfId="11" applyNumberFormat="1" applyFont="1" applyFill="1" applyBorder="1" applyAlignment="1" applyProtection="1">
      <alignment horizontal="center" vertical="center"/>
    </xf>
    <xf numFmtId="0" fontId="3" fillId="0" borderId="2" xfId="9" applyFont="1" applyFill="1" applyBorder="1" applyAlignment="1" applyProtection="1">
      <alignment horizontal="left" vertical="center" wrapText="1"/>
    </xf>
    <xf numFmtId="10" fontId="3" fillId="0" borderId="2" xfId="12" applyNumberFormat="1" applyFont="1" applyFill="1" applyBorder="1" applyAlignment="1" applyProtection="1">
      <alignment horizontal="center" vertical="center"/>
    </xf>
    <xf numFmtId="10" fontId="3" fillId="0" borderId="2" xfId="12" applyNumberFormat="1" applyFont="1" applyFill="1" applyBorder="1" applyAlignment="1" applyProtection="1">
      <alignment horizontal="center" vertical="center" wrapText="1"/>
    </xf>
    <xf numFmtId="0" fontId="3" fillId="0" borderId="2" xfId="9" applyFont="1" applyFill="1" applyBorder="1" applyAlignment="1" applyProtection="1">
      <alignment horizontal="center"/>
    </xf>
    <xf numFmtId="0" fontId="5" fillId="0" borderId="0" xfId="9" applyFont="1" applyAlignment="1" applyProtection="1">
      <alignment horizontal="center"/>
    </xf>
    <xf numFmtId="10" fontId="3" fillId="0" borderId="2" xfId="1" applyNumberFormat="1" applyFont="1" applyFill="1" applyBorder="1" applyAlignment="1" applyProtection="1">
      <alignment horizontal="center" vertical="center" wrapText="1"/>
    </xf>
    <xf numFmtId="0" fontId="4" fillId="2" borderId="2" xfId="9" applyFont="1" applyFill="1" applyBorder="1" applyAlignment="1" applyProtection="1">
      <alignment horizontal="center" vertical="center"/>
    </xf>
    <xf numFmtId="0" fontId="4" fillId="2" borderId="2" xfId="9" applyFont="1" applyFill="1" applyBorder="1" applyProtection="1"/>
    <xf numFmtId="0" fontId="4" fillId="2" borderId="2" xfId="9" applyFont="1" applyFill="1" applyBorder="1" applyAlignment="1" applyProtection="1">
      <alignment horizontal="center"/>
    </xf>
    <xf numFmtId="0" fontId="4" fillId="2" borderId="2" xfId="9" applyFont="1" applyFill="1" applyBorder="1" applyAlignment="1" applyProtection="1">
      <alignment wrapText="1"/>
    </xf>
    <xf numFmtId="0" fontId="4" fillId="2" borderId="2" xfId="9" applyFont="1" applyFill="1" applyBorder="1" applyAlignment="1" applyProtection="1">
      <alignment horizontal="center" vertical="center" wrapText="1"/>
    </xf>
    <xf numFmtId="3" fontId="4" fillId="2" borderId="2" xfId="11" applyNumberFormat="1" applyFont="1" applyFill="1" applyBorder="1" applyAlignment="1" applyProtection="1">
      <alignment horizontal="center" vertical="center"/>
    </xf>
    <xf numFmtId="12" fontId="3" fillId="0" borderId="2" xfId="12" applyNumberFormat="1" applyFont="1" applyFill="1" applyBorder="1" applyAlignment="1" applyProtection="1">
      <alignment horizontal="center" vertical="center"/>
    </xf>
    <xf numFmtId="0" fontId="8" fillId="2" borderId="2" xfId="9" applyFont="1" applyFill="1" applyBorder="1" applyAlignment="1" applyProtection="1">
      <alignment horizontal="center" vertical="center" wrapText="1"/>
    </xf>
    <xf numFmtId="0" fontId="8" fillId="0" borderId="2" xfId="9" applyFont="1" applyFill="1" applyBorder="1" applyAlignment="1" applyProtection="1">
      <alignment horizontal="center" vertical="center" wrapText="1"/>
    </xf>
    <xf numFmtId="0" fontId="4" fillId="0" borderId="2" xfId="9" applyFont="1" applyFill="1" applyBorder="1" applyAlignment="1" applyProtection="1">
      <alignment horizontal="center"/>
    </xf>
    <xf numFmtId="9" fontId="4" fillId="2" borderId="2" xfId="1" applyFont="1" applyFill="1" applyBorder="1" applyAlignment="1" applyProtection="1">
      <alignment horizontal="center" vertical="center"/>
    </xf>
    <xf numFmtId="0" fontId="3" fillId="0" borderId="1" xfId="9" applyFont="1" applyFill="1" applyBorder="1" applyAlignment="1" applyProtection="1">
      <alignment horizontal="center" vertical="center"/>
    </xf>
    <xf numFmtId="0" fontId="3" fillId="0" borderId="1" xfId="9" applyFont="1" applyFill="1" applyBorder="1" applyAlignment="1" applyProtection="1">
      <alignment horizontal="center" vertical="center" wrapText="1"/>
    </xf>
    <xf numFmtId="0" fontId="5" fillId="0" borderId="0" xfId="9" applyFont="1" applyAlignment="1" applyProtection="1">
      <alignment vertical="center"/>
    </xf>
    <xf numFmtId="0" fontId="4" fillId="0" borderId="2" xfId="9" applyFont="1" applyFill="1" applyBorder="1" applyAlignment="1" applyProtection="1">
      <alignment vertical="center"/>
    </xf>
    <xf numFmtId="0" fontId="7" fillId="0" borderId="0" xfId="10" applyAlignment="1">
      <alignment vertical="center"/>
    </xf>
    <xf numFmtId="9" fontId="4" fillId="2" borderId="2" xfId="9" applyNumberFormat="1" applyFont="1" applyFill="1" applyBorder="1" applyAlignment="1" applyProtection="1">
      <alignment horizontal="center"/>
    </xf>
    <xf numFmtId="0" fontId="4" fillId="0" borderId="3" xfId="9" applyFont="1" applyFill="1" applyBorder="1" applyAlignment="1" applyProtection="1">
      <alignment horizontal="center" vertical="center"/>
    </xf>
    <xf numFmtId="0" fontId="4" fillId="0" borderId="4" xfId="9" applyFont="1" applyFill="1" applyBorder="1" applyAlignment="1" applyProtection="1">
      <alignment horizontal="center" vertical="center"/>
    </xf>
    <xf numFmtId="0" fontId="4" fillId="0" borderId="5" xfId="9" applyFont="1" applyFill="1" applyBorder="1" applyAlignment="1" applyProtection="1">
      <alignment horizontal="center" vertical="center"/>
    </xf>
    <xf numFmtId="0" fontId="4" fillId="3" borderId="6" xfId="9" applyFont="1" applyFill="1" applyBorder="1" applyAlignment="1" applyProtection="1">
      <alignment horizontal="left"/>
    </xf>
    <xf numFmtId="0" fontId="4" fillId="3" borderId="7" xfId="9" applyFont="1" applyFill="1" applyBorder="1" applyAlignment="1" applyProtection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166" fontId="3" fillId="0" borderId="0" xfId="19" applyNumberFormat="1" applyFont="1" applyAlignment="1">
      <alignment horizontal="center"/>
    </xf>
    <xf numFmtId="0" fontId="3" fillId="0" borderId="0" xfId="19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1" fontId="4" fillId="0" borderId="4" xfId="20" applyFont="1" applyFill="1" applyBorder="1" applyAlignment="1">
      <alignment vertical="center"/>
    </xf>
    <xf numFmtId="166" fontId="4" fillId="0" borderId="4" xfId="19" applyNumberFormat="1" applyFont="1" applyFill="1" applyBorder="1" applyAlignment="1">
      <alignment vertical="center"/>
    </xf>
    <xf numFmtId="166" fontId="4" fillId="0" borderId="5" xfId="19" applyNumberFormat="1" applyFont="1" applyFill="1" applyBorder="1" applyAlignment="1">
      <alignment vertical="center"/>
    </xf>
    <xf numFmtId="166" fontId="4" fillId="0" borderId="8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4" fillId="0" borderId="0" xfId="20" applyFont="1" applyFill="1" applyBorder="1" applyAlignment="1">
      <alignment vertical="center"/>
    </xf>
    <xf numFmtId="166" fontId="4" fillId="0" borderId="0" xfId="19" applyNumberFormat="1" applyFont="1" applyFill="1" applyBorder="1" applyAlignment="1">
      <alignment horizontal="center" vertical="center"/>
    </xf>
    <xf numFmtId="166" fontId="4" fillId="0" borderId="10" xfId="19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41" fontId="4" fillId="0" borderId="7" xfId="20" applyFont="1" applyFill="1" applyBorder="1" applyAlignment="1">
      <alignment vertical="center"/>
    </xf>
    <xf numFmtId="166" fontId="4" fillId="0" borderId="7" xfId="19" applyNumberFormat="1" applyFont="1" applyFill="1" applyBorder="1" applyAlignment="1">
      <alignment horizontal="center" vertical="center"/>
    </xf>
    <xf numFmtId="166" fontId="4" fillId="0" borderId="11" xfId="19" applyNumberFormat="1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left" vertical="center"/>
    </xf>
    <xf numFmtId="41" fontId="4" fillId="2" borderId="12" xfId="20" applyFont="1" applyFill="1" applyBorder="1" applyAlignment="1">
      <alignment horizontal="center" vertical="center"/>
    </xf>
    <xf numFmtId="166" fontId="4" fillId="2" borderId="12" xfId="19" applyNumberFormat="1" applyFont="1" applyFill="1" applyBorder="1" applyAlignment="1">
      <alignment horizontal="center" vertical="center"/>
    </xf>
    <xf numFmtId="166" fontId="11" fillId="2" borderId="12" xfId="1" applyNumberFormat="1" applyFont="1" applyFill="1" applyBorder="1" applyAlignment="1">
      <alignment vertical="center"/>
    </xf>
    <xf numFmtId="166" fontId="4" fillId="0" borderId="2" xfId="1" applyNumberFormat="1" applyFont="1" applyFill="1" applyBorder="1" applyAlignment="1">
      <alignment horizontal="center" vertical="center"/>
    </xf>
    <xf numFmtId="166" fontId="4" fillId="3" borderId="2" xfId="3" applyNumberFormat="1" applyFont="1" applyFill="1" applyBorder="1" applyAlignment="1">
      <alignment horizontal="center" vertical="top"/>
    </xf>
    <xf numFmtId="166" fontId="4" fillId="3" borderId="2" xfId="3" applyNumberFormat="1" applyFont="1" applyFill="1" applyBorder="1" applyAlignment="1">
      <alignment horizontal="center" vertical="top" wrapText="1"/>
    </xf>
    <xf numFmtId="41" fontId="4" fillId="3" borderId="2" xfId="20" applyFont="1" applyFill="1" applyBorder="1" applyAlignment="1">
      <alignment horizontal="center" vertical="top"/>
    </xf>
    <xf numFmtId="166" fontId="4" fillId="3" borderId="2" xfId="19" applyNumberFormat="1" applyFont="1" applyFill="1" applyBorder="1" applyAlignment="1">
      <alignment horizontal="center" vertical="top"/>
    </xf>
    <xf numFmtId="166" fontId="4" fillId="3" borderId="2" xfId="19" applyNumberFormat="1" applyFont="1" applyFill="1" applyBorder="1" applyAlignment="1">
      <alignment horizontal="center" vertical="center"/>
    </xf>
    <xf numFmtId="0" fontId="4" fillId="3" borderId="2" xfId="19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 wrapText="1"/>
    </xf>
    <xf numFmtId="41" fontId="3" fillId="4" borderId="2" xfId="20" applyFont="1" applyFill="1" applyBorder="1" applyAlignment="1">
      <alignment horizontal="center" vertical="center"/>
    </xf>
    <xf numFmtId="166" fontId="3" fillId="4" borderId="2" xfId="19" applyNumberFormat="1" applyFont="1" applyFill="1" applyBorder="1" applyAlignment="1">
      <alignment horizontal="center" vertical="center"/>
    </xf>
    <xf numFmtId="1" fontId="3" fillId="4" borderId="2" xfId="19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 vertical="center"/>
    </xf>
    <xf numFmtId="41" fontId="4" fillId="2" borderId="2" xfId="20" applyFont="1" applyFill="1" applyBorder="1" applyAlignment="1">
      <alignment horizontal="center"/>
    </xf>
    <xf numFmtId="166" fontId="4" fillId="2" borderId="2" xfId="19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66" fontId="4" fillId="3" borderId="2" xfId="3" applyNumberFormat="1" applyFont="1" applyFill="1" applyBorder="1" applyAlignment="1">
      <alignment horizontal="left" vertical="top" wrapText="1"/>
    </xf>
    <xf numFmtId="0" fontId="3" fillId="0" borderId="2" xfId="2" applyFont="1" applyBorder="1" applyAlignment="1">
      <alignment horizontal="center" vertical="center"/>
    </xf>
    <xf numFmtId="2" fontId="3" fillId="4" borderId="2" xfId="2" applyNumberFormat="1" applyFont="1" applyFill="1" applyBorder="1" applyAlignment="1">
      <alignment horizontal="left" vertical="center"/>
    </xf>
    <xf numFmtId="41" fontId="3" fillId="0" borderId="2" xfId="20" applyFont="1" applyFill="1" applyBorder="1" applyAlignment="1">
      <alignment horizontal="center" vertical="center"/>
    </xf>
    <xf numFmtId="166" fontId="3" fillId="4" borderId="2" xfId="19" applyNumberFormat="1" applyFont="1" applyFill="1" applyBorder="1" applyAlignment="1">
      <alignment horizontal="center" vertical="center"/>
    </xf>
    <xf numFmtId="166" fontId="3" fillId="4" borderId="2" xfId="19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43" fontId="10" fillId="0" borderId="0" xfId="0" applyNumberFormat="1" applyFont="1"/>
    <xf numFmtId="0" fontId="10" fillId="4" borderId="13" xfId="0" applyFont="1" applyFill="1" applyBorder="1" applyAlignment="1">
      <alignment horizontal="center" vertical="center" wrapText="1"/>
    </xf>
    <xf numFmtId="166" fontId="4" fillId="2" borderId="2" xfId="3" applyNumberFormat="1" applyFont="1" applyFill="1" applyBorder="1" applyAlignment="1">
      <alignment horizontal="center"/>
    </xf>
    <xf numFmtId="166" fontId="4" fillId="2" borderId="1" xfId="19" applyNumberFormat="1" applyFont="1" applyFill="1" applyBorder="1" applyAlignment="1">
      <alignment horizontal="center"/>
    </xf>
    <xf numFmtId="166" fontId="4" fillId="3" borderId="2" xfId="3" applyNumberFormat="1" applyFont="1" applyFill="1" applyBorder="1" applyAlignment="1">
      <alignment horizontal="center"/>
    </xf>
    <xf numFmtId="41" fontId="4" fillId="3" borderId="14" xfId="20" applyFont="1" applyFill="1" applyBorder="1" applyAlignment="1">
      <alignment horizontal="center"/>
    </xf>
    <xf numFmtId="166" fontId="4" fillId="4" borderId="3" xfId="19" applyNumberFormat="1" applyFont="1" applyFill="1" applyBorder="1" applyAlignment="1">
      <alignment horizontal="center"/>
    </xf>
    <xf numFmtId="166" fontId="4" fillId="4" borderId="4" xfId="19" applyNumberFormat="1" applyFont="1" applyFill="1" applyBorder="1" applyAlignment="1">
      <alignment horizontal="center"/>
    </xf>
    <xf numFmtId="166" fontId="4" fillId="4" borderId="5" xfId="19" applyNumberFormat="1" applyFont="1" applyFill="1" applyBorder="1" applyAlignment="1">
      <alignment horizontal="center"/>
    </xf>
    <xf numFmtId="166" fontId="4" fillId="3" borderId="8" xfId="19" applyNumberFormat="1" applyFont="1" applyFill="1" applyBorder="1" applyAlignment="1">
      <alignment horizontal="center"/>
    </xf>
    <xf numFmtId="166" fontId="4" fillId="0" borderId="2" xfId="19" applyNumberFormat="1" applyFont="1" applyFill="1" applyBorder="1" applyAlignment="1">
      <alignment horizontal="center"/>
    </xf>
    <xf numFmtId="0" fontId="12" fillId="0" borderId="0" xfId="0" applyFont="1"/>
    <xf numFmtId="166" fontId="4" fillId="0" borderId="6" xfId="19" applyNumberFormat="1" applyFont="1" applyBorder="1" applyAlignment="1">
      <alignment horizontal="center"/>
    </xf>
    <xf numFmtId="166" fontId="4" fillId="0" borderId="6" xfId="19" applyNumberFormat="1" applyFont="1" applyBorder="1" applyAlignment="1">
      <alignment horizontal="left"/>
    </xf>
    <xf numFmtId="41" fontId="4" fillId="0" borderId="7" xfId="20" applyFont="1" applyBorder="1" applyAlignment="1">
      <alignment horizontal="center"/>
    </xf>
    <xf numFmtId="166" fontId="4" fillId="0" borderId="7" xfId="19" applyNumberFormat="1" applyFont="1" applyBorder="1" applyAlignment="1"/>
    <xf numFmtId="0" fontId="4" fillId="0" borderId="7" xfId="19" applyNumberFormat="1" applyFont="1" applyBorder="1" applyAlignment="1"/>
    <xf numFmtId="0" fontId="10" fillId="0" borderId="12" xfId="0" applyFont="1" applyBorder="1" applyAlignment="1">
      <alignment horizontal="center"/>
    </xf>
    <xf numFmtId="0" fontId="3" fillId="5" borderId="2" xfId="2" applyFont="1" applyFill="1" applyBorder="1" applyAlignment="1">
      <alignment horizontal="center" vertical="center"/>
    </xf>
    <xf numFmtId="0" fontId="3" fillId="5" borderId="2" xfId="2" applyFont="1" applyFill="1" applyBorder="1" applyAlignment="1">
      <alignment horizontal="left" vertical="center"/>
    </xf>
    <xf numFmtId="41" fontId="3" fillId="5" borderId="2" xfId="20" applyFont="1" applyFill="1" applyBorder="1" applyAlignment="1">
      <alignment horizontal="center" vertical="center"/>
    </xf>
    <xf numFmtId="166" fontId="13" fillId="5" borderId="2" xfId="19" applyNumberFormat="1" applyFont="1" applyFill="1" applyBorder="1" applyAlignment="1">
      <alignment horizontal="center" vertical="center"/>
    </xf>
    <xf numFmtId="0" fontId="13" fillId="5" borderId="2" xfId="19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0" xfId="0" applyFont="1"/>
    <xf numFmtId="0" fontId="15" fillId="4" borderId="2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left" vertical="center"/>
    </xf>
    <xf numFmtId="41" fontId="15" fillId="4" borderId="2" xfId="20" applyFont="1" applyFill="1" applyBorder="1" applyAlignment="1">
      <alignment horizontal="center" vertical="center"/>
    </xf>
    <xf numFmtId="166" fontId="15" fillId="4" borderId="2" xfId="19" applyNumberFormat="1" applyFont="1" applyFill="1" applyBorder="1" applyAlignment="1">
      <alignment horizontal="center" vertical="center"/>
    </xf>
    <xf numFmtId="0" fontId="15" fillId="4" borderId="2" xfId="19" applyNumberFormat="1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left"/>
    </xf>
    <xf numFmtId="41" fontId="4" fillId="6" borderId="2" xfId="20" applyFont="1" applyFill="1" applyBorder="1" applyAlignment="1">
      <alignment horizontal="center"/>
    </xf>
    <xf numFmtId="166" fontId="3" fillId="6" borderId="2" xfId="19" applyNumberFormat="1" applyFont="1" applyFill="1" applyBorder="1" applyAlignment="1">
      <alignment horizontal="center" vertical="center"/>
    </xf>
    <xf numFmtId="0" fontId="3" fillId="6" borderId="2" xfId="19" applyNumberFormat="1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left"/>
    </xf>
    <xf numFmtId="41" fontId="3" fillId="0" borderId="2" xfId="20" applyFont="1" applyBorder="1" applyAlignment="1">
      <alignment horizontal="center"/>
    </xf>
    <xf numFmtId="166" fontId="3" fillId="0" borderId="2" xfId="19" applyNumberFormat="1" applyFont="1" applyBorder="1" applyAlignment="1">
      <alignment horizontal="center" vertical="center"/>
    </xf>
    <xf numFmtId="0" fontId="3" fillId="0" borderId="2" xfId="19" applyNumberFormat="1" applyFont="1" applyBorder="1" applyAlignment="1">
      <alignment horizontal="center" vertical="center"/>
    </xf>
    <xf numFmtId="9" fontId="11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41" fontId="3" fillId="0" borderId="0" xfId="20" applyFont="1" applyAlignment="1">
      <alignment horizontal="center"/>
    </xf>
    <xf numFmtId="9" fontId="3" fillId="0" borderId="0" xfId="1" applyFont="1" applyAlignment="1">
      <alignment horizontal="center"/>
    </xf>
    <xf numFmtId="3" fontId="17" fillId="0" borderId="0" xfId="21" applyNumberFormat="1" applyFont="1" applyAlignment="1">
      <alignment vertical="center"/>
    </xf>
    <xf numFmtId="3" fontId="18" fillId="0" borderId="0" xfId="21" applyNumberFormat="1" applyFont="1" applyAlignment="1">
      <alignment vertical="center"/>
    </xf>
    <xf numFmtId="3" fontId="3" fillId="0" borderId="0" xfId="2" applyNumberFormat="1" applyFont="1" applyAlignment="1">
      <alignment horizontal="left" vertical="center" wrapText="1"/>
    </xf>
    <xf numFmtId="3" fontId="18" fillId="0" borderId="0" xfId="21" applyNumberFormat="1" applyFont="1" applyAlignment="1">
      <alignment horizontal="left" vertical="center"/>
    </xf>
    <xf numFmtId="3" fontId="18" fillId="0" borderId="0" xfId="21" applyNumberFormat="1" applyFont="1" applyAlignment="1">
      <alignment horizontal="left" vertical="center"/>
    </xf>
    <xf numFmtId="3" fontId="18" fillId="0" borderId="0" xfId="2" applyNumberFormat="1" applyFont="1" applyAlignment="1">
      <alignment horizontal="left" vertical="center"/>
    </xf>
    <xf numFmtId="3" fontId="18" fillId="0" borderId="0" xfId="2" applyNumberFormat="1" applyFont="1" applyAlignment="1">
      <alignment vertical="center"/>
    </xf>
    <xf numFmtId="3" fontId="18" fillId="0" borderId="0" xfId="2" applyNumberFormat="1" applyFont="1" applyAlignment="1">
      <alignment horizontal="left" vertical="center"/>
    </xf>
  </cellXfs>
  <cellStyles count="22">
    <cellStyle name="Comma" xfId="19" builtinId="3"/>
    <cellStyle name="Comma [0]" xfId="20" builtinId="6"/>
    <cellStyle name="Comma [0] 2" xfId="16" xr:uid="{00000000-0005-0000-0000-000002000000}"/>
    <cellStyle name="Comma 11 2" xfId="11" xr:uid="{00000000-0005-0000-0000-000003000000}"/>
    <cellStyle name="Comma 2" xfId="3" xr:uid="{00000000-0005-0000-0000-000004000000}"/>
    <cellStyle name="Comma 2 2" xfId="17" xr:uid="{00000000-0005-0000-0000-000005000000}"/>
    <cellStyle name="Comma 2 3" xfId="8" xr:uid="{00000000-0005-0000-0000-000006000000}"/>
    <cellStyle name="Comma 2 3 2" xfId="14" xr:uid="{00000000-0005-0000-0000-000007000000}"/>
    <cellStyle name="Comma 5" xfId="4" xr:uid="{00000000-0005-0000-0000-000008000000}"/>
    <cellStyle name="Comma 7" xfId="18" xr:uid="{00000000-0005-0000-0000-000009000000}"/>
    <cellStyle name="Normal" xfId="0" builtinId="0"/>
    <cellStyle name="Normal 2" xfId="5" xr:uid="{00000000-0005-0000-0000-00000B000000}"/>
    <cellStyle name="Normal 2 2" xfId="6" xr:uid="{00000000-0005-0000-0000-00000C000000}"/>
    <cellStyle name="Normal 2 2 2" xfId="9" xr:uid="{00000000-0005-0000-0000-00000D000000}"/>
    <cellStyle name="Normal 2 4" xfId="7" xr:uid="{00000000-0005-0000-0000-00000E000000}"/>
    <cellStyle name="Normal 2 5" xfId="21" xr:uid="{B4B1FF9D-E528-48C3-886A-B78C23AF97AC}"/>
    <cellStyle name="Normal 3" xfId="10" xr:uid="{00000000-0005-0000-0000-00000F000000}"/>
    <cellStyle name="Normal 3 2" xfId="15" xr:uid="{00000000-0005-0000-0000-000010000000}"/>
    <cellStyle name="Normal 5" xfId="2" xr:uid="{00000000-0005-0000-0000-000011000000}"/>
    <cellStyle name="Normal 5 2" xfId="13" xr:uid="{00000000-0005-0000-0000-000012000000}"/>
    <cellStyle name="Percent" xfId="1" builtinId="5"/>
    <cellStyle name="Percent 2" xfId="12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512-CDA2-4321-B3C8-A1F7155D0BD2}">
  <dimension ref="C1:P33"/>
  <sheetViews>
    <sheetView zoomScale="80" zoomScaleNormal="80" workbookViewId="0">
      <selection activeCell="K36" sqref="K36"/>
    </sheetView>
  </sheetViews>
  <sheetFormatPr defaultColWidth="9.109375" defaultRowHeight="13.8" outlineLevelCol="1" x14ac:dyDescent="0.3"/>
  <cols>
    <col min="1" max="1" width="9.109375" style="47"/>
    <col min="2" max="2" width="3.109375" style="47" customWidth="1"/>
    <col min="3" max="3" width="14.5546875" style="42" bestFit="1" customWidth="1"/>
    <col min="4" max="4" width="48.88671875" style="135" bestFit="1" customWidth="1"/>
    <col min="5" max="5" width="13.6640625" style="136" bestFit="1" customWidth="1"/>
    <col min="6" max="6" width="6.5546875" style="44" customWidth="1" outlineLevel="1"/>
    <col min="7" max="7" width="8" style="44" customWidth="1" outlineLevel="1"/>
    <col min="8" max="8" width="6.5546875" style="44" customWidth="1" outlineLevel="1"/>
    <col min="9" max="9" width="9.44140625" style="44" customWidth="1" outlineLevel="1"/>
    <col min="10" max="10" width="5" style="44" bestFit="1" customWidth="1" outlineLevel="1"/>
    <col min="11" max="11" width="8.33203125" style="45" bestFit="1" customWidth="1"/>
    <col min="12" max="12" width="11.6640625" style="44" bestFit="1" customWidth="1"/>
    <col min="13" max="13" width="37.33203125" style="46" bestFit="1" customWidth="1"/>
    <col min="14" max="15" width="9.109375" style="47"/>
    <col min="16" max="16" width="9.77734375" style="47" bestFit="1" customWidth="1"/>
    <col min="17" max="16384" width="9.109375" style="47"/>
  </cols>
  <sheetData>
    <row r="1" spans="3:16" x14ac:dyDescent="0.3">
      <c r="D1" s="43"/>
      <c r="E1" s="43"/>
    </row>
    <row r="2" spans="3:16" x14ac:dyDescent="0.3">
      <c r="D2" s="43"/>
      <c r="E2" s="43"/>
    </row>
    <row r="3" spans="3:16" x14ac:dyDescent="0.3">
      <c r="D3" s="43"/>
      <c r="E3" s="43"/>
    </row>
    <row r="4" spans="3:16" x14ac:dyDescent="0.3">
      <c r="C4" s="48" t="s">
        <v>48</v>
      </c>
      <c r="D4" s="49" t="s">
        <v>86</v>
      </c>
      <c r="E4" s="50"/>
      <c r="F4" s="51"/>
      <c r="G4" s="51"/>
      <c r="H4" s="51"/>
      <c r="I4" s="51"/>
      <c r="J4" s="51"/>
      <c r="K4" s="51"/>
      <c r="L4" s="52"/>
      <c r="M4" s="53" t="s">
        <v>49</v>
      </c>
    </row>
    <row r="5" spans="3:16" x14ac:dyDescent="0.3">
      <c r="C5" s="54" t="s">
        <v>50</v>
      </c>
      <c r="D5" s="55" t="s">
        <v>87</v>
      </c>
      <c r="E5" s="56"/>
      <c r="F5" s="57"/>
      <c r="G5" s="57"/>
      <c r="H5" s="57"/>
      <c r="I5" s="57"/>
      <c r="J5" s="57"/>
      <c r="K5" s="57"/>
      <c r="L5" s="58"/>
      <c r="M5" s="53"/>
    </row>
    <row r="6" spans="3:16" x14ac:dyDescent="0.3">
      <c r="C6" s="59" t="s">
        <v>51</v>
      </c>
      <c r="D6" s="60" t="s">
        <v>52</v>
      </c>
      <c r="E6" s="61"/>
      <c r="F6" s="62"/>
      <c r="G6" s="62"/>
      <c r="H6" s="62"/>
      <c r="I6" s="62"/>
      <c r="J6" s="62"/>
      <c r="K6" s="62"/>
      <c r="L6" s="63"/>
      <c r="M6" s="53"/>
    </row>
    <row r="7" spans="3:16" x14ac:dyDescent="0.3">
      <c r="C7" s="64" t="s">
        <v>53</v>
      </c>
      <c r="D7" s="65"/>
      <c r="E7" s="66" t="s">
        <v>54</v>
      </c>
      <c r="F7" s="67" t="s">
        <v>55</v>
      </c>
      <c r="G7" s="67"/>
      <c r="H7" s="67"/>
      <c r="I7" s="67"/>
      <c r="J7" s="67"/>
      <c r="K7" s="67"/>
      <c r="L7" s="68"/>
      <c r="M7" s="69"/>
    </row>
    <row r="8" spans="3:16" x14ac:dyDescent="0.3">
      <c r="C8" s="70"/>
      <c r="D8" s="71" t="s">
        <v>56</v>
      </c>
      <c r="E8" s="72"/>
      <c r="F8" s="73" t="s">
        <v>57</v>
      </c>
      <c r="G8" s="73" t="s">
        <v>58</v>
      </c>
      <c r="H8" s="73" t="s">
        <v>59</v>
      </c>
      <c r="I8" s="73" t="s">
        <v>60</v>
      </c>
      <c r="J8" s="74" t="s">
        <v>61</v>
      </c>
      <c r="K8" s="75" t="s">
        <v>62</v>
      </c>
      <c r="L8" s="74" t="s">
        <v>63</v>
      </c>
      <c r="M8" s="76"/>
    </row>
    <row r="9" spans="3:16" x14ac:dyDescent="0.3">
      <c r="C9" s="77">
        <v>1</v>
      </c>
      <c r="D9" s="78" t="s">
        <v>90</v>
      </c>
      <c r="E9" s="79">
        <f>'Wage Structure'!O37</f>
        <v>17463.176042630399</v>
      </c>
      <c r="F9" s="80"/>
      <c r="G9" s="80">
        <v>1</v>
      </c>
      <c r="H9" s="80"/>
      <c r="I9" s="80"/>
      <c r="J9" s="80"/>
      <c r="K9" s="81">
        <f>SUM(F9:J9)</f>
        <v>1</v>
      </c>
      <c r="L9" s="80">
        <f>K9*E9</f>
        <v>17463.176042630399</v>
      </c>
      <c r="M9" s="82" t="s">
        <v>65</v>
      </c>
    </row>
    <row r="10" spans="3:16" x14ac:dyDescent="0.3">
      <c r="C10" s="77">
        <v>2</v>
      </c>
      <c r="D10" s="78" t="s">
        <v>88</v>
      </c>
      <c r="E10" s="79">
        <f>'Wage Structure'!O37</f>
        <v>17463.176042630399</v>
      </c>
      <c r="F10" s="80"/>
      <c r="G10" s="80">
        <v>2</v>
      </c>
      <c r="H10" s="80"/>
      <c r="I10" s="80"/>
      <c r="J10" s="80"/>
      <c r="K10" s="81">
        <f>SUM(F10:J10)</f>
        <v>2</v>
      </c>
      <c r="L10" s="80">
        <f>K10*E10</f>
        <v>34926.352085260798</v>
      </c>
      <c r="M10" s="82" t="s">
        <v>65</v>
      </c>
    </row>
    <row r="11" spans="3:16" x14ac:dyDescent="0.3">
      <c r="C11" s="83" t="s">
        <v>66</v>
      </c>
      <c r="D11" s="83"/>
      <c r="E11" s="84"/>
      <c r="F11" s="85">
        <f>SUM(F9:F9)</f>
        <v>0</v>
      </c>
      <c r="G11" s="85">
        <f>SUM(G9:G10)</f>
        <v>3</v>
      </c>
      <c r="H11" s="85">
        <f t="shared" ref="H11:K11" si="0">SUM(H9:H10)</f>
        <v>0</v>
      </c>
      <c r="I11" s="85">
        <f t="shared" si="0"/>
        <v>0</v>
      </c>
      <c r="J11" s="85">
        <f t="shared" si="0"/>
        <v>0</v>
      </c>
      <c r="K11" s="85">
        <f t="shared" si="0"/>
        <v>3</v>
      </c>
      <c r="L11" s="84">
        <f>SUM(L9:L10)</f>
        <v>52389.528127891201</v>
      </c>
      <c r="M11" s="86"/>
    </row>
    <row r="12" spans="3:16" x14ac:dyDescent="0.3">
      <c r="C12" s="70"/>
      <c r="D12" s="87" t="s">
        <v>67</v>
      </c>
      <c r="E12" s="72"/>
      <c r="F12" s="73"/>
      <c r="G12" s="73"/>
      <c r="H12" s="73"/>
      <c r="I12" s="73"/>
      <c r="J12" s="73"/>
      <c r="K12" s="75" t="s">
        <v>62</v>
      </c>
      <c r="L12" s="74" t="s">
        <v>63</v>
      </c>
      <c r="M12" s="76"/>
    </row>
    <row r="13" spans="3:16" x14ac:dyDescent="0.3">
      <c r="C13" s="88">
        <v>1</v>
      </c>
      <c r="D13" s="89" t="s">
        <v>68</v>
      </c>
      <c r="E13" s="90" t="s">
        <v>69</v>
      </c>
      <c r="F13" s="91" t="s">
        <v>70</v>
      </c>
      <c r="G13" s="91"/>
      <c r="H13" s="91"/>
      <c r="I13" s="91"/>
      <c r="J13" s="91"/>
      <c r="K13" s="91"/>
      <c r="L13" s="92"/>
      <c r="M13" s="93"/>
      <c r="P13" s="94"/>
    </row>
    <row r="14" spans="3:16" x14ac:dyDescent="0.3">
      <c r="C14" s="88">
        <f t="shared" ref="C14" si="1">C13+1</f>
        <v>2</v>
      </c>
      <c r="D14" s="89" t="s">
        <v>71</v>
      </c>
      <c r="E14" s="90" t="s">
        <v>69</v>
      </c>
      <c r="F14" s="91" t="s">
        <v>70</v>
      </c>
      <c r="G14" s="91"/>
      <c r="H14" s="91"/>
      <c r="I14" s="91"/>
      <c r="J14" s="91"/>
      <c r="K14" s="91"/>
      <c r="L14" s="92"/>
      <c r="M14" s="95"/>
      <c r="P14" s="94"/>
    </row>
    <row r="15" spans="3:16" x14ac:dyDescent="0.3">
      <c r="C15" s="96" t="s">
        <v>66</v>
      </c>
      <c r="D15" s="96"/>
      <c r="E15" s="84"/>
      <c r="F15" s="97"/>
      <c r="G15" s="97"/>
      <c r="H15" s="97"/>
      <c r="I15" s="97"/>
      <c r="J15" s="97"/>
      <c r="K15" s="97"/>
      <c r="L15" s="85">
        <f>SUM(L13:L14)</f>
        <v>0</v>
      </c>
      <c r="M15" s="86"/>
    </row>
    <row r="16" spans="3:16" s="105" customFormat="1" ht="15.6" x14ac:dyDescent="0.3">
      <c r="C16" s="98" t="s">
        <v>72</v>
      </c>
      <c r="D16" s="98"/>
      <c r="E16" s="99"/>
      <c r="F16" s="100"/>
      <c r="G16" s="101"/>
      <c r="H16" s="101"/>
      <c r="I16" s="101"/>
      <c r="J16" s="101"/>
      <c r="K16" s="102"/>
      <c r="L16" s="103">
        <f>L15+L11</f>
        <v>52389.528127891201</v>
      </c>
      <c r="M16" s="104"/>
    </row>
    <row r="17" spans="3:13" hidden="1" x14ac:dyDescent="0.3">
      <c r="C17" s="106"/>
      <c r="D17" s="107" t="s">
        <v>73</v>
      </c>
      <c r="E17" s="108"/>
      <c r="F17" s="109"/>
      <c r="G17" s="109"/>
      <c r="H17" s="109"/>
      <c r="I17" s="109"/>
      <c r="J17" s="109"/>
      <c r="K17" s="110"/>
      <c r="L17" s="109"/>
      <c r="M17" s="111"/>
    </row>
    <row r="18" spans="3:13" s="118" customFormat="1" ht="15" hidden="1" customHeight="1" x14ac:dyDescent="0.3">
      <c r="C18" s="112"/>
      <c r="D18" s="113" t="s">
        <v>74</v>
      </c>
      <c r="E18" s="114"/>
      <c r="F18" s="115" t="e">
        <f>SUM(#REF!+#REF!+F11+#REF!+#REF!)</f>
        <v>#REF!</v>
      </c>
      <c r="G18" s="115" t="e">
        <f>SUM(#REF!+#REF!+G11+#REF!+#REF!)</f>
        <v>#REF!</v>
      </c>
      <c r="H18" s="115" t="e">
        <f>SUM(#REF!+#REF!+H11+#REF!+#REF!)</f>
        <v>#REF!</v>
      </c>
      <c r="I18" s="115" t="e">
        <f>SUM(#REF!+#REF!+I11+#REF!+#REF!)</f>
        <v>#REF!</v>
      </c>
      <c r="J18" s="115"/>
      <c r="K18" s="116" t="e">
        <f>SUM(#REF!+#REF!+K11+#REF!+#REF!)</f>
        <v>#REF!</v>
      </c>
      <c r="L18" s="115" t="e">
        <f>SUM(#REF!+#REF!+L11+#REF!+#REF!)</f>
        <v>#REF!</v>
      </c>
      <c r="M18" s="117"/>
    </row>
    <row r="19" spans="3:13" s="118" customFormat="1" ht="15" hidden="1" customHeight="1" x14ac:dyDescent="0.3">
      <c r="C19" s="119"/>
      <c r="D19" s="120" t="s">
        <v>75</v>
      </c>
      <c r="E19" s="121"/>
      <c r="F19" s="122"/>
      <c r="G19" s="122"/>
      <c r="H19" s="122"/>
      <c r="I19" s="122"/>
      <c r="J19" s="122"/>
      <c r="K19" s="123" t="e">
        <f>#REF!</f>
        <v>#REF!</v>
      </c>
      <c r="L19" s="122" t="e">
        <f>#REF!</f>
        <v>#REF!</v>
      </c>
      <c r="M19" s="117"/>
    </row>
    <row r="20" spans="3:13" hidden="1" x14ac:dyDescent="0.3">
      <c r="C20" s="124"/>
      <c r="D20" s="125" t="s">
        <v>73</v>
      </c>
      <c r="E20" s="126"/>
      <c r="F20" s="127"/>
      <c r="G20" s="127"/>
      <c r="H20" s="127"/>
      <c r="I20" s="127"/>
      <c r="J20" s="127"/>
      <c r="K20" s="128"/>
      <c r="L20" s="127" t="e">
        <f>#REF!</f>
        <v>#REF!</v>
      </c>
      <c r="M20" s="76"/>
    </row>
    <row r="21" spans="3:13" hidden="1" x14ac:dyDescent="0.3">
      <c r="C21" s="129"/>
      <c r="D21" s="130" t="s">
        <v>76</v>
      </c>
      <c r="E21" s="131"/>
      <c r="F21" s="132"/>
      <c r="G21" s="132"/>
      <c r="H21" s="132"/>
      <c r="I21" s="132"/>
      <c r="J21" s="132"/>
      <c r="K21" s="133"/>
      <c r="L21" s="134" t="e">
        <f>L20/L18</f>
        <v>#REF!</v>
      </c>
      <c r="M21" s="76"/>
    </row>
    <row r="24" spans="3:13" x14ac:dyDescent="0.3">
      <c r="L24" s="137"/>
    </row>
    <row r="25" spans="3:13" x14ac:dyDescent="0.3">
      <c r="C25" s="138" t="s">
        <v>77</v>
      </c>
      <c r="D25" s="139"/>
      <c r="E25" s="140"/>
      <c r="F25" s="140"/>
      <c r="G25" s="140"/>
    </row>
    <row r="26" spans="3:13" x14ac:dyDescent="0.3">
      <c r="C26" s="141" t="s">
        <v>78</v>
      </c>
      <c r="D26" s="141"/>
      <c r="E26" s="141"/>
      <c r="F26" s="141"/>
      <c r="G26" s="141"/>
    </row>
    <row r="27" spans="3:13" x14ac:dyDescent="0.3">
      <c r="C27" s="142" t="s">
        <v>79</v>
      </c>
      <c r="D27" s="142"/>
      <c r="E27" s="142"/>
      <c r="F27" s="142"/>
      <c r="G27" s="142"/>
    </row>
    <row r="28" spans="3:13" x14ac:dyDescent="0.3">
      <c r="C28" s="141" t="s">
        <v>80</v>
      </c>
      <c r="D28" s="141"/>
      <c r="E28" s="141"/>
      <c r="F28" s="141"/>
      <c r="G28" s="141"/>
    </row>
    <row r="29" spans="3:13" x14ac:dyDescent="0.3">
      <c r="C29" s="143" t="s">
        <v>81</v>
      </c>
      <c r="D29" s="143"/>
      <c r="E29" s="143"/>
      <c r="F29" s="143"/>
      <c r="G29" s="143"/>
    </row>
    <row r="30" spans="3:13" x14ac:dyDescent="0.3">
      <c r="C30" s="144" t="s">
        <v>82</v>
      </c>
      <c r="D30" s="144"/>
      <c r="E30" s="144"/>
      <c r="F30" s="144"/>
      <c r="G30" s="144"/>
    </row>
    <row r="31" spans="3:13" x14ac:dyDescent="0.3">
      <c r="C31" s="144" t="s">
        <v>83</v>
      </c>
      <c r="D31" s="144"/>
      <c r="E31" s="144"/>
      <c r="F31" s="144"/>
      <c r="G31" s="144"/>
    </row>
    <row r="32" spans="3:13" x14ac:dyDescent="0.3">
      <c r="C32" s="145" t="s">
        <v>84</v>
      </c>
      <c r="D32" s="145"/>
      <c r="E32" s="145"/>
      <c r="F32" s="145"/>
      <c r="G32" s="145"/>
    </row>
    <row r="33" spans="3:7" x14ac:dyDescent="0.3">
      <c r="C33" s="145" t="s">
        <v>85</v>
      </c>
      <c r="D33" s="145"/>
      <c r="E33" s="145"/>
      <c r="F33" s="145"/>
      <c r="G33" s="145"/>
    </row>
  </sheetData>
  <mergeCells count="16">
    <mergeCell ref="C26:G26"/>
    <mergeCell ref="C28:G28"/>
    <mergeCell ref="C29:G29"/>
    <mergeCell ref="F13:K13"/>
    <mergeCell ref="M13:M14"/>
    <mergeCell ref="F14:K14"/>
    <mergeCell ref="C15:D15"/>
    <mergeCell ref="F15:K15"/>
    <mergeCell ref="C16:D16"/>
    <mergeCell ref="F16:K16"/>
    <mergeCell ref="D1:E1"/>
    <mergeCell ref="D2:E2"/>
    <mergeCell ref="D3:E3"/>
    <mergeCell ref="M4:M7"/>
    <mergeCell ref="F7:K7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BE-B6D2-493C-A034-AFAD6B471916}">
  <dimension ref="C1:P35"/>
  <sheetViews>
    <sheetView zoomScale="80" zoomScaleNormal="80" workbookViewId="0">
      <selection activeCell="J35" sqref="J35"/>
    </sheetView>
  </sheetViews>
  <sheetFormatPr defaultColWidth="9.109375" defaultRowHeight="14.4" outlineLevelCol="1" x14ac:dyDescent="0.3"/>
  <cols>
    <col min="1" max="1" width="9.109375" style="47"/>
    <col min="2" max="2" width="3.109375" style="47" customWidth="1"/>
    <col min="3" max="3" width="14.5546875" style="42" bestFit="1" customWidth="1"/>
    <col min="4" max="4" width="48.88671875" style="135" bestFit="1" customWidth="1"/>
    <col min="5" max="5" width="13.6640625" style="136" bestFit="1" customWidth="1"/>
    <col min="6" max="6" width="6.5546875" style="44" customWidth="1" outlineLevel="1"/>
    <col min="7" max="7" width="8" style="44" customWidth="1" outlineLevel="1"/>
    <col min="8" max="8" width="6.5546875" style="44" customWidth="1" outlineLevel="1"/>
    <col min="9" max="9" width="9.44140625" style="44" customWidth="1" outlineLevel="1"/>
    <col min="10" max="10" width="5" style="44" bestFit="1" customWidth="1" outlineLevel="1"/>
    <col min="11" max="11" width="8.33203125" style="45" bestFit="1" customWidth="1"/>
    <col min="12" max="12" width="11.6640625" style="44" bestFit="1" customWidth="1"/>
    <col min="13" max="13" width="37.33203125" style="46" bestFit="1" customWidth="1"/>
    <col min="14" max="15" width="9.109375" style="47"/>
    <col min="16" max="16" width="9.77734375" style="47" bestFit="1" customWidth="1"/>
    <col min="17" max="16384" width="9.109375" style="47"/>
  </cols>
  <sheetData>
    <row r="1" spans="3:16" ht="13.8" x14ac:dyDescent="0.3">
      <c r="D1" s="43"/>
      <c r="E1" s="43"/>
    </row>
    <row r="2" spans="3:16" ht="13.8" x14ac:dyDescent="0.3">
      <c r="D2" s="43"/>
      <c r="E2" s="43"/>
    </row>
    <row r="3" spans="3:16" ht="13.8" x14ac:dyDescent="0.3">
      <c r="D3" s="43"/>
      <c r="E3" s="43"/>
    </row>
    <row r="4" spans="3:16" ht="13.8" x14ac:dyDescent="0.3">
      <c r="C4" s="48" t="s">
        <v>48</v>
      </c>
      <c r="D4" s="49" t="s">
        <v>89</v>
      </c>
      <c r="E4" s="50"/>
      <c r="F4" s="51"/>
      <c r="G4" s="51"/>
      <c r="H4" s="51"/>
      <c r="I4" s="51"/>
      <c r="J4" s="51"/>
      <c r="K4" s="51"/>
      <c r="L4" s="52"/>
      <c r="M4" s="53" t="s">
        <v>49</v>
      </c>
    </row>
    <row r="5" spans="3:16" ht="13.8" x14ac:dyDescent="0.3">
      <c r="C5" s="54" t="s">
        <v>50</v>
      </c>
      <c r="D5" s="55" t="s">
        <v>87</v>
      </c>
      <c r="E5" s="56"/>
      <c r="F5" s="57"/>
      <c r="G5" s="57"/>
      <c r="H5" s="57"/>
      <c r="I5" s="57"/>
      <c r="J5" s="57"/>
      <c r="K5" s="57"/>
      <c r="L5" s="58"/>
      <c r="M5" s="53"/>
    </row>
    <row r="6" spans="3:16" ht="13.8" x14ac:dyDescent="0.3">
      <c r="C6" s="59" t="s">
        <v>51</v>
      </c>
      <c r="D6" s="60" t="s">
        <v>52</v>
      </c>
      <c r="E6" s="61"/>
      <c r="F6" s="62"/>
      <c r="G6" s="62"/>
      <c r="H6" s="62"/>
      <c r="I6" s="62"/>
      <c r="J6" s="62"/>
      <c r="K6" s="62"/>
      <c r="L6" s="63"/>
      <c r="M6" s="53"/>
    </row>
    <row r="7" spans="3:16" ht="13.8" x14ac:dyDescent="0.3">
      <c r="C7" s="64" t="s">
        <v>53</v>
      </c>
      <c r="D7" s="65"/>
      <c r="E7" s="66" t="s">
        <v>54</v>
      </c>
      <c r="F7" s="67" t="s">
        <v>55</v>
      </c>
      <c r="G7" s="67"/>
      <c r="H7" s="67"/>
      <c r="I7" s="67"/>
      <c r="J7" s="67"/>
      <c r="K7" s="67"/>
      <c r="L7" s="68"/>
      <c r="M7" s="69"/>
    </row>
    <row r="8" spans="3:16" ht="13.8" x14ac:dyDescent="0.3">
      <c r="C8" s="70"/>
      <c r="D8" s="71" t="s">
        <v>56</v>
      </c>
      <c r="E8" s="72"/>
      <c r="F8" s="73" t="s">
        <v>57</v>
      </c>
      <c r="G8" s="73" t="s">
        <v>58</v>
      </c>
      <c r="H8" s="73" t="s">
        <v>59</v>
      </c>
      <c r="I8" s="73" t="s">
        <v>60</v>
      </c>
      <c r="J8" s="74" t="s">
        <v>61</v>
      </c>
      <c r="K8" s="75" t="s">
        <v>62</v>
      </c>
      <c r="L8" s="74" t="s">
        <v>63</v>
      </c>
      <c r="M8" s="76"/>
    </row>
    <row r="9" spans="3:16" ht="13.8" x14ac:dyDescent="0.3">
      <c r="C9" s="77">
        <v>1</v>
      </c>
      <c r="D9" s="78" t="s">
        <v>64</v>
      </c>
      <c r="E9" s="79">
        <f>'Wage Structure'!O37</f>
        <v>17463.176042630399</v>
      </c>
      <c r="F9" s="80"/>
      <c r="G9" s="80">
        <v>1</v>
      </c>
      <c r="H9" s="80"/>
      <c r="I9" s="80"/>
      <c r="J9" s="80"/>
      <c r="K9" s="81">
        <f>SUM(F9:J9)</f>
        <v>1</v>
      </c>
      <c r="L9" s="80">
        <f>K9*E9</f>
        <v>17463.176042630399</v>
      </c>
      <c r="M9" s="82" t="s">
        <v>65</v>
      </c>
    </row>
    <row r="10" spans="3:16" ht="13.8" x14ac:dyDescent="0.3">
      <c r="C10" s="77">
        <v>2</v>
      </c>
      <c r="D10" s="78" t="s">
        <v>91</v>
      </c>
      <c r="E10" s="79">
        <f>'Wage Structure'!O37</f>
        <v>17463.176042630399</v>
      </c>
      <c r="F10" s="80"/>
      <c r="G10" s="80">
        <v>1</v>
      </c>
      <c r="H10" s="80"/>
      <c r="I10" s="80"/>
      <c r="J10" s="80"/>
      <c r="K10" s="81">
        <f>SUM(F10:J10)</f>
        <v>1</v>
      </c>
      <c r="L10" s="80">
        <f>K10*E10</f>
        <v>17463.176042630399</v>
      </c>
      <c r="M10" s="82" t="s">
        <v>65</v>
      </c>
    </row>
    <row r="11" spans="3:16" ht="13.8" x14ac:dyDescent="0.3">
      <c r="C11" s="83" t="s">
        <v>66</v>
      </c>
      <c r="D11" s="83"/>
      <c r="E11" s="84"/>
      <c r="F11" s="85">
        <f>SUM(F9:F9)</f>
        <v>0</v>
      </c>
      <c r="G11" s="85">
        <f>SUM(G9:G10)</f>
        <v>2</v>
      </c>
      <c r="H11" s="85">
        <f t="shared" ref="H11:K11" si="0">SUM(H9:H10)</f>
        <v>0</v>
      </c>
      <c r="I11" s="85">
        <f t="shared" si="0"/>
        <v>0</v>
      </c>
      <c r="J11" s="85">
        <f t="shared" si="0"/>
        <v>0</v>
      </c>
      <c r="K11" s="85">
        <f t="shared" si="0"/>
        <v>2</v>
      </c>
      <c r="L11" s="84">
        <f>SUM(L9:L10)</f>
        <v>34926.352085260798</v>
      </c>
      <c r="M11" s="86"/>
    </row>
    <row r="12" spans="3:16" ht="13.8" x14ac:dyDescent="0.3">
      <c r="C12" s="70"/>
      <c r="D12" s="87" t="s">
        <v>67</v>
      </c>
      <c r="E12" s="72"/>
      <c r="F12" s="73"/>
      <c r="G12" s="73"/>
      <c r="H12" s="73"/>
      <c r="I12" s="73"/>
      <c r="J12" s="73"/>
      <c r="K12" s="75" t="s">
        <v>62</v>
      </c>
      <c r="L12" s="74" t="s">
        <v>63</v>
      </c>
      <c r="M12" s="76"/>
    </row>
    <row r="13" spans="3:16" ht="13.8" x14ac:dyDescent="0.3">
      <c r="C13" s="88">
        <v>1</v>
      </c>
      <c r="D13" s="89" t="s">
        <v>68</v>
      </c>
      <c r="E13" s="90" t="s">
        <v>69</v>
      </c>
      <c r="F13" s="91" t="s">
        <v>70</v>
      </c>
      <c r="G13" s="91"/>
      <c r="H13" s="91"/>
      <c r="I13" s="91"/>
      <c r="J13" s="91"/>
      <c r="K13" s="91"/>
      <c r="L13" s="92"/>
      <c r="M13" s="93"/>
      <c r="P13" s="94"/>
    </row>
    <row r="14" spans="3:16" ht="13.8" x14ac:dyDescent="0.3">
      <c r="C14" s="88">
        <f t="shared" ref="C14" si="1">C13+1</f>
        <v>2</v>
      </c>
      <c r="D14" s="89" t="s">
        <v>71</v>
      </c>
      <c r="E14" s="90" t="s">
        <v>69</v>
      </c>
      <c r="F14" s="91" t="s">
        <v>70</v>
      </c>
      <c r="G14" s="91"/>
      <c r="H14" s="91"/>
      <c r="I14" s="91"/>
      <c r="J14" s="91"/>
      <c r="K14" s="91"/>
      <c r="L14" s="92"/>
      <c r="M14" s="95"/>
      <c r="P14" s="94"/>
    </row>
    <row r="15" spans="3:16" ht="13.8" x14ac:dyDescent="0.3">
      <c r="C15" s="96" t="s">
        <v>66</v>
      </c>
      <c r="D15" s="96"/>
      <c r="E15" s="84"/>
      <c r="F15" s="97"/>
      <c r="G15" s="97"/>
      <c r="H15" s="97"/>
      <c r="I15" s="97"/>
      <c r="J15" s="97"/>
      <c r="K15" s="97"/>
      <c r="L15" s="85">
        <f>SUM(L13:L14)</f>
        <v>0</v>
      </c>
      <c r="M15" s="86"/>
    </row>
    <row r="16" spans="3:16" s="105" customFormat="1" ht="15.6" x14ac:dyDescent="0.3">
      <c r="C16" s="98" t="s">
        <v>72</v>
      </c>
      <c r="D16" s="98"/>
      <c r="E16" s="99"/>
      <c r="F16" s="100"/>
      <c r="G16" s="101"/>
      <c r="H16" s="101"/>
      <c r="I16" s="101"/>
      <c r="J16" s="101"/>
      <c r="K16" s="102"/>
      <c r="L16" s="103">
        <f>L15+L11</f>
        <v>34926.352085260798</v>
      </c>
      <c r="M16" s="104"/>
    </row>
    <row r="17" spans="3:13" ht="13.8" hidden="1" x14ac:dyDescent="0.3">
      <c r="C17" s="106"/>
      <c r="D17" s="107" t="s">
        <v>73</v>
      </c>
      <c r="E17" s="108"/>
      <c r="F17" s="109"/>
      <c r="G17" s="109"/>
      <c r="H17" s="109"/>
      <c r="I17" s="109"/>
      <c r="J17" s="109"/>
      <c r="K17" s="110"/>
      <c r="L17" s="109"/>
      <c r="M17" s="111"/>
    </row>
    <row r="18" spans="3:13" s="118" customFormat="1" ht="15" hidden="1" customHeight="1" x14ac:dyDescent="0.3">
      <c r="C18" s="112"/>
      <c r="D18" s="113" t="s">
        <v>74</v>
      </c>
      <c r="E18" s="114"/>
      <c r="F18" s="115" t="e">
        <f>SUM(#REF!+#REF!+F11+#REF!+#REF!)</f>
        <v>#REF!</v>
      </c>
      <c r="G18" s="115" t="e">
        <f>SUM(#REF!+#REF!+G11+#REF!+#REF!)</f>
        <v>#REF!</v>
      </c>
      <c r="H18" s="115" t="e">
        <f>SUM(#REF!+#REF!+H11+#REF!+#REF!)</f>
        <v>#REF!</v>
      </c>
      <c r="I18" s="115" t="e">
        <f>SUM(#REF!+#REF!+I11+#REF!+#REF!)</f>
        <v>#REF!</v>
      </c>
      <c r="J18" s="115"/>
      <c r="K18" s="116" t="e">
        <f>SUM(#REF!+#REF!+K11+#REF!+#REF!)</f>
        <v>#REF!</v>
      </c>
      <c r="L18" s="115" t="e">
        <f>SUM(#REF!+#REF!+L11+#REF!+#REF!)</f>
        <v>#REF!</v>
      </c>
      <c r="M18" s="117"/>
    </row>
    <row r="19" spans="3:13" s="118" customFormat="1" ht="15" hidden="1" customHeight="1" x14ac:dyDescent="0.3">
      <c r="C19" s="119"/>
      <c r="D19" s="120" t="s">
        <v>75</v>
      </c>
      <c r="E19" s="121"/>
      <c r="F19" s="122"/>
      <c r="G19" s="122"/>
      <c r="H19" s="122"/>
      <c r="I19" s="122"/>
      <c r="J19" s="122"/>
      <c r="K19" s="123" t="e">
        <f>#REF!</f>
        <v>#REF!</v>
      </c>
      <c r="L19" s="122" t="e">
        <f>#REF!</f>
        <v>#REF!</v>
      </c>
      <c r="M19" s="117"/>
    </row>
    <row r="20" spans="3:13" ht="13.8" hidden="1" x14ac:dyDescent="0.3">
      <c r="C20" s="124"/>
      <c r="D20" s="125" t="s">
        <v>73</v>
      </c>
      <c r="E20" s="126"/>
      <c r="F20" s="127"/>
      <c r="G20" s="127"/>
      <c r="H20" s="127"/>
      <c r="I20" s="127"/>
      <c r="J20" s="127"/>
      <c r="K20" s="128"/>
      <c r="L20" s="127" t="e">
        <f>#REF!</f>
        <v>#REF!</v>
      </c>
      <c r="M20" s="76"/>
    </row>
    <row r="21" spans="3:13" ht="13.8" hidden="1" x14ac:dyDescent="0.3">
      <c r="C21" s="129"/>
      <c r="D21" s="130" t="s">
        <v>76</v>
      </c>
      <c r="E21" s="131"/>
      <c r="F21" s="132"/>
      <c r="G21" s="132"/>
      <c r="H21" s="132"/>
      <c r="I21" s="132"/>
      <c r="J21" s="132"/>
      <c r="K21" s="133"/>
      <c r="L21" s="134" t="e">
        <f>L20/L18</f>
        <v>#REF!</v>
      </c>
      <c r="M21" s="76"/>
    </row>
    <row r="24" spans="3:13" ht="13.8" x14ac:dyDescent="0.3">
      <c r="L24" s="137"/>
    </row>
    <row r="25" spans="3:13" ht="13.8" x14ac:dyDescent="0.3">
      <c r="C25" s="138" t="s">
        <v>77</v>
      </c>
      <c r="D25" s="139"/>
      <c r="E25" s="140"/>
      <c r="F25" s="140"/>
      <c r="G25" s="140"/>
    </row>
    <row r="26" spans="3:13" ht="13.8" x14ac:dyDescent="0.3">
      <c r="C26" s="141" t="s">
        <v>78</v>
      </c>
      <c r="D26" s="141"/>
      <c r="E26" s="141"/>
      <c r="F26" s="141"/>
      <c r="G26" s="141"/>
    </row>
    <row r="27" spans="3:13" ht="13.8" x14ac:dyDescent="0.3">
      <c r="C27" s="142" t="s">
        <v>79</v>
      </c>
      <c r="D27" s="142"/>
      <c r="E27" s="142"/>
      <c r="F27" s="142"/>
      <c r="G27" s="142"/>
    </row>
    <row r="28" spans="3:13" ht="13.8" x14ac:dyDescent="0.3">
      <c r="C28" s="141" t="s">
        <v>80</v>
      </c>
      <c r="D28" s="141"/>
      <c r="E28" s="141"/>
      <c r="F28" s="141"/>
      <c r="G28" s="141"/>
    </row>
    <row r="29" spans="3:13" ht="13.8" x14ac:dyDescent="0.3">
      <c r="C29" s="143" t="s">
        <v>81</v>
      </c>
      <c r="D29" s="143"/>
      <c r="E29" s="143"/>
      <c r="F29" s="143"/>
      <c r="G29" s="143"/>
    </row>
    <row r="30" spans="3:13" ht="13.8" x14ac:dyDescent="0.3">
      <c r="C30" s="144" t="s">
        <v>82</v>
      </c>
      <c r="D30" s="144"/>
      <c r="E30" s="144"/>
      <c r="F30" s="144"/>
      <c r="G30" s="144"/>
    </row>
    <row r="31" spans="3:13" ht="13.8" x14ac:dyDescent="0.3">
      <c r="C31" s="144" t="s">
        <v>83</v>
      </c>
      <c r="D31" s="144"/>
      <c r="E31" s="144"/>
      <c r="F31" s="144"/>
      <c r="G31" s="144"/>
    </row>
    <row r="32" spans="3:13" ht="13.8" x14ac:dyDescent="0.3">
      <c r="C32" s="145" t="s">
        <v>84</v>
      </c>
      <c r="D32" s="145"/>
      <c r="E32" s="145"/>
      <c r="F32" s="145"/>
      <c r="G32" s="145"/>
    </row>
    <row r="33" spans="3:7" ht="13.8" x14ac:dyDescent="0.3">
      <c r="C33" s="145" t="s">
        <v>85</v>
      </c>
      <c r="D33" s="145"/>
      <c r="E33" s="145"/>
      <c r="F33" s="145"/>
      <c r="G33" s="145"/>
    </row>
    <row r="34" spans="3:7" ht="13.8" x14ac:dyDescent="0.3"/>
    <row r="35" spans="3:7" ht="13.8" x14ac:dyDescent="0.3"/>
  </sheetData>
  <mergeCells count="16">
    <mergeCell ref="C26:G26"/>
    <mergeCell ref="C28:G28"/>
    <mergeCell ref="C29:G29"/>
    <mergeCell ref="F13:K13"/>
    <mergeCell ref="M13:M14"/>
    <mergeCell ref="F14:K14"/>
    <mergeCell ref="C15:D15"/>
    <mergeCell ref="F15:K15"/>
    <mergeCell ref="C16:D16"/>
    <mergeCell ref="F16:K16"/>
    <mergeCell ref="D1:E1"/>
    <mergeCell ref="D2:E2"/>
    <mergeCell ref="D3:E3"/>
    <mergeCell ref="M4:M7"/>
    <mergeCell ref="F7:K7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F37"/>
  <sheetViews>
    <sheetView showGridLines="0" tabSelected="1" topLeftCell="B16" workbookViewId="0">
      <selection activeCell="U31" sqref="U31"/>
    </sheetView>
  </sheetViews>
  <sheetFormatPr defaultColWidth="9" defaultRowHeight="14.4" x14ac:dyDescent="0.2"/>
  <cols>
    <col min="1" max="1" width="4.88671875" style="1" customWidth="1"/>
    <col min="2" max="2" width="37.44140625" style="1" bestFit="1" customWidth="1"/>
    <col min="3" max="3" width="3.88671875" style="18" bestFit="1" customWidth="1"/>
    <col min="4" max="4" width="6.6640625" style="1" bestFit="1" customWidth="1"/>
    <col min="5" max="5" width="8.33203125" style="1" bestFit="1" customWidth="1"/>
    <col min="6" max="13" width="15.88671875" style="1" hidden="1" customWidth="1"/>
    <col min="14" max="14" width="15.33203125" style="1" customWidth="1"/>
    <col min="15" max="15" width="15.88671875" style="1" customWidth="1"/>
    <col min="16" max="16" width="15.88671875" style="1" hidden="1" customWidth="1"/>
    <col min="17" max="203" width="9.109375" style="1" customWidth="1"/>
    <col min="204" max="204" width="1.5546875" style="1" customWidth="1"/>
    <col min="205" max="205" width="4.88671875" style="1" customWidth="1"/>
    <col min="206" max="206" width="35" style="1" customWidth="1"/>
    <col min="207" max="207" width="2.109375" style="1" customWidth="1"/>
    <col min="208" max="208" width="6.5546875" style="1" customWidth="1"/>
    <col min="209" max="209" width="7.88671875" style="1" customWidth="1"/>
    <col min="210" max="213" width="7.44140625" style="1" customWidth="1"/>
    <col min="214" max="214" width="7.5546875" style="1" customWidth="1"/>
    <col min="215" max="16384" width="9" style="5"/>
  </cols>
  <sheetData>
    <row r="1" spans="1:214" x14ac:dyDescent="0.2">
      <c r="B1" s="2"/>
      <c r="C1" s="2"/>
      <c r="D1" s="2"/>
      <c r="E1" s="2"/>
      <c r="F1" s="2">
        <v>8.5</v>
      </c>
      <c r="G1" s="2">
        <v>8</v>
      </c>
      <c r="H1" s="2">
        <v>8.5</v>
      </c>
      <c r="I1" s="2">
        <v>8</v>
      </c>
      <c r="J1" s="2">
        <v>8.8000000000000007</v>
      </c>
      <c r="K1" s="2">
        <v>8.8000000000000007</v>
      </c>
      <c r="L1" s="2">
        <v>8.8000000000000007</v>
      </c>
      <c r="M1" s="2">
        <v>8.8000000000000007</v>
      </c>
      <c r="N1" s="2"/>
      <c r="O1" s="2"/>
      <c r="P1" s="2">
        <v>10500</v>
      </c>
    </row>
    <row r="2" spans="1:214" x14ac:dyDescent="0.3">
      <c r="B2" s="40" t="s">
        <v>43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214" s="35" customFormat="1" ht="27.6" x14ac:dyDescent="0.3">
      <c r="A3" s="33"/>
      <c r="B3" s="34"/>
      <c r="C3" s="37"/>
      <c r="D3" s="38"/>
      <c r="E3" s="39"/>
      <c r="F3" s="32" t="s">
        <v>34</v>
      </c>
      <c r="G3" s="32" t="s">
        <v>35</v>
      </c>
      <c r="H3" s="32" t="s">
        <v>36</v>
      </c>
      <c r="I3" s="32" t="s">
        <v>37</v>
      </c>
      <c r="J3" s="32" t="s">
        <v>38</v>
      </c>
      <c r="K3" s="32" t="s">
        <v>39</v>
      </c>
      <c r="L3" s="32" t="s">
        <v>40</v>
      </c>
      <c r="M3" s="32" t="s">
        <v>42</v>
      </c>
      <c r="N3" s="31" t="s">
        <v>32</v>
      </c>
      <c r="O3" s="32" t="s">
        <v>33</v>
      </c>
      <c r="P3" s="32" t="s">
        <v>41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</row>
    <row r="4" spans="1:214" s="1" customFormat="1" ht="13.8" x14ac:dyDescent="0.2">
      <c r="B4" s="20" t="s">
        <v>27</v>
      </c>
      <c r="C4" s="20"/>
      <c r="D4" s="20"/>
      <c r="E4" s="20"/>
      <c r="F4" s="30">
        <v>0.05</v>
      </c>
      <c r="G4" s="30">
        <v>0.05</v>
      </c>
      <c r="H4" s="30">
        <v>0.05</v>
      </c>
      <c r="I4" s="30">
        <v>0.05</v>
      </c>
      <c r="J4" s="30">
        <v>0.05</v>
      </c>
      <c r="K4" s="30">
        <v>0.05</v>
      </c>
      <c r="L4" s="30">
        <v>0.05</v>
      </c>
      <c r="M4" s="30">
        <v>0.05</v>
      </c>
      <c r="N4" s="30">
        <v>6.2399999999999997E-2</v>
      </c>
      <c r="O4" s="30">
        <v>6.2399999999999997E-2</v>
      </c>
      <c r="P4" s="30">
        <v>6.2399999999999997E-2</v>
      </c>
    </row>
    <row r="5" spans="1:214" s="1" customFormat="1" ht="27.6" x14ac:dyDescent="0.2">
      <c r="B5" s="20" t="s">
        <v>0</v>
      </c>
      <c r="C5" s="20" t="s">
        <v>12</v>
      </c>
      <c r="D5" s="20" t="s">
        <v>14</v>
      </c>
      <c r="E5" s="24" t="s">
        <v>13</v>
      </c>
      <c r="F5" s="27" t="s">
        <v>31</v>
      </c>
      <c r="G5" s="27" t="s">
        <v>31</v>
      </c>
      <c r="H5" s="27" t="s">
        <v>31</v>
      </c>
      <c r="I5" s="27" t="s">
        <v>31</v>
      </c>
      <c r="J5" s="27" t="s">
        <v>31</v>
      </c>
      <c r="K5" s="27" t="s">
        <v>31</v>
      </c>
      <c r="L5" s="27" t="s">
        <v>31</v>
      </c>
      <c r="M5" s="27" t="s">
        <v>31</v>
      </c>
      <c r="N5" s="27" t="s">
        <v>31</v>
      </c>
      <c r="O5" s="27" t="s">
        <v>31</v>
      </c>
      <c r="P5" s="27" t="s">
        <v>31</v>
      </c>
    </row>
    <row r="6" spans="1:214" s="1" customFormat="1" ht="13.8" x14ac:dyDescent="0.2">
      <c r="B6" s="7"/>
      <c r="C6" s="7"/>
      <c r="D6" s="7"/>
      <c r="E6" s="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214" s="1" customFormat="1" ht="13.8" x14ac:dyDescent="0.3">
      <c r="B7" s="9" t="s">
        <v>1</v>
      </c>
      <c r="C7" s="17" t="s">
        <v>2</v>
      </c>
      <c r="D7" s="9"/>
      <c r="E7" s="10"/>
      <c r="F7" s="11">
        <f>276*26</f>
        <v>7176</v>
      </c>
      <c r="G7" s="11">
        <f t="shared" ref="G7:I7" si="0">276*26</f>
        <v>7176</v>
      </c>
      <c r="H7" s="11">
        <f t="shared" si="0"/>
        <v>7176</v>
      </c>
      <c r="I7" s="11">
        <f t="shared" si="0"/>
        <v>7176</v>
      </c>
      <c r="J7" s="11">
        <v>6500</v>
      </c>
      <c r="K7" s="11">
        <v>6500</v>
      </c>
      <c r="L7" s="11">
        <v>6500</v>
      </c>
      <c r="M7" s="11">
        <v>6500</v>
      </c>
      <c r="N7" s="11">
        <v>10021</v>
      </c>
      <c r="O7" s="11">
        <v>10021</v>
      </c>
      <c r="P7" s="11">
        <v>10021</v>
      </c>
    </row>
    <row r="8" spans="1:214" s="1" customFormat="1" ht="13.8" x14ac:dyDescent="0.3">
      <c r="B8" s="9" t="s">
        <v>3</v>
      </c>
      <c r="C8" s="17" t="s">
        <v>2</v>
      </c>
      <c r="D8" s="9"/>
      <c r="E8" s="10"/>
      <c r="F8" s="11">
        <f>72*26</f>
        <v>1872</v>
      </c>
      <c r="G8" s="11">
        <f t="shared" ref="G8:I8" si="1">72*26</f>
        <v>1872</v>
      </c>
      <c r="H8" s="11">
        <f t="shared" si="1"/>
        <v>1872</v>
      </c>
      <c r="I8" s="11">
        <f t="shared" si="1"/>
        <v>1872</v>
      </c>
      <c r="J8" s="11">
        <v>2300</v>
      </c>
      <c r="K8" s="11">
        <v>2300</v>
      </c>
      <c r="L8" s="11">
        <v>2300</v>
      </c>
      <c r="M8" s="11">
        <v>2300</v>
      </c>
      <c r="N8" s="11">
        <v>1430</v>
      </c>
      <c r="O8" s="11">
        <v>1430</v>
      </c>
      <c r="P8" s="11">
        <v>1430</v>
      </c>
    </row>
    <row r="9" spans="1:214" s="1" customFormat="1" ht="13.8" x14ac:dyDescent="0.3">
      <c r="A9" s="3"/>
      <c r="B9" s="6" t="s">
        <v>26</v>
      </c>
      <c r="C9" s="29"/>
      <c r="D9" s="6"/>
      <c r="E9" s="12"/>
      <c r="F9" s="13">
        <f t="shared" ref="F9:M9" si="2">SUM(F7:F8)</f>
        <v>9048</v>
      </c>
      <c r="G9" s="13">
        <f t="shared" si="2"/>
        <v>9048</v>
      </c>
      <c r="H9" s="13">
        <f t="shared" si="2"/>
        <v>9048</v>
      </c>
      <c r="I9" s="13">
        <f t="shared" si="2"/>
        <v>9048</v>
      </c>
      <c r="J9" s="13">
        <f t="shared" si="2"/>
        <v>8800</v>
      </c>
      <c r="K9" s="13">
        <f t="shared" si="2"/>
        <v>8800</v>
      </c>
      <c r="L9" s="13">
        <f t="shared" si="2"/>
        <v>8800</v>
      </c>
      <c r="M9" s="13">
        <f t="shared" si="2"/>
        <v>8800</v>
      </c>
      <c r="N9" s="13">
        <f>SUM(N7:N8)</f>
        <v>11451</v>
      </c>
      <c r="O9" s="13">
        <f>SUM(O7:O8)</f>
        <v>11451</v>
      </c>
      <c r="P9" s="13">
        <f>SUM(P7:P8)</f>
        <v>11451</v>
      </c>
    </row>
    <row r="10" spans="1:214" s="1" customFormat="1" ht="13.8" x14ac:dyDescent="0.3">
      <c r="A10" s="3"/>
      <c r="B10" s="6"/>
      <c r="C10" s="29"/>
      <c r="D10" s="6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14" s="1" customFormat="1" ht="13.8" x14ac:dyDescent="0.3">
      <c r="B11" s="14" t="s">
        <v>5</v>
      </c>
      <c r="C11" s="17" t="s">
        <v>2</v>
      </c>
      <c r="D11" s="9"/>
      <c r="E11" s="10"/>
      <c r="F11" s="11">
        <f>F9*F4</f>
        <v>452.40000000000003</v>
      </c>
      <c r="G11" s="11">
        <f t="shared" ref="G11:I11" si="3">G9*G4</f>
        <v>452.40000000000003</v>
      </c>
      <c r="H11" s="11">
        <f t="shared" si="3"/>
        <v>452.40000000000003</v>
      </c>
      <c r="I11" s="11">
        <f t="shared" si="3"/>
        <v>452.40000000000003</v>
      </c>
      <c r="J11" s="11">
        <f>J4*J9</f>
        <v>440</v>
      </c>
      <c r="K11" s="11">
        <f t="shared" ref="K11:M11" si="4">K4*K9</f>
        <v>440</v>
      </c>
      <c r="L11" s="11">
        <f t="shared" si="4"/>
        <v>440</v>
      </c>
      <c r="M11" s="11">
        <f t="shared" si="4"/>
        <v>440</v>
      </c>
      <c r="N11" s="11">
        <f t="shared" ref="N11:P11" si="5">N9*N4</f>
        <v>714.54239999999993</v>
      </c>
      <c r="O11" s="11">
        <f t="shared" si="5"/>
        <v>714.54239999999993</v>
      </c>
      <c r="P11" s="11">
        <f t="shared" si="5"/>
        <v>714.54239999999993</v>
      </c>
    </row>
    <row r="12" spans="1:214" s="1" customFormat="1" ht="13.8" x14ac:dyDescent="0.3">
      <c r="B12" s="14" t="s">
        <v>9</v>
      </c>
      <c r="C12" s="17" t="s">
        <v>4</v>
      </c>
      <c r="D12" s="9"/>
      <c r="E12" s="10"/>
      <c r="F12" s="11">
        <v>300</v>
      </c>
      <c r="G12" s="11">
        <v>300</v>
      </c>
      <c r="H12" s="11">
        <v>300</v>
      </c>
      <c r="I12" s="11">
        <v>300</v>
      </c>
      <c r="J12" s="11">
        <v>400</v>
      </c>
      <c r="K12" s="11">
        <v>400</v>
      </c>
      <c r="L12" s="11">
        <v>400</v>
      </c>
      <c r="M12" s="11">
        <v>400</v>
      </c>
      <c r="N12" s="11"/>
      <c r="O12" s="11"/>
      <c r="P12" s="11"/>
    </row>
    <row r="13" spans="1:214" s="1" customFormat="1" ht="13.8" x14ac:dyDescent="0.3">
      <c r="B13" s="14" t="s">
        <v>10</v>
      </c>
      <c r="C13" s="17" t="s">
        <v>4</v>
      </c>
      <c r="D13" s="9"/>
      <c r="E13" s="10"/>
      <c r="F13" s="11">
        <v>226</v>
      </c>
      <c r="G13" s="11">
        <v>226</v>
      </c>
      <c r="H13" s="11">
        <v>226</v>
      </c>
      <c r="I13" s="11">
        <v>226</v>
      </c>
      <c r="J13" s="11"/>
      <c r="K13" s="11"/>
      <c r="L13" s="11"/>
      <c r="M13" s="11"/>
      <c r="N13" s="11"/>
      <c r="O13" s="11"/>
      <c r="P13" s="11"/>
    </row>
    <row r="14" spans="1:214" s="1" customFormat="1" ht="13.8" x14ac:dyDescent="0.3">
      <c r="B14" s="14"/>
      <c r="C14" s="17"/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214" s="1" customFormat="1" ht="13.8" x14ac:dyDescent="0.3">
      <c r="B15" s="6" t="s">
        <v>11</v>
      </c>
      <c r="C15" s="29"/>
      <c r="D15" s="6"/>
      <c r="E15" s="12"/>
      <c r="F15" s="13">
        <f>SUM(F9:F14)</f>
        <v>10026.4</v>
      </c>
      <c r="G15" s="13">
        <f t="shared" ref="G15:I15" si="6">SUM(G9:G14)</f>
        <v>10026.4</v>
      </c>
      <c r="H15" s="13">
        <f t="shared" si="6"/>
        <v>10026.4</v>
      </c>
      <c r="I15" s="13">
        <f t="shared" si="6"/>
        <v>10026.4</v>
      </c>
      <c r="J15" s="13">
        <f>SUM(J9:J14)</f>
        <v>9640</v>
      </c>
      <c r="K15" s="13">
        <f t="shared" ref="K15:P15" si="7">SUM(K9:K14)</f>
        <v>9640</v>
      </c>
      <c r="L15" s="13">
        <f t="shared" si="7"/>
        <v>9640</v>
      </c>
      <c r="M15" s="13">
        <f t="shared" si="7"/>
        <v>9640</v>
      </c>
      <c r="N15" s="13">
        <f t="shared" si="7"/>
        <v>12165.5424</v>
      </c>
      <c r="O15" s="13">
        <f t="shared" si="7"/>
        <v>12165.5424</v>
      </c>
      <c r="P15" s="13">
        <f t="shared" si="7"/>
        <v>12165.5424</v>
      </c>
    </row>
    <row r="16" spans="1:214" s="1" customFormat="1" ht="13.8" x14ac:dyDescent="0.3">
      <c r="B16" s="6"/>
      <c r="C16" s="29"/>
      <c r="D16" s="6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s="1" customFormat="1" ht="13.8" x14ac:dyDescent="0.3">
      <c r="B17" s="9" t="s">
        <v>16</v>
      </c>
      <c r="C17" s="29"/>
      <c r="D17" s="6"/>
      <c r="E17" s="12"/>
      <c r="F17" s="11">
        <f>IF(F15&gt;12000,200,IF(F15&gt;7500,150,0))</f>
        <v>150</v>
      </c>
      <c r="G17" s="11">
        <f>IF(G15&gt;12000,200,IF(G15&gt;7500,150,0))</f>
        <v>150</v>
      </c>
      <c r="H17" s="11">
        <f>IF(H15&gt;12000,200,IF(H15&gt;7500,150,0))</f>
        <v>150</v>
      </c>
      <c r="I17" s="11">
        <f>IF(I15&gt;12000,200,IF(I15&gt;7500,150,0))</f>
        <v>150</v>
      </c>
      <c r="J17" s="11" t="s">
        <v>44</v>
      </c>
      <c r="K17" s="11" t="s">
        <v>44</v>
      </c>
      <c r="L17" s="11" t="s">
        <v>44</v>
      </c>
      <c r="M17" s="11" t="s">
        <v>44</v>
      </c>
      <c r="N17" s="11">
        <f t="shared" ref="N17:P17" si="8">IF(N15&gt;10000,200,IF(N15&gt;7500,175,0))</f>
        <v>200</v>
      </c>
      <c r="O17" s="11">
        <f t="shared" si="8"/>
        <v>200</v>
      </c>
      <c r="P17" s="11">
        <f t="shared" si="8"/>
        <v>200</v>
      </c>
    </row>
    <row r="18" spans="2:16" s="1" customFormat="1" ht="13.8" x14ac:dyDescent="0.3">
      <c r="B18" s="9" t="s">
        <v>17</v>
      </c>
      <c r="C18" s="17" t="s">
        <v>2</v>
      </c>
      <c r="D18" s="15">
        <v>7.4999999999999997E-3</v>
      </c>
      <c r="E18" s="16" t="s">
        <v>6</v>
      </c>
      <c r="F18" s="11">
        <f t="shared" ref="F18:M18" si="9">IF(F15&gt;21000,0,IF(F15&lt;21000,F15*$D$18,0))</f>
        <v>75.197999999999993</v>
      </c>
      <c r="G18" s="11">
        <f t="shared" si="9"/>
        <v>75.197999999999993</v>
      </c>
      <c r="H18" s="11">
        <f t="shared" si="9"/>
        <v>75.197999999999993</v>
      </c>
      <c r="I18" s="11">
        <f t="shared" si="9"/>
        <v>75.197999999999993</v>
      </c>
      <c r="J18" s="11">
        <f t="shared" si="9"/>
        <v>72.3</v>
      </c>
      <c r="K18" s="11">
        <f t="shared" si="9"/>
        <v>72.3</v>
      </c>
      <c r="L18" s="11">
        <f t="shared" si="9"/>
        <v>72.3</v>
      </c>
      <c r="M18" s="11">
        <f t="shared" si="9"/>
        <v>72.3</v>
      </c>
      <c r="N18" s="11">
        <f>IF(N15&gt;21000,0,IF(N15&lt;21000,N15*$D$18,0))</f>
        <v>91.241568000000001</v>
      </c>
      <c r="O18" s="11">
        <f>IF(O15&gt;21000,0,IF(O15&lt;21000,O15*$D$18,0))</f>
        <v>91.241568000000001</v>
      </c>
      <c r="P18" s="11">
        <f>IF(P15&gt;21000,0,IF(P15&lt;21000,P15*$D$18,0))</f>
        <v>91.241568000000001</v>
      </c>
    </row>
    <row r="19" spans="2:16" s="1" customFormat="1" ht="13.8" x14ac:dyDescent="0.3">
      <c r="B19" s="9" t="s">
        <v>18</v>
      </c>
      <c r="C19" s="17" t="s">
        <v>2</v>
      </c>
      <c r="D19" s="15">
        <v>0.12</v>
      </c>
      <c r="E19" s="16" t="s">
        <v>7</v>
      </c>
      <c r="F19" s="11">
        <f>IF(F15-F11&gt;=15000,15000*$D$19,IF(F15-F11&lt;15000,(F15-F11)*$D$19,0))</f>
        <v>1148.8799999999999</v>
      </c>
      <c r="G19" s="11">
        <f t="shared" ref="G19:P19" si="10">IF(G15-G11&gt;=15000,15000*$D$19,IF(G15-G11&lt;15000,(G15-G11)*$D$19,0))</f>
        <v>1148.8799999999999</v>
      </c>
      <c r="H19" s="11">
        <f t="shared" si="10"/>
        <v>1148.8799999999999</v>
      </c>
      <c r="I19" s="11">
        <f t="shared" si="10"/>
        <v>1148.8799999999999</v>
      </c>
      <c r="J19" s="11">
        <f t="shared" si="10"/>
        <v>1104</v>
      </c>
      <c r="K19" s="11">
        <f t="shared" si="10"/>
        <v>1104</v>
      </c>
      <c r="L19" s="11">
        <f t="shared" si="10"/>
        <v>1104</v>
      </c>
      <c r="M19" s="11">
        <f t="shared" si="10"/>
        <v>1104</v>
      </c>
      <c r="N19" s="11">
        <f t="shared" si="10"/>
        <v>1374.12</v>
      </c>
      <c r="O19" s="11">
        <f t="shared" si="10"/>
        <v>1374.12</v>
      </c>
      <c r="P19" s="11">
        <f t="shared" si="10"/>
        <v>1374.12</v>
      </c>
    </row>
    <row r="20" spans="2:16" s="1" customFormat="1" ht="10.199999999999999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s="1" customFormat="1" ht="13.8" x14ac:dyDescent="0.3">
      <c r="B21" s="6" t="s">
        <v>15</v>
      </c>
      <c r="C21" s="29"/>
      <c r="D21" s="7"/>
      <c r="E21" s="8"/>
      <c r="F21" s="13">
        <f>+F15-SUM(F17:F20)</f>
        <v>8652.3220000000001</v>
      </c>
      <c r="G21" s="13">
        <f t="shared" ref="G21:M21" si="11">+G15-SUM(G17:G20)</f>
        <v>8652.3220000000001</v>
      </c>
      <c r="H21" s="13">
        <f t="shared" si="11"/>
        <v>8652.3220000000001</v>
      </c>
      <c r="I21" s="13">
        <f t="shared" si="11"/>
        <v>8652.3220000000001</v>
      </c>
      <c r="J21" s="13">
        <f t="shared" si="11"/>
        <v>8463.7000000000007</v>
      </c>
      <c r="K21" s="13">
        <f t="shared" si="11"/>
        <v>8463.7000000000007</v>
      </c>
      <c r="L21" s="13">
        <f t="shared" si="11"/>
        <v>8463.7000000000007</v>
      </c>
      <c r="M21" s="13">
        <f t="shared" si="11"/>
        <v>8463.7000000000007</v>
      </c>
      <c r="N21" s="13">
        <f t="shared" ref="N21:O21" si="12">+N15-SUM(N17:N20)</f>
        <v>10500.180832</v>
      </c>
      <c r="O21" s="13">
        <f t="shared" si="12"/>
        <v>10500.180832</v>
      </c>
      <c r="P21" s="13">
        <f t="shared" ref="P21" si="13">+P15-SUM(P17:P20)</f>
        <v>10500.180832</v>
      </c>
    </row>
    <row r="22" spans="2:16" s="1" customFormat="1" ht="13.8" x14ac:dyDescent="0.3">
      <c r="B22" s="6"/>
      <c r="C22" s="29"/>
      <c r="D22" s="7"/>
      <c r="E22" s="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s="1" customFormat="1" ht="13.8" x14ac:dyDescent="0.3">
      <c r="B23" s="9" t="s">
        <v>17</v>
      </c>
      <c r="C23" s="17" t="s">
        <v>2</v>
      </c>
      <c r="D23" s="15">
        <v>3.2500000000000001E-2</v>
      </c>
      <c r="E23" s="16" t="s">
        <v>6</v>
      </c>
      <c r="F23" s="11">
        <f t="shared" ref="F23:P23" si="14">IF(F15&gt;21000,0,IF(F15&lt;21000,F15*$D$23,0))</f>
        <v>325.858</v>
      </c>
      <c r="G23" s="11">
        <f t="shared" si="14"/>
        <v>325.858</v>
      </c>
      <c r="H23" s="11">
        <f t="shared" si="14"/>
        <v>325.858</v>
      </c>
      <c r="I23" s="11">
        <f t="shared" si="14"/>
        <v>325.858</v>
      </c>
      <c r="J23" s="11">
        <f t="shared" si="14"/>
        <v>313.3</v>
      </c>
      <c r="K23" s="11">
        <f t="shared" si="14"/>
        <v>313.3</v>
      </c>
      <c r="L23" s="11">
        <f t="shared" si="14"/>
        <v>313.3</v>
      </c>
      <c r="M23" s="11">
        <f t="shared" si="14"/>
        <v>313.3</v>
      </c>
      <c r="N23" s="11">
        <f t="shared" si="14"/>
        <v>395.38012800000001</v>
      </c>
      <c r="O23" s="11">
        <f t="shared" si="14"/>
        <v>395.38012800000001</v>
      </c>
      <c r="P23" s="11">
        <f t="shared" si="14"/>
        <v>395.38012800000001</v>
      </c>
    </row>
    <row r="24" spans="2:16" s="1" customFormat="1" ht="13.8" x14ac:dyDescent="0.3">
      <c r="B24" s="9" t="s">
        <v>30</v>
      </c>
      <c r="C24" s="17"/>
      <c r="D24" s="15"/>
      <c r="E24" s="16"/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 spans="2:16" s="1" customFormat="1" ht="13.8" x14ac:dyDescent="0.3">
      <c r="B25" s="9" t="s">
        <v>18</v>
      </c>
      <c r="C25" s="17" t="s">
        <v>2</v>
      </c>
      <c r="D25" s="15">
        <v>0.13</v>
      </c>
      <c r="E25" s="16" t="s">
        <v>7</v>
      </c>
      <c r="F25" s="11">
        <f t="shared" ref="F25:P25" si="15">IF(F15-F11&gt;=15000,15000*$D$25,IF(F15-F11&lt;15000,(F15-F11)*$D$25,0))</f>
        <v>1244.6200000000001</v>
      </c>
      <c r="G25" s="11">
        <f t="shared" si="15"/>
        <v>1244.6200000000001</v>
      </c>
      <c r="H25" s="11">
        <f t="shared" si="15"/>
        <v>1244.6200000000001</v>
      </c>
      <c r="I25" s="11">
        <f t="shared" si="15"/>
        <v>1244.6200000000001</v>
      </c>
      <c r="J25" s="11">
        <f t="shared" si="15"/>
        <v>1196</v>
      </c>
      <c r="K25" s="11">
        <f t="shared" si="15"/>
        <v>1196</v>
      </c>
      <c r="L25" s="11">
        <f t="shared" si="15"/>
        <v>1196</v>
      </c>
      <c r="M25" s="11">
        <f t="shared" si="15"/>
        <v>1196</v>
      </c>
      <c r="N25" s="11">
        <f t="shared" si="15"/>
        <v>1488.63</v>
      </c>
      <c r="O25" s="11">
        <f t="shared" si="15"/>
        <v>1488.63</v>
      </c>
      <c r="P25" s="11">
        <f t="shared" si="15"/>
        <v>1488.63</v>
      </c>
    </row>
    <row r="26" spans="2:16" s="1" customFormat="1" ht="13.8" x14ac:dyDescent="0.3">
      <c r="B26" s="9" t="s">
        <v>19</v>
      </c>
      <c r="C26" s="17" t="s">
        <v>2</v>
      </c>
      <c r="D26" s="15">
        <v>8.3299999999999999E-2</v>
      </c>
      <c r="E26" s="16" t="s">
        <v>7</v>
      </c>
      <c r="F26" s="11">
        <f t="shared" ref="F26:P26" si="16">F9*$D$26</f>
        <v>753.69839999999999</v>
      </c>
      <c r="G26" s="11">
        <f t="shared" si="16"/>
        <v>753.69839999999999</v>
      </c>
      <c r="H26" s="11">
        <f t="shared" si="16"/>
        <v>753.69839999999999</v>
      </c>
      <c r="I26" s="11">
        <f t="shared" si="16"/>
        <v>753.69839999999999</v>
      </c>
      <c r="J26" s="11">
        <f t="shared" si="16"/>
        <v>733.04</v>
      </c>
      <c r="K26" s="11">
        <f t="shared" si="16"/>
        <v>733.04</v>
      </c>
      <c r="L26" s="11">
        <f t="shared" si="16"/>
        <v>733.04</v>
      </c>
      <c r="M26" s="11">
        <f t="shared" si="16"/>
        <v>733.04</v>
      </c>
      <c r="N26" s="11">
        <f t="shared" si="16"/>
        <v>953.86829999999998</v>
      </c>
      <c r="O26" s="11">
        <f t="shared" si="16"/>
        <v>953.86829999999998</v>
      </c>
      <c r="P26" s="11">
        <f t="shared" si="16"/>
        <v>953.86829999999998</v>
      </c>
    </row>
    <row r="27" spans="2:16" s="1" customFormat="1" ht="13.8" x14ac:dyDescent="0.3">
      <c r="B27" s="14" t="s">
        <v>8</v>
      </c>
      <c r="C27" s="17" t="s">
        <v>2</v>
      </c>
      <c r="D27" s="15">
        <v>7.1199999999999999E-2</v>
      </c>
      <c r="E27" s="16" t="s">
        <v>6</v>
      </c>
      <c r="F27" s="11">
        <f t="shared" ref="F27:P27" si="17">F15*$D$27</f>
        <v>713.87968000000001</v>
      </c>
      <c r="G27" s="11">
        <f t="shared" si="17"/>
        <v>713.87968000000001</v>
      </c>
      <c r="H27" s="11">
        <f t="shared" si="17"/>
        <v>713.87968000000001</v>
      </c>
      <c r="I27" s="11">
        <f t="shared" si="17"/>
        <v>713.87968000000001</v>
      </c>
      <c r="J27" s="11">
        <f t="shared" si="17"/>
        <v>686.36799999999994</v>
      </c>
      <c r="K27" s="11">
        <f t="shared" si="17"/>
        <v>686.36799999999994</v>
      </c>
      <c r="L27" s="11">
        <f t="shared" si="17"/>
        <v>686.36799999999994</v>
      </c>
      <c r="M27" s="11">
        <f t="shared" si="17"/>
        <v>686.36799999999994</v>
      </c>
      <c r="N27" s="11">
        <f t="shared" si="17"/>
        <v>866.18661887999997</v>
      </c>
      <c r="O27" s="11">
        <f t="shared" si="17"/>
        <v>866.18661887999997</v>
      </c>
      <c r="P27" s="11">
        <f t="shared" si="17"/>
        <v>866.18661887999997</v>
      </c>
    </row>
    <row r="28" spans="2:16" s="1" customFormat="1" ht="13.8" x14ac:dyDescent="0.3">
      <c r="B28" s="14" t="s">
        <v>20</v>
      </c>
      <c r="C28" s="17" t="s">
        <v>2</v>
      </c>
      <c r="D28" s="19">
        <v>2.5600000000000001E-2</v>
      </c>
      <c r="E28" s="15" t="s">
        <v>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1" t="s">
        <v>46</v>
      </c>
      <c r="M28" s="11" t="s">
        <v>46</v>
      </c>
      <c r="N28" s="11" t="s">
        <v>46</v>
      </c>
      <c r="O28" s="11" t="s">
        <v>46</v>
      </c>
      <c r="P28" s="11" t="s">
        <v>46</v>
      </c>
    </row>
    <row r="29" spans="2:16" s="1" customFormat="1" ht="13.8" x14ac:dyDescent="0.3">
      <c r="B29" s="10" t="s">
        <v>21</v>
      </c>
      <c r="C29" s="17" t="s">
        <v>4</v>
      </c>
      <c r="D29" s="15"/>
      <c r="E29" s="16"/>
      <c r="F29" s="11">
        <v>300</v>
      </c>
      <c r="G29" s="11">
        <v>300</v>
      </c>
      <c r="H29" s="11">
        <v>300</v>
      </c>
      <c r="I29" s="11">
        <v>300</v>
      </c>
      <c r="J29" s="11">
        <v>300</v>
      </c>
      <c r="K29" s="11">
        <v>300</v>
      </c>
      <c r="L29" s="11">
        <v>300</v>
      </c>
      <c r="M29" s="11">
        <v>300</v>
      </c>
      <c r="N29" s="11">
        <v>300</v>
      </c>
      <c r="O29" s="11">
        <v>300</v>
      </c>
      <c r="P29" s="11">
        <v>300</v>
      </c>
    </row>
    <row r="30" spans="2:16" s="1" customFormat="1" ht="13.8" x14ac:dyDescent="0.3">
      <c r="B30" s="10" t="s">
        <v>22</v>
      </c>
      <c r="C30" s="17" t="s">
        <v>4</v>
      </c>
      <c r="D30" s="15"/>
      <c r="E30" s="16"/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 spans="2:16" s="1" customFormat="1" ht="13.8" x14ac:dyDescent="0.3">
      <c r="B31" s="10" t="s">
        <v>28</v>
      </c>
      <c r="C31" s="17" t="s">
        <v>4</v>
      </c>
      <c r="D31" s="15">
        <v>4.8099999999999997E-2</v>
      </c>
      <c r="E31" s="16" t="s">
        <v>7</v>
      </c>
      <c r="F31" s="11" t="s">
        <v>46</v>
      </c>
      <c r="G31" s="11" t="s">
        <v>46</v>
      </c>
      <c r="H31" s="11" t="s">
        <v>46</v>
      </c>
      <c r="I31" s="11" t="s">
        <v>46</v>
      </c>
      <c r="J31" s="11" t="s">
        <v>46</v>
      </c>
      <c r="K31" s="11" t="s">
        <v>46</v>
      </c>
      <c r="L31" s="11" t="s">
        <v>46</v>
      </c>
      <c r="M31" s="11" t="s">
        <v>46</v>
      </c>
      <c r="N31" s="11" t="s">
        <v>46</v>
      </c>
      <c r="O31" s="11" t="s">
        <v>46</v>
      </c>
      <c r="P31" s="11" t="s">
        <v>46</v>
      </c>
    </row>
    <row r="32" spans="2:16" s="1" customFormat="1" ht="13.8" x14ac:dyDescent="0.3">
      <c r="B32" s="10" t="s">
        <v>29</v>
      </c>
      <c r="C32" s="17"/>
      <c r="D32" s="15"/>
      <c r="E32" s="1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2:16" s="1" customFormat="1" ht="13.8" x14ac:dyDescent="0.3">
      <c r="B33" s="21" t="s">
        <v>25</v>
      </c>
      <c r="C33" s="22"/>
      <c r="D33" s="20"/>
      <c r="E33" s="24"/>
      <c r="F33" s="25">
        <f>SUM(F23:F32)</f>
        <v>3338.0560800000003</v>
      </c>
      <c r="G33" s="25">
        <f t="shared" ref="G33:M33" si="18">SUM(G23:G32)</f>
        <v>3338.0560800000003</v>
      </c>
      <c r="H33" s="25">
        <f t="shared" si="18"/>
        <v>3338.0560800000003</v>
      </c>
      <c r="I33" s="25">
        <f t="shared" si="18"/>
        <v>3338.0560800000003</v>
      </c>
      <c r="J33" s="25">
        <f t="shared" si="18"/>
        <v>3228.7080000000001</v>
      </c>
      <c r="K33" s="25">
        <f t="shared" si="18"/>
        <v>3228.7080000000001</v>
      </c>
      <c r="L33" s="25">
        <f t="shared" si="18"/>
        <v>3228.7080000000001</v>
      </c>
      <c r="M33" s="25">
        <f t="shared" si="18"/>
        <v>3228.7080000000001</v>
      </c>
      <c r="N33" s="25">
        <f t="shared" ref="N33:O33" si="19">SUM(N23:N32)</f>
        <v>4004.06504688</v>
      </c>
      <c r="O33" s="25">
        <f t="shared" si="19"/>
        <v>4004.06504688</v>
      </c>
      <c r="P33" s="25">
        <f t="shared" ref="P33" si="20">SUM(P23:P32)</f>
        <v>4004.06504688</v>
      </c>
    </row>
    <row r="34" spans="2:16" s="1" customFormat="1" ht="13.8" x14ac:dyDescent="0.3">
      <c r="B34" s="9" t="s">
        <v>23</v>
      </c>
      <c r="C34" s="17"/>
      <c r="D34" s="26">
        <v>0.16666666666666666</v>
      </c>
      <c r="E34" s="16"/>
      <c r="F34" s="11">
        <f t="shared" ref="F34:P34" si="21">F33*$D$34*0</f>
        <v>0</v>
      </c>
      <c r="G34" s="11">
        <f t="shared" si="21"/>
        <v>0</v>
      </c>
      <c r="H34" s="11">
        <f t="shared" si="21"/>
        <v>0</v>
      </c>
      <c r="I34" s="11">
        <f t="shared" si="21"/>
        <v>0</v>
      </c>
      <c r="J34" s="11">
        <f t="shared" si="21"/>
        <v>0</v>
      </c>
      <c r="K34" s="11">
        <f t="shared" si="21"/>
        <v>0</v>
      </c>
      <c r="L34" s="11">
        <f t="shared" si="21"/>
        <v>0</v>
      </c>
      <c r="M34" s="11">
        <f t="shared" si="21"/>
        <v>0</v>
      </c>
      <c r="N34" s="11">
        <f t="shared" si="21"/>
        <v>0</v>
      </c>
      <c r="O34" s="11">
        <f t="shared" si="21"/>
        <v>0</v>
      </c>
      <c r="P34" s="11">
        <f t="shared" si="21"/>
        <v>0</v>
      </c>
    </row>
    <row r="35" spans="2:16" s="1" customFormat="1" ht="13.8" x14ac:dyDescent="0.3">
      <c r="B35" s="21" t="s">
        <v>24</v>
      </c>
      <c r="C35" s="22"/>
      <c r="D35" s="21"/>
      <c r="E35" s="23"/>
      <c r="F35" s="25">
        <f>F15+F33+F34</f>
        <v>13364.45608</v>
      </c>
      <c r="G35" s="25">
        <f t="shared" ref="G35:P35" si="22">G15+G33+G34</f>
        <v>13364.45608</v>
      </c>
      <c r="H35" s="25">
        <f t="shared" si="22"/>
        <v>13364.45608</v>
      </c>
      <c r="I35" s="25">
        <f t="shared" si="22"/>
        <v>13364.45608</v>
      </c>
      <c r="J35" s="25">
        <f t="shared" si="22"/>
        <v>12868.708000000001</v>
      </c>
      <c r="K35" s="25">
        <f t="shared" si="22"/>
        <v>12868.708000000001</v>
      </c>
      <c r="L35" s="25">
        <f t="shared" si="22"/>
        <v>12868.708000000001</v>
      </c>
      <c r="M35" s="25">
        <f t="shared" si="22"/>
        <v>12868.708000000001</v>
      </c>
      <c r="N35" s="25">
        <f t="shared" si="22"/>
        <v>16169.60744688</v>
      </c>
      <c r="O35" s="25">
        <f t="shared" si="22"/>
        <v>16169.60744688</v>
      </c>
      <c r="P35" s="25">
        <f t="shared" si="22"/>
        <v>16169.60744688</v>
      </c>
    </row>
    <row r="36" spans="2:16" x14ac:dyDescent="0.3">
      <c r="B36" s="21" t="s">
        <v>45</v>
      </c>
      <c r="C36" s="36">
        <v>0.08</v>
      </c>
      <c r="D36" s="21"/>
      <c r="E36" s="23"/>
      <c r="F36" s="25" t="e">
        <f>#REF!*$C$36</f>
        <v>#REF!</v>
      </c>
      <c r="G36" s="25" t="e">
        <f>#REF!*$C$36</f>
        <v>#REF!</v>
      </c>
      <c r="H36" s="25" t="e">
        <f>#REF!*$C$36</f>
        <v>#REF!</v>
      </c>
      <c r="I36" s="25" t="e">
        <f>#REF!*$C$36</f>
        <v>#REF!</v>
      </c>
      <c r="J36" s="25" t="e">
        <f>#REF!*$C$36</f>
        <v>#REF!</v>
      </c>
      <c r="K36" s="25" t="e">
        <f>#REF!*$C$36</f>
        <v>#REF!</v>
      </c>
      <c r="L36" s="25" t="e">
        <f>#REF!*$C$36</f>
        <v>#REF!</v>
      </c>
      <c r="M36" s="25" t="e">
        <f>#REF!*$C$36</f>
        <v>#REF!</v>
      </c>
      <c r="N36" s="25">
        <f>N35*$C$36</f>
        <v>1293.5685957503999</v>
      </c>
      <c r="O36" s="25">
        <f>O35*$C$36</f>
        <v>1293.5685957503999</v>
      </c>
      <c r="P36" s="25" t="e">
        <f>#REF!*$C$36</f>
        <v>#REF!</v>
      </c>
    </row>
    <row r="37" spans="2:16" x14ac:dyDescent="0.3">
      <c r="B37" s="21" t="s">
        <v>47</v>
      </c>
      <c r="C37" s="22"/>
      <c r="D37" s="21"/>
      <c r="E37" s="23"/>
      <c r="F37" s="25" t="e">
        <f>F36+#REF!</f>
        <v>#REF!</v>
      </c>
      <c r="G37" s="25" t="e">
        <f>G36+#REF!</f>
        <v>#REF!</v>
      </c>
      <c r="H37" s="25" t="e">
        <f>H36+#REF!</f>
        <v>#REF!</v>
      </c>
      <c r="I37" s="25" t="e">
        <f>I36+#REF!</f>
        <v>#REF!</v>
      </c>
      <c r="J37" s="25" t="e">
        <f>J36+#REF!</f>
        <v>#REF!</v>
      </c>
      <c r="K37" s="25" t="e">
        <f>K36+#REF!</f>
        <v>#REF!</v>
      </c>
      <c r="L37" s="25" t="e">
        <f>L36+#REF!</f>
        <v>#REF!</v>
      </c>
      <c r="M37" s="25" t="e">
        <f>M36+#REF!</f>
        <v>#REF!</v>
      </c>
      <c r="N37" s="25">
        <f>N36+N35</f>
        <v>17463.176042630399</v>
      </c>
      <c r="O37" s="25">
        <f>O36+O35</f>
        <v>17463.176042630399</v>
      </c>
      <c r="P37" s="25" t="e">
        <f>P36+#REF!</f>
        <v>#REF!</v>
      </c>
    </row>
  </sheetData>
  <mergeCells count="2">
    <mergeCell ref="C3:E3"/>
    <mergeCell ref="B2:P2"/>
  </mergeCells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Sheet (Lower Parel)</vt:lpstr>
      <vt:lpstr>Cost Sheet (Borivali)</vt:lpstr>
      <vt:lpstr>Wage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T N - KRC</dc:creator>
  <cp:lastModifiedBy>SILA</cp:lastModifiedBy>
  <cp:lastPrinted>2021-10-14T05:55:24Z</cp:lastPrinted>
  <dcterms:created xsi:type="dcterms:W3CDTF">2020-01-31T10:05:12Z</dcterms:created>
  <dcterms:modified xsi:type="dcterms:W3CDTF">2021-10-18T08:07:35Z</dcterms:modified>
</cp:coreProperties>
</file>