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\Desktop\Clients\"/>
    </mc:Choice>
  </mc:AlternateContent>
  <bookViews>
    <workbookView xWindow="0" yWindow="0" windowWidth="23040" windowHeight="9192" activeTab="1"/>
  </bookViews>
  <sheets>
    <sheet name="Cost Schedule" sheetId="10" r:id="rId1"/>
    <sheet name="nov 21 billing" sheetId="11" r:id="rId2"/>
    <sheet name="Wage Structure" sheetId="1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2" l="1"/>
  <c r="K33" i="12"/>
  <c r="N28" i="12"/>
  <c r="M28" i="12"/>
  <c r="J28" i="12"/>
  <c r="I28" i="12"/>
  <c r="H28" i="12"/>
  <c r="F28" i="12"/>
  <c r="N17" i="12"/>
  <c r="J17" i="12"/>
  <c r="J29" i="12" s="1"/>
  <c r="F17" i="12"/>
  <c r="N13" i="12"/>
  <c r="M13" i="12"/>
  <c r="M17" i="12" s="1"/>
  <c r="L13" i="12"/>
  <c r="J13" i="12"/>
  <c r="I13" i="12"/>
  <c r="I17" i="12" s="1"/>
  <c r="F13" i="12"/>
  <c r="P11" i="12"/>
  <c r="P28" i="12" s="1"/>
  <c r="O11" i="12"/>
  <c r="O33" i="12" s="1"/>
  <c r="N11" i="12"/>
  <c r="N33" i="12" s="1"/>
  <c r="M11" i="12"/>
  <c r="M33" i="12" s="1"/>
  <c r="L11" i="12"/>
  <c r="L33" i="12" s="1"/>
  <c r="K11" i="12"/>
  <c r="J11" i="12"/>
  <c r="J33" i="12" s="1"/>
  <c r="I11" i="12"/>
  <c r="I33" i="12" s="1"/>
  <c r="H11" i="12"/>
  <c r="H13" i="12" s="1"/>
  <c r="G11" i="12"/>
  <c r="G33" i="12" s="1"/>
  <c r="F11" i="12"/>
  <c r="F33" i="12" s="1"/>
  <c r="Q33" i="12" l="1"/>
  <c r="Q13" i="12"/>
  <c r="Q17" i="12" s="1"/>
  <c r="Q28" i="12"/>
  <c r="M30" i="12"/>
  <c r="M25" i="12"/>
  <c r="M19" i="12"/>
  <c r="M27" i="12"/>
  <c r="M20" i="12"/>
  <c r="M29" i="12"/>
  <c r="M21" i="12"/>
  <c r="M23" i="12" s="1"/>
  <c r="I30" i="12"/>
  <c r="I25" i="12"/>
  <c r="I19" i="12"/>
  <c r="I27" i="12"/>
  <c r="I20" i="12"/>
  <c r="I23" i="12" s="1"/>
  <c r="I21" i="12"/>
  <c r="I29" i="12"/>
  <c r="N27" i="12"/>
  <c r="N20" i="12"/>
  <c r="N21" i="12"/>
  <c r="N30" i="12"/>
  <c r="F19" i="12"/>
  <c r="F23" i="12" s="1"/>
  <c r="N19" i="12"/>
  <c r="J25" i="12"/>
  <c r="J35" i="12" s="1"/>
  <c r="J36" i="12" s="1"/>
  <c r="K28" i="12"/>
  <c r="K13" i="12"/>
  <c r="K17" i="12"/>
  <c r="J27" i="12"/>
  <c r="J20" i="12"/>
  <c r="J21" i="12"/>
  <c r="N23" i="12"/>
  <c r="J30" i="12"/>
  <c r="J37" i="12"/>
  <c r="F27" i="12"/>
  <c r="F20" i="12"/>
  <c r="F21" i="12"/>
  <c r="F30" i="12"/>
  <c r="G28" i="12"/>
  <c r="G13" i="12"/>
  <c r="G17" i="12" s="1"/>
  <c r="O28" i="12"/>
  <c r="O13" i="12"/>
  <c r="O17" i="12"/>
  <c r="H17" i="12"/>
  <c r="L17" i="12"/>
  <c r="P13" i="12"/>
  <c r="P17" i="12" s="1"/>
  <c r="J19" i="12"/>
  <c r="F25" i="12"/>
  <c r="F35" i="12" s="1"/>
  <c r="F36" i="12" s="1"/>
  <c r="N25" i="12"/>
  <c r="L28" i="12"/>
  <c r="F29" i="12"/>
  <c r="N29" i="12"/>
  <c r="H33" i="12"/>
  <c r="P33" i="12"/>
  <c r="Q30" i="12" l="1"/>
  <c r="Q25" i="12"/>
  <c r="Q19" i="12"/>
  <c r="Q20" i="12"/>
  <c r="Q29" i="12"/>
  <c r="Q27" i="12"/>
  <c r="Q21" i="12"/>
  <c r="P29" i="12"/>
  <c r="P30" i="12"/>
  <c r="P25" i="12"/>
  <c r="P19" i="12"/>
  <c r="P23" i="12" s="1"/>
  <c r="P20" i="12"/>
  <c r="P27" i="12"/>
  <c r="P21" i="12"/>
  <c r="G21" i="12"/>
  <c r="G29" i="12"/>
  <c r="G20" i="12"/>
  <c r="G25" i="12"/>
  <c r="G35" i="12" s="1"/>
  <c r="G36" i="12" s="1"/>
  <c r="G19" i="12"/>
  <c r="G23" i="12" s="1"/>
  <c r="G30" i="12"/>
  <c r="G27" i="12"/>
  <c r="L29" i="12"/>
  <c r="L30" i="12"/>
  <c r="L25" i="12"/>
  <c r="L19" i="12"/>
  <c r="L23" i="12" s="1"/>
  <c r="L21" i="12"/>
  <c r="L20" i="12"/>
  <c r="L27" i="12"/>
  <c r="M35" i="12"/>
  <c r="J23" i="12"/>
  <c r="H29" i="12"/>
  <c r="H30" i="12"/>
  <c r="H25" i="12"/>
  <c r="H19" i="12"/>
  <c r="H23" i="12" s="1"/>
  <c r="H27" i="12"/>
  <c r="H21" i="12"/>
  <c r="H20" i="12"/>
  <c r="F37" i="12"/>
  <c r="K21" i="12"/>
  <c r="K29" i="12"/>
  <c r="K30" i="12"/>
  <c r="K27" i="12"/>
  <c r="K19" i="12"/>
  <c r="K23" i="12" s="1"/>
  <c r="K25" i="12"/>
  <c r="K20" i="12"/>
  <c r="O21" i="12"/>
  <c r="O29" i="12"/>
  <c r="O23" i="12"/>
  <c r="O20" i="12"/>
  <c r="O19" i="12"/>
  <c r="O30" i="12"/>
  <c r="O27" i="12"/>
  <c r="O25" i="12"/>
  <c r="N35" i="12"/>
  <c r="I35" i="12"/>
  <c r="Q23" i="12" l="1"/>
  <c r="Q35" i="12"/>
  <c r="M36" i="12"/>
  <c r="M37" i="12"/>
  <c r="I36" i="12"/>
  <c r="I37" i="12" s="1"/>
  <c r="K35" i="12"/>
  <c r="N36" i="12"/>
  <c r="N37" i="12"/>
  <c r="H35" i="12"/>
  <c r="L35" i="12"/>
  <c r="O35" i="12"/>
  <c r="G37" i="12"/>
  <c r="P35" i="12"/>
  <c r="Q36" i="12" l="1"/>
  <c r="Q37" i="12" s="1"/>
  <c r="P36" i="12"/>
  <c r="P37" i="12"/>
  <c r="H36" i="12"/>
  <c r="H37" i="12"/>
  <c r="O36" i="12"/>
  <c r="O37" i="12"/>
  <c r="L36" i="12"/>
  <c r="L37" i="12"/>
  <c r="K36" i="12"/>
  <c r="K37" i="12"/>
  <c r="L18" i="11" l="1"/>
  <c r="C17" i="11"/>
  <c r="K13" i="11"/>
  <c r="L13" i="11" s="1"/>
  <c r="K10" i="11"/>
  <c r="L10" i="11" s="1"/>
  <c r="L11" i="11" l="1"/>
  <c r="L19" i="11" s="1"/>
  <c r="L14" i="11"/>
  <c r="R11" i="10"/>
  <c r="S11" i="10" s="1"/>
  <c r="C11" i="10"/>
  <c r="C12" i="10" s="1"/>
  <c r="L21" i="11" l="1"/>
  <c r="M16" i="10"/>
  <c r="S46" i="10" l="1"/>
  <c r="S45" i="10"/>
  <c r="S44" i="10"/>
  <c r="L48" i="10"/>
  <c r="Y26" i="10"/>
  <c r="Z26" i="10" s="1"/>
  <c r="K36" i="10"/>
  <c r="K35" i="10"/>
  <c r="K34" i="10"/>
  <c r="J37" i="10"/>
  <c r="I37" i="10"/>
  <c r="H37" i="10"/>
  <c r="G37" i="10"/>
  <c r="R25" i="10"/>
  <c r="S25" i="10" s="1"/>
  <c r="J28" i="10"/>
  <c r="I28" i="10"/>
  <c r="H28" i="10"/>
  <c r="G28" i="10"/>
  <c r="F28" i="10"/>
  <c r="Q28" i="10"/>
  <c r="P28" i="10"/>
  <c r="O28" i="10"/>
  <c r="N28" i="10"/>
  <c r="M28" i="10"/>
  <c r="Q22" i="10"/>
  <c r="P22" i="10"/>
  <c r="O22" i="10"/>
  <c r="N22" i="10"/>
  <c r="M22" i="10"/>
  <c r="R21" i="10"/>
  <c r="S21" i="10" s="1"/>
  <c r="R20" i="10"/>
  <c r="S20" i="10" s="1"/>
  <c r="R26" i="10"/>
  <c r="S26" i="10" s="1"/>
  <c r="R24" i="10"/>
  <c r="S24" i="10" s="1"/>
  <c r="K27" i="10"/>
  <c r="L27" i="10" s="1"/>
  <c r="K26" i="10"/>
  <c r="K25" i="10"/>
  <c r="K24" i="10"/>
  <c r="K21" i="10"/>
  <c r="K20" i="10"/>
  <c r="K19" i="10"/>
  <c r="K18" i="10"/>
  <c r="K15" i="10"/>
  <c r="L15" i="10" s="1"/>
  <c r="K14" i="10"/>
  <c r="L14" i="10" s="1"/>
  <c r="K13" i="10"/>
  <c r="L13" i="10" s="1"/>
  <c r="K12" i="10"/>
  <c r="K10" i="10"/>
  <c r="S47" i="10"/>
  <c r="S48" i="10" s="1"/>
  <c r="Y36" i="10"/>
  <c r="Y35" i="10"/>
  <c r="Y34" i="10"/>
  <c r="R15" i="10"/>
  <c r="S15" i="10" s="1"/>
  <c r="R14" i="10"/>
  <c r="S14" i="10" s="1"/>
  <c r="R13" i="10"/>
  <c r="S13" i="10" s="1"/>
  <c r="R12" i="10"/>
  <c r="S12" i="10" s="1"/>
  <c r="R10" i="10"/>
  <c r="S10" i="10" s="1"/>
  <c r="F37" i="10"/>
  <c r="R35" i="10"/>
  <c r="S35" i="10" s="1"/>
  <c r="C13" i="10"/>
  <c r="C14" i="10" s="1"/>
  <c r="C15" i="10" s="1"/>
  <c r="R27" i="10"/>
  <c r="S27" i="10" s="1"/>
  <c r="Y13" i="10"/>
  <c r="Y14" i="10"/>
  <c r="Y15" i="10"/>
  <c r="N16" i="10"/>
  <c r="O16" i="10"/>
  <c r="P16" i="10"/>
  <c r="Q16" i="10"/>
  <c r="T16" i="10"/>
  <c r="U16" i="10"/>
  <c r="V16" i="10"/>
  <c r="W16" i="10"/>
  <c r="X16" i="10"/>
  <c r="R18" i="10"/>
  <c r="S18" i="10" s="1"/>
  <c r="Y18" i="10"/>
  <c r="R19" i="10"/>
  <c r="S19" i="10" s="1"/>
  <c r="Y19" i="10"/>
  <c r="Y20" i="10"/>
  <c r="T22" i="10"/>
  <c r="U22" i="10"/>
  <c r="V22" i="10"/>
  <c r="W22" i="10"/>
  <c r="X22" i="10"/>
  <c r="Y24" i="10"/>
  <c r="Y25" i="10"/>
  <c r="T28" i="10"/>
  <c r="U28" i="10"/>
  <c r="V28" i="10"/>
  <c r="X28" i="10"/>
  <c r="R32" i="10"/>
  <c r="Y30" i="10"/>
  <c r="Z30" i="10" s="1"/>
  <c r="Y31" i="10"/>
  <c r="Z31" i="10" s="1"/>
  <c r="M32" i="10"/>
  <c r="N32" i="10"/>
  <c r="O32" i="10"/>
  <c r="Q32" i="10"/>
  <c r="T32" i="10"/>
  <c r="U32" i="10"/>
  <c r="V32" i="10"/>
  <c r="X32" i="10"/>
  <c r="R34" i="10"/>
  <c r="S34" i="10" s="1"/>
  <c r="R36" i="10"/>
  <c r="S36" i="10" s="1"/>
  <c r="M37" i="10"/>
  <c r="N37" i="10"/>
  <c r="Q37" i="10"/>
  <c r="T37" i="10"/>
  <c r="U37" i="10"/>
  <c r="V37" i="10"/>
  <c r="X37" i="10"/>
  <c r="C43" i="10"/>
  <c r="S16" i="10" l="1"/>
  <c r="R22" i="10"/>
  <c r="S28" i="10"/>
  <c r="K37" i="10"/>
  <c r="R28" i="10"/>
  <c r="K28" i="10"/>
  <c r="Y16" i="10"/>
  <c r="R16" i="10"/>
  <c r="Y22" i="10"/>
  <c r="Y32" i="10"/>
  <c r="L34" i="10"/>
  <c r="Y37" i="10"/>
  <c r="Y28" i="10"/>
  <c r="O37" i="10"/>
  <c r="R37" i="10"/>
  <c r="L12" i="10"/>
  <c r="L10" i="10"/>
  <c r="L16" i="10" l="1"/>
  <c r="Z32" i="10" l="1"/>
  <c r="Z34" i="10" l="1"/>
  <c r="L36" i="10" l="1"/>
  <c r="L35" i="10"/>
  <c r="Z35" i="10"/>
  <c r="Z36" i="10"/>
  <c r="Z46" i="10"/>
  <c r="Z37" i="10" l="1"/>
  <c r="S37" i="10"/>
  <c r="L37" i="10"/>
  <c r="L21" i="10" l="1"/>
  <c r="L18" i="10" l="1"/>
  <c r="L19" i="10"/>
  <c r="Z18" i="10"/>
  <c r="L20" i="10"/>
  <c r="Z20" i="10"/>
  <c r="Z19" i="10"/>
  <c r="L22" i="10" l="1"/>
  <c r="S22" i="10"/>
  <c r="S49" i="10" s="1"/>
  <c r="S51" i="10" s="1"/>
  <c r="Z22" i="10"/>
  <c r="Z47" i="10" l="1"/>
  <c r="Z45" i="10"/>
  <c r="Z44" i="10"/>
  <c r="Z48" i="10" l="1"/>
  <c r="L24" i="10" l="1"/>
  <c r="Z24" i="10" l="1"/>
  <c r="Z13" i="10"/>
  <c r="Z28" i="10" l="1"/>
  <c r="L26" i="10"/>
  <c r="Z25" i="10"/>
  <c r="L25" i="10"/>
  <c r="Z16" i="10"/>
  <c r="L28" i="10" l="1"/>
  <c r="L49" i="10" s="1"/>
  <c r="L51" i="10" s="1"/>
  <c r="Z49" i="10"/>
  <c r="Z51" i="10" s="1"/>
</calcChain>
</file>

<file path=xl/sharedStrings.xml><?xml version="1.0" encoding="utf-8"?>
<sst xmlns="http://schemas.openxmlformats.org/spreadsheetml/2006/main" count="215" uniqueCount="122">
  <si>
    <t>G</t>
  </si>
  <si>
    <t>I</t>
  </si>
  <si>
    <t>II</t>
  </si>
  <si>
    <t>III</t>
  </si>
  <si>
    <t>at Actuals</t>
  </si>
  <si>
    <t>Billing At Actuals</t>
  </si>
  <si>
    <t>Unit Rate (Rs.)</t>
  </si>
  <si>
    <t>Sub - Total</t>
  </si>
  <si>
    <t>Remarks &amp; Shift Timings</t>
  </si>
  <si>
    <t>Sr.No.</t>
  </si>
  <si>
    <t>Disposable Toiletries &amp; Garbage Bags</t>
  </si>
  <si>
    <t>Total No.</t>
  </si>
  <si>
    <t>TOTAL CHARGES</t>
  </si>
  <si>
    <t>Grand Total - Monthly</t>
  </si>
  <si>
    <t>9 hours x 6 Days a Week</t>
  </si>
  <si>
    <t>Wet &amp; Dry Vacuum Cleaner - 30 Ltr</t>
  </si>
  <si>
    <t>Terms</t>
  </si>
  <si>
    <t>Taxes as applicable</t>
  </si>
  <si>
    <t>Revision in rates will be deemed approved as per Minimum Wage Notification from the date thereof</t>
  </si>
  <si>
    <t>Uniforms costs are included, however, for customized uniforms - we will bill on actuals</t>
  </si>
  <si>
    <t>Payments Terms - 30 Days</t>
  </si>
  <si>
    <t>SILA will provide on statutory documentation each month.</t>
  </si>
  <si>
    <t>Single Disk</t>
  </si>
  <si>
    <t>Monthly Rent</t>
  </si>
  <si>
    <t>Supervisor</t>
  </si>
  <si>
    <t>MST</t>
  </si>
  <si>
    <t>Plumber</t>
  </si>
  <si>
    <t xml:space="preserve">Billing Executive </t>
  </si>
  <si>
    <t xml:space="preserve">Helpdesk </t>
  </si>
  <si>
    <t>Soft Services</t>
  </si>
  <si>
    <t>R</t>
  </si>
  <si>
    <t>Management Services</t>
  </si>
  <si>
    <t xml:space="preserve">Technical Services </t>
  </si>
  <si>
    <t>Jet Spray</t>
  </si>
  <si>
    <t>Fire Marshal</t>
  </si>
  <si>
    <t>Manual Flipper Machine</t>
  </si>
  <si>
    <t>Insignia, Kalina</t>
  </si>
  <si>
    <t xml:space="preserve">City: </t>
  </si>
  <si>
    <t>Mumbai</t>
  </si>
  <si>
    <t>Date:</t>
  </si>
  <si>
    <t>Site Name:</t>
  </si>
  <si>
    <t>Consumables, Machinery &amp; Pest Management</t>
  </si>
  <si>
    <t>Security Guard (Facility Attendant)</t>
  </si>
  <si>
    <t>TBD</t>
  </si>
  <si>
    <t>Housekeeping Consumables &amp; Supplies/Tools &amp; Tackles</t>
  </si>
  <si>
    <t xml:space="preserve">M&amp;E Supervisor </t>
  </si>
  <si>
    <t xml:space="preserve">Property Manager </t>
  </si>
  <si>
    <t>9 hours x 6 Days a Week: 
    SILA wil recruit candidates at optimum rates within the budget. Rates are indicative as per standard market rates. The PM/Executive will have hard/soft services backgrounds</t>
  </si>
  <si>
    <t>HK Supervisor</t>
  </si>
  <si>
    <t>Housekeeper (Janitor/Chambermaid)</t>
  </si>
  <si>
    <t>Clubhouse Management</t>
  </si>
  <si>
    <t>Swimming Pool Operator</t>
  </si>
  <si>
    <t xml:space="preserve">Clubhouse Cleaning </t>
  </si>
  <si>
    <t>Once the clubhouse is ready and operational this staff will be deployed</t>
  </si>
  <si>
    <t>Horticulture</t>
  </si>
  <si>
    <t>Gardeners</t>
  </si>
  <si>
    <t>Fitout &amp; Snag Lead</t>
  </si>
  <si>
    <t xml:space="preserve">Fitout Executive  </t>
  </si>
  <si>
    <t>Cost/Month</t>
  </si>
  <si>
    <t>Electrician</t>
  </si>
  <si>
    <t>Phase III - Full Deployment</t>
  </si>
  <si>
    <t>9 hours x 6 Days a Week (2 shifts: 8am to 5pm &amp; 12pm to 9pm) Supervisor: Will be manned by rotational weekly off
6 HK for 4 Towers, 3 HK for 2 Towers, 1 HK for Basements - Shift 1</t>
  </si>
  <si>
    <t>Management Fee (Fixed)</t>
  </si>
  <si>
    <t>Project Cleaning Team - Daily Wage Labour</t>
  </si>
  <si>
    <t>Need to udneerstand the plan and amount of Landscape</t>
  </si>
  <si>
    <t>To be discussed after we have a better sense of the club house amenities</t>
  </si>
  <si>
    <t>Immediate</t>
  </si>
  <si>
    <t>Once Skeletal Possesion and Fitouts Begin</t>
  </si>
  <si>
    <t>Once Occupancy is &gt; 40% + Amenities Go Live</t>
  </si>
  <si>
    <t>Security Services - (Best Man Security)</t>
  </si>
  <si>
    <t>Budget Cap of 12k</t>
  </si>
  <si>
    <t>9 hours x 6 Days a Week, helpdesk manned by security at night</t>
  </si>
  <si>
    <t>12hours x 7days a Week: Security will be executed by Best Man, Reliever costs are included in the rate
Guards - Gate 1 (2), Gate 2 (1), Gate 3 (1), Rounder (1), Parking (1), Clubhouse (1)
1 FA per tower in General Shift TBD + 1 between 2 towers in the night shift - 9 more FAs to be discussed</t>
  </si>
  <si>
    <t>Gym Instructor/Attendant (Break Shift)</t>
  </si>
  <si>
    <t>Housekeeping consumables, chemicals, sanitizers, hand wash will be billed on actuals to be provided by SILA. First Month budget on consumables will be 3x of Monthly budget</t>
  </si>
  <si>
    <t>Phase I- HOTO (30 day activity)</t>
  </si>
  <si>
    <t>Phase II - Soft Handover &amp; Snagging (3 - 6 months)</t>
  </si>
  <si>
    <t>Handover Takeover Lead</t>
  </si>
  <si>
    <t>To be outsourced (Bina Tanna)</t>
  </si>
  <si>
    <t>Wage Schedule</t>
  </si>
  <si>
    <t>State - Maharashtra</t>
  </si>
  <si>
    <t>Wage - State Wage, Zone - 1</t>
  </si>
  <si>
    <t>Min. Wage Year Notification - Jul'21 to Dec'21</t>
  </si>
  <si>
    <t>HRA%</t>
  </si>
  <si>
    <t>Break ups</t>
  </si>
  <si>
    <t>S/V</t>
  </si>
  <si>
    <t>%</t>
  </si>
  <si>
    <t>Taken On</t>
  </si>
  <si>
    <t>Janitor</t>
  </si>
  <si>
    <t>Gardener</t>
  </si>
  <si>
    <t>Liftman</t>
  </si>
  <si>
    <t xml:space="preserve">Fire &amp; Safety Executive </t>
  </si>
  <si>
    <t xml:space="preserve">M &amp; E Supervisor </t>
  </si>
  <si>
    <t>Fitout Executive (Electrical)</t>
  </si>
  <si>
    <t>Basic</t>
  </si>
  <si>
    <t>S</t>
  </si>
  <si>
    <t>DA</t>
  </si>
  <si>
    <t>Basic + DA</t>
  </si>
  <si>
    <t>HRA</t>
  </si>
  <si>
    <t>Washing Allowance</t>
  </si>
  <si>
    <t>V</t>
  </si>
  <si>
    <t xml:space="preserve">Other Allowances 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</si>
  <si>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</si>
  <si>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</si>
  <si>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</si>
  <si>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</si>
  <si>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</si>
  <si>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</si>
  <si>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</si>
  <si>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>Mediclaim</t>
  </si>
  <si>
    <t>Ex-Gratia - Bonus</t>
  </si>
  <si>
    <t>Leave Wages  (CL, PL, SL)</t>
  </si>
  <si>
    <t>National Holidays Days Holidays</t>
  </si>
  <si>
    <t xml:space="preserve">Uniform, Shoes, PPE </t>
  </si>
  <si>
    <t>Documentation &amp; BGV</t>
  </si>
  <si>
    <t>Gratuity</t>
  </si>
  <si>
    <t>Tools &amp; Tackles</t>
  </si>
  <si>
    <t>Sub Total CTC</t>
  </si>
  <si>
    <t>1/6 Reliever Charge (if applicable)</t>
  </si>
  <si>
    <t>TOTAL CTC</t>
  </si>
  <si>
    <t>HOTO Lead</t>
  </si>
  <si>
    <t>Technical Tools &amp; Tackles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</si>
</sst>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protection locked="0"/>
    </xf>
    <xf numFmtId="0" fontId="8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4" fillId="0" borderId="0" xfId="0" applyFont="1"/>
    <xf numFmtId="0" fontId="4" fillId="2" borderId="0" xfId="0" applyFont="1" applyFill="1"/>
    <xf numFmtId="166" fontId="5" fillId="3" borderId="3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Fill="1" applyBorder="1" applyAlignment="1">
      <alignment horizontal="left" vertical="center" wrapText="1"/>
    </xf>
    <xf numFmtId="3" fontId="5" fillId="0" borderId="0" xfId="7" applyNumberFormat="1" applyFont="1" applyFill="1" applyBorder="1" applyAlignment="1">
      <alignment vertical="center"/>
    </xf>
    <xf numFmtId="3" fontId="3" fillId="0" borderId="0" xfId="7" applyNumberFormat="1" applyFont="1" applyFill="1" applyBorder="1" applyAlignment="1">
      <alignment vertical="center"/>
    </xf>
    <xf numFmtId="0" fontId="4" fillId="0" borderId="3" xfId="0" applyFont="1" applyBorder="1"/>
    <xf numFmtId="166" fontId="3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right"/>
    </xf>
    <xf numFmtId="3" fontId="3" fillId="0" borderId="0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9" fontId="3" fillId="0" borderId="0" xfId="3" applyFont="1" applyAlignment="1">
      <alignment horizontal="right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164" fontId="5" fillId="0" borderId="12" xfId="2" applyFont="1" applyFill="1" applyBorder="1" applyAlignment="1">
      <alignment vertical="center"/>
    </xf>
    <xf numFmtId="166" fontId="5" fillId="0" borderId="12" xfId="1" applyNumberFormat="1" applyFont="1" applyFill="1" applyBorder="1" applyAlignment="1">
      <alignment horizontal="right" vertical="center"/>
    </xf>
    <xf numFmtId="166" fontId="5" fillId="0" borderId="18" xfId="1" applyNumberFormat="1" applyFont="1" applyFill="1" applyBorder="1" applyAlignment="1">
      <alignment horizontal="right" vertical="center"/>
    </xf>
    <xf numFmtId="0" fontId="5" fillId="0" borderId="19" xfId="0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164" fontId="5" fillId="0" borderId="0" xfId="2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horizontal="right" vertical="center"/>
    </xf>
    <xf numFmtId="166" fontId="5" fillId="0" borderId="13" xfId="1" applyNumberFormat="1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64" fontId="5" fillId="0" borderId="1" xfId="2" applyFont="1" applyFill="1" applyBorder="1" applyAlignment="1">
      <alignment vertical="center"/>
    </xf>
    <xf numFmtId="166" fontId="5" fillId="0" borderId="1" xfId="1" applyNumberFormat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right" vertical="center"/>
    </xf>
    <xf numFmtId="0" fontId="5" fillId="3" borderId="20" xfId="4" applyFont="1" applyFill="1" applyBorder="1" applyAlignment="1">
      <alignment horizontal="center" vertical="center"/>
    </xf>
    <xf numFmtId="0" fontId="5" fillId="3" borderId="7" xfId="4" applyFont="1" applyFill="1" applyBorder="1" applyAlignment="1">
      <alignment horizontal="left" vertical="center"/>
    </xf>
    <xf numFmtId="164" fontId="5" fillId="3" borderId="7" xfId="2" applyFont="1" applyFill="1" applyBorder="1" applyAlignment="1">
      <alignment horizontal="center" vertical="center"/>
    </xf>
    <xf numFmtId="0" fontId="5" fillId="4" borderId="5" xfId="4" applyFont="1" applyFill="1" applyBorder="1" applyAlignment="1">
      <alignment horizontal="center" vertical="center"/>
    </xf>
    <xf numFmtId="166" fontId="5" fillId="4" borderId="3" xfId="5" applyNumberFormat="1" applyFont="1" applyFill="1" applyBorder="1" applyAlignment="1">
      <alignment horizontal="left" vertical="top" wrapText="1"/>
    </xf>
    <xf numFmtId="164" fontId="5" fillId="4" borderId="3" xfId="2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right" vertical="center"/>
    </xf>
    <xf numFmtId="166" fontId="5" fillId="4" borderId="3" xfId="1" applyNumberFormat="1" applyFont="1" applyFill="1" applyBorder="1" applyAlignment="1">
      <alignment horizontal="right" vertical="top"/>
    </xf>
    <xf numFmtId="0" fontId="5" fillId="4" borderId="3" xfId="1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center"/>
    </xf>
    <xf numFmtId="0" fontId="3" fillId="2" borderId="5" xfId="4" applyFont="1" applyFill="1" applyBorder="1" applyAlignment="1">
      <alignment horizontal="center" vertical="center"/>
    </xf>
    <xf numFmtId="164" fontId="3" fillId="2" borderId="3" xfId="2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right" vertical="center"/>
    </xf>
    <xf numFmtId="1" fontId="3" fillId="2" borderId="3" xfId="1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5" fillId="3" borderId="3" xfId="2" applyFont="1" applyFill="1" applyBorder="1" applyAlignment="1">
      <alignment horizontal="center"/>
    </xf>
    <xf numFmtId="166" fontId="5" fillId="3" borderId="3" xfId="1" applyNumberFormat="1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166" fontId="5" fillId="4" borderId="5" xfId="5" applyNumberFormat="1" applyFont="1" applyFill="1" applyBorder="1" applyAlignment="1">
      <alignment horizontal="center" vertical="top"/>
    </xf>
    <xf numFmtId="164" fontId="5" fillId="4" borderId="3" xfId="2" applyFont="1" applyFill="1" applyBorder="1" applyAlignment="1">
      <alignment horizontal="center" vertical="top"/>
    </xf>
    <xf numFmtId="0" fontId="3" fillId="0" borderId="5" xfId="4" applyFont="1" applyBorder="1" applyAlignment="1">
      <alignment horizontal="center" vertical="center"/>
    </xf>
    <xf numFmtId="2" fontId="3" fillId="2" borderId="3" xfId="4" applyNumberFormat="1" applyFont="1" applyFill="1" applyBorder="1" applyAlignment="1">
      <alignment horizontal="left" vertical="center"/>
    </xf>
    <xf numFmtId="164" fontId="3" fillId="0" borderId="3" xfId="2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right"/>
    </xf>
    <xf numFmtId="0" fontId="3" fillId="0" borderId="3" xfId="9" applyFont="1" applyBorder="1" applyAlignment="1">
      <alignment horizontal="left" vertical="center"/>
    </xf>
    <xf numFmtId="166" fontId="6" fillId="2" borderId="3" xfId="1" applyNumberFormat="1" applyFont="1" applyFill="1" applyBorder="1" applyAlignment="1">
      <alignment horizontal="right"/>
    </xf>
    <xf numFmtId="164" fontId="5" fillId="4" borderId="3" xfId="2" applyFont="1" applyFill="1" applyBorder="1" applyAlignment="1">
      <alignment horizontal="center"/>
    </xf>
    <xf numFmtId="166" fontId="5" fillId="5" borderId="3" xfId="1" applyNumberFormat="1" applyFont="1" applyFill="1" applyBorder="1" applyAlignment="1">
      <alignment horizontal="right"/>
    </xf>
    <xf numFmtId="0" fontId="10" fillId="0" borderId="0" xfId="0" applyFont="1" applyAlignment="1">
      <alignment vertical="center"/>
    </xf>
    <xf numFmtId="9" fontId="5" fillId="5" borderId="3" xfId="3" applyFont="1" applyFill="1" applyBorder="1" applyAlignment="1">
      <alignment horizontal="right" vertical="center"/>
    </xf>
    <xf numFmtId="166" fontId="5" fillId="0" borderId="3" xfId="1" applyNumberFormat="1" applyFont="1" applyFill="1" applyBorder="1" applyAlignment="1">
      <alignment horizontal="right" vertical="center"/>
    </xf>
    <xf numFmtId="165" fontId="5" fillId="5" borderId="15" xfId="1" applyFont="1" applyFill="1" applyBorder="1" applyAlignment="1">
      <alignment horizontal="right" vertical="center"/>
    </xf>
    <xf numFmtId="166" fontId="5" fillId="4" borderId="15" xfId="1" applyNumberFormat="1" applyFont="1" applyFill="1" applyBorder="1" applyAlignment="1">
      <alignment horizontal="right" vertical="center"/>
    </xf>
    <xf numFmtId="3" fontId="3" fillId="0" borderId="0" xfId="7" applyNumberFormat="1" applyFont="1" applyFill="1" applyBorder="1" applyAlignment="1">
      <alignment horizontal="left" vertical="center"/>
    </xf>
    <xf numFmtId="0" fontId="3" fillId="0" borderId="0" xfId="0" applyFont="1" applyAlignment="1"/>
    <xf numFmtId="3" fontId="3" fillId="0" borderId="0" xfId="0" applyNumberFormat="1" applyFont="1" applyFill="1" applyBorder="1" applyAlignment="1">
      <alignment horizontal="left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4" fillId="0" borderId="0" xfId="0" applyFont="1" applyFill="1"/>
    <xf numFmtId="166" fontId="5" fillId="0" borderId="3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3" fillId="0" borderId="5" xfId="4" applyFont="1" applyFill="1" applyBorder="1" applyAlignment="1">
      <alignment horizontal="center" vertical="center"/>
    </xf>
    <xf numFmtId="166" fontId="3" fillId="0" borderId="3" xfId="5" applyNumberFormat="1" applyFont="1" applyFill="1" applyBorder="1" applyAlignment="1">
      <alignment horizontal="left" vertical="top" wrapText="1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3" xfId="1" applyNumberFormat="1" applyFont="1" applyFill="1" applyBorder="1" applyAlignment="1">
      <alignment horizontal="right" vertical="top"/>
    </xf>
    <xf numFmtId="0" fontId="3" fillId="0" borderId="3" xfId="1" applyNumberFormat="1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/>
    </xf>
    <xf numFmtId="166" fontId="5" fillId="3" borderId="3" xfId="1" applyNumberFormat="1" applyFont="1" applyFill="1" applyBorder="1" applyAlignment="1">
      <alignment horizontal="right"/>
    </xf>
    <xf numFmtId="166" fontId="3" fillId="2" borderId="3" xfId="1" applyNumberFormat="1" applyFont="1" applyFill="1" applyBorder="1" applyAlignment="1">
      <alignment horizontal="center" vertical="center"/>
    </xf>
    <xf numFmtId="166" fontId="5" fillId="3" borderId="3" xfId="1" applyNumberFormat="1" applyFont="1" applyFill="1" applyBorder="1" applyAlignment="1">
      <alignment horizontal="right"/>
    </xf>
    <xf numFmtId="0" fontId="3" fillId="0" borderId="0" xfId="0" applyFont="1" applyAlignment="1"/>
    <xf numFmtId="166" fontId="5" fillId="0" borderId="6" xfId="3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Alignment="1">
      <alignment vertical="center" wrapText="1"/>
    </xf>
    <xf numFmtId="3" fontId="3" fillId="0" borderId="0" xfId="0" applyNumberFormat="1" applyFont="1" applyFill="1" applyBorder="1" applyAlignment="1">
      <alignment vertical="center" wrapText="1"/>
    </xf>
    <xf numFmtId="166" fontId="5" fillId="5" borderId="3" xfId="1" applyNumberFormat="1" applyFont="1" applyFill="1" applyBorder="1" applyAlignment="1">
      <alignment horizontal="right" vertical="center"/>
    </xf>
    <xf numFmtId="166" fontId="5" fillId="5" borderId="15" xfId="1" applyNumberFormat="1" applyFont="1" applyFill="1" applyBorder="1" applyAlignment="1">
      <alignment horizontal="right" vertical="center"/>
    </xf>
    <xf numFmtId="166" fontId="3" fillId="0" borderId="0" xfId="1" applyNumberFormat="1" applyFont="1" applyFill="1" applyBorder="1" applyAlignment="1">
      <alignment vertical="center"/>
    </xf>
    <xf numFmtId="166" fontId="3" fillId="0" borderId="0" xfId="1" applyNumberFormat="1" applyFont="1" applyFill="1" applyAlignment="1">
      <alignment vertical="center" wrapText="1"/>
    </xf>
    <xf numFmtId="166" fontId="3" fillId="0" borderId="0" xfId="1" applyNumberFormat="1" applyFont="1" applyFill="1" applyBorder="1" applyAlignment="1">
      <alignment vertical="center" wrapText="1"/>
    </xf>
    <xf numFmtId="166" fontId="3" fillId="0" borderId="0" xfId="1" applyNumberFormat="1" applyFont="1" applyAlignment="1"/>
    <xf numFmtId="166" fontId="3" fillId="0" borderId="3" xfId="1" applyNumberFormat="1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top"/>
    </xf>
    <xf numFmtId="166" fontId="5" fillId="4" borderId="15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left" vertical="center" wrapText="1"/>
    </xf>
    <xf numFmtId="0" fontId="5" fillId="0" borderId="5" xfId="4" applyFont="1" applyFill="1" applyBorder="1" applyAlignment="1">
      <alignment horizontal="center" vertical="center"/>
    </xf>
    <xf numFmtId="166" fontId="5" fillId="0" borderId="3" xfId="5" applyNumberFormat="1" applyFont="1" applyFill="1" applyBorder="1" applyAlignment="1">
      <alignment horizontal="center" vertical="top" wrapText="1"/>
    </xf>
    <xf numFmtId="164" fontId="5" fillId="0" borderId="3" xfId="2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top"/>
    </xf>
    <xf numFmtId="2" fontId="3" fillId="2" borderId="3" xfId="4" applyNumberFormat="1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wrapText="1"/>
    </xf>
    <xf numFmtId="164" fontId="5" fillId="5" borderId="3" xfId="2" applyFont="1" applyFill="1" applyBorder="1" applyAlignment="1">
      <alignment horizontal="center"/>
    </xf>
    <xf numFmtId="9" fontId="5" fillId="5" borderId="3" xfId="2" applyNumberFormat="1" applyFont="1" applyFill="1" applyBorder="1" applyAlignment="1">
      <alignment horizontal="center" vertical="center"/>
    </xf>
    <xf numFmtId="164" fontId="5" fillId="5" borderId="15" xfId="2" applyFont="1" applyFill="1" applyBorder="1" applyAlignment="1">
      <alignment horizontal="center" vertical="center"/>
    </xf>
    <xf numFmtId="166" fontId="5" fillId="0" borderId="18" xfId="1" applyNumberFormat="1" applyFont="1" applyFill="1" applyBorder="1" applyAlignment="1">
      <alignment vertical="center"/>
    </xf>
    <xf numFmtId="166" fontId="5" fillId="0" borderId="13" xfId="1" applyNumberFormat="1" applyFont="1" applyFill="1" applyBorder="1" applyAlignment="1">
      <alignment vertical="center"/>
    </xf>
    <xf numFmtId="166" fontId="5" fillId="0" borderId="9" xfId="1" applyNumberFormat="1" applyFont="1" applyFill="1" applyBorder="1" applyAlignment="1">
      <alignment vertical="center"/>
    </xf>
    <xf numFmtId="0" fontId="3" fillId="0" borderId="0" xfId="0" applyFont="1" applyAlignment="1"/>
    <xf numFmtId="0" fontId="5" fillId="3" borderId="5" xfId="4" applyFont="1" applyFill="1" applyBorder="1" applyAlignment="1">
      <alignment horizontal="left" vertical="center"/>
    </xf>
    <xf numFmtId="0" fontId="5" fillId="3" borderId="3" xfId="4" applyFont="1" applyFill="1" applyBorder="1" applyAlignment="1">
      <alignment horizontal="left" vertical="center"/>
    </xf>
    <xf numFmtId="0" fontId="3" fillId="0" borderId="0" xfId="0" applyFont="1" applyAlignment="1"/>
    <xf numFmtId="166" fontId="5" fillId="0" borderId="17" xfId="3" applyNumberFormat="1" applyFont="1" applyFill="1" applyBorder="1" applyAlignment="1">
      <alignment horizontal="center" vertical="center"/>
    </xf>
    <xf numFmtId="166" fontId="5" fillId="0" borderId="16" xfId="3" applyNumberFormat="1" applyFont="1" applyFill="1" applyBorder="1" applyAlignment="1">
      <alignment horizontal="center" vertical="center"/>
    </xf>
    <xf numFmtId="166" fontId="5" fillId="0" borderId="6" xfId="3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7" fillId="3" borderId="24" xfId="2" applyFont="1" applyFill="1" applyBorder="1" applyAlignment="1">
      <alignment horizontal="center" vertical="center"/>
    </xf>
    <xf numFmtId="164" fontId="7" fillId="3" borderId="4" xfId="2" applyFont="1" applyFill="1" applyBorder="1" applyAlignment="1">
      <alignment horizontal="center" vertical="center"/>
    </xf>
    <xf numFmtId="166" fontId="5" fillId="3" borderId="3" xfId="1" applyNumberFormat="1" applyFont="1" applyFill="1" applyBorder="1" applyAlignment="1">
      <alignment horizontal="right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166" fontId="7" fillId="3" borderId="24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166" fontId="7" fillId="3" borderId="2" xfId="1" applyNumberFormat="1" applyFont="1" applyFill="1" applyBorder="1" applyAlignment="1">
      <alignment horizontal="center" vertical="center"/>
    </xf>
    <xf numFmtId="0" fontId="5" fillId="4" borderId="14" xfId="4" applyFont="1" applyFill="1" applyBorder="1" applyAlignment="1">
      <alignment horizontal="center" vertical="center"/>
    </xf>
    <xf numFmtId="0" fontId="5" fillId="4" borderId="15" xfId="4" applyFont="1" applyFill="1" applyBorder="1" applyAlignment="1">
      <alignment horizontal="center" vertical="center"/>
    </xf>
    <xf numFmtId="166" fontId="5" fillId="0" borderId="21" xfId="1" applyNumberFormat="1" applyFont="1" applyFill="1" applyBorder="1" applyAlignment="1">
      <alignment horizontal="center"/>
    </xf>
    <xf numFmtId="166" fontId="5" fillId="0" borderId="22" xfId="1" applyNumberFormat="1" applyFont="1" applyFill="1" applyBorder="1" applyAlignment="1">
      <alignment horizontal="center"/>
    </xf>
    <xf numFmtId="166" fontId="5" fillId="0" borderId="23" xfId="1" applyNumberFormat="1" applyFont="1" applyFill="1" applyBorder="1" applyAlignment="1">
      <alignment horizontal="center"/>
    </xf>
    <xf numFmtId="164" fontId="7" fillId="3" borderId="2" xfId="2" applyFont="1" applyFill="1" applyBorder="1" applyAlignment="1">
      <alignment horizontal="center" vertical="center"/>
    </xf>
    <xf numFmtId="166" fontId="5" fillId="0" borderId="5" xfId="5" applyNumberFormat="1" applyFont="1" applyFill="1" applyBorder="1" applyAlignment="1">
      <alignment horizontal="center" vertical="center"/>
    </xf>
    <xf numFmtId="166" fontId="5" fillId="0" borderId="3" xfId="5" applyNumberFormat="1" applyFont="1" applyFill="1" applyBorder="1" applyAlignment="1">
      <alignment horizontal="center" vertical="center"/>
    </xf>
    <xf numFmtId="166" fontId="5" fillId="3" borderId="5" xfId="5" applyNumberFormat="1" applyFont="1" applyFill="1" applyBorder="1" applyAlignment="1">
      <alignment horizontal="left"/>
    </xf>
    <xf numFmtId="166" fontId="5" fillId="3" borderId="3" xfId="5" applyNumberFormat="1" applyFont="1" applyFill="1" applyBorder="1" applyAlignment="1">
      <alignment horizontal="left"/>
    </xf>
    <xf numFmtId="166" fontId="5" fillId="4" borderId="5" xfId="5" applyNumberFormat="1" applyFont="1" applyFill="1" applyBorder="1" applyAlignment="1">
      <alignment horizontal="center"/>
    </xf>
    <xf numFmtId="166" fontId="5" fillId="4" borderId="3" xfId="5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3" fontId="0" fillId="0" borderId="0" xfId="0" applyNumberFormat="1"/>
    <xf numFmtId="0" fontId="11" fillId="0" borderId="0" xfId="11" applyFont="1" applyProtection="1"/>
    <xf numFmtId="0" fontId="12" fillId="0" borderId="0" xfId="11" applyFont="1" applyAlignment="1" applyProtection="1">
      <alignment horizontal="center" vertical="center"/>
    </xf>
    <xf numFmtId="0" fontId="12" fillId="0" borderId="0" xfId="11" applyFont="1" applyBorder="1" applyAlignment="1" applyProtection="1">
      <alignment horizontal="center" vertical="center"/>
    </xf>
    <xf numFmtId="0" fontId="11" fillId="0" borderId="0" xfId="11" applyFont="1" applyBorder="1" applyProtection="1"/>
    <xf numFmtId="3" fontId="3" fillId="0" borderId="0" xfId="0" applyNumberFormat="1" applyFont="1" applyFill="1" applyBorder="1" applyAlignment="1">
      <alignment horizontal="center" vertical="center" wrapText="1"/>
    </xf>
    <xf numFmtId="0" fontId="8" fillId="0" borderId="0" xfId="12">
      <alignment vertical="center"/>
    </xf>
    <xf numFmtId="0" fontId="5" fillId="0" borderId="3" xfId="11" applyFont="1" applyFill="1" applyBorder="1" applyAlignment="1" applyProtection="1"/>
    <xf numFmtId="0" fontId="5" fillId="0" borderId="3" xfId="11" applyFont="1" applyFill="1" applyBorder="1" applyProtection="1"/>
    <xf numFmtId="0" fontId="5" fillId="3" borderId="3" xfId="11" applyFont="1" applyFill="1" applyBorder="1" applyAlignment="1" applyProtection="1">
      <alignment horizontal="center" vertical="center"/>
    </xf>
    <xf numFmtId="9" fontId="5" fillId="3" borderId="3" xfId="3" applyFont="1" applyFill="1" applyBorder="1" applyAlignment="1" applyProtection="1">
      <alignment horizontal="center" vertical="center"/>
    </xf>
    <xf numFmtId="0" fontId="5" fillId="3" borderId="3" xfId="11" applyFont="1" applyFill="1" applyBorder="1" applyAlignment="1" applyProtection="1">
      <alignment horizontal="center" vertical="center" wrapText="1"/>
    </xf>
    <xf numFmtId="0" fontId="13" fillId="3" borderId="3" xfId="11" applyFont="1" applyFill="1" applyBorder="1" applyAlignment="1" applyProtection="1">
      <alignment horizontal="center" vertical="center" wrapText="1"/>
    </xf>
    <xf numFmtId="0" fontId="5" fillId="0" borderId="3" xfId="11" applyFont="1" applyFill="1" applyBorder="1" applyAlignment="1" applyProtection="1">
      <alignment horizontal="center" vertical="center"/>
    </xf>
    <xf numFmtId="0" fontId="5" fillId="0" borderId="3" xfId="11" applyFont="1" applyFill="1" applyBorder="1" applyAlignment="1" applyProtection="1">
      <alignment horizontal="center" vertical="center" wrapText="1"/>
    </xf>
    <xf numFmtId="0" fontId="13" fillId="0" borderId="3" xfId="11" applyFont="1" applyFill="1" applyBorder="1" applyAlignment="1" applyProtection="1">
      <alignment horizontal="center" vertical="center" wrapText="1"/>
    </xf>
    <xf numFmtId="0" fontId="3" fillId="0" borderId="3" xfId="11" applyFont="1" applyFill="1" applyBorder="1" applyProtection="1"/>
    <xf numFmtId="0" fontId="3" fillId="0" borderId="3" xfId="11" applyFont="1" applyFill="1" applyBorder="1" applyAlignment="1" applyProtection="1">
      <alignment horizontal="center"/>
    </xf>
    <xf numFmtId="0" fontId="3" fillId="0" borderId="3" xfId="11" applyFont="1" applyFill="1" applyBorder="1" applyAlignment="1" applyProtection="1">
      <alignment wrapText="1"/>
    </xf>
    <xf numFmtId="3" fontId="3" fillId="0" borderId="3" xfId="13" applyNumberFormat="1" applyFont="1" applyFill="1" applyBorder="1" applyAlignment="1" applyProtection="1">
      <alignment horizontal="center" vertical="center"/>
    </xf>
    <xf numFmtId="3" fontId="11" fillId="0" borderId="0" xfId="11" applyNumberFormat="1" applyFont="1" applyProtection="1"/>
    <xf numFmtId="0" fontId="5" fillId="0" borderId="3" xfId="11" applyFont="1" applyFill="1" applyBorder="1" applyAlignment="1" applyProtection="1">
      <alignment horizontal="center"/>
    </xf>
    <xf numFmtId="0" fontId="5" fillId="0" borderId="3" xfId="11" applyFont="1" applyFill="1" applyBorder="1" applyAlignment="1" applyProtection="1">
      <alignment wrapText="1"/>
    </xf>
    <xf numFmtId="3" fontId="5" fillId="0" borderId="3" xfId="13" applyNumberFormat="1" applyFont="1" applyFill="1" applyBorder="1" applyAlignment="1" applyProtection="1">
      <alignment horizontal="center" vertical="center"/>
    </xf>
    <xf numFmtId="0" fontId="3" fillId="0" borderId="3" xfId="11" applyFont="1" applyFill="1" applyBorder="1" applyAlignment="1" applyProtection="1">
      <alignment horizontal="left" vertical="center" wrapText="1"/>
    </xf>
    <xf numFmtId="10" fontId="3" fillId="0" borderId="3" xfId="14" applyNumberFormat="1" applyFont="1" applyFill="1" applyBorder="1" applyAlignment="1" applyProtection="1">
      <alignment horizontal="center" vertical="center"/>
    </xf>
    <xf numFmtId="10" fontId="3" fillId="0" borderId="3" xfId="14" applyNumberFormat="1" applyFont="1" applyFill="1" applyBorder="1" applyAlignment="1" applyProtection="1">
      <alignment horizontal="center" vertical="center" wrapText="1"/>
    </xf>
    <xf numFmtId="0" fontId="11" fillId="0" borderId="3" xfId="11" applyFont="1" applyBorder="1" applyProtection="1"/>
    <xf numFmtId="10" fontId="3" fillId="0" borderId="3" xfId="3" applyNumberFormat="1" applyFont="1" applyFill="1" applyBorder="1" applyAlignment="1" applyProtection="1">
      <alignment horizontal="center" vertical="center" wrapText="1"/>
    </xf>
    <xf numFmtId="0" fontId="5" fillId="3" borderId="3" xfId="11" applyFont="1" applyFill="1" applyBorder="1" applyProtection="1"/>
    <xf numFmtId="0" fontId="5" fillId="3" borderId="3" xfId="11" applyFont="1" applyFill="1" applyBorder="1" applyAlignment="1" applyProtection="1">
      <alignment horizontal="center"/>
    </xf>
    <xf numFmtId="3" fontId="5" fillId="3" borderId="3" xfId="13" applyNumberFormat="1" applyFont="1" applyFill="1" applyBorder="1" applyAlignment="1" applyProtection="1">
      <alignment horizontal="center" vertical="center"/>
    </xf>
    <xf numFmtId="12" fontId="3" fillId="0" borderId="3" xfId="14" applyNumberFormat="1" applyFont="1" applyFill="1" applyBorder="1" applyAlignment="1" applyProtection="1">
      <alignment horizontal="center" vertical="center"/>
    </xf>
    <xf numFmtId="0" fontId="5" fillId="3" borderId="3" xfId="11" applyFont="1" applyFill="1" applyBorder="1" applyAlignment="1" applyProtection="1">
      <alignment wrapText="1"/>
    </xf>
    <xf numFmtId="0" fontId="11" fillId="0" borderId="0" xfId="11" applyFont="1" applyAlignment="1" applyProtection="1">
      <alignment horizontal="center"/>
    </xf>
    <xf numFmtId="0" fontId="5" fillId="4" borderId="25" xfId="11" applyFont="1" applyFill="1" applyBorder="1" applyAlignment="1" applyProtection="1">
      <alignment horizontal="center"/>
    </xf>
    <xf numFmtId="0" fontId="5" fillId="4" borderId="0" xfId="11" applyFont="1" applyFill="1" applyBorder="1" applyAlignment="1" applyProtection="1">
      <alignment horizontal="center"/>
    </xf>
    <xf numFmtId="0" fontId="5" fillId="0" borderId="25" xfId="11" applyFont="1" applyFill="1" applyBorder="1" applyAlignment="1" applyProtection="1">
      <alignment horizontal="center"/>
    </xf>
    <xf numFmtId="0" fontId="5" fillId="0" borderId="0" xfId="11" applyFont="1" applyFill="1" applyBorder="1" applyAlignment="1" applyProtection="1">
      <alignment horizontal="center"/>
    </xf>
    <xf numFmtId="0" fontId="5" fillId="0" borderId="26" xfId="11" applyFont="1" applyFill="1" applyBorder="1" applyAlignment="1" applyProtection="1">
      <alignment horizontal="center"/>
    </xf>
    <xf numFmtId="0" fontId="5" fillId="0" borderId="1" xfId="11" applyFont="1" applyFill="1" applyBorder="1" applyAlignment="1" applyProtection="1">
      <alignment horizontal="center"/>
    </xf>
  </cellXfs>
  <cellStyles count="21">
    <cellStyle name="Comma" xfId="1" builtinId="3"/>
    <cellStyle name="Comma [0]" xfId="2" builtinId="6"/>
    <cellStyle name="Comma [0] 2" xfId="18"/>
    <cellStyle name="Comma 11 2" xfId="13"/>
    <cellStyle name="Comma 2" xfId="5"/>
    <cellStyle name="Comma 2 2" xfId="19"/>
    <cellStyle name="Comma 2 3" xfId="10"/>
    <cellStyle name="Comma 2 3 2" xfId="16"/>
    <cellStyle name="Comma 5" xfId="6"/>
    <cellStyle name="Comma 7" xfId="20"/>
    <cellStyle name="Normal" xfId="0" builtinId="0"/>
    <cellStyle name="Normal 2" xfId="7"/>
    <cellStyle name="Normal 2 2" xfId="8"/>
    <cellStyle name="Normal 2 2 2" xfId="11"/>
    <cellStyle name="Normal 2 4" xfId="9"/>
    <cellStyle name="Normal 3" xfId="12"/>
    <cellStyle name="Normal 3 2" xfId="17"/>
    <cellStyle name="Normal 5" xfId="4"/>
    <cellStyle name="Normal 5 2" xfId="15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2663784</xdr:colOff>
      <xdr:row>1</xdr:row>
      <xdr:rowOff>30182</xdr:rowOff>
    </xdr:from>
    <xdr:to>
      <xdr:col>28</xdr:col>
      <xdr:colOff>452575</xdr:colOff>
      <xdr:row>4</xdr:row>
      <xdr:rowOff>16179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48070" y="204353"/>
          <a:ext cx="1213510" cy="517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1"/>
  <sheetViews>
    <sheetView showGridLines="0" zoomScale="89" zoomScaleNormal="89" workbookViewId="0">
      <pane xSplit="4" ySplit="8" topLeftCell="E9" activePane="bottomRight" state="frozen"/>
      <selection pane="topRight" activeCell="E1" sqref="E1"/>
      <selection pane="bottomLeft" activeCell="A11" sqref="A11"/>
      <selection pane="bottomRight" activeCell="T18" sqref="T18"/>
    </sheetView>
  </sheetViews>
  <sheetFormatPr defaultColWidth="9.109375" defaultRowHeight="13.8" outlineLevelCol="1" x14ac:dyDescent="0.3"/>
  <cols>
    <col min="1" max="1" width="1.6640625" style="3" customWidth="1"/>
    <col min="2" max="2" width="1.44140625" style="3" customWidth="1"/>
    <col min="3" max="3" width="10.44140625" style="1" customWidth="1"/>
    <col min="4" max="4" width="38.77734375" style="6" bestFit="1" customWidth="1"/>
    <col min="5" max="5" width="12.33203125" style="7" customWidth="1"/>
    <col min="6" max="10" width="4.6640625" style="7" customWidth="1"/>
    <col min="11" max="11" width="9.21875" style="7" customWidth="1"/>
    <col min="12" max="12" width="11.6640625" style="2" customWidth="1"/>
    <col min="13" max="17" width="4.6640625" style="13" customWidth="1" outlineLevel="1"/>
    <col min="18" max="18" width="9.21875" style="13" customWidth="1"/>
    <col min="19" max="19" width="11.6640625" style="13" customWidth="1"/>
    <col min="20" max="24" width="4.6640625" style="13" bestFit="1" customWidth="1" outlineLevel="1"/>
    <col min="25" max="25" width="8.109375" style="14" bestFit="1" customWidth="1"/>
    <col min="26" max="26" width="11.6640625" style="13" bestFit="1" customWidth="1"/>
    <col min="27" max="27" width="40.77734375" style="8" customWidth="1"/>
    <col min="28" max="28" width="9.109375" style="3"/>
    <col min="29" max="29" width="12.77734375" style="3" customWidth="1"/>
    <col min="30" max="16384" width="9.109375" style="3"/>
  </cols>
  <sheetData>
    <row r="1" spans="3:27" x14ac:dyDescent="0.3">
      <c r="D1" s="117"/>
      <c r="E1" s="117"/>
      <c r="F1" s="71"/>
      <c r="G1" s="87"/>
      <c r="H1" s="87"/>
      <c r="I1" s="87"/>
      <c r="J1" s="87"/>
      <c r="K1" s="71"/>
      <c r="L1" s="97"/>
    </row>
    <row r="2" spans="3:27" ht="14.4" thickBot="1" x14ac:dyDescent="0.35">
      <c r="D2" s="117"/>
      <c r="E2" s="117"/>
      <c r="F2" s="71"/>
      <c r="G2" s="87"/>
      <c r="H2" s="87"/>
      <c r="I2" s="87"/>
      <c r="J2" s="87"/>
      <c r="K2" s="71"/>
      <c r="L2" s="97"/>
    </row>
    <row r="3" spans="3:27" x14ac:dyDescent="0.3">
      <c r="C3" s="20" t="s">
        <v>40</v>
      </c>
      <c r="D3" s="21" t="s">
        <v>36</v>
      </c>
      <c r="E3" s="22"/>
      <c r="F3" s="22"/>
      <c r="G3" s="22"/>
      <c r="H3" s="22"/>
      <c r="I3" s="22"/>
      <c r="J3" s="22"/>
      <c r="K3" s="22"/>
      <c r="L3" s="111"/>
      <c r="M3" s="23"/>
      <c r="N3" s="23"/>
      <c r="O3" s="23"/>
      <c r="P3" s="23"/>
      <c r="Q3" s="23"/>
      <c r="R3" s="23"/>
      <c r="S3" s="24"/>
      <c r="T3" s="23"/>
      <c r="U3" s="23"/>
      <c r="V3" s="23"/>
      <c r="W3" s="23"/>
      <c r="X3" s="23"/>
      <c r="Y3" s="23"/>
      <c r="Z3" s="24"/>
      <c r="AA3" s="118" t="s">
        <v>8</v>
      </c>
    </row>
    <row r="4" spans="3:27" x14ac:dyDescent="0.3">
      <c r="C4" s="25" t="s">
        <v>39</v>
      </c>
      <c r="D4" s="26">
        <v>44509</v>
      </c>
      <c r="E4" s="27"/>
      <c r="F4" s="27"/>
      <c r="G4" s="27"/>
      <c r="H4" s="27"/>
      <c r="I4" s="27"/>
      <c r="J4" s="27"/>
      <c r="K4" s="27"/>
      <c r="L4" s="112"/>
      <c r="M4" s="28"/>
      <c r="N4" s="28"/>
      <c r="O4" s="28"/>
      <c r="P4" s="28"/>
      <c r="Q4" s="28"/>
      <c r="R4" s="28"/>
      <c r="S4" s="29"/>
      <c r="T4" s="28"/>
      <c r="U4" s="28"/>
      <c r="V4" s="28"/>
      <c r="W4" s="28"/>
      <c r="X4" s="28"/>
      <c r="Y4" s="28"/>
      <c r="Z4" s="29"/>
      <c r="AA4" s="119"/>
    </row>
    <row r="5" spans="3:27" x14ac:dyDescent="0.3">
      <c r="C5" s="30" t="s">
        <v>37</v>
      </c>
      <c r="D5" s="31" t="s">
        <v>38</v>
      </c>
      <c r="E5" s="32"/>
      <c r="F5" s="32"/>
      <c r="G5" s="32"/>
      <c r="H5" s="32"/>
      <c r="I5" s="32"/>
      <c r="J5" s="32"/>
      <c r="K5" s="32"/>
      <c r="L5" s="113"/>
      <c r="M5" s="33"/>
      <c r="N5" s="33"/>
      <c r="O5" s="33"/>
      <c r="P5" s="33"/>
      <c r="Q5" s="33"/>
      <c r="R5" s="33"/>
      <c r="S5" s="34"/>
      <c r="T5" s="33"/>
      <c r="U5" s="33"/>
      <c r="V5" s="33"/>
      <c r="W5" s="33"/>
      <c r="X5" s="33"/>
      <c r="Y5" s="33"/>
      <c r="Z5" s="34"/>
      <c r="AA5" s="119"/>
    </row>
    <row r="6" spans="3:27" ht="14.4" x14ac:dyDescent="0.3">
      <c r="C6" s="35" t="s">
        <v>9</v>
      </c>
      <c r="D6" s="36"/>
      <c r="E6" s="37" t="s">
        <v>6</v>
      </c>
      <c r="F6" s="129" t="s">
        <v>75</v>
      </c>
      <c r="G6" s="130"/>
      <c r="H6" s="130"/>
      <c r="I6" s="130"/>
      <c r="J6" s="130"/>
      <c r="K6" s="130"/>
      <c r="L6" s="130"/>
      <c r="M6" s="136" t="s">
        <v>76</v>
      </c>
      <c r="N6" s="137"/>
      <c r="O6" s="137"/>
      <c r="P6" s="137"/>
      <c r="Q6" s="137"/>
      <c r="R6" s="137"/>
      <c r="S6" s="138"/>
      <c r="T6" s="136" t="s">
        <v>60</v>
      </c>
      <c r="U6" s="137"/>
      <c r="V6" s="137"/>
      <c r="W6" s="137"/>
      <c r="X6" s="137"/>
      <c r="Y6" s="137"/>
      <c r="Z6" s="138"/>
      <c r="AA6" s="120"/>
    </row>
    <row r="7" spans="3:27" ht="14.4" x14ac:dyDescent="0.3">
      <c r="C7" s="35"/>
      <c r="D7" s="36"/>
      <c r="E7" s="37"/>
      <c r="F7" s="129" t="s">
        <v>66</v>
      </c>
      <c r="G7" s="130"/>
      <c r="H7" s="130"/>
      <c r="I7" s="130"/>
      <c r="J7" s="130"/>
      <c r="K7" s="130"/>
      <c r="L7" s="144"/>
      <c r="M7" s="136" t="s">
        <v>67</v>
      </c>
      <c r="N7" s="137"/>
      <c r="O7" s="137"/>
      <c r="P7" s="137"/>
      <c r="Q7" s="137"/>
      <c r="R7" s="137"/>
      <c r="S7" s="138"/>
      <c r="T7" s="136" t="s">
        <v>68</v>
      </c>
      <c r="U7" s="137"/>
      <c r="V7" s="137"/>
      <c r="W7" s="137"/>
      <c r="X7" s="137"/>
      <c r="Y7" s="137"/>
      <c r="Z7" s="138"/>
      <c r="AA7" s="88"/>
    </row>
    <row r="8" spans="3:27" s="8" customFormat="1" x14ac:dyDescent="0.3">
      <c r="C8" s="102"/>
      <c r="D8" s="103"/>
      <c r="E8" s="104"/>
      <c r="F8" s="75" t="s">
        <v>0</v>
      </c>
      <c r="G8" s="75" t="s">
        <v>1</v>
      </c>
      <c r="H8" s="75" t="s">
        <v>2</v>
      </c>
      <c r="I8" s="75" t="s">
        <v>3</v>
      </c>
      <c r="J8" s="105" t="s">
        <v>30</v>
      </c>
      <c r="K8" s="75" t="s">
        <v>11</v>
      </c>
      <c r="L8" s="75" t="s">
        <v>58</v>
      </c>
      <c r="M8" s="75" t="s">
        <v>0</v>
      </c>
      <c r="N8" s="75" t="s">
        <v>1</v>
      </c>
      <c r="O8" s="75" t="s">
        <v>2</v>
      </c>
      <c r="P8" s="75" t="s">
        <v>3</v>
      </c>
      <c r="Q8" s="105" t="s">
        <v>30</v>
      </c>
      <c r="R8" s="75" t="s">
        <v>11</v>
      </c>
      <c r="S8" s="75" t="s">
        <v>58</v>
      </c>
      <c r="T8" s="75" t="s">
        <v>0</v>
      </c>
      <c r="U8" s="75" t="s">
        <v>1</v>
      </c>
      <c r="V8" s="75" t="s">
        <v>2</v>
      </c>
      <c r="W8" s="75" t="s">
        <v>3</v>
      </c>
      <c r="X8" s="105" t="s">
        <v>30</v>
      </c>
      <c r="Y8" s="76" t="s">
        <v>11</v>
      </c>
      <c r="Z8" s="75" t="s">
        <v>58</v>
      </c>
      <c r="AA8" s="44"/>
    </row>
    <row r="9" spans="3:27" x14ac:dyDescent="0.3">
      <c r="C9" s="38"/>
      <c r="D9" s="39" t="s">
        <v>31</v>
      </c>
      <c r="E9" s="40"/>
      <c r="F9" s="73"/>
      <c r="G9" s="73"/>
      <c r="H9" s="73"/>
      <c r="I9" s="73"/>
      <c r="J9" s="73"/>
      <c r="K9" s="73"/>
      <c r="L9" s="73"/>
      <c r="M9" s="41"/>
      <c r="N9" s="41"/>
      <c r="O9" s="41"/>
      <c r="P9" s="41"/>
      <c r="Q9" s="42"/>
      <c r="R9" s="41"/>
      <c r="S9" s="41"/>
      <c r="T9" s="41"/>
      <c r="U9" s="41"/>
      <c r="V9" s="41"/>
      <c r="W9" s="41"/>
      <c r="X9" s="42"/>
      <c r="Y9" s="43"/>
      <c r="Z9" s="41"/>
      <c r="AA9" s="44"/>
    </row>
    <row r="10" spans="3:27" s="74" customFormat="1" x14ac:dyDescent="0.3">
      <c r="C10" s="77">
        <v>1</v>
      </c>
      <c r="D10" s="78" t="s">
        <v>77</v>
      </c>
      <c r="E10" s="59">
        <v>60000</v>
      </c>
      <c r="F10" s="59">
        <v>1</v>
      </c>
      <c r="G10" s="59"/>
      <c r="H10" s="59"/>
      <c r="I10" s="59"/>
      <c r="J10" s="59"/>
      <c r="K10" s="47">
        <f t="shared" ref="K10:K15" si="0">SUM(F10:J10)</f>
        <v>1</v>
      </c>
      <c r="L10" s="98">
        <f>E10*K10</f>
        <v>60000</v>
      </c>
      <c r="M10" s="59"/>
      <c r="N10" s="79"/>
      <c r="O10" s="79"/>
      <c r="P10" s="79"/>
      <c r="Q10" s="80"/>
      <c r="R10" s="47">
        <f t="shared" ref="R10:R15" si="1">SUM(M10:Q10)</f>
        <v>0</v>
      </c>
      <c r="S10" s="79">
        <f>+R10*E10</f>
        <v>0</v>
      </c>
      <c r="T10" s="79"/>
      <c r="U10" s="79"/>
      <c r="V10" s="79"/>
      <c r="W10" s="79"/>
      <c r="X10" s="80"/>
      <c r="Y10" s="81"/>
      <c r="Z10" s="79"/>
      <c r="AA10" s="44"/>
    </row>
    <row r="11" spans="3:27" s="74" customFormat="1" x14ac:dyDescent="0.3">
      <c r="C11" s="77">
        <f t="shared" ref="C11:C15" si="2">C10+1</f>
        <v>2</v>
      </c>
      <c r="D11" s="78" t="s">
        <v>56</v>
      </c>
      <c r="E11" s="59">
        <v>60000</v>
      </c>
      <c r="F11" s="59"/>
      <c r="G11" s="59"/>
      <c r="H11" s="59"/>
      <c r="I11" s="59"/>
      <c r="J11" s="59"/>
      <c r="K11" s="47"/>
      <c r="L11" s="98"/>
      <c r="M11" s="59">
        <v>1</v>
      </c>
      <c r="N11" s="79"/>
      <c r="O11" s="79"/>
      <c r="P11" s="79"/>
      <c r="Q11" s="80"/>
      <c r="R11" s="47">
        <f t="shared" ref="R11" si="3">SUM(M11:Q11)</f>
        <v>1</v>
      </c>
      <c r="S11" s="79">
        <f t="shared" ref="S11" si="4">+R11*E11</f>
        <v>60000</v>
      </c>
      <c r="T11" s="79"/>
      <c r="U11" s="79"/>
      <c r="V11" s="79"/>
      <c r="W11" s="79"/>
      <c r="X11" s="80"/>
      <c r="Y11" s="81"/>
      <c r="Z11" s="79"/>
      <c r="AA11" s="44"/>
    </row>
    <row r="12" spans="3:27" s="74" customFormat="1" x14ac:dyDescent="0.3">
      <c r="C12" s="77">
        <f t="shared" si="2"/>
        <v>3</v>
      </c>
      <c r="D12" s="78" t="s">
        <v>57</v>
      </c>
      <c r="E12" s="59">
        <v>37500</v>
      </c>
      <c r="F12" s="59"/>
      <c r="G12" s="59"/>
      <c r="H12" s="59"/>
      <c r="I12" s="59"/>
      <c r="J12" s="59"/>
      <c r="K12" s="47">
        <f t="shared" si="0"/>
        <v>0</v>
      </c>
      <c r="L12" s="98">
        <f>E12*K12</f>
        <v>0</v>
      </c>
      <c r="M12" s="59">
        <v>1</v>
      </c>
      <c r="N12" s="79"/>
      <c r="O12" s="79"/>
      <c r="P12" s="79"/>
      <c r="Q12" s="80"/>
      <c r="R12" s="47">
        <f t="shared" si="1"/>
        <v>1</v>
      </c>
      <c r="S12" s="79">
        <f t="shared" ref="S12:S15" si="5">+R12*E12</f>
        <v>37500</v>
      </c>
      <c r="T12" s="79"/>
      <c r="U12" s="79"/>
      <c r="V12" s="79"/>
      <c r="W12" s="79"/>
      <c r="X12" s="80"/>
      <c r="Y12" s="81"/>
      <c r="Z12" s="79"/>
      <c r="AA12" s="44"/>
    </row>
    <row r="13" spans="3:27" ht="69.599999999999994" customHeight="1" x14ac:dyDescent="0.3">
      <c r="C13" s="77">
        <f t="shared" si="2"/>
        <v>4</v>
      </c>
      <c r="D13" s="18" t="s">
        <v>46</v>
      </c>
      <c r="E13" s="46">
        <v>95000</v>
      </c>
      <c r="F13" s="46"/>
      <c r="G13" s="46"/>
      <c r="H13" s="46"/>
      <c r="I13" s="46"/>
      <c r="J13" s="46"/>
      <c r="K13" s="47">
        <f t="shared" si="0"/>
        <v>0</v>
      </c>
      <c r="L13" s="98">
        <f t="shared" ref="L13:L15" si="6">E13*K13</f>
        <v>0</v>
      </c>
      <c r="M13" s="47">
        <v>1</v>
      </c>
      <c r="N13" s="47">
        <v>0</v>
      </c>
      <c r="O13" s="47">
        <v>0</v>
      </c>
      <c r="P13" s="47">
        <v>0</v>
      </c>
      <c r="Q13" s="47">
        <v>0</v>
      </c>
      <c r="R13" s="47">
        <f t="shared" si="1"/>
        <v>1</v>
      </c>
      <c r="S13" s="79">
        <f t="shared" si="5"/>
        <v>95000</v>
      </c>
      <c r="T13" s="47">
        <v>1</v>
      </c>
      <c r="U13" s="47">
        <v>0</v>
      </c>
      <c r="V13" s="47">
        <v>0</v>
      </c>
      <c r="W13" s="47">
        <v>0</v>
      </c>
      <c r="X13" s="47">
        <v>0</v>
      </c>
      <c r="Y13" s="48">
        <f>SUM(T13:X13)</f>
        <v>1</v>
      </c>
      <c r="Z13" s="47">
        <f>Y13*E13</f>
        <v>95000</v>
      </c>
      <c r="AA13" s="49" t="s">
        <v>47</v>
      </c>
    </row>
    <row r="14" spans="3:27" x14ac:dyDescent="0.3">
      <c r="C14" s="77">
        <f t="shared" si="2"/>
        <v>5</v>
      </c>
      <c r="D14" s="12" t="s">
        <v>27</v>
      </c>
      <c r="E14" s="46">
        <v>35000</v>
      </c>
      <c r="F14" s="46"/>
      <c r="G14" s="46"/>
      <c r="H14" s="46"/>
      <c r="I14" s="46"/>
      <c r="J14" s="46"/>
      <c r="K14" s="47">
        <f t="shared" si="0"/>
        <v>0</v>
      </c>
      <c r="L14" s="98">
        <f t="shared" si="6"/>
        <v>0</v>
      </c>
      <c r="M14" s="47"/>
      <c r="N14" s="47">
        <v>0</v>
      </c>
      <c r="O14" s="47">
        <v>0</v>
      </c>
      <c r="P14" s="47">
        <v>0</v>
      </c>
      <c r="Q14" s="47">
        <v>0</v>
      </c>
      <c r="R14" s="47">
        <f t="shared" si="1"/>
        <v>0</v>
      </c>
      <c r="S14" s="79">
        <f t="shared" si="5"/>
        <v>0</v>
      </c>
      <c r="T14" s="47">
        <v>1</v>
      </c>
      <c r="U14" s="47">
        <v>0</v>
      </c>
      <c r="V14" s="47">
        <v>0</v>
      </c>
      <c r="W14" s="47">
        <v>0</v>
      </c>
      <c r="X14" s="47">
        <v>0</v>
      </c>
      <c r="Y14" s="48">
        <f t="shared" ref="Y14:Y15" si="7">SUM(T14:X14)</f>
        <v>1</v>
      </c>
      <c r="Z14" s="47" t="s">
        <v>43</v>
      </c>
      <c r="AA14" s="50" t="s">
        <v>78</v>
      </c>
    </row>
    <row r="15" spans="3:27" ht="27.6" x14ac:dyDescent="0.3">
      <c r="C15" s="77">
        <f t="shared" si="2"/>
        <v>6</v>
      </c>
      <c r="D15" s="12" t="s">
        <v>28</v>
      </c>
      <c r="E15" s="46">
        <v>32500</v>
      </c>
      <c r="F15" s="46"/>
      <c r="G15" s="46"/>
      <c r="H15" s="46"/>
      <c r="I15" s="46"/>
      <c r="J15" s="46"/>
      <c r="K15" s="47">
        <f t="shared" si="0"/>
        <v>0</v>
      </c>
      <c r="L15" s="98">
        <f t="shared" si="6"/>
        <v>0</v>
      </c>
      <c r="M15" s="47"/>
      <c r="N15" s="47">
        <v>0</v>
      </c>
      <c r="O15" s="47">
        <v>0</v>
      </c>
      <c r="P15" s="47">
        <v>0</v>
      </c>
      <c r="Q15" s="47">
        <v>0</v>
      </c>
      <c r="R15" s="47">
        <f t="shared" si="1"/>
        <v>0</v>
      </c>
      <c r="S15" s="79">
        <f t="shared" si="5"/>
        <v>0</v>
      </c>
      <c r="T15" s="47"/>
      <c r="U15" s="47">
        <v>1</v>
      </c>
      <c r="V15" s="47">
        <v>1</v>
      </c>
      <c r="W15" s="47">
        <v>0</v>
      </c>
      <c r="X15" s="47">
        <v>0</v>
      </c>
      <c r="Y15" s="48">
        <f t="shared" si="7"/>
        <v>2</v>
      </c>
      <c r="Z15" s="47" t="s">
        <v>43</v>
      </c>
      <c r="AA15" s="49" t="s">
        <v>71</v>
      </c>
    </row>
    <row r="16" spans="3:27" x14ac:dyDescent="0.3">
      <c r="C16" s="115" t="s">
        <v>7</v>
      </c>
      <c r="D16" s="116"/>
      <c r="E16" s="51"/>
      <c r="F16" s="51"/>
      <c r="G16" s="51"/>
      <c r="H16" s="51"/>
      <c r="I16" s="51"/>
      <c r="J16" s="51"/>
      <c r="K16" s="51"/>
      <c r="L16" s="5">
        <f>SUM(L10:L15)</f>
        <v>60000</v>
      </c>
      <c r="M16" s="84">
        <f>SUM(M10:M15)</f>
        <v>3</v>
      </c>
      <c r="N16" s="84">
        <f t="shared" ref="N16:Q16" si="8">SUM(N13:N15)</f>
        <v>0</v>
      </c>
      <c r="O16" s="84">
        <f t="shared" si="8"/>
        <v>0</v>
      </c>
      <c r="P16" s="84">
        <f t="shared" si="8"/>
        <v>0</v>
      </c>
      <c r="Q16" s="84">
        <f t="shared" si="8"/>
        <v>0</v>
      </c>
      <c r="R16" s="5">
        <f>SUM(R10:R12)</f>
        <v>2</v>
      </c>
      <c r="S16" s="5">
        <f>SUM(S10:S15)</f>
        <v>192500</v>
      </c>
      <c r="T16" s="52">
        <f>SUM(T13:T15)</f>
        <v>2</v>
      </c>
      <c r="U16" s="52">
        <f t="shared" ref="U16:Y16" si="9">SUM(U13:U15)</f>
        <v>1</v>
      </c>
      <c r="V16" s="52">
        <f t="shared" si="9"/>
        <v>1</v>
      </c>
      <c r="W16" s="52">
        <f t="shared" si="9"/>
        <v>0</v>
      </c>
      <c r="X16" s="52">
        <f t="shared" si="9"/>
        <v>0</v>
      </c>
      <c r="Y16" s="52">
        <f t="shared" si="9"/>
        <v>4</v>
      </c>
      <c r="Z16" s="52">
        <f>SUM(Z13:Z15)</f>
        <v>95000</v>
      </c>
      <c r="AA16" s="53"/>
    </row>
    <row r="17" spans="3:27" x14ac:dyDescent="0.3">
      <c r="C17" s="38"/>
      <c r="D17" s="39" t="s">
        <v>32</v>
      </c>
      <c r="E17" s="40"/>
      <c r="F17" s="40"/>
      <c r="G17" s="40"/>
      <c r="H17" s="40"/>
      <c r="I17" s="40"/>
      <c r="J17" s="40"/>
      <c r="K17" s="40"/>
      <c r="L17" s="73"/>
      <c r="M17" s="41"/>
      <c r="N17" s="41"/>
      <c r="O17" s="41"/>
      <c r="P17" s="41"/>
      <c r="Q17" s="42"/>
      <c r="R17" s="41"/>
      <c r="S17" s="41"/>
      <c r="T17" s="41"/>
      <c r="U17" s="41"/>
      <c r="V17" s="41"/>
      <c r="W17" s="41"/>
      <c r="X17" s="42"/>
      <c r="Y17" s="43"/>
      <c r="Z17" s="41"/>
      <c r="AA17" s="44"/>
    </row>
    <row r="18" spans="3:27" x14ac:dyDescent="0.3">
      <c r="C18" s="45">
        <v>1</v>
      </c>
      <c r="D18" s="12" t="s">
        <v>45</v>
      </c>
      <c r="E18" s="46">
        <v>28862.146799999999</v>
      </c>
      <c r="F18" s="46"/>
      <c r="G18" s="46"/>
      <c r="H18" s="46"/>
      <c r="I18" s="46"/>
      <c r="J18" s="46"/>
      <c r="K18" s="47">
        <f t="shared" ref="K18:K21" si="10">SUM(F18:J18)</f>
        <v>0</v>
      </c>
      <c r="L18" s="98">
        <f t="shared" ref="L18:L19" si="11">E18*K18</f>
        <v>0</v>
      </c>
      <c r="M18" s="47">
        <v>1</v>
      </c>
      <c r="N18" s="47">
        <v>0</v>
      </c>
      <c r="O18" s="47">
        <v>0</v>
      </c>
      <c r="P18" s="47">
        <v>0</v>
      </c>
      <c r="Q18" s="47">
        <v>0</v>
      </c>
      <c r="R18" s="47">
        <f t="shared" ref="R18:R21" si="12">SUM(M18:Q18)</f>
        <v>1</v>
      </c>
      <c r="S18" s="79">
        <f t="shared" ref="S18:S21" si="13">+R18*E18</f>
        <v>28862.146799999999</v>
      </c>
      <c r="T18" s="47">
        <v>1</v>
      </c>
      <c r="U18" s="47">
        <v>0</v>
      </c>
      <c r="V18" s="47">
        <v>0</v>
      </c>
      <c r="W18" s="47">
        <v>0</v>
      </c>
      <c r="X18" s="47">
        <v>0</v>
      </c>
      <c r="Y18" s="48">
        <f t="shared" ref="Y18:Y20" si="14">SUM(T18:X18)</f>
        <v>1</v>
      </c>
      <c r="Z18" s="47">
        <f>Y18*E18</f>
        <v>28862.146799999999</v>
      </c>
      <c r="AA18" s="126" t="s">
        <v>14</v>
      </c>
    </row>
    <row r="19" spans="3:27" x14ac:dyDescent="0.3">
      <c r="C19" s="45">
        <v>2</v>
      </c>
      <c r="D19" s="12" t="s">
        <v>25</v>
      </c>
      <c r="E19" s="46">
        <v>24297.145799399994</v>
      </c>
      <c r="F19" s="46"/>
      <c r="G19" s="46"/>
      <c r="H19" s="46"/>
      <c r="I19" s="46"/>
      <c r="J19" s="46"/>
      <c r="K19" s="47">
        <f t="shared" si="10"/>
        <v>0</v>
      </c>
      <c r="L19" s="98">
        <f t="shared" si="11"/>
        <v>0</v>
      </c>
      <c r="M19" s="47">
        <v>0</v>
      </c>
      <c r="N19" s="47">
        <v>1</v>
      </c>
      <c r="O19" s="47">
        <v>1</v>
      </c>
      <c r="P19" s="47"/>
      <c r="Q19" s="47"/>
      <c r="R19" s="47">
        <f t="shared" si="12"/>
        <v>2</v>
      </c>
      <c r="S19" s="79">
        <f t="shared" si="13"/>
        <v>48594.291598799988</v>
      </c>
      <c r="T19" s="47">
        <v>0</v>
      </c>
      <c r="U19" s="47">
        <v>1</v>
      </c>
      <c r="V19" s="47">
        <v>1</v>
      </c>
      <c r="W19" s="47">
        <v>1</v>
      </c>
      <c r="X19" s="47">
        <v>1</v>
      </c>
      <c r="Y19" s="48">
        <f t="shared" si="14"/>
        <v>4</v>
      </c>
      <c r="Z19" s="47">
        <f>Y19*E19</f>
        <v>97188.583197599975</v>
      </c>
      <c r="AA19" s="127"/>
    </row>
    <row r="20" spans="3:27" x14ac:dyDescent="0.3">
      <c r="C20" s="45">
        <v>3</v>
      </c>
      <c r="D20" s="12" t="s">
        <v>26</v>
      </c>
      <c r="E20" s="46">
        <v>23147.664459120002</v>
      </c>
      <c r="F20" s="46">
        <v>1</v>
      </c>
      <c r="G20" s="46"/>
      <c r="H20" s="46"/>
      <c r="I20" s="46"/>
      <c r="J20" s="46"/>
      <c r="K20" s="47">
        <f t="shared" si="10"/>
        <v>1</v>
      </c>
      <c r="L20" s="98">
        <f>E20*K20</f>
        <v>23147.664459120002</v>
      </c>
      <c r="M20" s="47">
        <v>0</v>
      </c>
      <c r="N20" s="47">
        <v>1</v>
      </c>
      <c r="O20" s="47">
        <v>1</v>
      </c>
      <c r="P20" s="47">
        <v>0</v>
      </c>
      <c r="Q20" s="47">
        <v>0</v>
      </c>
      <c r="R20" s="47">
        <f t="shared" si="12"/>
        <v>2</v>
      </c>
      <c r="S20" s="79">
        <f t="shared" si="13"/>
        <v>46295.328918240004</v>
      </c>
      <c r="T20" s="47">
        <v>0</v>
      </c>
      <c r="U20" s="47">
        <v>1</v>
      </c>
      <c r="V20" s="47">
        <v>1</v>
      </c>
      <c r="W20" s="47">
        <v>0</v>
      </c>
      <c r="X20" s="47">
        <v>0</v>
      </c>
      <c r="Y20" s="48">
        <f t="shared" si="14"/>
        <v>2</v>
      </c>
      <c r="Z20" s="47">
        <f>Y20*E20</f>
        <v>46295.328918240004</v>
      </c>
      <c r="AA20" s="127"/>
    </row>
    <row r="21" spans="3:27" x14ac:dyDescent="0.3">
      <c r="C21" s="45">
        <v>4</v>
      </c>
      <c r="D21" s="12" t="s">
        <v>59</v>
      </c>
      <c r="E21" s="46">
        <v>23147.664459120002</v>
      </c>
      <c r="F21" s="46">
        <v>1</v>
      </c>
      <c r="G21" s="46"/>
      <c r="H21" s="46"/>
      <c r="I21" s="46"/>
      <c r="J21" s="46"/>
      <c r="K21" s="47">
        <f t="shared" si="10"/>
        <v>1</v>
      </c>
      <c r="L21" s="98">
        <f>E21*K21</f>
        <v>23147.664459120002</v>
      </c>
      <c r="M21" s="47"/>
      <c r="N21" s="47"/>
      <c r="O21" s="47"/>
      <c r="P21" s="47"/>
      <c r="Q21" s="47"/>
      <c r="R21" s="47">
        <f t="shared" si="12"/>
        <v>0</v>
      </c>
      <c r="S21" s="79">
        <f t="shared" si="13"/>
        <v>0</v>
      </c>
      <c r="T21" s="47"/>
      <c r="U21" s="47"/>
      <c r="V21" s="47"/>
      <c r="W21" s="47"/>
      <c r="X21" s="47"/>
      <c r="Y21" s="48"/>
      <c r="Z21" s="47"/>
      <c r="AA21" s="128"/>
    </row>
    <row r="22" spans="3:27" x14ac:dyDescent="0.3">
      <c r="C22" s="115" t="s">
        <v>7</v>
      </c>
      <c r="D22" s="116"/>
      <c r="E22" s="51"/>
      <c r="F22" s="51"/>
      <c r="G22" s="51"/>
      <c r="H22" s="51"/>
      <c r="I22" s="51"/>
      <c r="J22" s="51"/>
      <c r="K22" s="51"/>
      <c r="L22" s="5">
        <f>SUM(L18:L21)</f>
        <v>46295.328918240004</v>
      </c>
      <c r="M22" s="86">
        <f t="shared" ref="M22:Q22" si="15">SUM(M18:M21)</f>
        <v>1</v>
      </c>
      <c r="N22" s="86">
        <f t="shared" si="15"/>
        <v>2</v>
      </c>
      <c r="O22" s="86">
        <f t="shared" si="15"/>
        <v>2</v>
      </c>
      <c r="P22" s="86">
        <f t="shared" si="15"/>
        <v>0</v>
      </c>
      <c r="Q22" s="86">
        <f t="shared" si="15"/>
        <v>0</v>
      </c>
      <c r="R22" s="84">
        <f>SUM(R18:R21)</f>
        <v>5</v>
      </c>
      <c r="S22" s="51">
        <f>SUM(S18:S21)</f>
        <v>123751.76731703999</v>
      </c>
      <c r="T22" s="52">
        <f t="shared" ref="T22:Z22" si="16">SUM(T18:T20)</f>
        <v>1</v>
      </c>
      <c r="U22" s="52">
        <f t="shared" si="16"/>
        <v>2</v>
      </c>
      <c r="V22" s="52">
        <f t="shared" si="16"/>
        <v>2</v>
      </c>
      <c r="W22" s="52">
        <f t="shared" si="16"/>
        <v>1</v>
      </c>
      <c r="X22" s="52">
        <f t="shared" si="16"/>
        <v>1</v>
      </c>
      <c r="Y22" s="52">
        <f t="shared" si="16"/>
        <v>7</v>
      </c>
      <c r="Z22" s="52">
        <f t="shared" si="16"/>
        <v>172346.05891584</v>
      </c>
      <c r="AA22" s="53"/>
    </row>
    <row r="23" spans="3:27" x14ac:dyDescent="0.3">
      <c r="C23" s="38"/>
      <c r="D23" s="39" t="s">
        <v>29</v>
      </c>
      <c r="E23" s="40"/>
      <c r="F23" s="40"/>
      <c r="G23" s="40"/>
      <c r="H23" s="40"/>
      <c r="I23" s="40"/>
      <c r="J23" s="40"/>
      <c r="K23" s="40"/>
      <c r="L23" s="73"/>
      <c r="M23" s="41"/>
      <c r="N23" s="41"/>
      <c r="O23" s="41"/>
      <c r="P23" s="41"/>
      <c r="Q23" s="42"/>
      <c r="R23" s="41"/>
      <c r="S23" s="41"/>
      <c r="T23" s="41"/>
      <c r="U23" s="41"/>
      <c r="V23" s="41"/>
      <c r="W23" s="41"/>
      <c r="X23" s="42"/>
      <c r="Y23" s="43"/>
      <c r="Z23" s="41"/>
      <c r="AA23" s="44"/>
    </row>
    <row r="24" spans="3:27" s="19" customFormat="1" ht="39" customHeight="1" x14ac:dyDescent="0.3">
      <c r="C24" s="45">
        <v>1</v>
      </c>
      <c r="D24" s="18" t="s">
        <v>48</v>
      </c>
      <c r="E24" s="46">
        <v>21695.447554400002</v>
      </c>
      <c r="F24" s="46">
        <v>1</v>
      </c>
      <c r="G24" s="46"/>
      <c r="H24" s="46"/>
      <c r="I24" s="46"/>
      <c r="J24" s="46"/>
      <c r="K24" s="47">
        <f t="shared" ref="K24:K27" si="17">SUM(F24:J24)</f>
        <v>1</v>
      </c>
      <c r="L24" s="85">
        <f t="shared" ref="L24:L26" si="18">+E24*K24</f>
        <v>21695.447554400002</v>
      </c>
      <c r="M24" s="47">
        <v>1</v>
      </c>
      <c r="N24" s="47"/>
      <c r="O24" s="47"/>
      <c r="P24" s="47"/>
      <c r="Q24" s="47"/>
      <c r="R24" s="47">
        <f t="shared" ref="R24:R25" si="19">SUM(M24:Q24)</f>
        <v>1</v>
      </c>
      <c r="S24" s="79">
        <f t="shared" ref="S24:S27" si="20">+R24*E24</f>
        <v>21695.447554400002</v>
      </c>
      <c r="T24" s="47">
        <v>0</v>
      </c>
      <c r="U24" s="47">
        <v>1</v>
      </c>
      <c r="V24" s="47">
        <v>1</v>
      </c>
      <c r="W24" s="47">
        <v>0</v>
      </c>
      <c r="X24" s="47">
        <v>0</v>
      </c>
      <c r="Y24" s="48">
        <f t="shared" ref="Y24:Y26" si="21">SUM(T24:X24)</f>
        <v>2</v>
      </c>
      <c r="Z24" s="47">
        <f>E24*Y24</f>
        <v>43390.895108800003</v>
      </c>
      <c r="AA24" s="121" t="s">
        <v>61</v>
      </c>
    </row>
    <row r="25" spans="3:27" s="19" customFormat="1" ht="33" customHeight="1" x14ac:dyDescent="0.3">
      <c r="C25" s="45">
        <v>2</v>
      </c>
      <c r="D25" s="18" t="s">
        <v>49</v>
      </c>
      <c r="E25" s="46">
        <v>17166.971369999999</v>
      </c>
      <c r="F25" s="46"/>
      <c r="G25" s="46"/>
      <c r="H25" s="46"/>
      <c r="I25" s="46"/>
      <c r="J25" s="46"/>
      <c r="K25" s="47">
        <f t="shared" si="17"/>
        <v>0</v>
      </c>
      <c r="L25" s="85">
        <f t="shared" si="18"/>
        <v>0</v>
      </c>
      <c r="M25" s="47">
        <v>2</v>
      </c>
      <c r="N25" s="47"/>
      <c r="O25" s="47"/>
      <c r="P25" s="47"/>
      <c r="Q25" s="47"/>
      <c r="R25" s="47">
        <f t="shared" si="19"/>
        <v>2</v>
      </c>
      <c r="S25" s="79">
        <f t="shared" si="20"/>
        <v>34333.942739999999</v>
      </c>
      <c r="T25" s="47">
        <v>0</v>
      </c>
      <c r="U25" s="47">
        <v>10</v>
      </c>
      <c r="V25" s="47">
        <v>2</v>
      </c>
      <c r="W25" s="47">
        <v>0</v>
      </c>
      <c r="X25" s="47">
        <v>2</v>
      </c>
      <c r="Y25" s="48">
        <f t="shared" si="21"/>
        <v>14</v>
      </c>
      <c r="Z25" s="47">
        <f t="shared" ref="Z25:Z26" si="22">E25*Y25</f>
        <v>240337.59917999999</v>
      </c>
      <c r="AA25" s="123"/>
    </row>
    <row r="26" spans="3:27" s="19" customFormat="1" ht="27.6" x14ac:dyDescent="0.3">
      <c r="C26" s="45">
        <v>3</v>
      </c>
      <c r="D26" s="18" t="s">
        <v>52</v>
      </c>
      <c r="E26" s="46">
        <v>17166.971369999999</v>
      </c>
      <c r="F26" s="46"/>
      <c r="G26" s="46"/>
      <c r="H26" s="46"/>
      <c r="I26" s="46"/>
      <c r="J26" s="46"/>
      <c r="K26" s="47">
        <f t="shared" si="17"/>
        <v>0</v>
      </c>
      <c r="L26" s="85">
        <f t="shared" si="18"/>
        <v>0</v>
      </c>
      <c r="M26" s="47"/>
      <c r="N26" s="47"/>
      <c r="O26" s="47"/>
      <c r="P26" s="47"/>
      <c r="Q26" s="47"/>
      <c r="R26" s="47">
        <f>SUM(M26:Q26)</f>
        <v>0</v>
      </c>
      <c r="S26" s="79">
        <f t="shared" si="20"/>
        <v>0</v>
      </c>
      <c r="T26" s="47">
        <v>0</v>
      </c>
      <c r="U26" s="47">
        <v>2</v>
      </c>
      <c r="V26" s="47">
        <v>1</v>
      </c>
      <c r="W26" s="47">
        <v>0</v>
      </c>
      <c r="X26" s="47">
        <v>0</v>
      </c>
      <c r="Y26" s="48">
        <f t="shared" si="21"/>
        <v>3</v>
      </c>
      <c r="Z26" s="47">
        <f t="shared" si="22"/>
        <v>51500.914109999998</v>
      </c>
      <c r="AA26" s="54" t="s">
        <v>53</v>
      </c>
    </row>
    <row r="27" spans="3:27" s="19" customFormat="1" x14ac:dyDescent="0.3">
      <c r="C27" s="45">
        <v>4</v>
      </c>
      <c r="D27" s="18" t="s">
        <v>63</v>
      </c>
      <c r="E27" s="46">
        <v>26000</v>
      </c>
      <c r="F27" s="46">
        <v>7</v>
      </c>
      <c r="G27" s="46"/>
      <c r="H27" s="46"/>
      <c r="I27" s="46"/>
      <c r="J27" s="46"/>
      <c r="K27" s="47">
        <f t="shared" si="17"/>
        <v>7</v>
      </c>
      <c r="L27" s="83">
        <f>+E27*K27</f>
        <v>182000</v>
      </c>
      <c r="M27" s="47">
        <v>7</v>
      </c>
      <c r="N27" s="47"/>
      <c r="O27" s="47"/>
      <c r="P27" s="47"/>
      <c r="Q27" s="47"/>
      <c r="R27" s="47">
        <f>SUM(M27:Q27)</f>
        <v>7</v>
      </c>
      <c r="S27" s="79">
        <f t="shared" si="20"/>
        <v>182000</v>
      </c>
      <c r="T27" s="47"/>
      <c r="U27" s="47"/>
      <c r="V27" s="47"/>
      <c r="W27" s="47"/>
      <c r="X27" s="47"/>
      <c r="Y27" s="48"/>
      <c r="Z27" s="47"/>
      <c r="AA27" s="82"/>
    </row>
    <row r="28" spans="3:27" x14ac:dyDescent="0.3">
      <c r="C28" s="115" t="s">
        <v>7</v>
      </c>
      <c r="D28" s="116"/>
      <c r="E28" s="51"/>
      <c r="F28" s="86">
        <f t="shared" ref="F28" si="23">SUM(F24:F27)</f>
        <v>8</v>
      </c>
      <c r="G28" s="86">
        <f t="shared" ref="G28" si="24">SUM(G24:G27)</f>
        <v>0</v>
      </c>
      <c r="H28" s="86">
        <f t="shared" ref="H28" si="25">SUM(H24:H27)</f>
        <v>0</v>
      </c>
      <c r="I28" s="86">
        <f t="shared" ref="I28" si="26">SUM(I24:I27)</f>
        <v>0</v>
      </c>
      <c r="J28" s="86">
        <f t="shared" ref="J28" si="27">SUM(J24:J27)</f>
        <v>0</v>
      </c>
      <c r="K28" s="86">
        <f t="shared" ref="K28:Q28" si="28">SUM(K24:K27)</f>
        <v>8</v>
      </c>
      <c r="L28" s="86">
        <f t="shared" si="28"/>
        <v>203695.44755440002</v>
      </c>
      <c r="M28" s="86">
        <f t="shared" si="28"/>
        <v>10</v>
      </c>
      <c r="N28" s="86">
        <f t="shared" si="28"/>
        <v>0</v>
      </c>
      <c r="O28" s="86">
        <f t="shared" si="28"/>
        <v>0</v>
      </c>
      <c r="P28" s="86">
        <f t="shared" si="28"/>
        <v>0</v>
      </c>
      <c r="Q28" s="86">
        <f t="shared" si="28"/>
        <v>0</v>
      </c>
      <c r="R28" s="84">
        <f>SUM(R24:R27)</f>
        <v>10</v>
      </c>
      <c r="S28" s="84">
        <f>SUM(S24:S27)</f>
        <v>238029.39029439999</v>
      </c>
      <c r="T28" s="52">
        <f>SUM(T24:T26)</f>
        <v>0</v>
      </c>
      <c r="U28" s="52">
        <f>SUM(U24:U26)</f>
        <v>13</v>
      </c>
      <c r="V28" s="52">
        <f>SUM(V24:V26)</f>
        <v>4</v>
      </c>
      <c r="W28" s="52">
        <v>0</v>
      </c>
      <c r="X28" s="52">
        <f>SUM(X24:X26)</f>
        <v>2</v>
      </c>
      <c r="Y28" s="52">
        <f>SUM(Y24:Y26)</f>
        <v>19</v>
      </c>
      <c r="Z28" s="52">
        <f>SUM(Z24:Z27)</f>
        <v>335229.40839880001</v>
      </c>
      <c r="AA28" s="53"/>
    </row>
    <row r="29" spans="3:27" x14ac:dyDescent="0.3">
      <c r="C29" s="38"/>
      <c r="D29" s="39" t="s">
        <v>50</v>
      </c>
      <c r="E29" s="40"/>
      <c r="F29" s="40"/>
      <c r="G29" s="40"/>
      <c r="H29" s="40"/>
      <c r="I29" s="40"/>
      <c r="J29" s="40"/>
      <c r="K29" s="40"/>
      <c r="L29" s="73"/>
      <c r="M29" s="41"/>
      <c r="N29" s="41"/>
      <c r="O29" s="41"/>
      <c r="P29" s="41"/>
      <c r="Q29" s="42"/>
      <c r="R29" s="41"/>
      <c r="S29" s="41"/>
      <c r="T29" s="41"/>
      <c r="U29" s="41"/>
      <c r="V29" s="41"/>
      <c r="W29" s="41"/>
      <c r="X29" s="42"/>
      <c r="Y29" s="43"/>
      <c r="Z29" s="41"/>
      <c r="AA29" s="44"/>
    </row>
    <row r="30" spans="3:27" x14ac:dyDescent="0.3">
      <c r="C30" s="45">
        <v>1</v>
      </c>
      <c r="D30" s="18" t="s">
        <v>51</v>
      </c>
      <c r="E30" s="46">
        <v>21000</v>
      </c>
      <c r="F30" s="46"/>
      <c r="G30" s="46"/>
      <c r="H30" s="46"/>
      <c r="I30" s="46"/>
      <c r="J30" s="46"/>
      <c r="K30" s="46"/>
      <c r="L30" s="83"/>
      <c r="M30" s="47"/>
      <c r="N30" s="47"/>
      <c r="O30" s="47"/>
      <c r="P30" s="47"/>
      <c r="Q30" s="47"/>
      <c r="R30" s="47"/>
      <c r="S30" s="47"/>
      <c r="T30" s="47">
        <v>0</v>
      </c>
      <c r="U30" s="47">
        <v>1</v>
      </c>
      <c r="V30" s="47">
        <v>1</v>
      </c>
      <c r="W30" s="47">
        <v>0</v>
      </c>
      <c r="X30" s="47">
        <v>0</v>
      </c>
      <c r="Y30" s="48">
        <f t="shared" ref="Y30:Y31" si="29">SUM(T30:X30)</f>
        <v>2</v>
      </c>
      <c r="Z30" s="47">
        <f>+Y30*E30</f>
        <v>42000</v>
      </c>
      <c r="AA30" s="124" t="s">
        <v>65</v>
      </c>
    </row>
    <row r="31" spans="3:27" x14ac:dyDescent="0.3">
      <c r="C31" s="45">
        <v>2</v>
      </c>
      <c r="D31" s="18" t="s">
        <v>73</v>
      </c>
      <c r="E31" s="46">
        <v>26000</v>
      </c>
      <c r="F31" s="46"/>
      <c r="G31" s="46"/>
      <c r="H31" s="46"/>
      <c r="I31" s="46"/>
      <c r="J31" s="46"/>
      <c r="K31" s="46"/>
      <c r="L31" s="83"/>
      <c r="M31" s="47"/>
      <c r="N31" s="47"/>
      <c r="O31" s="47"/>
      <c r="P31" s="47"/>
      <c r="Q31" s="47"/>
      <c r="R31" s="47"/>
      <c r="S31" s="47"/>
      <c r="T31" s="47">
        <v>0</v>
      </c>
      <c r="U31" s="47">
        <v>2</v>
      </c>
      <c r="V31" s="47">
        <v>0</v>
      </c>
      <c r="W31" s="47">
        <v>0</v>
      </c>
      <c r="X31" s="47">
        <v>0</v>
      </c>
      <c r="Y31" s="48">
        <f t="shared" si="29"/>
        <v>2</v>
      </c>
      <c r="Z31" s="47">
        <f>+Y31*E31</f>
        <v>52000</v>
      </c>
      <c r="AA31" s="125"/>
    </row>
    <row r="32" spans="3:27" x14ac:dyDescent="0.3">
      <c r="C32" s="115" t="s">
        <v>7</v>
      </c>
      <c r="D32" s="116"/>
      <c r="E32" s="51"/>
      <c r="F32" s="51"/>
      <c r="G32" s="51"/>
      <c r="H32" s="51"/>
      <c r="I32" s="51"/>
      <c r="J32" s="51"/>
      <c r="K32" s="51"/>
      <c r="L32" s="5"/>
      <c r="M32" s="84">
        <f>SUM(M30:M31)</f>
        <v>0</v>
      </c>
      <c r="N32" s="84">
        <f>SUM(N30:N31)</f>
        <v>0</v>
      </c>
      <c r="O32" s="84">
        <f>SUM(O30:O31)</f>
        <v>0</v>
      </c>
      <c r="P32" s="84"/>
      <c r="Q32" s="84">
        <f>SUM(Q30:Q31)</f>
        <v>0</v>
      </c>
      <c r="R32" s="84">
        <f>SUM(R30:R31)</f>
        <v>0</v>
      </c>
      <c r="S32" s="84"/>
      <c r="T32" s="52">
        <f>SUM(T30:T31)</f>
        <v>0</v>
      </c>
      <c r="U32" s="52">
        <f>SUM(U30:U31)</f>
        <v>3</v>
      </c>
      <c r="V32" s="52">
        <f>SUM(V30:V31)</f>
        <v>1</v>
      </c>
      <c r="W32" s="52"/>
      <c r="X32" s="52">
        <f>SUM(X30:X31)</f>
        <v>0</v>
      </c>
      <c r="Y32" s="52">
        <f>SUM(Y30:Y31)</f>
        <v>4</v>
      </c>
      <c r="Z32" s="52">
        <f>SUM(Z30:Z31)</f>
        <v>94000</v>
      </c>
      <c r="AA32" s="53"/>
    </row>
    <row r="33" spans="3:27" x14ac:dyDescent="0.3">
      <c r="C33" s="38"/>
      <c r="D33" s="39" t="s">
        <v>69</v>
      </c>
      <c r="E33" s="40"/>
      <c r="F33" s="40"/>
      <c r="G33" s="40"/>
      <c r="H33" s="40"/>
      <c r="I33" s="40"/>
      <c r="J33" s="40"/>
      <c r="K33" s="40"/>
      <c r="L33" s="73"/>
      <c r="M33" s="41"/>
      <c r="N33" s="41"/>
      <c r="O33" s="41"/>
      <c r="P33" s="41"/>
      <c r="Q33" s="42"/>
      <c r="R33" s="41"/>
      <c r="S33" s="41"/>
      <c r="T33" s="41"/>
      <c r="U33" s="41"/>
      <c r="V33" s="41"/>
      <c r="W33" s="41"/>
      <c r="X33" s="42"/>
      <c r="Y33" s="43"/>
      <c r="Z33" s="41"/>
      <c r="AA33" s="44"/>
    </row>
    <row r="34" spans="3:27" ht="26.4" customHeight="1" x14ac:dyDescent="0.3">
      <c r="C34" s="45">
        <v>1</v>
      </c>
      <c r="D34" s="18" t="s">
        <v>24</v>
      </c>
      <c r="E34" s="46">
        <v>32000</v>
      </c>
      <c r="F34" s="46"/>
      <c r="G34" s="46">
        <v>1</v>
      </c>
      <c r="H34" s="46">
        <v>1</v>
      </c>
      <c r="I34" s="46"/>
      <c r="J34" s="46"/>
      <c r="K34" s="46">
        <f>+SUM(F34:J34)</f>
        <v>2</v>
      </c>
      <c r="L34" s="83">
        <f>K34*E34</f>
        <v>64000</v>
      </c>
      <c r="M34" s="47">
        <v>0</v>
      </c>
      <c r="N34" s="47">
        <v>1</v>
      </c>
      <c r="O34" s="47">
        <v>1</v>
      </c>
      <c r="P34" s="47">
        <v>0</v>
      </c>
      <c r="Q34" s="47">
        <v>0</v>
      </c>
      <c r="R34" s="47">
        <f>SUM(M34:Q34)</f>
        <v>2</v>
      </c>
      <c r="S34" s="79">
        <f t="shared" ref="S34:S36" si="30">+R34*E34</f>
        <v>64000</v>
      </c>
      <c r="T34" s="47">
        <v>0</v>
      </c>
      <c r="U34" s="47">
        <v>1</v>
      </c>
      <c r="V34" s="47">
        <v>1</v>
      </c>
      <c r="W34" s="47">
        <v>0</v>
      </c>
      <c r="X34" s="47">
        <v>0</v>
      </c>
      <c r="Y34" s="47">
        <f>SUM(T34:X34)</f>
        <v>2</v>
      </c>
      <c r="Z34" s="47">
        <f>E34*Y34</f>
        <v>64000</v>
      </c>
      <c r="AA34" s="121" t="s">
        <v>72</v>
      </c>
    </row>
    <row r="35" spans="3:27" ht="33" customHeight="1" x14ac:dyDescent="0.3">
      <c r="C35" s="45">
        <v>2</v>
      </c>
      <c r="D35" s="18" t="s">
        <v>42</v>
      </c>
      <c r="E35" s="46">
        <v>29038.139406366663</v>
      </c>
      <c r="F35" s="46"/>
      <c r="G35" s="46">
        <v>5</v>
      </c>
      <c r="H35" s="46">
        <v>5</v>
      </c>
      <c r="I35" s="46"/>
      <c r="J35" s="46"/>
      <c r="K35" s="46">
        <f t="shared" ref="K35:K36" si="31">+SUM(F35:J35)</f>
        <v>10</v>
      </c>
      <c r="L35" s="83">
        <f>K35*E35</f>
        <v>290381.39406366664</v>
      </c>
      <c r="M35" s="47">
        <v>0</v>
      </c>
      <c r="N35" s="47">
        <v>5</v>
      </c>
      <c r="O35" s="47">
        <v>5</v>
      </c>
      <c r="P35" s="47">
        <v>0</v>
      </c>
      <c r="Q35" s="47"/>
      <c r="R35" s="47">
        <f t="shared" ref="R35:R36" si="32">SUM(M35:Q35)</f>
        <v>10</v>
      </c>
      <c r="S35" s="79">
        <f t="shared" si="30"/>
        <v>290381.39406366664</v>
      </c>
      <c r="T35" s="79">
        <v>6</v>
      </c>
      <c r="U35" s="47">
        <v>7</v>
      </c>
      <c r="V35" s="47">
        <v>5</v>
      </c>
      <c r="W35" s="47">
        <v>3</v>
      </c>
      <c r="X35" s="47"/>
      <c r="Y35" s="47">
        <f t="shared" ref="Y35:Y36" si="33">SUM(T35:X35)</f>
        <v>21</v>
      </c>
      <c r="Z35" s="47">
        <f t="shared" ref="Z35" si="34">E35*Y35</f>
        <v>609800.9275336999</v>
      </c>
      <c r="AA35" s="122"/>
    </row>
    <row r="36" spans="3:27" ht="37.200000000000003" customHeight="1" x14ac:dyDescent="0.3">
      <c r="C36" s="45">
        <v>3</v>
      </c>
      <c r="D36" s="18" t="s">
        <v>34</v>
      </c>
      <c r="E36" s="46">
        <v>39148.207072266676</v>
      </c>
      <c r="F36" s="46">
        <v>0</v>
      </c>
      <c r="G36" s="46"/>
      <c r="H36" s="46">
        <v>0</v>
      </c>
      <c r="I36" s="46"/>
      <c r="J36" s="46"/>
      <c r="K36" s="46">
        <f t="shared" si="31"/>
        <v>0</v>
      </c>
      <c r="L36" s="83">
        <f>K36*E36</f>
        <v>0</v>
      </c>
      <c r="M36" s="47"/>
      <c r="N36" s="47"/>
      <c r="O36" s="47"/>
      <c r="P36" s="47">
        <v>0</v>
      </c>
      <c r="Q36" s="47">
        <v>0</v>
      </c>
      <c r="R36" s="47">
        <f t="shared" si="32"/>
        <v>0</v>
      </c>
      <c r="S36" s="79">
        <f t="shared" si="30"/>
        <v>0</v>
      </c>
      <c r="T36" s="47"/>
      <c r="U36" s="47">
        <v>1</v>
      </c>
      <c r="V36" s="47"/>
      <c r="W36" s="47">
        <v>0</v>
      </c>
      <c r="X36" s="47">
        <v>0</v>
      </c>
      <c r="Y36" s="47">
        <f t="shared" si="33"/>
        <v>1</v>
      </c>
      <c r="Z36" s="47">
        <f>Y36*E36</f>
        <v>39148.207072266676</v>
      </c>
      <c r="AA36" s="123"/>
    </row>
    <row r="37" spans="3:27" x14ac:dyDescent="0.3">
      <c r="C37" s="115" t="s">
        <v>7</v>
      </c>
      <c r="D37" s="116"/>
      <c r="E37" s="51"/>
      <c r="F37" s="84">
        <f>SUM(F34:F36)</f>
        <v>0</v>
      </c>
      <c r="G37" s="86">
        <f t="shared" ref="G37:K37" si="35">SUM(G34:G36)</f>
        <v>6</v>
      </c>
      <c r="H37" s="86">
        <f t="shared" si="35"/>
        <v>6</v>
      </c>
      <c r="I37" s="86">
        <f t="shared" si="35"/>
        <v>0</v>
      </c>
      <c r="J37" s="86">
        <f t="shared" si="35"/>
        <v>0</v>
      </c>
      <c r="K37" s="86">
        <f t="shared" si="35"/>
        <v>12</v>
      </c>
      <c r="L37" s="5">
        <f>SUM(L34:L36)</f>
        <v>354381.39406366664</v>
      </c>
      <c r="M37" s="84">
        <f>SUM(M34:M36)</f>
        <v>0</v>
      </c>
      <c r="N37" s="84">
        <f>SUM(N34:N36)</f>
        <v>6</v>
      </c>
      <c r="O37" s="84">
        <f>SUM(O34:O36)</f>
        <v>6</v>
      </c>
      <c r="P37" s="84">
        <v>0</v>
      </c>
      <c r="Q37" s="84">
        <f t="shared" ref="Q37:V37" si="36">SUM(Q34:Q36)</f>
        <v>0</v>
      </c>
      <c r="R37" s="84">
        <f t="shared" si="36"/>
        <v>12</v>
      </c>
      <c r="S37" s="84">
        <f t="shared" si="36"/>
        <v>354381.39406366664</v>
      </c>
      <c r="T37" s="52">
        <f t="shared" si="36"/>
        <v>6</v>
      </c>
      <c r="U37" s="52">
        <f t="shared" si="36"/>
        <v>9</v>
      </c>
      <c r="V37" s="52">
        <f t="shared" si="36"/>
        <v>6</v>
      </c>
      <c r="W37" s="52">
        <v>0</v>
      </c>
      <c r="X37" s="52">
        <f>SUM(X34:X36)</f>
        <v>0</v>
      </c>
      <c r="Y37" s="52">
        <f>SUM(Y34:Y36)</f>
        <v>24</v>
      </c>
      <c r="Z37" s="52">
        <f>SUM(Z34:Z36)</f>
        <v>712949.13460596662</v>
      </c>
      <c r="AA37" s="53"/>
    </row>
    <row r="38" spans="3:27" x14ac:dyDescent="0.3">
      <c r="C38" s="38"/>
      <c r="D38" s="39" t="s">
        <v>54</v>
      </c>
      <c r="E38" s="40"/>
      <c r="F38" s="40"/>
      <c r="G38" s="40"/>
      <c r="H38" s="40"/>
      <c r="I38" s="40"/>
      <c r="J38" s="40"/>
      <c r="K38" s="40"/>
      <c r="L38" s="73"/>
      <c r="M38" s="41"/>
      <c r="N38" s="41"/>
      <c r="O38" s="41"/>
      <c r="P38" s="41"/>
      <c r="Q38" s="42"/>
      <c r="R38" s="41"/>
      <c r="S38" s="41"/>
      <c r="T38" s="41"/>
      <c r="U38" s="41"/>
      <c r="V38" s="41"/>
      <c r="W38" s="41"/>
      <c r="X38" s="42"/>
      <c r="Y38" s="43"/>
      <c r="Z38" s="41"/>
      <c r="AA38" s="44"/>
    </row>
    <row r="39" spans="3:27" ht="27.6" x14ac:dyDescent="0.3">
      <c r="C39" s="45">
        <v>1</v>
      </c>
      <c r="D39" s="18" t="s">
        <v>55</v>
      </c>
      <c r="E39" s="46">
        <v>17166.971369999999</v>
      </c>
      <c r="F39" s="46"/>
      <c r="G39" s="46"/>
      <c r="H39" s="46"/>
      <c r="I39" s="46"/>
      <c r="J39" s="46"/>
      <c r="K39" s="46"/>
      <c r="L39" s="8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8"/>
      <c r="Z39" s="47" t="s">
        <v>43</v>
      </c>
      <c r="AA39" s="107" t="s">
        <v>64</v>
      </c>
    </row>
    <row r="40" spans="3:27" x14ac:dyDescent="0.3">
      <c r="C40" s="115" t="s">
        <v>7</v>
      </c>
      <c r="D40" s="116"/>
      <c r="E40" s="51"/>
      <c r="F40" s="51"/>
      <c r="G40" s="51"/>
      <c r="H40" s="51"/>
      <c r="I40" s="51"/>
      <c r="J40" s="51"/>
      <c r="K40" s="51"/>
      <c r="L40" s="5"/>
      <c r="M40" s="84"/>
      <c r="N40" s="84"/>
      <c r="O40" s="84"/>
      <c r="P40" s="84"/>
      <c r="Q40" s="84"/>
      <c r="R40" s="84"/>
      <c r="S40" s="84"/>
      <c r="T40" s="52"/>
      <c r="U40" s="52"/>
      <c r="V40" s="52"/>
      <c r="W40" s="52"/>
      <c r="X40" s="52"/>
      <c r="Y40" s="52"/>
      <c r="Z40" s="52"/>
      <c r="AA40" s="53"/>
    </row>
    <row r="41" spans="3:27" x14ac:dyDescent="0.3">
      <c r="C41" s="55"/>
      <c r="D41" s="39" t="s">
        <v>41</v>
      </c>
      <c r="E41" s="56"/>
      <c r="F41" s="56"/>
      <c r="G41" s="56"/>
      <c r="H41" s="56"/>
      <c r="I41" s="56"/>
      <c r="J41" s="56"/>
      <c r="K41" s="56"/>
      <c r="L41" s="99"/>
      <c r="M41" s="42"/>
      <c r="N41" s="42"/>
      <c r="O41" s="42"/>
      <c r="P41" s="42"/>
      <c r="Q41" s="42"/>
      <c r="R41" s="41"/>
      <c r="S41" s="41"/>
      <c r="T41" s="42"/>
      <c r="U41" s="42"/>
      <c r="V41" s="42"/>
      <c r="W41" s="42"/>
      <c r="X41" s="42"/>
      <c r="Y41" s="43"/>
      <c r="Z41" s="41"/>
      <c r="AA41" s="44"/>
    </row>
    <row r="42" spans="3:27" ht="27.6" x14ac:dyDescent="0.3">
      <c r="C42" s="57">
        <v>1</v>
      </c>
      <c r="D42" s="106" t="s">
        <v>44</v>
      </c>
      <c r="E42" s="59" t="s">
        <v>4</v>
      </c>
      <c r="F42" s="135" t="s">
        <v>5</v>
      </c>
      <c r="G42" s="135"/>
      <c r="H42" s="135"/>
      <c r="I42" s="135"/>
      <c r="J42" s="135"/>
      <c r="K42" s="135"/>
      <c r="L42" s="98"/>
      <c r="M42" s="135" t="s">
        <v>5</v>
      </c>
      <c r="N42" s="135"/>
      <c r="O42" s="135"/>
      <c r="P42" s="135"/>
      <c r="Q42" s="135"/>
      <c r="R42" s="135"/>
      <c r="S42" s="60"/>
      <c r="T42" s="135" t="s">
        <v>5</v>
      </c>
      <c r="U42" s="135"/>
      <c r="V42" s="135"/>
      <c r="W42" s="135"/>
      <c r="X42" s="135"/>
      <c r="Y42" s="135"/>
      <c r="Z42" s="60"/>
      <c r="AA42" s="151" t="s">
        <v>70</v>
      </c>
    </row>
    <row r="43" spans="3:27" x14ac:dyDescent="0.3">
      <c r="C43" s="57">
        <f t="shared" ref="C43" si="37">C42+1</f>
        <v>2</v>
      </c>
      <c r="D43" s="58" t="s">
        <v>10</v>
      </c>
      <c r="E43" s="59" t="s">
        <v>4</v>
      </c>
      <c r="F43" s="135" t="s">
        <v>5</v>
      </c>
      <c r="G43" s="135"/>
      <c r="H43" s="135"/>
      <c r="I43" s="135"/>
      <c r="J43" s="135"/>
      <c r="K43" s="135"/>
      <c r="L43" s="98"/>
      <c r="M43" s="135" t="s">
        <v>5</v>
      </c>
      <c r="N43" s="135"/>
      <c r="O43" s="135"/>
      <c r="P43" s="135"/>
      <c r="Q43" s="135"/>
      <c r="R43" s="135"/>
      <c r="S43" s="60"/>
      <c r="T43" s="135" t="s">
        <v>5</v>
      </c>
      <c r="U43" s="135"/>
      <c r="V43" s="135"/>
      <c r="W43" s="135"/>
      <c r="X43" s="135"/>
      <c r="Y43" s="135"/>
      <c r="Z43" s="60"/>
      <c r="AA43" s="152"/>
    </row>
    <row r="44" spans="3:27" x14ac:dyDescent="0.3">
      <c r="C44" s="57">
        <v>3</v>
      </c>
      <c r="D44" s="61" t="s">
        <v>15</v>
      </c>
      <c r="E44" s="59">
        <v>2000</v>
      </c>
      <c r="F44" s="59"/>
      <c r="G44" s="59"/>
      <c r="H44" s="59"/>
      <c r="I44" s="59"/>
      <c r="J44" s="59"/>
      <c r="K44" s="59"/>
      <c r="L44" s="98"/>
      <c r="M44" s="62"/>
      <c r="N44" s="62"/>
      <c r="O44" s="62"/>
      <c r="P44" s="62"/>
      <c r="Q44" s="62"/>
      <c r="R44" s="60">
        <v>1</v>
      </c>
      <c r="S44" s="60">
        <f t="shared" ref="S44:S46" si="38">R44*E44</f>
        <v>2000</v>
      </c>
      <c r="T44" s="62"/>
      <c r="U44" s="62"/>
      <c r="V44" s="62"/>
      <c r="W44" s="62"/>
      <c r="X44" s="62"/>
      <c r="Y44" s="60">
        <v>2</v>
      </c>
      <c r="Z44" s="60">
        <f t="shared" ref="Z44:Z46" si="39">Y44*E44</f>
        <v>4000</v>
      </c>
      <c r="AA44" s="132" t="s">
        <v>23</v>
      </c>
    </row>
    <row r="45" spans="3:27" x14ac:dyDescent="0.3">
      <c r="C45" s="57">
        <v>4</v>
      </c>
      <c r="D45" s="58" t="s">
        <v>22</v>
      </c>
      <c r="E45" s="59">
        <v>5000</v>
      </c>
      <c r="F45" s="59"/>
      <c r="G45" s="59"/>
      <c r="H45" s="59"/>
      <c r="I45" s="59"/>
      <c r="J45" s="59"/>
      <c r="K45" s="59"/>
      <c r="L45" s="98"/>
      <c r="M45" s="47"/>
      <c r="N45" s="47"/>
      <c r="O45" s="47"/>
      <c r="P45" s="47"/>
      <c r="Q45" s="47"/>
      <c r="R45" s="47"/>
      <c r="S45" s="60">
        <f t="shared" si="38"/>
        <v>0</v>
      </c>
      <c r="T45" s="47"/>
      <c r="U45" s="47"/>
      <c r="V45" s="47"/>
      <c r="W45" s="47"/>
      <c r="X45" s="47"/>
      <c r="Y45" s="47">
        <v>1</v>
      </c>
      <c r="Z45" s="60">
        <f t="shared" si="39"/>
        <v>5000</v>
      </c>
      <c r="AA45" s="133"/>
    </row>
    <row r="46" spans="3:27" x14ac:dyDescent="0.3">
      <c r="C46" s="57">
        <v>5</v>
      </c>
      <c r="D46" s="58" t="s">
        <v>35</v>
      </c>
      <c r="E46" s="59">
        <v>3000</v>
      </c>
      <c r="F46" s="59"/>
      <c r="G46" s="59"/>
      <c r="H46" s="59"/>
      <c r="I46" s="59"/>
      <c r="J46" s="59"/>
      <c r="K46" s="59"/>
      <c r="L46" s="98"/>
      <c r="M46" s="47"/>
      <c r="N46" s="47"/>
      <c r="O46" s="47"/>
      <c r="P46" s="47"/>
      <c r="Q46" s="47"/>
      <c r="R46" s="47"/>
      <c r="S46" s="60">
        <f t="shared" si="38"/>
        <v>0</v>
      </c>
      <c r="T46" s="47"/>
      <c r="U46" s="47"/>
      <c r="V46" s="47"/>
      <c r="W46" s="47"/>
      <c r="X46" s="47"/>
      <c r="Y46" s="47">
        <v>2</v>
      </c>
      <c r="Z46" s="60">
        <f t="shared" si="39"/>
        <v>6000</v>
      </c>
      <c r="AA46" s="133"/>
    </row>
    <row r="47" spans="3:27" x14ac:dyDescent="0.3">
      <c r="C47" s="57">
        <v>6</v>
      </c>
      <c r="D47" s="61" t="s">
        <v>33</v>
      </c>
      <c r="E47" s="59">
        <v>6500</v>
      </c>
      <c r="F47" s="59"/>
      <c r="G47" s="59"/>
      <c r="H47" s="59"/>
      <c r="I47" s="59"/>
      <c r="J47" s="59"/>
      <c r="K47" s="59"/>
      <c r="L47" s="98"/>
      <c r="M47" s="62"/>
      <c r="N47" s="62"/>
      <c r="O47" s="62"/>
      <c r="P47" s="62"/>
      <c r="Q47" s="62"/>
      <c r="R47" s="60">
        <v>1</v>
      </c>
      <c r="S47" s="60">
        <f>R47*E47</f>
        <v>6500</v>
      </c>
      <c r="T47" s="62"/>
      <c r="U47" s="62"/>
      <c r="V47" s="62"/>
      <c r="W47" s="62"/>
      <c r="X47" s="62"/>
      <c r="Y47" s="60">
        <v>1</v>
      </c>
      <c r="Z47" s="60">
        <f>Y47*E47</f>
        <v>6500</v>
      </c>
      <c r="AA47" s="134"/>
    </row>
    <row r="48" spans="3:27" x14ac:dyDescent="0.3">
      <c r="C48" s="147" t="s">
        <v>7</v>
      </c>
      <c r="D48" s="148"/>
      <c r="E48" s="51"/>
      <c r="F48" s="51"/>
      <c r="G48" s="51"/>
      <c r="H48" s="51"/>
      <c r="I48" s="51"/>
      <c r="J48" s="51"/>
      <c r="K48" s="51"/>
      <c r="L48" s="5">
        <f>+SUM(L42:L47)</f>
        <v>0</v>
      </c>
      <c r="M48" s="131"/>
      <c r="N48" s="131"/>
      <c r="O48" s="131"/>
      <c r="P48" s="131"/>
      <c r="Q48" s="131"/>
      <c r="R48" s="131"/>
      <c r="S48" s="5">
        <f>+SUM(S42:S47)</f>
        <v>8500</v>
      </c>
      <c r="T48" s="131"/>
      <c r="U48" s="131"/>
      <c r="V48" s="131"/>
      <c r="W48" s="131"/>
      <c r="X48" s="131"/>
      <c r="Y48" s="131"/>
      <c r="Z48" s="5">
        <f>+SUM(Z42:Z47)</f>
        <v>21500</v>
      </c>
      <c r="AA48" s="53"/>
    </row>
    <row r="49" spans="1:28" x14ac:dyDescent="0.3">
      <c r="C49" s="149" t="s">
        <v>12</v>
      </c>
      <c r="D49" s="150"/>
      <c r="E49" s="108"/>
      <c r="F49" s="108"/>
      <c r="G49" s="108"/>
      <c r="H49" s="108"/>
      <c r="I49" s="108"/>
      <c r="J49" s="108"/>
      <c r="K49" s="108"/>
      <c r="L49" s="63">
        <f>L48+L37+L32+L28+L22+L16</f>
        <v>664372.17053630669</v>
      </c>
      <c r="M49" s="64"/>
      <c r="N49" s="64"/>
      <c r="O49" s="64"/>
      <c r="P49" s="64"/>
      <c r="Q49" s="64"/>
      <c r="R49" s="64"/>
      <c r="S49" s="63">
        <f>S48+S37+S32+S28+S22+S16</f>
        <v>917162.55167510663</v>
      </c>
      <c r="T49" s="64"/>
      <c r="U49" s="64"/>
      <c r="V49" s="64"/>
      <c r="W49" s="64"/>
      <c r="X49" s="64"/>
      <c r="Y49" s="64"/>
      <c r="Z49" s="63">
        <f>Z48+Z37+Z32+Z28+Z22+Z16</f>
        <v>1431024.6019206066</v>
      </c>
      <c r="AA49" s="141"/>
    </row>
    <row r="50" spans="1:28" s="65" customFormat="1" x14ac:dyDescent="0.3">
      <c r="C50" s="145" t="s">
        <v>62</v>
      </c>
      <c r="D50" s="146"/>
      <c r="E50" s="109"/>
      <c r="F50" s="109"/>
      <c r="G50" s="109"/>
      <c r="H50" s="109"/>
      <c r="I50" s="109"/>
      <c r="J50" s="109"/>
      <c r="K50" s="109"/>
      <c r="L50" s="75">
        <v>63000</v>
      </c>
      <c r="M50" s="66"/>
      <c r="N50" s="66"/>
      <c r="O50" s="66"/>
      <c r="P50" s="66"/>
      <c r="Q50" s="66"/>
      <c r="R50" s="92"/>
      <c r="S50" s="75">
        <v>72000</v>
      </c>
      <c r="T50" s="66"/>
      <c r="U50" s="66"/>
      <c r="V50" s="66"/>
      <c r="W50" s="66"/>
      <c r="X50" s="66"/>
      <c r="Y50" s="66"/>
      <c r="Z50" s="67">
        <v>135000</v>
      </c>
      <c r="AA50" s="142"/>
    </row>
    <row r="51" spans="1:28" s="4" customFormat="1" ht="14.4" thickBot="1" x14ac:dyDescent="0.35">
      <c r="C51" s="139" t="s">
        <v>13</v>
      </c>
      <c r="D51" s="140"/>
      <c r="E51" s="110"/>
      <c r="F51" s="110"/>
      <c r="G51" s="110"/>
      <c r="H51" s="110"/>
      <c r="I51" s="110"/>
      <c r="J51" s="110"/>
      <c r="K51" s="110"/>
      <c r="L51" s="100">
        <f>SUM(L49:L50)</f>
        <v>727372.17053630669</v>
      </c>
      <c r="M51" s="68"/>
      <c r="N51" s="68"/>
      <c r="O51" s="68"/>
      <c r="P51" s="68"/>
      <c r="Q51" s="68"/>
      <c r="R51" s="93"/>
      <c r="S51" s="100">
        <f>SUM(S49:S50)</f>
        <v>989162.55167510663</v>
      </c>
      <c r="T51" s="68"/>
      <c r="U51" s="68"/>
      <c r="V51" s="68"/>
      <c r="W51" s="68"/>
      <c r="X51" s="68"/>
      <c r="Y51" s="68"/>
      <c r="Z51" s="69">
        <f>+Z50+Z49</f>
        <v>1566024.6019206066</v>
      </c>
      <c r="AA51" s="143"/>
    </row>
    <row r="54" spans="1:28" x14ac:dyDescent="0.3">
      <c r="C54" s="10" t="s">
        <v>16</v>
      </c>
      <c r="D54" s="11"/>
      <c r="E54" s="9"/>
      <c r="F54" s="72"/>
      <c r="G54" s="72"/>
      <c r="H54" s="72"/>
      <c r="I54" s="72"/>
      <c r="J54" s="72"/>
      <c r="K54" s="72"/>
      <c r="L54" s="101"/>
      <c r="M54" s="15"/>
      <c r="N54" s="15"/>
      <c r="O54" s="16"/>
      <c r="P54" s="16"/>
      <c r="S54" s="17"/>
      <c r="T54" s="15"/>
      <c r="U54" s="15"/>
      <c r="V54" s="16"/>
      <c r="W54" s="16"/>
      <c r="Z54" s="17"/>
    </row>
    <row r="55" spans="1:28" x14ac:dyDescent="0.3">
      <c r="C55" s="11" t="s">
        <v>17</v>
      </c>
      <c r="D55" s="11"/>
      <c r="E55" s="11"/>
      <c r="F55" s="11"/>
      <c r="G55" s="11"/>
      <c r="H55" s="11"/>
      <c r="I55" s="11"/>
      <c r="J55" s="11"/>
      <c r="K55" s="11"/>
      <c r="L55" s="94"/>
      <c r="M55" s="11"/>
      <c r="N55" s="11"/>
      <c r="O55" s="11"/>
      <c r="P55" s="11"/>
      <c r="Q55" s="11"/>
      <c r="R55" s="94"/>
      <c r="S55" s="11"/>
      <c r="T55" s="11"/>
      <c r="U55" s="11"/>
      <c r="V55" s="16"/>
      <c r="W55" s="16"/>
    </row>
    <row r="56" spans="1:28" x14ac:dyDescent="0.3">
      <c r="C56" s="11" t="s">
        <v>18</v>
      </c>
      <c r="D56" s="11"/>
      <c r="E56" s="11"/>
      <c r="F56" s="11"/>
      <c r="G56" s="11"/>
      <c r="H56" s="11"/>
      <c r="I56" s="11"/>
      <c r="J56" s="11"/>
      <c r="K56" s="11"/>
      <c r="L56" s="94"/>
      <c r="M56" s="11"/>
      <c r="N56" s="11"/>
      <c r="O56" s="11"/>
      <c r="P56" s="11"/>
      <c r="Q56" s="11"/>
      <c r="R56" s="94"/>
      <c r="S56" s="11"/>
      <c r="T56" s="11"/>
      <c r="U56" s="11"/>
      <c r="V56" s="11"/>
      <c r="W56" s="70"/>
    </row>
    <row r="57" spans="1:28" s="2" customFormat="1" x14ac:dyDescent="0.3">
      <c r="A57" s="3"/>
      <c r="B57" s="3"/>
      <c r="C57" s="11" t="s">
        <v>21</v>
      </c>
      <c r="D57" s="11"/>
      <c r="E57" s="11"/>
      <c r="F57" s="11"/>
      <c r="G57" s="11"/>
      <c r="H57" s="11"/>
      <c r="I57" s="11"/>
      <c r="J57" s="11"/>
      <c r="K57" s="11"/>
      <c r="L57" s="94"/>
      <c r="M57" s="11"/>
      <c r="N57" s="11"/>
      <c r="O57" s="11"/>
      <c r="P57" s="11"/>
      <c r="Q57" s="11"/>
      <c r="R57" s="94"/>
      <c r="S57" s="11"/>
      <c r="T57" s="11"/>
      <c r="U57" s="11"/>
      <c r="V57" s="16"/>
      <c r="W57" s="16"/>
      <c r="X57" s="13"/>
      <c r="Y57" s="14"/>
      <c r="Z57" s="13"/>
      <c r="AA57" s="8"/>
      <c r="AB57" s="3"/>
    </row>
    <row r="58" spans="1:28" s="2" customFormat="1" x14ac:dyDescent="0.3">
      <c r="A58" s="3"/>
      <c r="B58" s="3"/>
      <c r="C58" s="89" t="s">
        <v>19</v>
      </c>
      <c r="D58" s="89"/>
      <c r="E58" s="89"/>
      <c r="F58" s="89"/>
      <c r="G58" s="89"/>
      <c r="H58" s="89"/>
      <c r="I58" s="89"/>
      <c r="J58" s="89"/>
      <c r="K58" s="89"/>
      <c r="L58" s="94"/>
      <c r="M58" s="89"/>
      <c r="N58" s="89"/>
      <c r="O58" s="89"/>
      <c r="P58" s="89"/>
      <c r="Q58" s="89"/>
      <c r="R58" s="94"/>
      <c r="S58" s="89"/>
      <c r="T58" s="89"/>
      <c r="U58" s="89"/>
      <c r="V58" s="16"/>
      <c r="W58" s="16"/>
      <c r="X58" s="13"/>
      <c r="Y58" s="14"/>
      <c r="Z58" s="13"/>
      <c r="AA58" s="8"/>
      <c r="AB58" s="3"/>
    </row>
    <row r="59" spans="1:28" s="2" customFormat="1" x14ac:dyDescent="0.3">
      <c r="A59" s="3"/>
      <c r="B59" s="3"/>
      <c r="C59" s="89" t="s">
        <v>20</v>
      </c>
      <c r="D59" s="89"/>
      <c r="E59" s="89"/>
      <c r="F59" s="89"/>
      <c r="G59" s="89"/>
      <c r="H59" s="89"/>
      <c r="I59" s="89"/>
      <c r="J59" s="89"/>
      <c r="K59" s="89"/>
      <c r="L59" s="94"/>
      <c r="M59" s="89"/>
      <c r="N59" s="89"/>
      <c r="O59" s="89"/>
      <c r="P59" s="89"/>
      <c r="Q59" s="89"/>
      <c r="R59" s="94"/>
      <c r="S59" s="89"/>
      <c r="T59" s="89"/>
      <c r="U59" s="89"/>
      <c r="V59" s="16"/>
      <c r="W59" s="16"/>
      <c r="X59" s="13"/>
      <c r="Y59" s="14"/>
      <c r="Z59" s="13"/>
      <c r="AA59" s="8"/>
      <c r="AB59" s="3"/>
    </row>
    <row r="60" spans="1:28" s="2" customFormat="1" ht="13.8" customHeight="1" x14ac:dyDescent="0.3">
      <c r="A60" s="3"/>
      <c r="B60" s="3"/>
      <c r="C60" s="3" t="s">
        <v>74</v>
      </c>
      <c r="D60" s="90"/>
      <c r="E60" s="90"/>
      <c r="F60" s="90"/>
      <c r="G60" s="90"/>
      <c r="H60" s="90"/>
      <c r="I60" s="90"/>
      <c r="J60" s="90"/>
      <c r="K60" s="90"/>
      <c r="L60" s="95"/>
      <c r="M60" s="90"/>
      <c r="N60" s="90"/>
      <c r="O60" s="90"/>
      <c r="P60" s="90"/>
      <c r="Q60" s="90"/>
      <c r="R60" s="95"/>
      <c r="S60" s="90"/>
      <c r="T60" s="90"/>
      <c r="U60" s="90"/>
      <c r="V60" s="16"/>
      <c r="W60" s="16"/>
      <c r="X60" s="13"/>
      <c r="Y60" s="14"/>
      <c r="Z60" s="13"/>
      <c r="AA60" s="8"/>
      <c r="AB60" s="3"/>
    </row>
    <row r="61" spans="1:28" s="2" customFormat="1" ht="13.8" customHeight="1" x14ac:dyDescent="0.3">
      <c r="A61" s="3"/>
      <c r="B61" s="3"/>
      <c r="C61" s="91"/>
      <c r="D61" s="91"/>
      <c r="E61" s="91"/>
      <c r="F61" s="91"/>
      <c r="G61" s="91"/>
      <c r="H61" s="91"/>
      <c r="I61" s="91"/>
      <c r="J61" s="91"/>
      <c r="K61" s="91"/>
      <c r="L61" s="96"/>
      <c r="M61" s="91"/>
      <c r="N61" s="91"/>
      <c r="O61" s="91"/>
      <c r="P61" s="91"/>
      <c r="Q61" s="91"/>
      <c r="R61" s="96"/>
      <c r="S61" s="91"/>
      <c r="T61" s="91"/>
      <c r="U61" s="91"/>
      <c r="V61" s="13"/>
      <c r="W61" s="13"/>
      <c r="X61" s="13"/>
      <c r="Y61" s="14"/>
      <c r="Z61" s="13"/>
      <c r="AA61" s="8"/>
      <c r="AB61" s="3"/>
    </row>
  </sheetData>
  <mergeCells count="34">
    <mergeCell ref="C51:D51"/>
    <mergeCell ref="AA49:AA51"/>
    <mergeCell ref="F7:L7"/>
    <mergeCell ref="M7:S7"/>
    <mergeCell ref="T7:Z7"/>
    <mergeCell ref="C50:D50"/>
    <mergeCell ref="C16:D16"/>
    <mergeCell ref="T42:Y42"/>
    <mergeCell ref="T43:Y43"/>
    <mergeCell ref="C48:D48"/>
    <mergeCell ref="T48:Y48"/>
    <mergeCell ref="C49:D49"/>
    <mergeCell ref="C40:D40"/>
    <mergeCell ref="AA42:AA43"/>
    <mergeCell ref="M42:R42"/>
    <mergeCell ref="M43:R43"/>
    <mergeCell ref="M48:R48"/>
    <mergeCell ref="AA44:AA47"/>
    <mergeCell ref="F42:K42"/>
    <mergeCell ref="F43:K43"/>
    <mergeCell ref="M6:S6"/>
    <mergeCell ref="T6:Z6"/>
    <mergeCell ref="C37:D37"/>
    <mergeCell ref="D1:E1"/>
    <mergeCell ref="D2:E2"/>
    <mergeCell ref="AA3:AA6"/>
    <mergeCell ref="C22:D22"/>
    <mergeCell ref="C28:D28"/>
    <mergeCell ref="AA34:AA36"/>
    <mergeCell ref="AA24:AA25"/>
    <mergeCell ref="C32:D32"/>
    <mergeCell ref="AA30:AA31"/>
    <mergeCell ref="AA18:AA21"/>
    <mergeCell ref="F6:L6"/>
  </mergeCells>
  <pageMargins left="0.7" right="0.7" top="0.75" bottom="0.75" header="0.3" footer="0.3"/>
  <pageSetup scale="38" orientation="portrait" r:id="rId1"/>
  <ignoredErrors>
    <ignoredError sqref="Y13:Y15 K12:K37 K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O12" sqref="O12"/>
    </sheetView>
  </sheetViews>
  <sheetFormatPr defaultRowHeight="14.4" x14ac:dyDescent="0.3"/>
  <cols>
    <col min="1" max="1" width="1.6640625" style="3" customWidth="1"/>
    <col min="2" max="2" width="1.44140625" style="3" customWidth="1"/>
    <col min="3" max="3" width="10.44140625" style="1" customWidth="1"/>
    <col min="4" max="4" width="38.77734375" style="6" bestFit="1" customWidth="1"/>
    <col min="5" max="5" width="12.33203125" style="7" customWidth="1"/>
    <col min="6" max="10" width="4.6640625" style="7" customWidth="1"/>
    <col min="11" max="11" width="9.21875" style="7" customWidth="1"/>
    <col min="12" max="12" width="11.6640625" style="2" customWidth="1"/>
    <col min="13" max="13" width="12.33203125" bestFit="1" customWidth="1"/>
  </cols>
  <sheetData>
    <row r="1" spans="1:12" x14ac:dyDescent="0.3">
      <c r="D1" s="117"/>
      <c r="E1" s="117"/>
      <c r="F1" s="114"/>
      <c r="G1" s="114"/>
      <c r="H1" s="114"/>
      <c r="I1" s="114"/>
      <c r="J1" s="114"/>
      <c r="K1" s="114"/>
      <c r="L1" s="97"/>
    </row>
    <row r="2" spans="1:12" ht="15" thickBot="1" x14ac:dyDescent="0.35">
      <c r="D2" s="117"/>
      <c r="E2" s="117"/>
      <c r="F2" s="114"/>
      <c r="G2" s="114"/>
      <c r="H2" s="114"/>
      <c r="I2" s="114"/>
      <c r="J2" s="114"/>
      <c r="K2" s="114"/>
      <c r="L2" s="97"/>
    </row>
    <row r="3" spans="1:12" x14ac:dyDescent="0.3">
      <c r="C3" s="20" t="s">
        <v>40</v>
      </c>
      <c r="D3" s="21" t="s">
        <v>36</v>
      </c>
      <c r="E3" s="22"/>
      <c r="F3" s="22"/>
      <c r="G3" s="22"/>
      <c r="H3" s="22"/>
      <c r="I3" s="22"/>
      <c r="J3" s="22"/>
      <c r="K3" s="22"/>
      <c r="L3" s="111"/>
    </row>
    <row r="4" spans="1:12" x14ac:dyDescent="0.3">
      <c r="C4" s="25" t="s">
        <v>39</v>
      </c>
      <c r="D4" s="26">
        <v>44523</v>
      </c>
      <c r="E4" s="27"/>
      <c r="F4" s="27"/>
      <c r="G4" s="27"/>
      <c r="H4" s="27"/>
      <c r="I4" s="27"/>
      <c r="J4" s="27"/>
      <c r="K4" s="27"/>
      <c r="L4" s="112"/>
    </row>
    <row r="5" spans="1:12" x14ac:dyDescent="0.3">
      <c r="C5" s="30" t="s">
        <v>37</v>
      </c>
      <c r="D5" s="31" t="s">
        <v>38</v>
      </c>
      <c r="E5" s="32"/>
      <c r="F5" s="32"/>
      <c r="G5" s="32"/>
      <c r="H5" s="32"/>
      <c r="I5" s="32"/>
      <c r="J5" s="32"/>
      <c r="K5" s="32"/>
      <c r="L5" s="113"/>
    </row>
    <row r="6" spans="1:12" x14ac:dyDescent="0.3">
      <c r="C6" s="35" t="s">
        <v>9</v>
      </c>
      <c r="D6" s="36"/>
      <c r="E6" s="37" t="s">
        <v>6</v>
      </c>
      <c r="F6" s="129" t="s">
        <v>75</v>
      </c>
      <c r="G6" s="130"/>
      <c r="H6" s="130"/>
      <c r="I6" s="130"/>
      <c r="J6" s="130"/>
      <c r="K6" s="130"/>
      <c r="L6" s="130"/>
    </row>
    <row r="7" spans="1:12" x14ac:dyDescent="0.3">
      <c r="C7" s="35"/>
      <c r="D7" s="36"/>
      <c r="E7" s="37"/>
      <c r="F7" s="129" t="s">
        <v>66</v>
      </c>
      <c r="G7" s="130"/>
      <c r="H7" s="130"/>
      <c r="I7" s="130"/>
      <c r="J7" s="130"/>
      <c r="K7" s="130"/>
      <c r="L7" s="144"/>
    </row>
    <row r="8" spans="1:12" x14ac:dyDescent="0.3">
      <c r="A8" s="8"/>
      <c r="B8" s="8"/>
      <c r="C8" s="102"/>
      <c r="D8" s="103"/>
      <c r="E8" s="104"/>
      <c r="F8" s="75" t="s">
        <v>0</v>
      </c>
      <c r="G8" s="75" t="s">
        <v>1</v>
      </c>
      <c r="H8" s="75" t="s">
        <v>2</v>
      </c>
      <c r="I8" s="75" t="s">
        <v>3</v>
      </c>
      <c r="J8" s="105" t="s">
        <v>30</v>
      </c>
      <c r="K8" s="75" t="s">
        <v>11</v>
      </c>
      <c r="L8" s="75" t="s">
        <v>58</v>
      </c>
    </row>
    <row r="9" spans="1:12" x14ac:dyDescent="0.3">
      <c r="C9" s="38"/>
      <c r="D9" s="39" t="s">
        <v>31</v>
      </c>
      <c r="E9" s="40"/>
      <c r="F9" s="73"/>
      <c r="G9" s="73"/>
      <c r="H9" s="73"/>
      <c r="I9" s="73"/>
      <c r="J9" s="73"/>
      <c r="K9" s="73"/>
      <c r="L9" s="73"/>
    </row>
    <row r="10" spans="1:12" x14ac:dyDescent="0.3">
      <c r="A10" s="74"/>
      <c r="B10" s="74"/>
      <c r="C10" s="77">
        <v>1</v>
      </c>
      <c r="D10" s="78" t="s">
        <v>77</v>
      </c>
      <c r="E10" s="59">
        <v>60000</v>
      </c>
      <c r="F10" s="59">
        <v>1</v>
      </c>
      <c r="G10" s="59"/>
      <c r="H10" s="59"/>
      <c r="I10" s="59"/>
      <c r="J10" s="59"/>
      <c r="K10" s="47">
        <f t="shared" ref="K10" si="0">SUM(F10:J10)</f>
        <v>1</v>
      </c>
      <c r="L10" s="98">
        <f>E10*K10</f>
        <v>60000</v>
      </c>
    </row>
    <row r="11" spans="1:12" x14ac:dyDescent="0.3">
      <c r="C11" s="115" t="s">
        <v>7</v>
      </c>
      <c r="D11" s="116"/>
      <c r="E11" s="51"/>
      <c r="F11" s="51"/>
      <c r="G11" s="51"/>
      <c r="H11" s="51"/>
      <c r="I11" s="51"/>
      <c r="J11" s="51"/>
      <c r="K11" s="51"/>
      <c r="L11" s="5">
        <f>SUM(L10:L10)</f>
        <v>60000</v>
      </c>
    </row>
    <row r="12" spans="1:12" x14ac:dyDescent="0.3">
      <c r="C12" s="38"/>
      <c r="D12" s="39" t="s">
        <v>32</v>
      </c>
      <c r="E12" s="40"/>
      <c r="F12" s="40"/>
      <c r="G12" s="40"/>
      <c r="H12" s="40"/>
      <c r="I12" s="40"/>
      <c r="J12" s="40"/>
      <c r="K12" s="40"/>
      <c r="L12" s="73"/>
    </row>
    <row r="13" spans="1:12" x14ac:dyDescent="0.3">
      <c r="C13" s="45">
        <v>2</v>
      </c>
      <c r="D13" s="12" t="s">
        <v>25</v>
      </c>
      <c r="E13" s="46">
        <v>24297.145799399994</v>
      </c>
      <c r="F13" s="46"/>
      <c r="G13" s="46">
        <v>1</v>
      </c>
      <c r="H13" s="46">
        <v>1</v>
      </c>
      <c r="I13" s="46"/>
      <c r="J13" s="46"/>
      <c r="K13" s="47">
        <f t="shared" ref="K13" si="1">SUM(F13:J13)</f>
        <v>2</v>
      </c>
      <c r="L13" s="98">
        <f t="shared" ref="L13" si="2">E13*K13</f>
        <v>48594.291598799988</v>
      </c>
    </row>
    <row r="14" spans="1:12" x14ac:dyDescent="0.3">
      <c r="C14" s="115" t="s">
        <v>7</v>
      </c>
      <c r="D14" s="116"/>
      <c r="E14" s="51"/>
      <c r="F14" s="51"/>
      <c r="G14" s="51"/>
      <c r="H14" s="51"/>
      <c r="I14" s="51"/>
      <c r="J14" s="51"/>
      <c r="K14" s="51"/>
      <c r="L14" s="5">
        <f>SUM(L13:L13)</f>
        <v>48594.291598799988</v>
      </c>
    </row>
    <row r="15" spans="1:12" x14ac:dyDescent="0.3">
      <c r="C15" s="55"/>
      <c r="D15" s="39" t="s">
        <v>41</v>
      </c>
      <c r="E15" s="56"/>
      <c r="F15" s="56"/>
      <c r="G15" s="56"/>
      <c r="H15" s="56"/>
      <c r="I15" s="56"/>
      <c r="J15" s="56"/>
      <c r="K15" s="56"/>
      <c r="L15" s="99"/>
    </row>
    <row r="16" spans="1:12" ht="27.6" x14ac:dyDescent="0.3">
      <c r="C16" s="57">
        <v>1</v>
      </c>
      <c r="D16" s="106" t="s">
        <v>44</v>
      </c>
      <c r="E16" s="59" t="s">
        <v>4</v>
      </c>
      <c r="F16" s="135" t="s">
        <v>5</v>
      </c>
      <c r="G16" s="135"/>
      <c r="H16" s="135"/>
      <c r="I16" s="135"/>
      <c r="J16" s="135"/>
      <c r="K16" s="135"/>
      <c r="L16" s="98"/>
    </row>
    <row r="17" spans="1:13" x14ac:dyDescent="0.3">
      <c r="C17" s="57">
        <f t="shared" ref="C17" si="3">C16+1</f>
        <v>2</v>
      </c>
      <c r="D17" s="58" t="s">
        <v>121</v>
      </c>
      <c r="E17" s="59" t="s">
        <v>4</v>
      </c>
      <c r="F17" s="135" t="s">
        <v>5</v>
      </c>
      <c r="G17" s="135"/>
      <c r="H17" s="135"/>
      <c r="I17" s="135"/>
      <c r="J17" s="135"/>
      <c r="K17" s="135"/>
      <c r="L17" s="98"/>
    </row>
    <row r="18" spans="1:13" x14ac:dyDescent="0.3">
      <c r="C18" s="147" t="s">
        <v>7</v>
      </c>
      <c r="D18" s="148"/>
      <c r="E18" s="51"/>
      <c r="F18" s="51"/>
      <c r="G18" s="51"/>
      <c r="H18" s="51"/>
      <c r="I18" s="51"/>
      <c r="J18" s="51"/>
      <c r="K18" s="51"/>
      <c r="L18" s="5">
        <f>+SUM(L16:L17)</f>
        <v>0</v>
      </c>
    </row>
    <row r="19" spans="1:13" x14ac:dyDescent="0.3">
      <c r="C19" s="149" t="s">
        <v>12</v>
      </c>
      <c r="D19" s="150"/>
      <c r="E19" s="108"/>
      <c r="F19" s="108"/>
      <c r="G19" s="108"/>
      <c r="H19" s="108"/>
      <c r="I19" s="108"/>
      <c r="J19" s="108"/>
      <c r="K19" s="108"/>
      <c r="L19" s="63">
        <f>L11+L14</f>
        <v>108594.29159879999</v>
      </c>
    </row>
    <row r="20" spans="1:13" x14ac:dyDescent="0.3">
      <c r="A20" s="65"/>
      <c r="B20" s="65"/>
      <c r="C20" s="145" t="s">
        <v>62</v>
      </c>
      <c r="D20" s="146"/>
      <c r="E20" s="109"/>
      <c r="F20" s="109"/>
      <c r="G20" s="109"/>
      <c r="H20" s="109"/>
      <c r="I20" s="109"/>
      <c r="J20" s="109"/>
      <c r="K20" s="109"/>
      <c r="L20" s="75">
        <v>45000</v>
      </c>
      <c r="M20" s="153"/>
    </row>
    <row r="21" spans="1:13" ht="15" thickBot="1" x14ac:dyDescent="0.35">
      <c r="A21" s="4"/>
      <c r="B21" s="4"/>
      <c r="C21" s="139" t="s">
        <v>13</v>
      </c>
      <c r="D21" s="140"/>
      <c r="E21" s="110"/>
      <c r="F21" s="110"/>
      <c r="G21" s="110"/>
      <c r="H21" s="110"/>
      <c r="I21" s="110"/>
      <c r="J21" s="110"/>
      <c r="K21" s="110"/>
      <c r="L21" s="100">
        <f>SUM(L19:L20)</f>
        <v>153594.29159879999</v>
      </c>
    </row>
    <row r="24" spans="1:13" x14ac:dyDescent="0.3">
      <c r="C24" s="10" t="s">
        <v>16</v>
      </c>
      <c r="D24" s="11"/>
      <c r="E24" s="72"/>
      <c r="F24" s="72"/>
      <c r="G24" s="72"/>
      <c r="H24" s="72"/>
      <c r="I24" s="72"/>
      <c r="J24" s="72"/>
      <c r="K24" s="72"/>
      <c r="L24" s="101"/>
    </row>
    <row r="25" spans="1:13" x14ac:dyDescent="0.3">
      <c r="C25" s="11" t="s">
        <v>17</v>
      </c>
      <c r="D25" s="11"/>
      <c r="E25" s="11"/>
      <c r="F25" s="11"/>
      <c r="G25" s="11"/>
      <c r="H25" s="11"/>
      <c r="I25" s="11"/>
      <c r="J25" s="11"/>
      <c r="K25" s="11"/>
      <c r="L25" s="94"/>
    </row>
    <row r="26" spans="1:13" x14ac:dyDescent="0.3">
      <c r="C26" s="11" t="s">
        <v>18</v>
      </c>
      <c r="D26" s="11"/>
      <c r="E26" s="11"/>
      <c r="F26" s="11"/>
      <c r="G26" s="11"/>
      <c r="H26" s="11"/>
      <c r="I26" s="11"/>
      <c r="J26" s="11"/>
      <c r="K26" s="11"/>
      <c r="L26" s="94"/>
    </row>
    <row r="27" spans="1:13" x14ac:dyDescent="0.3">
      <c r="C27" s="11" t="s">
        <v>21</v>
      </c>
      <c r="D27" s="11"/>
      <c r="E27" s="11"/>
      <c r="F27" s="11"/>
      <c r="G27" s="11"/>
      <c r="H27" s="11"/>
      <c r="I27" s="11"/>
      <c r="J27" s="11"/>
      <c r="K27" s="11"/>
      <c r="L27" s="94"/>
    </row>
    <row r="28" spans="1:13" x14ac:dyDescent="0.3">
      <c r="C28" s="89" t="s">
        <v>19</v>
      </c>
      <c r="D28" s="89"/>
      <c r="E28" s="89"/>
      <c r="F28" s="89"/>
      <c r="G28" s="89"/>
      <c r="H28" s="89"/>
      <c r="I28" s="89"/>
      <c r="J28" s="89"/>
      <c r="K28" s="89"/>
      <c r="L28" s="94"/>
    </row>
    <row r="29" spans="1:13" x14ac:dyDescent="0.3">
      <c r="C29" s="89" t="s">
        <v>20</v>
      </c>
      <c r="D29" s="89"/>
      <c r="E29" s="89"/>
      <c r="F29" s="89"/>
      <c r="G29" s="89"/>
      <c r="H29" s="89"/>
      <c r="I29" s="89"/>
      <c r="J29" s="89"/>
      <c r="K29" s="89"/>
      <c r="L29" s="94"/>
    </row>
    <row r="30" spans="1:13" x14ac:dyDescent="0.3">
      <c r="C30" s="3" t="s">
        <v>74</v>
      </c>
      <c r="D30" s="90"/>
      <c r="E30" s="90"/>
      <c r="F30" s="90"/>
      <c r="G30" s="90"/>
      <c r="H30" s="90"/>
      <c r="I30" s="90"/>
      <c r="J30" s="90"/>
      <c r="K30" s="90"/>
      <c r="L30" s="95"/>
    </row>
    <row r="31" spans="1:13" x14ac:dyDescent="0.3">
      <c r="C31" s="91"/>
      <c r="D31" s="91"/>
      <c r="E31" s="91"/>
      <c r="F31" s="91"/>
      <c r="G31" s="91"/>
      <c r="H31" s="91"/>
      <c r="I31" s="91"/>
      <c r="J31" s="91"/>
      <c r="K31" s="91"/>
      <c r="L31" s="96"/>
    </row>
  </sheetData>
  <mergeCells count="12">
    <mergeCell ref="C18:D18"/>
    <mergeCell ref="C19:D19"/>
    <mergeCell ref="C20:D20"/>
    <mergeCell ref="C21:D21"/>
    <mergeCell ref="F16:K16"/>
    <mergeCell ref="F17:K17"/>
    <mergeCell ref="D1:E1"/>
    <mergeCell ref="D2:E2"/>
    <mergeCell ref="F6:L6"/>
    <mergeCell ref="F7:L7"/>
    <mergeCell ref="C11:D11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7"/>
  <sheetViews>
    <sheetView workbookViewId="0">
      <pane ySplit="7" topLeftCell="A20" activePane="bottomLeft" state="frozen"/>
      <selection pane="bottomLeft" activeCell="S27" sqref="S27"/>
    </sheetView>
  </sheetViews>
  <sheetFormatPr defaultColWidth="9" defaultRowHeight="14.4" x14ac:dyDescent="0.2"/>
  <cols>
    <col min="1" max="1" width="4.88671875" style="154" customWidth="1"/>
    <col min="2" max="2" width="37.44140625" style="154" bestFit="1" customWidth="1"/>
    <col min="3" max="3" width="3.88671875" style="187" bestFit="1" customWidth="1"/>
    <col min="4" max="4" width="6.6640625" style="154" bestFit="1" customWidth="1"/>
    <col min="5" max="5" width="8.33203125" style="154" bestFit="1" customWidth="1"/>
    <col min="6" max="7" width="8.77734375" style="154" customWidth="1"/>
    <col min="8" max="8" width="9.33203125" style="154" bestFit="1" customWidth="1"/>
    <col min="9" max="9" width="8.5546875" style="154" customWidth="1"/>
    <col min="10" max="10" width="11.109375" style="154" bestFit="1" customWidth="1"/>
    <col min="11" max="11" width="9.33203125" style="154" bestFit="1" customWidth="1"/>
    <col min="12" max="12" width="10.33203125" style="154" bestFit="1" customWidth="1"/>
    <col min="13" max="13" width="7.6640625" style="154" bestFit="1" customWidth="1"/>
    <col min="14" max="14" width="13.77734375" style="154" bestFit="1" customWidth="1"/>
    <col min="15" max="15" width="11.109375" style="154" customWidth="1"/>
    <col min="16" max="16" width="8.33203125" style="154" bestFit="1" customWidth="1"/>
    <col min="17" max="17" width="13.77734375" style="154" bestFit="1" customWidth="1"/>
    <col min="18" max="232" width="9.109375" style="154" customWidth="1"/>
    <col min="233" max="233" width="1.5546875" style="154" customWidth="1"/>
    <col min="234" max="234" width="4.88671875" style="154" customWidth="1"/>
    <col min="235" max="235" width="35" style="154" customWidth="1"/>
    <col min="236" max="236" width="2.109375" style="154" customWidth="1"/>
    <col min="237" max="237" width="6.5546875" style="154" customWidth="1"/>
    <col min="238" max="238" width="7.88671875" style="154" customWidth="1"/>
    <col min="239" max="242" width="7.44140625" style="154" customWidth="1"/>
    <col min="243" max="243" width="7.5546875" style="154" customWidth="1"/>
    <col min="244" max="16384" width="9" style="159"/>
  </cols>
  <sheetData>
    <row r="1" spans="1:17" x14ac:dyDescent="0.2">
      <c r="B1" s="155"/>
      <c r="C1" s="155"/>
      <c r="D1" s="155"/>
      <c r="E1" s="155"/>
      <c r="F1" s="156"/>
      <c r="G1" s="156"/>
      <c r="H1" s="156"/>
      <c r="I1" s="157"/>
      <c r="J1" s="158"/>
      <c r="K1" s="158"/>
      <c r="L1" s="158"/>
      <c r="M1" s="158"/>
      <c r="N1" s="158"/>
      <c r="O1" s="158"/>
      <c r="P1" s="158"/>
      <c r="Q1" s="158"/>
    </row>
    <row r="2" spans="1:17" x14ac:dyDescent="0.3">
      <c r="B2" s="188" t="s">
        <v>79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17" x14ac:dyDescent="0.3">
      <c r="B3" s="160" t="s">
        <v>80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s="154" customFormat="1" ht="13.8" x14ac:dyDescent="0.3">
      <c r="B4" s="161" t="s">
        <v>81</v>
      </c>
      <c r="C4" s="190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7" s="154" customFormat="1" ht="13.8" x14ac:dyDescent="0.3">
      <c r="B5" s="161" t="s">
        <v>82</v>
      </c>
      <c r="C5" s="192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</row>
    <row r="6" spans="1:17" s="154" customFormat="1" ht="13.8" x14ac:dyDescent="0.2">
      <c r="B6" s="162" t="s">
        <v>83</v>
      </c>
      <c r="C6" s="162"/>
      <c r="D6" s="162"/>
      <c r="E6" s="162"/>
      <c r="F6" s="163">
        <v>0.05</v>
      </c>
      <c r="G6" s="163">
        <v>0.05</v>
      </c>
      <c r="H6" s="163">
        <v>0.28599999999999998</v>
      </c>
      <c r="I6" s="163">
        <v>0.37030000000000002</v>
      </c>
      <c r="J6" s="163">
        <v>0.5</v>
      </c>
      <c r="K6" s="163">
        <v>0.5</v>
      </c>
      <c r="L6" s="163">
        <v>0.3705</v>
      </c>
      <c r="M6" s="163">
        <v>0.29339999999999999</v>
      </c>
      <c r="N6" s="163">
        <v>0.5</v>
      </c>
      <c r="O6" s="163">
        <v>0.5</v>
      </c>
      <c r="P6" s="163">
        <v>0.5</v>
      </c>
      <c r="Q6" s="163">
        <v>0.5</v>
      </c>
    </row>
    <row r="7" spans="1:17" s="154" customFormat="1" ht="27.6" x14ac:dyDescent="0.2">
      <c r="B7" s="162" t="s">
        <v>84</v>
      </c>
      <c r="C7" s="162" t="s">
        <v>85</v>
      </c>
      <c r="D7" s="162" t="s">
        <v>86</v>
      </c>
      <c r="E7" s="164" t="s">
        <v>87</v>
      </c>
      <c r="F7" s="165" t="s">
        <v>88</v>
      </c>
      <c r="G7" s="165" t="s">
        <v>89</v>
      </c>
      <c r="H7" s="165" t="s">
        <v>24</v>
      </c>
      <c r="I7" s="165" t="s">
        <v>90</v>
      </c>
      <c r="J7" s="165" t="s">
        <v>91</v>
      </c>
      <c r="K7" s="165" t="s">
        <v>92</v>
      </c>
      <c r="L7" s="165" t="s">
        <v>25</v>
      </c>
      <c r="M7" s="165" t="s">
        <v>26</v>
      </c>
      <c r="N7" s="165" t="s">
        <v>93</v>
      </c>
      <c r="O7" s="165" t="s">
        <v>27</v>
      </c>
      <c r="P7" s="165" t="s">
        <v>28</v>
      </c>
      <c r="Q7" s="165" t="s">
        <v>120</v>
      </c>
    </row>
    <row r="8" spans="1:17" s="154" customFormat="1" ht="13.8" x14ac:dyDescent="0.2">
      <c r="B8" s="166"/>
      <c r="C8" s="166"/>
      <c r="D8" s="166"/>
      <c r="E8" s="167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</row>
    <row r="9" spans="1:17" s="154" customFormat="1" ht="13.8" x14ac:dyDescent="0.3">
      <c r="B9" s="169" t="s">
        <v>94</v>
      </c>
      <c r="C9" s="170" t="s">
        <v>95</v>
      </c>
      <c r="D9" s="169"/>
      <c r="E9" s="171"/>
      <c r="F9" s="172">
        <v>10021</v>
      </c>
      <c r="G9" s="172">
        <v>10021</v>
      </c>
      <c r="H9" s="172">
        <v>10856</v>
      </c>
      <c r="I9" s="172">
        <v>10021</v>
      </c>
      <c r="J9" s="172">
        <v>11632</v>
      </c>
      <c r="K9" s="172">
        <v>11632</v>
      </c>
      <c r="L9" s="172">
        <v>11632</v>
      </c>
      <c r="M9" s="172">
        <v>11632</v>
      </c>
      <c r="N9" s="172">
        <v>21000</v>
      </c>
      <c r="O9" s="172">
        <v>19000</v>
      </c>
      <c r="P9" s="172">
        <v>15000</v>
      </c>
      <c r="Q9" s="172">
        <v>21000</v>
      </c>
    </row>
    <row r="10" spans="1:17" s="154" customFormat="1" ht="13.8" x14ac:dyDescent="0.3">
      <c r="B10" s="169" t="s">
        <v>96</v>
      </c>
      <c r="C10" s="170" t="s">
        <v>95</v>
      </c>
      <c r="D10" s="169"/>
      <c r="E10" s="171"/>
      <c r="F10" s="172">
        <v>1430</v>
      </c>
      <c r="G10" s="172">
        <v>1430</v>
      </c>
      <c r="H10" s="172">
        <v>1430</v>
      </c>
      <c r="I10" s="172">
        <v>1430</v>
      </c>
      <c r="J10" s="172">
        <v>1430</v>
      </c>
      <c r="K10" s="172">
        <v>1430</v>
      </c>
      <c r="L10" s="172">
        <v>1430</v>
      </c>
      <c r="M10" s="172">
        <v>1430</v>
      </c>
      <c r="N10" s="172">
        <v>1430</v>
      </c>
      <c r="O10" s="172">
        <v>1430</v>
      </c>
      <c r="P10" s="172">
        <v>1430</v>
      </c>
      <c r="Q10" s="172">
        <v>1430</v>
      </c>
    </row>
    <row r="11" spans="1:17" s="154" customFormat="1" ht="13.8" x14ac:dyDescent="0.3">
      <c r="A11" s="173"/>
      <c r="B11" s="161" t="s">
        <v>97</v>
      </c>
      <c r="C11" s="174"/>
      <c r="D11" s="161"/>
      <c r="E11" s="175"/>
      <c r="F11" s="176">
        <f t="shared" ref="F11:P11" si="0">SUM(F9:F10)</f>
        <v>11451</v>
      </c>
      <c r="G11" s="176">
        <f t="shared" si="0"/>
        <v>11451</v>
      </c>
      <c r="H11" s="176">
        <f t="shared" si="0"/>
        <v>12286</v>
      </c>
      <c r="I11" s="176">
        <f t="shared" si="0"/>
        <v>11451</v>
      </c>
      <c r="J11" s="176">
        <f t="shared" si="0"/>
        <v>13062</v>
      </c>
      <c r="K11" s="176">
        <f t="shared" si="0"/>
        <v>13062</v>
      </c>
      <c r="L11" s="176">
        <f t="shared" si="0"/>
        <v>13062</v>
      </c>
      <c r="M11" s="176">
        <f t="shared" si="0"/>
        <v>13062</v>
      </c>
      <c r="N11" s="176">
        <f t="shared" si="0"/>
        <v>22430</v>
      </c>
      <c r="O11" s="176">
        <f t="shared" si="0"/>
        <v>20430</v>
      </c>
      <c r="P11" s="176">
        <f t="shared" si="0"/>
        <v>16430</v>
      </c>
      <c r="Q11" s="176">
        <f t="shared" ref="Q11" si="1">SUM(Q9:Q10)</f>
        <v>22430</v>
      </c>
    </row>
    <row r="12" spans="1:17" s="154" customFormat="1" ht="13.8" x14ac:dyDescent="0.3">
      <c r="A12" s="173"/>
      <c r="B12" s="161"/>
      <c r="C12" s="174"/>
      <c r="D12" s="161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s="154" customFormat="1" ht="13.8" x14ac:dyDescent="0.3">
      <c r="B13" s="177" t="s">
        <v>98</v>
      </c>
      <c r="C13" s="170" t="s">
        <v>95</v>
      </c>
      <c r="D13" s="169"/>
      <c r="E13" s="171"/>
      <c r="F13" s="172">
        <f t="shared" ref="F13:P13" si="2">F11*F6</f>
        <v>572.55000000000007</v>
      </c>
      <c r="G13" s="172">
        <f t="shared" si="2"/>
        <v>572.55000000000007</v>
      </c>
      <c r="H13" s="172">
        <f t="shared" si="2"/>
        <v>3513.7959999999998</v>
      </c>
      <c r="I13" s="172">
        <f t="shared" si="2"/>
        <v>4240.3053</v>
      </c>
      <c r="J13" s="172">
        <f t="shared" si="2"/>
        <v>6531</v>
      </c>
      <c r="K13" s="172">
        <f t="shared" si="2"/>
        <v>6531</v>
      </c>
      <c r="L13" s="172">
        <f t="shared" si="2"/>
        <v>4839.4709999999995</v>
      </c>
      <c r="M13" s="172">
        <f t="shared" si="2"/>
        <v>3832.3908000000001</v>
      </c>
      <c r="N13" s="172">
        <f t="shared" si="2"/>
        <v>11215</v>
      </c>
      <c r="O13" s="172">
        <f t="shared" si="2"/>
        <v>10215</v>
      </c>
      <c r="P13" s="172">
        <f t="shared" si="2"/>
        <v>8215</v>
      </c>
      <c r="Q13" s="172">
        <f t="shared" ref="Q13" si="3">Q11*Q6</f>
        <v>11215</v>
      </c>
    </row>
    <row r="14" spans="1:17" s="154" customFormat="1" ht="13.8" x14ac:dyDescent="0.3">
      <c r="B14" s="177" t="s">
        <v>99</v>
      </c>
      <c r="C14" s="170" t="s">
        <v>100</v>
      </c>
      <c r="D14" s="169"/>
      <c r="E14" s="171"/>
      <c r="F14" s="172"/>
      <c r="G14" s="172"/>
      <c r="H14" s="172"/>
      <c r="I14" s="172"/>
      <c r="J14" s="172">
        <v>800</v>
      </c>
      <c r="K14" s="172">
        <v>800</v>
      </c>
      <c r="L14" s="172"/>
      <c r="M14" s="172"/>
      <c r="N14" s="172">
        <v>1200</v>
      </c>
      <c r="O14" s="172">
        <v>500</v>
      </c>
      <c r="P14" s="172">
        <v>1200</v>
      </c>
      <c r="Q14" s="172">
        <v>1200</v>
      </c>
    </row>
    <row r="15" spans="1:17" s="154" customFormat="1" ht="13.8" x14ac:dyDescent="0.3">
      <c r="B15" s="177" t="s">
        <v>101</v>
      </c>
      <c r="C15" s="170" t="s">
        <v>100</v>
      </c>
      <c r="D15" s="169"/>
      <c r="E15" s="171"/>
      <c r="F15" s="172"/>
      <c r="G15" s="172"/>
      <c r="H15" s="172"/>
      <c r="I15" s="172"/>
      <c r="J15" s="172">
        <v>1607</v>
      </c>
      <c r="K15" s="172">
        <v>1607</v>
      </c>
      <c r="L15" s="172"/>
      <c r="M15" s="172"/>
      <c r="N15" s="172">
        <v>2155</v>
      </c>
      <c r="O15" s="172">
        <v>855</v>
      </c>
      <c r="P15" s="172">
        <v>1155</v>
      </c>
      <c r="Q15" s="172">
        <v>14125</v>
      </c>
    </row>
    <row r="16" spans="1:17" s="154" customFormat="1" ht="13.8" x14ac:dyDescent="0.3">
      <c r="B16" s="177"/>
      <c r="C16" s="170"/>
      <c r="D16" s="169"/>
      <c r="E16" s="171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</row>
    <row r="17" spans="2:17" s="154" customFormat="1" ht="13.8" x14ac:dyDescent="0.3">
      <c r="B17" s="161" t="s">
        <v>102</v>
      </c>
      <c r="C17" s="174"/>
      <c r="D17" s="161"/>
      <c r="E17" s="175"/>
      <c r="F17" s="176">
        <f t="shared" ref="F17:P17" si="4">SUM(F11:F16)</f>
        <v>12023.55</v>
      </c>
      <c r="G17" s="176">
        <f t="shared" si="4"/>
        <v>12023.55</v>
      </c>
      <c r="H17" s="176">
        <f t="shared" si="4"/>
        <v>15799.796</v>
      </c>
      <c r="I17" s="176">
        <f t="shared" si="4"/>
        <v>15691.3053</v>
      </c>
      <c r="J17" s="176">
        <f t="shared" si="4"/>
        <v>22000</v>
      </c>
      <c r="K17" s="176">
        <f t="shared" si="4"/>
        <v>22000</v>
      </c>
      <c r="L17" s="176">
        <f t="shared" si="4"/>
        <v>17901.470999999998</v>
      </c>
      <c r="M17" s="176">
        <f t="shared" si="4"/>
        <v>16894.390800000001</v>
      </c>
      <c r="N17" s="176">
        <f t="shared" si="4"/>
        <v>37000</v>
      </c>
      <c r="O17" s="176">
        <f t="shared" si="4"/>
        <v>32000</v>
      </c>
      <c r="P17" s="176">
        <f t="shared" si="4"/>
        <v>27000</v>
      </c>
      <c r="Q17" s="176">
        <f t="shared" ref="Q17" si="5">SUM(Q11:Q16)</f>
        <v>48970</v>
      </c>
    </row>
    <row r="18" spans="2:17" s="154" customFormat="1" ht="13.8" x14ac:dyDescent="0.3">
      <c r="B18" s="161"/>
      <c r="C18" s="174"/>
      <c r="D18" s="161"/>
      <c r="E18" s="175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2:17" s="154" customFormat="1" ht="13.8" x14ac:dyDescent="0.3">
      <c r="B19" s="169" t="s">
        <v>103</v>
      </c>
      <c r="C19" s="174"/>
      <c r="D19" s="161"/>
      <c r="E19" s="175"/>
      <c r="F19" s="172">
        <f t="shared" ref="F19:P19" si="6">IF(F17&gt;10000,200,IF(F17&gt;7500,175,0))</f>
        <v>200</v>
      </c>
      <c r="G19" s="172">
        <f t="shared" si="6"/>
        <v>200</v>
      </c>
      <c r="H19" s="172">
        <f t="shared" si="6"/>
        <v>200</v>
      </c>
      <c r="I19" s="172">
        <f t="shared" si="6"/>
        <v>200</v>
      </c>
      <c r="J19" s="172">
        <f t="shared" si="6"/>
        <v>200</v>
      </c>
      <c r="K19" s="172">
        <f t="shared" si="6"/>
        <v>200</v>
      </c>
      <c r="L19" s="172">
        <f t="shared" si="6"/>
        <v>200</v>
      </c>
      <c r="M19" s="172">
        <f t="shared" si="6"/>
        <v>200</v>
      </c>
      <c r="N19" s="172">
        <f t="shared" si="6"/>
        <v>200</v>
      </c>
      <c r="O19" s="172">
        <f t="shared" si="6"/>
        <v>200</v>
      </c>
      <c r="P19" s="172">
        <f t="shared" si="6"/>
        <v>200</v>
      </c>
      <c r="Q19" s="172">
        <f t="shared" ref="Q19" si="7">IF(Q17&gt;10000,200,IF(Q17&gt;7500,175,0))</f>
        <v>200</v>
      </c>
    </row>
    <row r="20" spans="2:17" s="154" customFormat="1" ht="13.8" x14ac:dyDescent="0.3">
      <c r="B20" s="169" t="s">
        <v>104</v>
      </c>
      <c r="C20" s="170" t="s">
        <v>95</v>
      </c>
      <c r="D20" s="178">
        <v>7.4999999999999997E-3</v>
      </c>
      <c r="E20" s="179" t="s">
        <v>105</v>
      </c>
      <c r="F20" s="172">
        <f t="shared" ref="F20:P20" si="8">IF(F17&gt;21000,0,IF(F17&lt;21000,F17*$D$20,0))</f>
        <v>90.176624999999987</v>
      </c>
      <c r="G20" s="172">
        <f t="shared" si="8"/>
        <v>90.176624999999987</v>
      </c>
      <c r="H20" s="172">
        <f t="shared" si="8"/>
        <v>118.49847</v>
      </c>
      <c r="I20" s="172">
        <f t="shared" si="8"/>
        <v>117.68478974999999</v>
      </c>
      <c r="J20" s="172">
        <f t="shared" si="8"/>
        <v>0</v>
      </c>
      <c r="K20" s="172">
        <f t="shared" si="8"/>
        <v>0</v>
      </c>
      <c r="L20" s="172">
        <f t="shared" si="8"/>
        <v>134.26103249999997</v>
      </c>
      <c r="M20" s="172">
        <f t="shared" si="8"/>
        <v>126.707931</v>
      </c>
      <c r="N20" s="172">
        <f t="shared" si="8"/>
        <v>0</v>
      </c>
      <c r="O20" s="172">
        <f t="shared" si="8"/>
        <v>0</v>
      </c>
      <c r="P20" s="172">
        <f t="shared" si="8"/>
        <v>0</v>
      </c>
      <c r="Q20" s="172">
        <f t="shared" ref="Q20" si="9">IF(Q17&gt;21000,0,IF(Q17&lt;21000,Q17*$D$20,0))</f>
        <v>0</v>
      </c>
    </row>
    <row r="21" spans="2:17" s="154" customFormat="1" ht="13.8" x14ac:dyDescent="0.3">
      <c r="B21" s="169" t="s">
        <v>106</v>
      </c>
      <c r="C21" s="170" t="s">
        <v>95</v>
      </c>
      <c r="D21" s="178">
        <v>0.12</v>
      </c>
      <c r="E21" s="179" t="s">
        <v>107</v>
      </c>
      <c r="F21" s="172">
        <f>IF(F17-F13&gt;=15000,15000*$D$21,IF(F17-F13&lt;15000,(F17-F13)*$D$21,0))</f>
        <v>1374.12</v>
      </c>
      <c r="G21" s="172">
        <f t="shared" ref="G21:P21" si="10">IF(G17-G13&gt;=15000,15000*$D$21,IF(G17-G13&lt;15000,(G17-G13)*$D$21,0))</f>
        <v>1374.12</v>
      </c>
      <c r="H21" s="172">
        <f t="shared" si="10"/>
        <v>1474.32</v>
      </c>
      <c r="I21" s="172">
        <f t="shared" si="10"/>
        <v>1374.12</v>
      </c>
      <c r="J21" s="172">
        <f t="shared" si="10"/>
        <v>1800</v>
      </c>
      <c r="K21" s="172">
        <f t="shared" si="10"/>
        <v>1800</v>
      </c>
      <c r="L21" s="172">
        <f t="shared" si="10"/>
        <v>1567.4399999999998</v>
      </c>
      <c r="M21" s="172">
        <f t="shared" si="10"/>
        <v>1567.44</v>
      </c>
      <c r="N21" s="172">
        <f t="shared" si="10"/>
        <v>1800</v>
      </c>
      <c r="O21" s="172">
        <f t="shared" si="10"/>
        <v>1800</v>
      </c>
      <c r="P21" s="172">
        <f t="shared" si="10"/>
        <v>1800</v>
      </c>
      <c r="Q21" s="172">
        <f t="shared" ref="Q21" si="11">IF(Q17-Q13&gt;=15000,15000*$D$21,IF(Q17-Q13&lt;15000,(Q17-Q13)*$D$21,0))</f>
        <v>1800</v>
      </c>
    </row>
    <row r="22" spans="2:17" s="154" customFormat="1" ht="10.199999999999999" x14ac:dyDescent="0.2"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</row>
    <row r="23" spans="2:17" s="154" customFormat="1" ht="13.8" x14ac:dyDescent="0.3">
      <c r="B23" s="161" t="s">
        <v>108</v>
      </c>
      <c r="C23" s="174"/>
      <c r="D23" s="166"/>
      <c r="E23" s="167"/>
      <c r="F23" s="176">
        <f t="shared" ref="F23:H23" si="12">+F17-SUM(F19:F22)</f>
        <v>10359.253375</v>
      </c>
      <c r="G23" s="176">
        <f t="shared" ref="G23" si="13">+G17-SUM(G19:G22)</f>
        <v>10359.253375</v>
      </c>
      <c r="H23" s="176">
        <f t="shared" si="12"/>
        <v>14006.97753</v>
      </c>
      <c r="I23" s="176">
        <f t="shared" ref="I23:P23" si="14">+I17-SUM(I19:I22)</f>
        <v>13999.50051025</v>
      </c>
      <c r="J23" s="176">
        <f t="shared" si="14"/>
        <v>20000</v>
      </c>
      <c r="K23" s="176">
        <f t="shared" si="14"/>
        <v>20000</v>
      </c>
      <c r="L23" s="176">
        <f t="shared" si="14"/>
        <v>15999.769967499999</v>
      </c>
      <c r="M23" s="176">
        <f t="shared" si="14"/>
        <v>15000.242869000002</v>
      </c>
      <c r="N23" s="176">
        <f t="shared" si="14"/>
        <v>35000</v>
      </c>
      <c r="O23" s="176">
        <f t="shared" si="14"/>
        <v>30000</v>
      </c>
      <c r="P23" s="176">
        <f t="shared" si="14"/>
        <v>25000</v>
      </c>
      <c r="Q23" s="176">
        <f t="shared" ref="Q23" si="15">+Q17-SUM(Q19:Q22)</f>
        <v>46970</v>
      </c>
    </row>
    <row r="24" spans="2:17" s="154" customFormat="1" ht="13.8" x14ac:dyDescent="0.3">
      <c r="B24" s="161"/>
      <c r="C24" s="174"/>
      <c r="D24" s="166"/>
      <c r="E24" s="167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2:17" s="154" customFormat="1" ht="13.8" x14ac:dyDescent="0.3">
      <c r="B25" s="169" t="s">
        <v>104</v>
      </c>
      <c r="C25" s="170" t="s">
        <v>95</v>
      </c>
      <c r="D25" s="178">
        <v>3.2500000000000001E-2</v>
      </c>
      <c r="E25" s="179" t="s">
        <v>105</v>
      </c>
      <c r="F25" s="172">
        <f t="shared" ref="F25:P25" si="16">IF(F17&gt;21000,0,IF(F17&lt;21000,F17*$D$25,0))</f>
        <v>390.76537500000001</v>
      </c>
      <c r="G25" s="172">
        <f t="shared" si="16"/>
        <v>390.76537500000001</v>
      </c>
      <c r="H25" s="172">
        <f t="shared" si="16"/>
        <v>513.49337000000003</v>
      </c>
      <c r="I25" s="172">
        <f t="shared" si="16"/>
        <v>509.96742225000003</v>
      </c>
      <c r="J25" s="172">
        <f t="shared" si="16"/>
        <v>0</v>
      </c>
      <c r="K25" s="172">
        <f t="shared" si="16"/>
        <v>0</v>
      </c>
      <c r="L25" s="172">
        <f t="shared" si="16"/>
        <v>581.79780749999998</v>
      </c>
      <c r="M25" s="172">
        <f t="shared" si="16"/>
        <v>549.06770100000006</v>
      </c>
      <c r="N25" s="172">
        <f t="shared" si="16"/>
        <v>0</v>
      </c>
      <c r="O25" s="172">
        <f t="shared" si="16"/>
        <v>0</v>
      </c>
      <c r="P25" s="172">
        <f t="shared" si="16"/>
        <v>0</v>
      </c>
      <c r="Q25" s="172">
        <f t="shared" ref="Q25" si="17">IF(Q17&gt;21000,0,IF(Q17&lt;21000,Q17*$D$25,0))</f>
        <v>0</v>
      </c>
    </row>
    <row r="26" spans="2:17" s="154" customFormat="1" ht="13.8" x14ac:dyDescent="0.3">
      <c r="B26" s="169" t="s">
        <v>109</v>
      </c>
      <c r="C26" s="170"/>
      <c r="D26" s="178"/>
      <c r="E26" s="179"/>
      <c r="F26" s="172">
        <v>0</v>
      </c>
      <c r="G26" s="172">
        <v>0</v>
      </c>
      <c r="H26" s="172">
        <v>0</v>
      </c>
      <c r="I26" s="172">
        <v>0</v>
      </c>
      <c r="J26" s="172">
        <v>350</v>
      </c>
      <c r="K26" s="172">
        <v>350</v>
      </c>
      <c r="L26" s="172">
        <v>0</v>
      </c>
      <c r="M26" s="172">
        <v>0</v>
      </c>
      <c r="N26" s="172">
        <v>350</v>
      </c>
      <c r="O26" s="172">
        <v>350</v>
      </c>
      <c r="P26" s="172">
        <v>350</v>
      </c>
      <c r="Q26" s="172">
        <v>350</v>
      </c>
    </row>
    <row r="27" spans="2:17" s="154" customFormat="1" ht="13.8" x14ac:dyDescent="0.3">
      <c r="B27" s="169" t="s">
        <v>106</v>
      </c>
      <c r="C27" s="170" t="s">
        <v>95</v>
      </c>
      <c r="D27" s="178">
        <v>0.13</v>
      </c>
      <c r="E27" s="179" t="s">
        <v>107</v>
      </c>
      <c r="F27" s="172">
        <f t="shared" ref="F27:P27" si="18">IF(F17-F13&gt;=15000,15000*$D$27,IF(F17-F13&lt;15000,(F17-F13)*$D$27,0))</f>
        <v>1488.63</v>
      </c>
      <c r="G27" s="172">
        <f t="shared" si="18"/>
        <v>1488.63</v>
      </c>
      <c r="H27" s="172">
        <f t="shared" si="18"/>
        <v>1597.18</v>
      </c>
      <c r="I27" s="172">
        <f t="shared" si="18"/>
        <v>1488.63</v>
      </c>
      <c r="J27" s="172">
        <f t="shared" si="18"/>
        <v>1950</v>
      </c>
      <c r="K27" s="172">
        <f t="shared" si="18"/>
        <v>1950</v>
      </c>
      <c r="L27" s="172">
        <f t="shared" si="18"/>
        <v>1698.0599999999997</v>
      </c>
      <c r="M27" s="172">
        <f t="shared" si="18"/>
        <v>1698.06</v>
      </c>
      <c r="N27" s="172">
        <f t="shared" si="18"/>
        <v>1950</v>
      </c>
      <c r="O27" s="172">
        <f t="shared" si="18"/>
        <v>1950</v>
      </c>
      <c r="P27" s="172">
        <f t="shared" si="18"/>
        <v>1950</v>
      </c>
      <c r="Q27" s="172">
        <f t="shared" ref="Q27" si="19">IF(Q17-Q13&gt;=15000,15000*$D$27,IF(Q17-Q13&lt;15000,(Q17-Q13)*$D$27,0))</f>
        <v>1950</v>
      </c>
    </row>
    <row r="28" spans="2:17" s="154" customFormat="1" ht="13.8" x14ac:dyDescent="0.3">
      <c r="B28" s="169" t="s">
        <v>110</v>
      </c>
      <c r="C28" s="170" t="s">
        <v>95</v>
      </c>
      <c r="D28" s="178">
        <v>8.3299999999999999E-2</v>
      </c>
      <c r="E28" s="179" t="s">
        <v>107</v>
      </c>
      <c r="F28" s="172">
        <f t="shared" ref="F28:P28" si="20">F11*$D$28</f>
        <v>953.86829999999998</v>
      </c>
      <c r="G28" s="172">
        <f t="shared" si="20"/>
        <v>953.86829999999998</v>
      </c>
      <c r="H28" s="172">
        <f t="shared" si="20"/>
        <v>1023.4238</v>
      </c>
      <c r="I28" s="172">
        <f t="shared" si="20"/>
        <v>953.86829999999998</v>
      </c>
      <c r="J28" s="172">
        <f t="shared" si="20"/>
        <v>1088.0645999999999</v>
      </c>
      <c r="K28" s="172">
        <f t="shared" si="20"/>
        <v>1088.0645999999999</v>
      </c>
      <c r="L28" s="172">
        <f t="shared" si="20"/>
        <v>1088.0645999999999</v>
      </c>
      <c r="M28" s="172">
        <f t="shared" si="20"/>
        <v>1088.0645999999999</v>
      </c>
      <c r="N28" s="172">
        <f t="shared" si="20"/>
        <v>1868.4189999999999</v>
      </c>
      <c r="O28" s="172">
        <f t="shared" si="20"/>
        <v>1701.819</v>
      </c>
      <c r="P28" s="172">
        <f t="shared" si="20"/>
        <v>1368.6189999999999</v>
      </c>
      <c r="Q28" s="172">
        <f t="shared" ref="Q28" si="21">Q11*$D$28</f>
        <v>1868.4189999999999</v>
      </c>
    </row>
    <row r="29" spans="2:17" s="154" customFormat="1" ht="13.8" x14ac:dyDescent="0.3">
      <c r="B29" s="177" t="s">
        <v>111</v>
      </c>
      <c r="C29" s="170" t="s">
        <v>95</v>
      </c>
      <c r="D29" s="178">
        <v>8.3299999999999999E-2</v>
      </c>
      <c r="E29" s="179" t="s">
        <v>105</v>
      </c>
      <c r="F29" s="172">
        <f t="shared" ref="F29:P29" si="22">F17*$D$29</f>
        <v>1001.5617149999999</v>
      </c>
      <c r="G29" s="172">
        <f t="shared" si="22"/>
        <v>1001.5617149999999</v>
      </c>
      <c r="H29" s="172">
        <f t="shared" si="22"/>
        <v>1316.1230068</v>
      </c>
      <c r="I29" s="172">
        <f t="shared" si="22"/>
        <v>1307.0857314899999</v>
      </c>
      <c r="J29" s="172">
        <f t="shared" si="22"/>
        <v>1832.6</v>
      </c>
      <c r="K29" s="172">
        <f t="shared" si="22"/>
        <v>1832.6</v>
      </c>
      <c r="L29" s="172">
        <f t="shared" si="22"/>
        <v>1491.1925342999998</v>
      </c>
      <c r="M29" s="172">
        <f t="shared" si="22"/>
        <v>1407.30275364</v>
      </c>
      <c r="N29" s="172">
        <f t="shared" si="22"/>
        <v>3082.1</v>
      </c>
      <c r="O29" s="172">
        <f t="shared" si="22"/>
        <v>2665.6</v>
      </c>
      <c r="P29" s="172">
        <f t="shared" si="22"/>
        <v>2249.1</v>
      </c>
      <c r="Q29" s="172">
        <f t="shared" ref="Q29" si="23">Q17*$D$29</f>
        <v>4079.201</v>
      </c>
    </row>
    <row r="30" spans="2:17" s="154" customFormat="1" ht="13.8" x14ac:dyDescent="0.3">
      <c r="B30" s="177" t="s">
        <v>112</v>
      </c>
      <c r="C30" s="170" t="s">
        <v>95</v>
      </c>
      <c r="D30" s="181">
        <v>2.5600000000000001E-2</v>
      </c>
      <c r="E30" s="178" t="s">
        <v>105</v>
      </c>
      <c r="F30" s="172">
        <f t="shared" ref="F30:P30" si="24">F17*$D$30</f>
        <v>307.80288000000002</v>
      </c>
      <c r="G30" s="172">
        <f t="shared" si="24"/>
        <v>307.80288000000002</v>
      </c>
      <c r="H30" s="172">
        <f t="shared" si="24"/>
        <v>404.47477760000004</v>
      </c>
      <c r="I30" s="172">
        <f t="shared" si="24"/>
        <v>401.69741568000001</v>
      </c>
      <c r="J30" s="172">
        <f t="shared" si="24"/>
        <v>563.20000000000005</v>
      </c>
      <c r="K30" s="172">
        <f t="shared" si="24"/>
        <v>563.20000000000005</v>
      </c>
      <c r="L30" s="172">
        <f t="shared" si="24"/>
        <v>458.27765759999994</v>
      </c>
      <c r="M30" s="172">
        <f t="shared" si="24"/>
        <v>432.49640448000002</v>
      </c>
      <c r="N30" s="172">
        <f t="shared" si="24"/>
        <v>947.2</v>
      </c>
      <c r="O30" s="172">
        <f t="shared" si="24"/>
        <v>819.2</v>
      </c>
      <c r="P30" s="172">
        <f t="shared" si="24"/>
        <v>691.2</v>
      </c>
      <c r="Q30" s="172">
        <f t="shared" ref="Q30" si="25">Q17*$D$30</f>
        <v>1253.6320000000001</v>
      </c>
    </row>
    <row r="31" spans="2:17" s="154" customFormat="1" ht="13.8" x14ac:dyDescent="0.3">
      <c r="B31" s="171" t="s">
        <v>113</v>
      </c>
      <c r="C31" s="170" t="s">
        <v>100</v>
      </c>
      <c r="D31" s="178"/>
      <c r="E31" s="179"/>
      <c r="F31" s="172">
        <v>300</v>
      </c>
      <c r="G31" s="172">
        <v>300</v>
      </c>
      <c r="H31" s="172">
        <v>300</v>
      </c>
      <c r="I31" s="172">
        <v>300</v>
      </c>
      <c r="J31" s="172">
        <v>300</v>
      </c>
      <c r="K31" s="172">
        <v>300</v>
      </c>
      <c r="L31" s="172">
        <v>300</v>
      </c>
      <c r="M31" s="172">
        <v>300</v>
      </c>
      <c r="N31" s="172">
        <v>300</v>
      </c>
      <c r="O31" s="172">
        <v>300</v>
      </c>
      <c r="P31" s="172">
        <v>300</v>
      </c>
      <c r="Q31" s="172">
        <v>300</v>
      </c>
    </row>
    <row r="32" spans="2:17" s="154" customFormat="1" ht="13.8" x14ac:dyDescent="0.3">
      <c r="B32" s="171" t="s">
        <v>114</v>
      </c>
      <c r="C32" s="170" t="s">
        <v>100</v>
      </c>
      <c r="D32" s="178"/>
      <c r="E32" s="179"/>
      <c r="F32" s="172">
        <v>150</v>
      </c>
      <c r="G32" s="172">
        <v>150</v>
      </c>
      <c r="H32" s="172">
        <v>150</v>
      </c>
      <c r="I32" s="172">
        <v>150</v>
      </c>
      <c r="J32" s="172">
        <v>150</v>
      </c>
      <c r="K32" s="172">
        <v>150</v>
      </c>
      <c r="L32" s="172">
        <v>150</v>
      </c>
      <c r="M32" s="172">
        <v>150</v>
      </c>
      <c r="N32" s="172">
        <v>150</v>
      </c>
      <c r="O32" s="172">
        <v>150</v>
      </c>
      <c r="P32" s="172">
        <v>150</v>
      </c>
      <c r="Q32" s="172">
        <v>150</v>
      </c>
    </row>
    <row r="33" spans="2:17" s="154" customFormat="1" ht="13.8" x14ac:dyDescent="0.3">
      <c r="B33" s="171" t="s">
        <v>115</v>
      </c>
      <c r="C33" s="170" t="s">
        <v>100</v>
      </c>
      <c r="D33" s="178">
        <v>4.8099999999999997E-2</v>
      </c>
      <c r="E33" s="179" t="s">
        <v>107</v>
      </c>
      <c r="F33" s="172">
        <f t="shared" ref="F33:P33" si="26">F11*$D$33</f>
        <v>550.79309999999998</v>
      </c>
      <c r="G33" s="172">
        <f t="shared" si="26"/>
        <v>550.79309999999998</v>
      </c>
      <c r="H33" s="172">
        <f t="shared" si="26"/>
        <v>590.95659999999998</v>
      </c>
      <c r="I33" s="172">
        <f t="shared" si="26"/>
        <v>550.79309999999998</v>
      </c>
      <c r="J33" s="172">
        <f t="shared" si="26"/>
        <v>628.28219999999999</v>
      </c>
      <c r="K33" s="172">
        <f t="shared" si="26"/>
        <v>628.28219999999999</v>
      </c>
      <c r="L33" s="172">
        <f t="shared" si="26"/>
        <v>628.28219999999999</v>
      </c>
      <c r="M33" s="172">
        <f t="shared" si="26"/>
        <v>628.28219999999999</v>
      </c>
      <c r="N33" s="172">
        <f t="shared" si="26"/>
        <v>1078.883</v>
      </c>
      <c r="O33" s="172">
        <f t="shared" si="26"/>
        <v>982.68299999999999</v>
      </c>
      <c r="P33" s="172">
        <f t="shared" si="26"/>
        <v>790.2829999999999</v>
      </c>
      <c r="Q33" s="172">
        <f t="shared" ref="Q33" si="27">Q11*$D$33</f>
        <v>1078.883</v>
      </c>
    </row>
    <row r="34" spans="2:17" s="154" customFormat="1" ht="13.8" x14ac:dyDescent="0.3">
      <c r="B34" s="171" t="s">
        <v>116</v>
      </c>
      <c r="C34" s="170"/>
      <c r="D34" s="178"/>
      <c r="E34" s="179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</row>
    <row r="35" spans="2:17" s="154" customFormat="1" ht="13.8" x14ac:dyDescent="0.3">
      <c r="B35" s="182" t="s">
        <v>117</v>
      </c>
      <c r="C35" s="183"/>
      <c r="D35" s="162"/>
      <c r="E35" s="164"/>
      <c r="F35" s="184">
        <f t="shared" ref="F35:H35" si="28">SUM(F25:F34)</f>
        <v>5143.42137</v>
      </c>
      <c r="G35" s="184">
        <f t="shared" ref="G35" si="29">SUM(G25:G34)</f>
        <v>5143.42137</v>
      </c>
      <c r="H35" s="184">
        <f t="shared" si="28"/>
        <v>5895.6515543999994</v>
      </c>
      <c r="I35" s="184">
        <f t="shared" ref="I35:P35" si="30">SUM(I25:I34)</f>
        <v>5662.0419694199991</v>
      </c>
      <c r="J35" s="184">
        <f t="shared" si="30"/>
        <v>6862.1467999999995</v>
      </c>
      <c r="K35" s="184">
        <f t="shared" si="30"/>
        <v>6862.1467999999995</v>
      </c>
      <c r="L35" s="184">
        <f t="shared" si="30"/>
        <v>6395.6747993999979</v>
      </c>
      <c r="M35" s="184">
        <f t="shared" si="30"/>
        <v>6253.2736591199991</v>
      </c>
      <c r="N35" s="184">
        <f t="shared" si="30"/>
        <v>9726.6020000000008</v>
      </c>
      <c r="O35" s="184">
        <f t="shared" si="30"/>
        <v>8919.3019999999997</v>
      </c>
      <c r="P35" s="184">
        <f t="shared" si="30"/>
        <v>7849.2019999999993</v>
      </c>
      <c r="Q35" s="184">
        <f t="shared" ref="Q35" si="31">SUM(Q25:Q34)</f>
        <v>11030.134999999998</v>
      </c>
    </row>
    <row r="36" spans="2:17" s="154" customFormat="1" ht="13.8" x14ac:dyDescent="0.3">
      <c r="B36" s="169" t="s">
        <v>118</v>
      </c>
      <c r="C36" s="170"/>
      <c r="D36" s="185">
        <v>0.16666666666666666</v>
      </c>
      <c r="E36" s="179"/>
      <c r="F36" s="172">
        <f t="shared" ref="F36:P36" si="32">F35*$D$36*0</f>
        <v>0</v>
      </c>
      <c r="G36" s="172">
        <f t="shared" si="32"/>
        <v>0</v>
      </c>
      <c r="H36" s="172">
        <f t="shared" si="32"/>
        <v>0</v>
      </c>
      <c r="I36" s="172">
        <f t="shared" si="32"/>
        <v>0</v>
      </c>
      <c r="J36" s="172">
        <f t="shared" si="32"/>
        <v>0</v>
      </c>
      <c r="K36" s="172">
        <f t="shared" si="32"/>
        <v>0</v>
      </c>
      <c r="L36" s="172">
        <f t="shared" si="32"/>
        <v>0</v>
      </c>
      <c r="M36" s="172">
        <f t="shared" si="32"/>
        <v>0</v>
      </c>
      <c r="N36" s="172">
        <f t="shared" si="32"/>
        <v>0</v>
      </c>
      <c r="O36" s="172">
        <f t="shared" si="32"/>
        <v>0</v>
      </c>
      <c r="P36" s="172">
        <f t="shared" si="32"/>
        <v>0</v>
      </c>
      <c r="Q36" s="172">
        <f t="shared" ref="Q36" si="33">Q35*$D$36*0</f>
        <v>0</v>
      </c>
    </row>
    <row r="37" spans="2:17" s="154" customFormat="1" ht="13.8" x14ac:dyDescent="0.3">
      <c r="B37" s="182" t="s">
        <v>119</v>
      </c>
      <c r="C37" s="183"/>
      <c r="D37" s="182"/>
      <c r="E37" s="186"/>
      <c r="F37" s="184">
        <f t="shared" ref="F37:P37" si="34">F17+F35+F36</f>
        <v>17166.971369999999</v>
      </c>
      <c r="G37" s="184">
        <f t="shared" si="34"/>
        <v>17166.971369999999</v>
      </c>
      <c r="H37" s="184">
        <f t="shared" si="34"/>
        <v>21695.447554400002</v>
      </c>
      <c r="I37" s="184">
        <f t="shared" si="34"/>
        <v>21353.347269419999</v>
      </c>
      <c r="J37" s="184">
        <f t="shared" si="34"/>
        <v>28862.146799999999</v>
      </c>
      <c r="K37" s="184">
        <f t="shared" si="34"/>
        <v>28862.146799999999</v>
      </c>
      <c r="L37" s="184">
        <f t="shared" si="34"/>
        <v>24297.145799399994</v>
      </c>
      <c r="M37" s="184">
        <f t="shared" si="34"/>
        <v>23147.664459120002</v>
      </c>
      <c r="N37" s="184">
        <f t="shared" si="34"/>
        <v>46726.601999999999</v>
      </c>
      <c r="O37" s="184">
        <f t="shared" si="34"/>
        <v>40919.301999999996</v>
      </c>
      <c r="P37" s="184">
        <f t="shared" si="34"/>
        <v>34849.201999999997</v>
      </c>
      <c r="Q37" s="184">
        <f t="shared" ref="Q37" si="35">Q17+Q35+Q36</f>
        <v>60000.134999999995</v>
      </c>
    </row>
  </sheetData>
  <mergeCells count="2">
    <mergeCell ref="B2:Q2"/>
    <mergeCell ref="C3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nov 21 billing</vt:lpstr>
      <vt:lpstr>Wage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SILA</cp:lastModifiedBy>
  <cp:lastPrinted>2021-08-03T11:03:56Z</cp:lastPrinted>
  <dcterms:created xsi:type="dcterms:W3CDTF">2020-01-31T10:05:12Z</dcterms:created>
  <dcterms:modified xsi:type="dcterms:W3CDTF">2021-11-26T09:06:37Z</dcterms:modified>
</cp:coreProperties>
</file>