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obal Sengupta\Desktop\"/>
    </mc:Choice>
  </mc:AlternateContent>
  <bookViews>
    <workbookView xWindow="0" yWindow="0" windowWidth="17256" windowHeight="5772"/>
  </bookViews>
  <sheets>
    <sheet name="Cost Schedule" sheetId="2" r:id="rId1"/>
    <sheet name="Wage Structure" sheetId="9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9" l="1"/>
  <c r="I21" i="9"/>
  <c r="I36" i="2"/>
  <c r="I35" i="2"/>
  <c r="I25" i="2"/>
  <c r="I24" i="2"/>
  <c r="I27" i="2"/>
  <c r="I28" i="2"/>
  <c r="I29" i="2"/>
  <c r="I30" i="2"/>
  <c r="I31" i="2"/>
  <c r="I32" i="2"/>
  <c r="I33" i="2"/>
  <c r="I34" i="2"/>
  <c r="I26" i="2"/>
  <c r="H27" i="9" l="1"/>
  <c r="H26" i="9"/>
  <c r="H21" i="2"/>
  <c r="C21" i="2"/>
  <c r="I21" i="2" s="1"/>
  <c r="I15" i="9" l="1"/>
  <c r="K11" i="9"/>
  <c r="K27" i="9" s="1"/>
  <c r="K17" i="9" l="1"/>
  <c r="K21" i="9" l="1"/>
  <c r="K26" i="9"/>
  <c r="K20" i="9"/>
  <c r="K29" i="9"/>
  <c r="K25" i="9"/>
  <c r="K28" i="9"/>
  <c r="I11" i="9"/>
  <c r="H11" i="9"/>
  <c r="H17" i="9" s="1"/>
  <c r="G11" i="9"/>
  <c r="F11" i="9"/>
  <c r="J11" i="9"/>
  <c r="G27" i="9" l="1"/>
  <c r="K23" i="9"/>
  <c r="K34" i="9"/>
  <c r="F17" i="9"/>
  <c r="I17" i="9"/>
  <c r="I29" i="9" s="1"/>
  <c r="J27" i="9"/>
  <c r="J17" i="9"/>
  <c r="H29" i="9"/>
  <c r="H25" i="9"/>
  <c r="H20" i="9"/>
  <c r="H28" i="9"/>
  <c r="H21" i="9"/>
  <c r="G17" i="9"/>
  <c r="I27" i="9"/>
  <c r="F27" i="9"/>
  <c r="H34" i="9" l="1"/>
  <c r="H36" i="9" s="1"/>
  <c r="C13" i="2" s="1"/>
  <c r="I20" i="9"/>
  <c r="I26" i="9"/>
  <c r="I28" i="9"/>
  <c r="K35" i="9"/>
  <c r="K36" i="9" s="1"/>
  <c r="C18" i="2" s="1"/>
  <c r="F21" i="9"/>
  <c r="F28" i="9"/>
  <c r="F25" i="9"/>
  <c r="F26" i="9"/>
  <c r="F29" i="9"/>
  <c r="F20" i="9"/>
  <c r="I25" i="9"/>
  <c r="H23" i="9"/>
  <c r="G28" i="9"/>
  <c r="G26" i="9"/>
  <c r="G20" i="9"/>
  <c r="G21" i="9"/>
  <c r="G29" i="9"/>
  <c r="G25" i="9"/>
  <c r="J28" i="9"/>
  <c r="J20" i="9"/>
  <c r="J25" i="9"/>
  <c r="J26" i="9"/>
  <c r="J29" i="9"/>
  <c r="F34" i="9" l="1"/>
  <c r="F36" i="9" s="1"/>
  <c r="C12" i="2" s="1"/>
  <c r="J34" i="9"/>
  <c r="I34" i="9"/>
  <c r="F23" i="9"/>
  <c r="G23" i="9"/>
  <c r="G34" i="9"/>
  <c r="I23" i="9"/>
  <c r="G36" i="9" l="1"/>
  <c r="C14" i="2" s="1"/>
  <c r="I35" i="9"/>
  <c r="I36" i="9" s="1"/>
  <c r="J36" i="9"/>
  <c r="C17" i="2" s="1"/>
  <c r="J23" i="9"/>
  <c r="A13" i="2" l="1"/>
  <c r="A14" i="2" s="1"/>
  <c r="A25" i="2"/>
  <c r="A26" i="2" s="1"/>
  <c r="A27" i="2" s="1"/>
  <c r="A28" i="2" s="1"/>
  <c r="A29" i="2" s="1"/>
  <c r="A33" i="2" s="1"/>
  <c r="A34" i="2" s="1"/>
  <c r="A35" i="2" s="1"/>
  <c r="A36" i="2" s="1"/>
  <c r="A18" i="2"/>
  <c r="I37" i="2" l="1"/>
  <c r="E19" i="2" l="1"/>
  <c r="F19" i="2"/>
  <c r="G19" i="2"/>
  <c r="D19" i="2" l="1"/>
  <c r="R38" i="2" l="1"/>
  <c r="Q13" i="2"/>
  <c r="R13" i="2" s="1"/>
  <c r="H13" i="2"/>
  <c r="I13" i="2" s="1"/>
  <c r="D22" i="2"/>
  <c r="Q21" i="2"/>
  <c r="R21" i="2" s="1"/>
  <c r="H18" i="2"/>
  <c r="Q18" i="2"/>
  <c r="R18" i="2" s="1"/>
  <c r="Q17" i="2"/>
  <c r="R17" i="2" s="1"/>
  <c r="H17" i="2"/>
  <c r="I17" i="2" s="1"/>
  <c r="Q14" i="2"/>
  <c r="R14" i="2" s="1"/>
  <c r="H14" i="2"/>
  <c r="I14" i="2" s="1"/>
  <c r="Q12" i="2"/>
  <c r="R12" i="2" s="1"/>
  <c r="H12" i="2"/>
  <c r="I12" i="2" s="1"/>
  <c r="H9" i="2"/>
  <c r="I9" i="2" s="1"/>
  <c r="I18" i="2" l="1"/>
  <c r="I19" i="2" s="1"/>
  <c r="H19" i="2"/>
  <c r="R37" i="2" l="1"/>
  <c r="P22" i="2"/>
  <c r="O22" i="2"/>
  <c r="N22" i="2"/>
  <c r="M22" i="2"/>
  <c r="P19" i="2"/>
  <c r="O19" i="2"/>
  <c r="M19" i="2"/>
  <c r="N19" i="2"/>
  <c r="P15" i="2"/>
  <c r="O15" i="2"/>
  <c r="N15" i="2"/>
  <c r="M15" i="2"/>
  <c r="R44" i="2"/>
  <c r="P10" i="2"/>
  <c r="O10" i="2"/>
  <c r="N10" i="2"/>
  <c r="M10" i="2"/>
  <c r="Q9" i="2"/>
  <c r="R9" i="2" s="1"/>
  <c r="G22" i="2"/>
  <c r="F22" i="2"/>
  <c r="E22" i="2"/>
  <c r="H22" i="2"/>
  <c r="G15" i="2"/>
  <c r="F15" i="2"/>
  <c r="E15" i="2"/>
  <c r="D15" i="2"/>
  <c r="I15" i="2"/>
  <c r="H15" i="2"/>
  <c r="I44" i="2"/>
  <c r="G10" i="2"/>
  <c r="F10" i="2"/>
  <c r="E10" i="2"/>
  <c r="D10" i="2"/>
  <c r="H10" i="2"/>
  <c r="R7" i="2" l="1"/>
  <c r="I10" i="2"/>
  <c r="R15" i="2"/>
  <c r="Q22" i="2"/>
  <c r="P42" i="2"/>
  <c r="M42" i="2"/>
  <c r="O42" i="2"/>
  <c r="F42" i="2"/>
  <c r="N42" i="2"/>
  <c r="Q15" i="2"/>
  <c r="Q10" i="2"/>
  <c r="Q19" i="2"/>
  <c r="D42" i="2"/>
  <c r="I22" i="2"/>
  <c r="G42" i="2"/>
  <c r="E42" i="2"/>
  <c r="H43" i="2"/>
  <c r="I38" i="2" l="1"/>
  <c r="I40" i="2" s="1"/>
  <c r="I43" i="2"/>
  <c r="R8" i="2"/>
  <c r="R19" i="2"/>
  <c r="I42" i="2"/>
  <c r="I45" i="2" s="1"/>
  <c r="R10" i="2"/>
  <c r="Q43" i="2"/>
  <c r="H42" i="2"/>
  <c r="Q42" i="2"/>
  <c r="R22" i="2" l="1"/>
  <c r="R43" i="2"/>
  <c r="R39" i="2" l="1"/>
  <c r="R42" i="2"/>
  <c r="R45" i="2" s="1"/>
</calcChain>
</file>

<file path=xl/sharedStrings.xml><?xml version="1.0" encoding="utf-8"?>
<sst xmlns="http://schemas.openxmlformats.org/spreadsheetml/2006/main" count="184" uniqueCount="109">
  <si>
    <t>G</t>
  </si>
  <si>
    <t>Cost/Head</t>
  </si>
  <si>
    <t>I</t>
  </si>
  <si>
    <t>II</t>
  </si>
  <si>
    <t>III</t>
  </si>
  <si>
    <t>Heads</t>
  </si>
  <si>
    <t>Cost/Month</t>
  </si>
  <si>
    <t>Cost</t>
  </si>
  <si>
    <t>MANAGEMENT &amp; OVER HEAD CHARGES ASSESSMENT</t>
  </si>
  <si>
    <t>(MANPOWER TOTAL COST IS INCLUSIVE OF VENDOR M-FEE)</t>
  </si>
  <si>
    <t>JLL DIRECT MANPOWER COST</t>
  </si>
  <si>
    <t>% of M-FEE</t>
  </si>
  <si>
    <t>Property Manager</t>
  </si>
  <si>
    <t>Management Team</t>
  </si>
  <si>
    <t>Technical Tools &amp; Tackles</t>
  </si>
  <si>
    <t>Billing At Actuals</t>
  </si>
  <si>
    <t>FACTOR OF CONSIDERATION</t>
  </si>
  <si>
    <t>COST</t>
  </si>
  <si>
    <t>AREA</t>
  </si>
  <si>
    <t>PHASE-4</t>
  </si>
  <si>
    <t>Security Guards</t>
  </si>
  <si>
    <t>High Pressure Jet Spray</t>
  </si>
  <si>
    <t>Single Disc Machine</t>
  </si>
  <si>
    <t>Ladder - 8ft</t>
  </si>
  <si>
    <t>Extension Board</t>
  </si>
  <si>
    <t>Wet &amp; Dry Vacuum Cleaner - 24 Ltr</t>
  </si>
  <si>
    <t>HK Supervisor</t>
  </si>
  <si>
    <t>HK Staff (incl. Relievers)</t>
  </si>
  <si>
    <t>Plumbers</t>
  </si>
  <si>
    <t>Unit Rate (Rs.)</t>
  </si>
  <si>
    <t xml:space="preserve">Site Name - </t>
  </si>
  <si>
    <t xml:space="preserve">Proposal Date - </t>
  </si>
  <si>
    <t>City</t>
  </si>
  <si>
    <t>Sub - Total</t>
  </si>
  <si>
    <t>Shifts</t>
  </si>
  <si>
    <t>Remarks &amp; Shift Timings</t>
  </si>
  <si>
    <t>Sr.No.</t>
  </si>
  <si>
    <t>Security Team</t>
  </si>
  <si>
    <t xml:space="preserve">Technical Team </t>
  </si>
  <si>
    <t>Soft Services</t>
  </si>
  <si>
    <t>Housekeepnig Consumables</t>
  </si>
  <si>
    <t>Total No.</t>
  </si>
  <si>
    <t>Consubables &amp; Machinery</t>
  </si>
  <si>
    <t>TOTAL CHARGES</t>
  </si>
  <si>
    <t>Management Fee</t>
  </si>
  <si>
    <t>Grand Total - Monthly</t>
  </si>
  <si>
    <t>12 hours x 7 Days a Week</t>
  </si>
  <si>
    <t>Break ups</t>
  </si>
  <si>
    <t>Basic</t>
  </si>
  <si>
    <t>S</t>
  </si>
  <si>
    <t>DA</t>
  </si>
  <si>
    <t>V</t>
  </si>
  <si>
    <t>HRA</t>
  </si>
  <si>
    <t>Gross</t>
  </si>
  <si>
    <t>Basic+DA</t>
  </si>
  <si>
    <t>Leave Wages  (CL, PL, SL)</t>
  </si>
  <si>
    <t>Washing Allowance</t>
  </si>
  <si>
    <t xml:space="preserve">Other Allowances </t>
  </si>
  <si>
    <t>Gross Salary</t>
  </si>
  <si>
    <t>S/V</t>
  </si>
  <si>
    <t>Taken On</t>
  </si>
  <si>
    <t>%</t>
  </si>
  <si>
    <t>Total In Hand Salary</t>
  </si>
  <si>
    <t>Professional Tax Deduction</t>
  </si>
  <si>
    <t>ESI Employee Deduction</t>
  </si>
  <si>
    <t>P.F Employee Deduction</t>
  </si>
  <si>
    <t>Ex-Gratia - Bonus</t>
  </si>
  <si>
    <t>National Holidays Days Holidays</t>
  </si>
  <si>
    <t xml:space="preserve">Uniform, Shoes, PPE </t>
  </si>
  <si>
    <t>Documentation &amp; BGV</t>
  </si>
  <si>
    <t>1/6 Reliever Charge (if applicable)</t>
  </si>
  <si>
    <t>TOTAL CTC</t>
  </si>
  <si>
    <t>Food &amp; Accomodation</t>
  </si>
  <si>
    <t>Sub Total CTC</t>
  </si>
  <si>
    <t>Wage - State Wage, Zone - 1</t>
  </si>
  <si>
    <t>Wage Schedule</t>
  </si>
  <si>
    <t>Basic + DA</t>
  </si>
  <si>
    <t>HRA%</t>
  </si>
  <si>
    <t>Salarpuria Victoria Vista</t>
  </si>
  <si>
    <t>Kolkata, West Bengal</t>
  </si>
  <si>
    <t>Electrician</t>
  </si>
  <si>
    <t>Multi Skilled Technician</t>
  </si>
  <si>
    <t>Pest Control</t>
  </si>
  <si>
    <t>Wringer Trolley</t>
  </si>
  <si>
    <t>Glass Cleaning Kit</t>
  </si>
  <si>
    <t>Technical Log Books</t>
  </si>
  <si>
    <t>SIM card</t>
  </si>
  <si>
    <t>Fixed</t>
  </si>
  <si>
    <t>8.30 hours x 6 Days a Week</t>
  </si>
  <si>
    <t>Security Guards (incl. Relievers)</t>
  </si>
  <si>
    <t>State - West Bengal</t>
  </si>
  <si>
    <t>Min. Wage Year Notification - Jun'21 to Dec'21</t>
  </si>
  <si>
    <t>Plumber</t>
  </si>
  <si>
    <t>HK Janitor</t>
  </si>
  <si>
    <t>Telescopic Pole - 10mtr</t>
  </si>
  <si>
    <t>Excluding applicable GST</t>
  </si>
  <si>
    <t>Basic M&amp;E tools and tackles</t>
  </si>
  <si>
    <t>On actual, maximum threshold INR 7500</t>
  </si>
  <si>
    <t>SIM card for Property Manager</t>
  </si>
  <si>
    <t>1. GST applicable as extra @ 18 percent.</t>
  </si>
  <si>
    <t>2. Minimum wages revision as per state government policy to be amended by client from time to time to maintain statutory compliance.</t>
  </si>
  <si>
    <t>3. Laptop/Computer/Printer and other peripheral equipment to be provided by client.</t>
  </si>
  <si>
    <t>4. Internet connection in the scope of client.</t>
  </si>
  <si>
    <t>5. Any additional scope apart from the ones quoted above shall be charged extra.</t>
  </si>
  <si>
    <t>TERMS:</t>
  </si>
  <si>
    <t>6. Cleaning supplies/consumables etc will be supported by delivery challans.</t>
  </si>
  <si>
    <t>7. Payments to be made 30 days from the bill submission.</t>
  </si>
  <si>
    <t>8. Working on National Holidays will be billed as per Govt approved norms.</t>
  </si>
  <si>
    <t>29.12.2021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</si>
</sst>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  <numFmt numFmtId="168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C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</font>
    <font>
      <b/>
      <sz val="10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>
      <protection locked="0"/>
    </xf>
    <xf numFmtId="0" fontId="18" fillId="0" borderId="0">
      <alignment vertical="center"/>
    </xf>
    <xf numFmtId="165" fontId="2" fillId="0" borderId="0">
      <alignment vertical="top"/>
      <protection locked="0"/>
    </xf>
    <xf numFmtId="9" fontId="2" fillId="0" borderId="0">
      <alignment vertical="top"/>
      <protection locked="0"/>
    </xf>
  </cellStyleXfs>
  <cellXfs count="227">
    <xf numFmtId="0" fontId="0" fillId="0" borderId="0" xfId="0"/>
    <xf numFmtId="0" fontId="4" fillId="0" borderId="0" xfId="0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0" fontId="5" fillId="0" borderId="0" xfId="0" applyFont="1"/>
    <xf numFmtId="0" fontId="6" fillId="0" borderId="27" xfId="0" applyFont="1" applyFill="1" applyBorder="1" applyAlignment="1">
      <alignment horizontal="left" vertical="center"/>
    </xf>
    <xf numFmtId="0" fontId="6" fillId="0" borderId="28" xfId="0" applyFont="1" applyFill="1" applyBorder="1" applyAlignment="1">
      <alignment horizontal="left" vertical="center"/>
    </xf>
    <xf numFmtId="164" fontId="6" fillId="0" borderId="28" xfId="2" applyFont="1" applyFill="1" applyBorder="1" applyAlignment="1">
      <alignment vertical="center"/>
    </xf>
    <xf numFmtId="166" fontId="6" fillId="0" borderId="28" xfId="1" applyNumberFormat="1" applyFont="1" applyFill="1" applyBorder="1" applyAlignment="1">
      <alignment vertical="center"/>
    </xf>
    <xf numFmtId="166" fontId="6" fillId="0" borderId="29" xfId="1" applyNumberFormat="1" applyFont="1" applyFill="1" applyBorder="1" applyAlignment="1">
      <alignment vertical="center"/>
    </xf>
    <xf numFmtId="0" fontId="6" fillId="0" borderId="3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64" fontId="6" fillId="0" borderId="0" xfId="2" applyFont="1" applyFill="1" applyBorder="1" applyAlignment="1">
      <alignment vertical="center"/>
    </xf>
    <xf numFmtId="166" fontId="6" fillId="0" borderId="0" xfId="1" applyNumberFormat="1" applyFont="1" applyFill="1" applyBorder="1" applyAlignment="1">
      <alignment horizontal="center" vertical="center"/>
    </xf>
    <xf numFmtId="166" fontId="6" fillId="0" borderId="31" xfId="1" applyNumberFormat="1" applyFont="1" applyFill="1" applyBorder="1" applyAlignment="1">
      <alignment horizontal="center" vertical="center"/>
    </xf>
    <xf numFmtId="166" fontId="6" fillId="2" borderId="24" xfId="1" applyNumberFormat="1" applyFont="1" applyFill="1" applyBorder="1" applyAlignment="1">
      <alignment horizontal="center" vertical="center"/>
    </xf>
    <xf numFmtId="166" fontId="6" fillId="2" borderId="25" xfId="1" applyNumberFormat="1" applyFont="1" applyFill="1" applyBorder="1" applyAlignment="1">
      <alignment horizontal="center" vertical="center"/>
    </xf>
    <xf numFmtId="166" fontId="6" fillId="2" borderId="26" xfId="1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64" fontId="6" fillId="0" borderId="1" xfId="2" applyFont="1" applyFill="1" applyBorder="1" applyAlignment="1">
      <alignment vertical="center"/>
    </xf>
    <xf numFmtId="166" fontId="6" fillId="0" borderId="1" xfId="1" applyNumberFormat="1" applyFont="1" applyFill="1" applyBorder="1" applyAlignment="1">
      <alignment horizontal="center" vertical="center"/>
    </xf>
    <xf numFmtId="166" fontId="6" fillId="0" borderId="22" xfId="1" applyNumberFormat="1" applyFont="1" applyFill="1" applyBorder="1" applyAlignment="1">
      <alignment horizontal="center" vertical="center"/>
    </xf>
    <xf numFmtId="0" fontId="6" fillId="3" borderId="20" xfId="4" applyFont="1" applyFill="1" applyBorder="1" applyAlignment="1">
      <alignment horizontal="center" vertical="center"/>
    </xf>
    <xf numFmtId="0" fontId="6" fillId="3" borderId="20" xfId="4" applyFont="1" applyFill="1" applyBorder="1" applyAlignment="1">
      <alignment horizontal="left" vertical="center"/>
    </xf>
    <xf numFmtId="164" fontId="6" fillId="3" borderId="20" xfId="2" applyFont="1" applyFill="1" applyBorder="1" applyAlignment="1">
      <alignment horizontal="center" vertical="center"/>
    </xf>
    <xf numFmtId="166" fontId="7" fillId="3" borderId="20" xfId="3" applyNumberFormat="1" applyFont="1" applyFill="1" applyBorder="1" applyAlignment="1">
      <alignment vertical="center"/>
    </xf>
    <xf numFmtId="166" fontId="7" fillId="3" borderId="12" xfId="3" applyNumberFormat="1" applyFont="1" applyFill="1" applyBorder="1" applyAlignment="1">
      <alignment vertical="center"/>
    </xf>
    <xf numFmtId="0" fontId="6" fillId="7" borderId="4" xfId="4" applyFont="1" applyFill="1" applyBorder="1" applyAlignment="1">
      <alignment horizontal="center" vertical="center"/>
    </xf>
    <xf numFmtId="0" fontId="6" fillId="7" borderId="4" xfId="4" applyFont="1" applyFill="1" applyBorder="1" applyAlignment="1">
      <alignment horizontal="left" vertical="center"/>
    </xf>
    <xf numFmtId="164" fontId="6" fillId="7" borderId="4" xfId="2" applyFont="1" applyFill="1" applyBorder="1" applyAlignment="1">
      <alignment horizontal="center" vertical="center"/>
    </xf>
    <xf numFmtId="166" fontId="6" fillId="7" borderId="4" xfId="1" applyNumberFormat="1" applyFont="1" applyFill="1" applyBorder="1" applyAlignment="1">
      <alignment horizontal="center" vertical="center"/>
    </xf>
    <xf numFmtId="0" fontId="6" fillId="7" borderId="4" xfId="1" applyNumberFormat="1" applyFont="1" applyFill="1" applyBorder="1" applyAlignment="1">
      <alignment horizontal="center" vertical="center"/>
    </xf>
    <xf numFmtId="166" fontId="6" fillId="3" borderId="13" xfId="1" applyNumberFormat="1" applyFont="1" applyFill="1" applyBorder="1" applyAlignment="1">
      <alignment horizontal="center" vertical="center"/>
    </xf>
    <xf numFmtId="166" fontId="6" fillId="3" borderId="4" xfId="1" applyNumberFormat="1" applyFont="1" applyFill="1" applyBorder="1" applyAlignment="1">
      <alignment horizontal="center" vertical="center"/>
    </xf>
    <xf numFmtId="0" fontId="6" fillId="3" borderId="4" xfId="1" applyNumberFormat="1" applyFont="1" applyFill="1" applyBorder="1" applyAlignment="1">
      <alignment horizontal="center" vertical="center"/>
    </xf>
    <xf numFmtId="9" fontId="6" fillId="3" borderId="14" xfId="3" applyFont="1" applyFill="1" applyBorder="1" applyAlignment="1">
      <alignment horizontal="right" vertical="center"/>
    </xf>
    <xf numFmtId="0" fontId="4" fillId="2" borderId="4" xfId="4" applyFont="1" applyFill="1" applyBorder="1" applyAlignment="1">
      <alignment horizontal="center" vertical="center"/>
    </xf>
    <xf numFmtId="0" fontId="4" fillId="2" borderId="4" xfId="4" applyFont="1" applyFill="1" applyBorder="1" applyAlignment="1">
      <alignment horizontal="left" vertical="center"/>
    </xf>
    <xf numFmtId="164" fontId="4" fillId="2" borderId="4" xfId="2" applyFont="1" applyFill="1" applyBorder="1" applyAlignment="1">
      <alignment horizontal="center" vertical="center"/>
    </xf>
    <xf numFmtId="166" fontId="4" fillId="2" borderId="4" xfId="1" applyNumberFormat="1" applyFont="1" applyFill="1" applyBorder="1" applyAlignment="1">
      <alignment horizontal="center" vertical="center"/>
    </xf>
    <xf numFmtId="2" fontId="4" fillId="2" borderId="4" xfId="1" applyNumberFormat="1" applyFont="1" applyFill="1" applyBorder="1" applyAlignment="1">
      <alignment horizontal="center" vertical="center"/>
    </xf>
    <xf numFmtId="0" fontId="4" fillId="2" borderId="0" xfId="0" applyFont="1" applyFill="1"/>
    <xf numFmtId="165" fontId="4" fillId="2" borderId="13" xfId="1" applyFont="1" applyFill="1" applyBorder="1" applyAlignment="1">
      <alignment horizontal="center" vertical="center"/>
    </xf>
    <xf numFmtId="166" fontId="4" fillId="2" borderId="14" xfId="1" applyNumberFormat="1" applyFont="1" applyFill="1" applyBorder="1" applyAlignment="1">
      <alignment horizontal="center" vertical="center"/>
    </xf>
    <xf numFmtId="0" fontId="5" fillId="2" borderId="0" xfId="0" applyFont="1" applyFill="1"/>
    <xf numFmtId="164" fontId="6" fillId="3" borderId="4" xfId="2" applyFont="1" applyFill="1" applyBorder="1" applyAlignment="1">
      <alignment horizontal="center" vertical="center"/>
    </xf>
    <xf numFmtId="166" fontId="6" fillId="3" borderId="3" xfId="1" applyNumberFormat="1" applyFont="1" applyFill="1" applyBorder="1" applyAlignment="1">
      <alignment horizontal="center" vertical="center"/>
    </xf>
    <xf numFmtId="0" fontId="6" fillId="3" borderId="3" xfId="1" applyNumberFormat="1" applyFont="1" applyFill="1" applyBorder="1" applyAlignment="1">
      <alignment horizontal="center" vertical="center"/>
    </xf>
    <xf numFmtId="166" fontId="6" fillId="3" borderId="16" xfId="1" applyNumberFormat="1" applyFont="1" applyFill="1" applyBorder="1" applyAlignment="1">
      <alignment horizontal="center" vertical="center"/>
    </xf>
    <xf numFmtId="0" fontId="6" fillId="7" borderId="4" xfId="4" applyFont="1" applyFill="1" applyBorder="1" applyAlignment="1">
      <alignment horizontal="left" vertical="center" wrapText="1"/>
    </xf>
    <xf numFmtId="166" fontId="6" fillId="4" borderId="13" xfId="1" applyNumberFormat="1" applyFont="1" applyFill="1" applyBorder="1" applyAlignment="1">
      <alignment horizontal="center" vertical="center"/>
    </xf>
    <xf numFmtId="166" fontId="6" fillId="4" borderId="4" xfId="1" applyNumberFormat="1" applyFont="1" applyFill="1" applyBorder="1" applyAlignment="1">
      <alignment horizontal="center" vertical="center"/>
    </xf>
    <xf numFmtId="0" fontId="6" fillId="4" borderId="4" xfId="1" applyNumberFormat="1" applyFont="1" applyFill="1" applyBorder="1" applyAlignment="1">
      <alignment horizontal="center" vertical="center"/>
    </xf>
    <xf numFmtId="166" fontId="6" fillId="4" borderId="14" xfId="1" applyNumberFormat="1" applyFont="1" applyFill="1" applyBorder="1" applyAlignment="1">
      <alignment horizontal="center" vertical="center"/>
    </xf>
    <xf numFmtId="0" fontId="4" fillId="2" borderId="4" xfId="4" applyFont="1" applyFill="1" applyBorder="1" applyAlignment="1">
      <alignment horizontal="left" vertical="center" wrapText="1"/>
    </xf>
    <xf numFmtId="164" fontId="6" fillId="3" borderId="4" xfId="2" applyFont="1" applyFill="1" applyBorder="1" applyAlignment="1">
      <alignment horizontal="center"/>
    </xf>
    <xf numFmtId="166" fontId="6" fillId="3" borderId="4" xfId="1" applyNumberFormat="1" applyFont="1" applyFill="1" applyBorder="1" applyAlignment="1">
      <alignment horizontal="center"/>
    </xf>
    <xf numFmtId="167" fontId="6" fillId="3" borderId="4" xfId="1" applyNumberFormat="1" applyFont="1" applyFill="1" applyBorder="1" applyAlignment="1">
      <alignment horizontal="center"/>
    </xf>
    <xf numFmtId="0" fontId="6" fillId="3" borderId="4" xfId="1" applyNumberFormat="1" applyFont="1" applyFill="1" applyBorder="1" applyAlignment="1">
      <alignment horizontal="center"/>
    </xf>
    <xf numFmtId="166" fontId="6" fillId="3" borderId="13" xfId="1" applyNumberFormat="1" applyFont="1" applyFill="1" applyBorder="1" applyAlignment="1">
      <alignment horizontal="center"/>
    </xf>
    <xf numFmtId="166" fontId="6" fillId="3" borderId="14" xfId="1" applyNumberFormat="1" applyFont="1" applyFill="1" applyBorder="1" applyAlignment="1">
      <alignment horizontal="center"/>
    </xf>
    <xf numFmtId="166" fontId="6" fillId="7" borderId="4" xfId="5" applyNumberFormat="1" applyFont="1" applyFill="1" applyBorder="1" applyAlignment="1">
      <alignment horizontal="center" vertical="top"/>
    </xf>
    <xf numFmtId="166" fontId="6" fillId="7" borderId="4" xfId="5" applyNumberFormat="1" applyFont="1" applyFill="1" applyBorder="1" applyAlignment="1">
      <alignment horizontal="left" vertical="top" wrapText="1"/>
    </xf>
    <xf numFmtId="164" fontId="6" fillId="7" borderId="4" xfId="2" applyFont="1" applyFill="1" applyBorder="1" applyAlignment="1">
      <alignment horizontal="center" vertical="top"/>
    </xf>
    <xf numFmtId="166" fontId="6" fillId="7" borderId="4" xfId="1" applyNumberFormat="1" applyFont="1" applyFill="1" applyBorder="1" applyAlignment="1">
      <alignment horizontal="center" vertical="top"/>
    </xf>
    <xf numFmtId="166" fontId="6" fillId="4" borderId="13" xfId="1" applyNumberFormat="1" applyFont="1" applyFill="1" applyBorder="1" applyAlignment="1">
      <alignment horizontal="center" vertical="top"/>
    </xf>
    <xf numFmtId="166" fontId="6" fillId="4" borderId="4" xfId="1" applyNumberFormat="1" applyFont="1" applyFill="1" applyBorder="1" applyAlignment="1">
      <alignment horizontal="center" vertical="top"/>
    </xf>
    <xf numFmtId="168" fontId="6" fillId="3" borderId="4" xfId="1" applyNumberFormat="1" applyFont="1" applyFill="1" applyBorder="1" applyAlignment="1">
      <alignment horizontal="center"/>
    </xf>
    <xf numFmtId="0" fontId="4" fillId="0" borderId="4" xfId="4" applyFont="1" applyBorder="1" applyAlignment="1">
      <alignment horizontal="center" vertical="center"/>
    </xf>
    <xf numFmtId="0" fontId="4" fillId="0" borderId="4" xfId="4" applyFont="1" applyBorder="1" applyAlignment="1">
      <alignment horizontal="left" vertical="center"/>
    </xf>
    <xf numFmtId="166" fontId="6" fillId="4" borderId="14" xfId="1" applyNumberFormat="1" applyFont="1" applyFill="1" applyBorder="1" applyAlignment="1">
      <alignment horizontal="center" vertical="top"/>
    </xf>
    <xf numFmtId="2" fontId="4" fillId="2" borderId="4" xfId="4" applyNumberFormat="1" applyFont="1" applyFill="1" applyBorder="1" applyAlignment="1">
      <alignment horizontal="left" vertical="center"/>
    </xf>
    <xf numFmtId="164" fontId="4" fillId="0" borderId="4" xfId="2" applyFont="1" applyFill="1" applyBorder="1" applyAlignment="1">
      <alignment horizontal="center" vertical="center"/>
    </xf>
    <xf numFmtId="166" fontId="4" fillId="2" borderId="4" xfId="1" applyNumberFormat="1" applyFont="1" applyFill="1" applyBorder="1" applyAlignment="1">
      <alignment horizontal="center"/>
    </xf>
    <xf numFmtId="166" fontId="4" fillId="2" borderId="14" xfId="1" applyNumberFormat="1" applyFont="1" applyFill="1" applyBorder="1" applyAlignment="1">
      <alignment horizontal="center"/>
    </xf>
    <xf numFmtId="166" fontId="8" fillId="2" borderId="15" xfId="1" applyNumberFormat="1" applyFont="1" applyFill="1" applyBorder="1" applyAlignment="1">
      <alignment horizontal="center"/>
    </xf>
    <xf numFmtId="166" fontId="8" fillId="2" borderId="5" xfId="1" applyNumberFormat="1" applyFont="1" applyFill="1" applyBorder="1" applyAlignment="1">
      <alignment horizontal="center"/>
    </xf>
    <xf numFmtId="166" fontId="8" fillId="2" borderId="3" xfId="1" applyNumberFormat="1" applyFont="1" applyFill="1" applyBorder="1" applyAlignment="1">
      <alignment horizontal="center"/>
    </xf>
    <xf numFmtId="2" fontId="4" fillId="0" borderId="4" xfId="4" applyNumberFormat="1" applyFont="1" applyBorder="1" applyAlignment="1">
      <alignment horizontal="left" vertical="center"/>
    </xf>
    <xf numFmtId="0" fontId="10" fillId="0" borderId="0" xfId="0" applyFont="1"/>
    <xf numFmtId="166" fontId="9" fillId="5" borderId="14" xfId="1" applyNumberFormat="1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166" fontId="11" fillId="4" borderId="23" xfId="1" applyNumberFormat="1" applyFont="1" applyFill="1" applyBorder="1" applyAlignment="1">
      <alignment horizontal="center" vertical="center"/>
    </xf>
    <xf numFmtId="166" fontId="6" fillId="0" borderId="32" xfId="1" applyNumberFormat="1" applyFont="1" applyBorder="1" applyAlignment="1">
      <alignment horizontal="center"/>
    </xf>
    <xf numFmtId="166" fontId="6" fillId="0" borderId="32" xfId="1" applyNumberFormat="1" applyFont="1" applyBorder="1" applyAlignment="1">
      <alignment horizontal="left"/>
    </xf>
    <xf numFmtId="164" fontId="6" fillId="0" borderId="1" xfId="2" applyFont="1" applyBorder="1" applyAlignment="1">
      <alignment horizontal="center"/>
    </xf>
    <xf numFmtId="166" fontId="6" fillId="0" borderId="1" xfId="1" applyNumberFormat="1" applyFont="1" applyBorder="1" applyAlignment="1"/>
    <xf numFmtId="0" fontId="6" fillId="0" borderId="1" xfId="1" applyNumberFormat="1" applyFont="1" applyBorder="1" applyAlignment="1"/>
    <xf numFmtId="166" fontId="6" fillId="0" borderId="5" xfId="1" applyNumberFormat="1" applyFont="1" applyBorder="1" applyAlignment="1"/>
    <xf numFmtId="0" fontId="6" fillId="0" borderId="5" xfId="1" applyNumberFormat="1" applyFont="1" applyBorder="1" applyAlignment="1"/>
    <xf numFmtId="0" fontId="4" fillId="6" borderId="4" xfId="4" applyFont="1" applyFill="1" applyBorder="1" applyAlignment="1">
      <alignment horizontal="center" vertical="center"/>
    </xf>
    <xf numFmtId="0" fontId="4" fillId="6" borderId="4" xfId="4" applyFont="1" applyFill="1" applyBorder="1" applyAlignment="1">
      <alignment horizontal="left" vertical="center"/>
    </xf>
    <xf numFmtId="164" fontId="4" fillId="6" borderId="4" xfId="2" applyFont="1" applyFill="1" applyBorder="1" applyAlignment="1">
      <alignment horizontal="center" vertical="center"/>
    </xf>
    <xf numFmtId="166" fontId="3" fillId="6" borderId="4" xfId="1" applyNumberFormat="1" applyFont="1" applyFill="1" applyBorder="1" applyAlignment="1">
      <alignment horizontal="center" vertical="center"/>
    </xf>
    <xf numFmtId="0" fontId="3" fillId="6" borderId="4" xfId="1" applyNumberFormat="1" applyFont="1" applyFill="1" applyBorder="1" applyAlignment="1">
      <alignment horizontal="center" vertical="center"/>
    </xf>
    <xf numFmtId="0" fontId="14" fillId="0" borderId="0" xfId="0" applyFont="1"/>
    <xf numFmtId="0" fontId="15" fillId="2" borderId="4" xfId="4" applyFont="1" applyFill="1" applyBorder="1" applyAlignment="1">
      <alignment horizontal="center" vertical="center"/>
    </xf>
    <xf numFmtId="0" fontId="15" fillId="2" borderId="4" xfId="4" applyFont="1" applyFill="1" applyBorder="1" applyAlignment="1">
      <alignment horizontal="left" vertical="center"/>
    </xf>
    <xf numFmtId="164" fontId="15" fillId="2" borderId="4" xfId="2" applyFont="1" applyFill="1" applyBorder="1" applyAlignment="1">
      <alignment horizontal="center" vertical="center"/>
    </xf>
    <xf numFmtId="166" fontId="15" fillId="2" borderId="4" xfId="1" applyNumberFormat="1" applyFont="1" applyFill="1" applyBorder="1" applyAlignment="1">
      <alignment horizontal="center" vertical="center"/>
    </xf>
    <xf numFmtId="0" fontId="15" fillId="2" borderId="4" xfId="1" applyNumberFormat="1" applyFont="1" applyFill="1" applyBorder="1" applyAlignment="1">
      <alignment horizontal="center" vertical="center"/>
    </xf>
    <xf numFmtId="0" fontId="6" fillId="4" borderId="4" xfId="4" applyFont="1" applyFill="1" applyBorder="1" applyAlignment="1">
      <alignment horizontal="center"/>
    </xf>
    <xf numFmtId="0" fontId="6" fillId="4" borderId="4" xfId="4" applyFont="1" applyFill="1" applyBorder="1" applyAlignment="1">
      <alignment horizontal="left"/>
    </xf>
    <xf numFmtId="164" fontId="6" fillId="4" borderId="4" xfId="2" applyFont="1" applyFill="1" applyBorder="1" applyAlignment="1">
      <alignment horizontal="center"/>
    </xf>
    <xf numFmtId="166" fontId="4" fillId="4" borderId="4" xfId="1" applyNumberFormat="1" applyFont="1" applyFill="1" applyBorder="1" applyAlignment="1">
      <alignment horizontal="center" vertical="center"/>
    </xf>
    <xf numFmtId="0" fontId="4" fillId="4" borderId="4" xfId="1" applyNumberFormat="1" applyFont="1" applyFill="1" applyBorder="1" applyAlignment="1">
      <alignment horizontal="center" vertical="center"/>
    </xf>
    <xf numFmtId="0" fontId="4" fillId="0" borderId="4" xfId="4" applyFont="1" applyBorder="1" applyAlignment="1">
      <alignment horizontal="center"/>
    </xf>
    <xf numFmtId="0" fontId="4" fillId="0" borderId="4" xfId="4" applyFont="1" applyBorder="1" applyAlignment="1">
      <alignment horizontal="left"/>
    </xf>
    <xf numFmtId="164" fontId="4" fillId="0" borderId="4" xfId="2" applyFont="1" applyBorder="1" applyAlignment="1">
      <alignment horizontal="center"/>
    </xf>
    <xf numFmtId="166" fontId="4" fillId="0" borderId="4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9" fontId="7" fillId="0" borderId="4" xfId="3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164" fontId="4" fillId="0" borderId="0" xfId="2" applyFont="1" applyAlignment="1">
      <alignment horizontal="center"/>
    </xf>
    <xf numFmtId="9" fontId="4" fillId="0" borderId="0" xfId="3" applyFont="1" applyAlignment="1">
      <alignment horizontal="center"/>
    </xf>
    <xf numFmtId="165" fontId="6" fillId="8" borderId="4" xfId="1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0" fontId="5" fillId="0" borderId="20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4" xfId="9" applyFont="1" applyBorder="1" applyAlignment="1">
      <alignment horizontal="left" vertical="center"/>
    </xf>
    <xf numFmtId="164" fontId="6" fillId="7" borderId="4" xfId="2" applyFont="1" applyFill="1" applyBorder="1" applyAlignment="1">
      <alignment horizontal="center"/>
    </xf>
    <xf numFmtId="166" fontId="6" fillId="7" borderId="4" xfId="1" applyNumberFormat="1" applyFont="1" applyFill="1" applyBorder="1" applyAlignment="1">
      <alignment horizontal="center"/>
    </xf>
    <xf numFmtId="166" fontId="6" fillId="0" borderId="4" xfId="1" applyNumberFormat="1" applyFont="1" applyFill="1" applyBorder="1" applyAlignment="1">
      <alignment horizontal="center"/>
    </xf>
    <xf numFmtId="9" fontId="6" fillId="0" borderId="4" xfId="2" applyNumberFormat="1" applyFont="1" applyFill="1" applyBorder="1" applyAlignment="1">
      <alignment horizontal="center" vertical="center"/>
    </xf>
    <xf numFmtId="9" fontId="6" fillId="8" borderId="4" xfId="3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16" fillId="0" borderId="0" xfId="11" applyFont="1" applyProtection="1"/>
    <xf numFmtId="0" fontId="17" fillId="0" borderId="0" xfId="11" applyFont="1" applyAlignment="1" applyProtection="1">
      <alignment horizontal="center" vertical="center"/>
    </xf>
    <xf numFmtId="3" fontId="16" fillId="0" borderId="0" xfId="11" applyNumberFormat="1" applyFont="1" applyProtection="1"/>
    <xf numFmtId="0" fontId="16" fillId="0" borderId="4" xfId="11" applyFont="1" applyBorder="1" applyProtection="1"/>
    <xf numFmtId="0" fontId="18" fillId="0" borderId="0" xfId="12">
      <alignment vertical="center"/>
    </xf>
    <xf numFmtId="0" fontId="6" fillId="0" borderId="4" xfId="11" applyFont="1" applyFill="1" applyBorder="1" applyProtection="1"/>
    <xf numFmtId="0" fontId="6" fillId="0" borderId="4" xfId="11" applyFont="1" applyFill="1" applyBorder="1" applyAlignment="1" applyProtection="1">
      <alignment horizontal="center" vertical="center"/>
    </xf>
    <xf numFmtId="0" fontId="6" fillId="0" borderId="4" xfId="11" applyFont="1" applyFill="1" applyBorder="1" applyAlignment="1" applyProtection="1">
      <alignment horizontal="center" vertical="center" wrapText="1"/>
    </xf>
    <xf numFmtId="0" fontId="4" fillId="0" borderId="4" xfId="11" applyFont="1" applyFill="1" applyBorder="1" applyProtection="1"/>
    <xf numFmtId="0" fontId="4" fillId="0" borderId="4" xfId="11" applyFont="1" applyFill="1" applyBorder="1" applyAlignment="1" applyProtection="1">
      <alignment wrapText="1"/>
    </xf>
    <xf numFmtId="3" fontId="4" fillId="0" borderId="4" xfId="13" applyNumberFormat="1" applyFont="1" applyFill="1" applyBorder="1" applyAlignment="1" applyProtection="1">
      <alignment horizontal="center" vertical="center"/>
    </xf>
    <xf numFmtId="0" fontId="6" fillId="0" borderId="4" xfId="11" applyFont="1" applyFill="1" applyBorder="1" applyAlignment="1" applyProtection="1">
      <alignment wrapText="1"/>
    </xf>
    <xf numFmtId="3" fontId="6" fillId="0" borderId="4" xfId="13" applyNumberFormat="1" applyFont="1" applyFill="1" applyBorder="1" applyAlignment="1" applyProtection="1">
      <alignment horizontal="center" vertical="center"/>
    </xf>
    <xf numFmtId="0" fontId="4" fillId="0" borderId="4" xfId="11" applyFont="1" applyFill="1" applyBorder="1" applyAlignment="1" applyProtection="1">
      <alignment horizontal="left" vertical="center" wrapText="1"/>
    </xf>
    <xf numFmtId="10" fontId="4" fillId="0" borderId="4" xfId="14" applyNumberFormat="1" applyFont="1" applyFill="1" applyBorder="1" applyAlignment="1" applyProtection="1">
      <alignment horizontal="center" vertical="center"/>
    </xf>
    <xf numFmtId="10" fontId="4" fillId="0" borderId="4" xfId="14" applyNumberFormat="1" applyFont="1" applyFill="1" applyBorder="1" applyAlignment="1" applyProtection="1">
      <alignment horizontal="center" vertical="center" wrapText="1"/>
    </xf>
    <xf numFmtId="0" fontId="4" fillId="0" borderId="4" xfId="11" applyFont="1" applyFill="1" applyBorder="1" applyAlignment="1" applyProtection="1">
      <alignment horizontal="center"/>
    </xf>
    <xf numFmtId="0" fontId="6" fillId="0" borderId="4" xfId="11" applyFont="1" applyFill="1" applyBorder="1" applyAlignment="1" applyProtection="1">
      <alignment horizontal="center"/>
    </xf>
    <xf numFmtId="0" fontId="16" fillId="0" borderId="0" xfId="11" applyFont="1" applyAlignment="1" applyProtection="1">
      <alignment horizontal="center"/>
    </xf>
    <xf numFmtId="10" fontId="4" fillId="0" borderId="4" xfId="3" applyNumberFormat="1" applyFont="1" applyFill="1" applyBorder="1" applyAlignment="1" applyProtection="1">
      <alignment horizontal="center" vertical="center" wrapText="1"/>
    </xf>
    <xf numFmtId="0" fontId="6" fillId="0" borderId="20" xfId="11" applyFont="1" applyFill="1" applyBorder="1" applyAlignment="1" applyProtection="1">
      <alignment horizontal="center" vertical="center"/>
    </xf>
    <xf numFmtId="0" fontId="6" fillId="0" borderId="20" xfId="11" applyFont="1" applyFill="1" applyBorder="1" applyAlignment="1" applyProtection="1">
      <alignment horizontal="center" vertical="center" wrapText="1"/>
    </xf>
    <xf numFmtId="0" fontId="19" fillId="0" borderId="20" xfId="11" applyFont="1" applyFill="1" applyBorder="1" applyAlignment="1" applyProtection="1">
      <alignment horizontal="center" vertical="center" wrapText="1"/>
    </xf>
    <xf numFmtId="0" fontId="6" fillId="3" borderId="4" xfId="11" applyFont="1" applyFill="1" applyBorder="1" applyAlignment="1" applyProtection="1">
      <alignment horizontal="center" vertical="center"/>
    </xf>
    <xf numFmtId="0" fontId="6" fillId="3" borderId="20" xfId="11" applyFont="1" applyFill="1" applyBorder="1" applyAlignment="1" applyProtection="1">
      <alignment horizontal="center" vertical="center"/>
    </xf>
    <xf numFmtId="0" fontId="6" fillId="3" borderId="20" xfId="11" applyFont="1" applyFill="1" applyBorder="1" applyAlignment="1" applyProtection="1">
      <alignment horizontal="center" vertical="center" wrapText="1"/>
    </xf>
    <xf numFmtId="0" fontId="19" fillId="3" borderId="20" xfId="11" applyFont="1" applyFill="1" applyBorder="1" applyAlignment="1" applyProtection="1">
      <alignment horizontal="center" vertical="center" wrapText="1"/>
    </xf>
    <xf numFmtId="0" fontId="6" fillId="3" borderId="4" xfId="11" applyFont="1" applyFill="1" applyBorder="1" applyProtection="1"/>
    <xf numFmtId="0" fontId="6" fillId="3" borderId="4" xfId="11" applyFont="1" applyFill="1" applyBorder="1" applyAlignment="1" applyProtection="1">
      <alignment horizontal="center"/>
    </xf>
    <xf numFmtId="0" fontId="6" fillId="3" borderId="4" xfId="11" applyFont="1" applyFill="1" applyBorder="1" applyAlignment="1" applyProtection="1">
      <alignment wrapText="1"/>
    </xf>
    <xf numFmtId="0" fontId="6" fillId="3" borderId="4" xfId="11" applyFont="1" applyFill="1" applyBorder="1" applyAlignment="1" applyProtection="1">
      <alignment horizontal="center" vertical="center" wrapText="1"/>
    </xf>
    <xf numFmtId="3" fontId="6" fillId="3" borderId="4" xfId="13" applyNumberFormat="1" applyFont="1" applyFill="1" applyBorder="1" applyAlignment="1" applyProtection="1">
      <alignment horizontal="center" vertical="center"/>
    </xf>
    <xf numFmtId="12" fontId="4" fillId="0" borderId="4" xfId="14" applyNumberFormat="1" applyFont="1" applyFill="1" applyBorder="1" applyAlignment="1" applyProtection="1">
      <alignment horizontal="center" vertical="center"/>
    </xf>
    <xf numFmtId="10" fontId="16" fillId="0" borderId="0" xfId="3" applyNumberFormat="1" applyFont="1" applyProtection="1"/>
    <xf numFmtId="166" fontId="6" fillId="7" borderId="4" xfId="1" applyNumberFormat="1" applyFont="1" applyFill="1" applyBorder="1" applyAlignment="1">
      <alignment vertical="center"/>
    </xf>
    <xf numFmtId="9" fontId="6" fillId="3" borderId="20" xfId="3" applyFont="1" applyFill="1" applyBorder="1" applyAlignment="1" applyProtection="1">
      <alignment horizontal="center" vertical="center"/>
    </xf>
    <xf numFmtId="0" fontId="6" fillId="0" borderId="4" xfId="11" applyFont="1" applyFill="1" applyBorder="1" applyAlignment="1" applyProtection="1"/>
    <xf numFmtId="0" fontId="16" fillId="0" borderId="0" xfId="11" applyFont="1" applyBorder="1" applyProtection="1"/>
    <xf numFmtId="0" fontId="19" fillId="0" borderId="4" xfId="11" applyFont="1" applyFill="1" applyBorder="1" applyAlignment="1" applyProtection="1">
      <alignment horizontal="center" vertical="center" wrapText="1"/>
    </xf>
    <xf numFmtId="166" fontId="6" fillId="0" borderId="4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6" fontId="8" fillId="2" borderId="2" xfId="1" applyNumberFormat="1" applyFont="1" applyFill="1" applyBorder="1" applyAlignment="1">
      <alignment horizontal="center"/>
    </xf>
    <xf numFmtId="166" fontId="8" fillId="2" borderId="5" xfId="1" applyNumberFormat="1" applyFont="1" applyFill="1" applyBorder="1" applyAlignment="1">
      <alignment horizontal="center"/>
    </xf>
    <xf numFmtId="166" fontId="8" fillId="2" borderId="3" xfId="1" applyNumberFormat="1" applyFont="1" applyFill="1" applyBorder="1" applyAlignment="1">
      <alignment horizontal="center"/>
    </xf>
    <xf numFmtId="166" fontId="6" fillId="4" borderId="15" xfId="1" applyNumberFormat="1" applyFont="1" applyFill="1" applyBorder="1" applyAlignment="1">
      <alignment horizontal="center" vertical="top"/>
    </xf>
    <xf numFmtId="166" fontId="6" fillId="4" borderId="5" xfId="1" applyNumberFormat="1" applyFont="1" applyFill="1" applyBorder="1" applyAlignment="1">
      <alignment horizontal="center" vertical="top"/>
    </xf>
    <xf numFmtId="166" fontId="6" fillId="4" borderId="3" xfId="1" applyNumberFormat="1" applyFont="1" applyFill="1" applyBorder="1" applyAlignment="1">
      <alignment horizontal="center" vertical="top"/>
    </xf>
    <xf numFmtId="166" fontId="8" fillId="2" borderId="15" xfId="1" applyNumberFormat="1" applyFont="1" applyFill="1" applyBorder="1" applyAlignment="1">
      <alignment horizontal="center"/>
    </xf>
    <xf numFmtId="0" fontId="4" fillId="0" borderId="0" xfId="0" applyFont="1" applyAlignment="1"/>
    <xf numFmtId="0" fontId="6" fillId="3" borderId="4" xfId="4" applyFont="1" applyFill="1" applyBorder="1" applyAlignment="1">
      <alignment horizontal="left" vertical="center"/>
    </xf>
    <xf numFmtId="0" fontId="4" fillId="0" borderId="0" xfId="0" applyFont="1" applyBorder="1" applyAlignment="1"/>
    <xf numFmtId="166" fontId="6" fillId="2" borderId="6" xfId="1" applyNumberFormat="1" applyFont="1" applyFill="1" applyBorder="1" applyAlignment="1">
      <alignment horizontal="center" vertical="center"/>
    </xf>
    <xf numFmtId="166" fontId="6" fillId="2" borderId="7" xfId="1" applyNumberFormat="1" applyFont="1" applyFill="1" applyBorder="1" applyAlignment="1">
      <alignment horizontal="center" vertical="center"/>
    </xf>
    <xf numFmtId="166" fontId="6" fillId="2" borderId="8" xfId="1" applyNumberFormat="1" applyFont="1" applyFill="1" applyBorder="1" applyAlignment="1">
      <alignment horizontal="center" vertical="center"/>
    </xf>
    <xf numFmtId="166" fontId="6" fillId="3" borderId="9" xfId="1" applyNumberFormat="1" applyFont="1" applyFill="1" applyBorder="1" applyAlignment="1">
      <alignment horizontal="center" vertical="center"/>
    </xf>
    <xf numFmtId="166" fontId="6" fillId="3" borderId="10" xfId="1" applyNumberFormat="1" applyFont="1" applyFill="1" applyBorder="1" applyAlignment="1">
      <alignment horizontal="center" vertical="center"/>
    </xf>
    <xf numFmtId="166" fontId="6" fillId="3" borderId="11" xfId="1" applyNumberFormat="1" applyFont="1" applyFill="1" applyBorder="1" applyAlignment="1">
      <alignment horizontal="center" vertical="center"/>
    </xf>
    <xf numFmtId="166" fontId="6" fillId="0" borderId="3" xfId="3" applyNumberFormat="1" applyFont="1" applyFill="1" applyBorder="1" applyAlignment="1">
      <alignment horizontal="center" vertical="center"/>
    </xf>
    <xf numFmtId="166" fontId="6" fillId="0" borderId="4" xfId="3" applyNumberFormat="1" applyFont="1" applyFill="1" applyBorder="1" applyAlignment="1">
      <alignment horizontal="center" vertical="center"/>
    </xf>
    <xf numFmtId="166" fontId="6" fillId="3" borderId="20" xfId="1" applyNumberFormat="1" applyFont="1" applyFill="1" applyBorder="1" applyAlignment="1">
      <alignment horizontal="center" vertical="center"/>
    </xf>
    <xf numFmtId="166" fontId="6" fillId="3" borderId="4" xfId="5" applyNumberFormat="1" applyFont="1" applyFill="1" applyBorder="1" applyAlignment="1">
      <alignment horizontal="left"/>
    </xf>
    <xf numFmtId="166" fontId="6" fillId="0" borderId="4" xfId="5" applyNumberFormat="1" applyFont="1" applyFill="1" applyBorder="1" applyAlignment="1">
      <alignment horizontal="center" vertical="center"/>
    </xf>
    <xf numFmtId="165" fontId="6" fillId="2" borderId="19" xfId="1" applyFont="1" applyFill="1" applyBorder="1" applyAlignment="1">
      <alignment horizontal="center" vertical="center"/>
    </xf>
    <xf numFmtId="165" fontId="6" fillId="2" borderId="17" xfId="1" applyFont="1" applyFill="1" applyBorder="1" applyAlignment="1">
      <alignment horizontal="center" vertical="center"/>
    </xf>
    <xf numFmtId="165" fontId="6" fillId="2" borderId="18" xfId="1" applyFont="1" applyFill="1" applyBorder="1" applyAlignment="1">
      <alignment horizontal="center" vertical="center"/>
    </xf>
    <xf numFmtId="166" fontId="9" fillId="5" borderId="15" xfId="1" applyNumberFormat="1" applyFont="1" applyFill="1" applyBorder="1" applyAlignment="1">
      <alignment horizontal="center"/>
    </xf>
    <xf numFmtId="166" fontId="9" fillId="5" borderId="5" xfId="1" applyNumberFormat="1" applyFont="1" applyFill="1" applyBorder="1" applyAlignment="1">
      <alignment horizontal="center"/>
    </xf>
    <xf numFmtId="166" fontId="9" fillId="5" borderId="3" xfId="1" applyNumberFormat="1" applyFont="1" applyFill="1" applyBorder="1" applyAlignment="1">
      <alignment horizontal="center"/>
    </xf>
    <xf numFmtId="0" fontId="6" fillId="7" borderId="4" xfId="4" applyFont="1" applyFill="1" applyBorder="1" applyAlignment="1">
      <alignment horizontal="center" vertical="center"/>
    </xf>
    <xf numFmtId="166" fontId="6" fillId="7" borderId="4" xfId="5" applyNumberFormat="1" applyFont="1" applyFill="1" applyBorder="1" applyAlignment="1">
      <alignment horizontal="center"/>
    </xf>
    <xf numFmtId="166" fontId="6" fillId="8" borderId="4" xfId="1" applyNumberFormat="1" applyFont="1" applyFill="1" applyBorder="1" applyAlignment="1">
      <alignment horizontal="center"/>
    </xf>
    <xf numFmtId="166" fontId="6" fillId="3" borderId="15" xfId="1" applyNumberFormat="1" applyFont="1" applyFill="1" applyBorder="1" applyAlignment="1">
      <alignment horizontal="center"/>
    </xf>
    <xf numFmtId="166" fontId="6" fillId="3" borderId="5" xfId="1" applyNumberFormat="1" applyFont="1" applyFill="1" applyBorder="1" applyAlignment="1">
      <alignment horizontal="center"/>
    </xf>
    <xf numFmtId="166" fontId="6" fillId="3" borderId="3" xfId="1" applyNumberFormat="1" applyFont="1" applyFill="1" applyBorder="1" applyAlignment="1">
      <alignment horizontal="center"/>
    </xf>
    <xf numFmtId="166" fontId="6" fillId="3" borderId="4" xfId="1" applyNumberFormat="1" applyFont="1" applyFill="1" applyBorder="1" applyAlignment="1">
      <alignment horizontal="center"/>
    </xf>
    <xf numFmtId="1" fontId="12" fillId="4" borderId="21" xfId="1" applyNumberFormat="1" applyFont="1" applyFill="1" applyBorder="1" applyAlignment="1">
      <alignment horizontal="center" vertical="center"/>
    </xf>
    <xf numFmtId="1" fontId="12" fillId="4" borderId="1" xfId="1" applyNumberFormat="1" applyFont="1" applyFill="1" applyBorder="1" applyAlignment="1">
      <alignment horizontal="center" vertical="center"/>
    </xf>
    <xf numFmtId="1" fontId="12" fillId="4" borderId="22" xfId="1" applyNumberFormat="1" applyFont="1" applyFill="1" applyBorder="1" applyAlignment="1">
      <alignment horizontal="center" vertical="center"/>
    </xf>
    <xf numFmtId="166" fontId="4" fillId="2" borderId="4" xfId="1" applyNumberFormat="1" applyFont="1" applyFill="1" applyBorder="1" applyAlignment="1">
      <alignment horizontal="center" vertical="center"/>
    </xf>
    <xf numFmtId="166" fontId="4" fillId="2" borderId="2" xfId="1" applyNumberFormat="1" applyFont="1" applyFill="1" applyBorder="1" applyAlignment="1">
      <alignment horizontal="center"/>
    </xf>
    <xf numFmtId="166" fontId="4" fillId="2" borderId="5" xfId="1" applyNumberFormat="1" applyFont="1" applyFill="1" applyBorder="1" applyAlignment="1">
      <alignment horizontal="center"/>
    </xf>
    <xf numFmtId="166" fontId="4" fillId="2" borderId="3" xfId="1" applyNumberFormat="1" applyFont="1" applyFill="1" applyBorder="1" applyAlignment="1">
      <alignment horizontal="center"/>
    </xf>
    <xf numFmtId="0" fontId="6" fillId="7" borderId="2" xfId="11" applyFont="1" applyFill="1" applyBorder="1" applyAlignment="1" applyProtection="1">
      <alignment horizontal="center"/>
    </xf>
    <xf numFmtId="0" fontId="6" fillId="7" borderId="5" xfId="11" applyFont="1" applyFill="1" applyBorder="1" applyAlignment="1" applyProtection="1">
      <alignment horizontal="center"/>
    </xf>
    <xf numFmtId="0" fontId="6" fillId="7" borderId="3" xfId="11" applyFont="1" applyFill="1" applyBorder="1" applyAlignment="1" applyProtection="1">
      <alignment horizontal="center"/>
    </xf>
    <xf numFmtId="0" fontId="6" fillId="0" borderId="27" xfId="11" applyFont="1" applyFill="1" applyBorder="1" applyAlignment="1" applyProtection="1">
      <alignment horizontal="center"/>
    </xf>
    <xf numFmtId="0" fontId="6" fillId="0" borderId="28" xfId="11" applyFont="1" applyFill="1" applyBorder="1" applyAlignment="1" applyProtection="1">
      <alignment horizontal="center"/>
    </xf>
    <xf numFmtId="0" fontId="6" fillId="0" borderId="29" xfId="11" applyFont="1" applyFill="1" applyBorder="1" applyAlignment="1" applyProtection="1">
      <alignment horizontal="center"/>
    </xf>
    <xf numFmtId="0" fontId="6" fillId="0" borderId="30" xfId="11" applyFont="1" applyFill="1" applyBorder="1" applyAlignment="1" applyProtection="1">
      <alignment horizontal="center"/>
    </xf>
    <xf numFmtId="0" fontId="6" fillId="0" borderId="0" xfId="11" applyFont="1" applyFill="1" applyBorder="1" applyAlignment="1" applyProtection="1">
      <alignment horizontal="center"/>
    </xf>
    <xf numFmtId="0" fontId="6" fillId="0" borderId="31" xfId="11" applyFont="1" applyFill="1" applyBorder="1" applyAlignment="1" applyProtection="1">
      <alignment horizontal="center"/>
    </xf>
    <xf numFmtId="0" fontId="6" fillId="0" borderId="32" xfId="11" applyFont="1" applyFill="1" applyBorder="1" applyAlignment="1" applyProtection="1">
      <alignment horizontal="center"/>
    </xf>
    <xf numFmtId="0" fontId="6" fillId="0" borderId="1" xfId="11" applyFont="1" applyFill="1" applyBorder="1" applyAlignment="1" applyProtection="1">
      <alignment horizontal="center"/>
    </xf>
    <xf numFmtId="0" fontId="6" fillId="0" borderId="22" xfId="11" applyFont="1" applyFill="1" applyBorder="1" applyAlignment="1" applyProtection="1">
      <alignment horizontal="center"/>
    </xf>
  </cellXfs>
  <cellStyles count="15">
    <cellStyle name="Comma" xfId="1" builtinId="3"/>
    <cellStyle name="Comma [0]" xfId="2" builtinId="6"/>
    <cellStyle name="Comma 11 2" xfId="13"/>
    <cellStyle name="Comma 2" xfId="5"/>
    <cellStyle name="Comma 2 3" xfId="10"/>
    <cellStyle name="Comma 5" xfId="6"/>
    <cellStyle name="Normal" xfId="0" builtinId="0"/>
    <cellStyle name="Normal 2" xfId="7"/>
    <cellStyle name="Normal 2 2" xfId="8"/>
    <cellStyle name="Normal 2 2 2" xfId="11"/>
    <cellStyle name="Normal 2 4" xfId="9"/>
    <cellStyle name="Normal 3" xfId="12"/>
    <cellStyle name="Normal 5" xfId="4"/>
    <cellStyle name="Percent" xfId="3" builtinId="5"/>
    <cellStyle name="Percent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181009</xdr:rowOff>
    </xdr:from>
    <xdr:to>
      <xdr:col>1</xdr:col>
      <xdr:colOff>362362</xdr:colOff>
      <xdr:row>2</xdr:row>
      <xdr:rowOff>103910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D7160D-7981-4C52-ADAB-6038EE4C5C5C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0295" y="181009"/>
          <a:ext cx="1200160" cy="442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showGridLines="0" tabSelected="1" zoomScale="69" zoomScaleNormal="69" workbookViewId="0">
      <pane ySplit="8" topLeftCell="A15" activePane="bottomLeft" state="frozen"/>
      <selection pane="bottomLeft" activeCell="Y30" sqref="Y30"/>
    </sheetView>
  </sheetViews>
  <sheetFormatPr defaultColWidth="9.21875" defaultRowHeight="13.8" outlineLevelCol="1" x14ac:dyDescent="0.3"/>
  <cols>
    <col min="1" max="1" width="11.88671875" style="1" customWidth="1"/>
    <col min="2" max="2" width="30.6640625" style="113" customWidth="1"/>
    <col min="3" max="3" width="12.44140625" style="114" customWidth="1"/>
    <col min="4" max="4" width="5.5546875" style="2" customWidth="1" outlineLevel="1"/>
    <col min="5" max="5" width="5" style="2" customWidth="1" outlineLevel="1"/>
    <col min="6" max="6" width="4.6640625" style="2" customWidth="1" outlineLevel="1"/>
    <col min="7" max="7" width="5.109375" style="2" customWidth="1" outlineLevel="1"/>
    <col min="8" max="8" width="9.5546875" style="3" customWidth="1"/>
    <col min="9" max="9" width="10.44140625" style="2" customWidth="1"/>
    <col min="10" max="10" width="35.88671875" style="117" customWidth="1"/>
    <col min="11" max="11" width="9.21875" style="4"/>
    <col min="12" max="12" width="9.21875" style="4" customWidth="1"/>
    <col min="13" max="13" width="6.5546875" style="2" hidden="1" customWidth="1"/>
    <col min="14" max="14" width="8" style="2" hidden="1" customWidth="1"/>
    <col min="15" max="15" width="6.5546875" style="2" hidden="1" customWidth="1"/>
    <col min="16" max="16" width="6.21875" style="2" hidden="1" customWidth="1"/>
    <col min="17" max="17" width="9.5546875" style="3" hidden="1" customWidth="1"/>
    <col min="18" max="18" width="14.5546875" style="2" hidden="1" customWidth="1"/>
    <col min="19" max="16384" width="9.21875" style="4"/>
  </cols>
  <sheetData>
    <row r="1" spans="1:18" ht="18" customHeight="1" x14ac:dyDescent="0.3">
      <c r="B1" s="181"/>
      <c r="C1" s="181"/>
    </row>
    <row r="2" spans="1:18" ht="23.25" customHeight="1" x14ac:dyDescent="0.3">
      <c r="B2" s="181"/>
      <c r="C2" s="181"/>
    </row>
    <row r="3" spans="1:18" ht="19.5" customHeight="1" thickBot="1" x14ac:dyDescent="0.35">
      <c r="B3" s="183"/>
      <c r="C3" s="183"/>
    </row>
    <row r="4" spans="1:18" ht="24" customHeight="1" thickBot="1" x14ac:dyDescent="0.35">
      <c r="A4" s="5" t="s">
        <v>30</v>
      </c>
      <c r="B4" s="6" t="s">
        <v>78</v>
      </c>
      <c r="C4" s="7"/>
      <c r="D4" s="8"/>
      <c r="E4" s="8"/>
      <c r="F4" s="8"/>
      <c r="G4" s="8"/>
      <c r="H4" s="8"/>
      <c r="I4" s="9"/>
      <c r="J4" s="190" t="s">
        <v>35</v>
      </c>
      <c r="M4" s="184" t="s">
        <v>19</v>
      </c>
      <c r="N4" s="185"/>
      <c r="O4" s="185"/>
      <c r="P4" s="185"/>
      <c r="Q4" s="185"/>
      <c r="R4" s="186"/>
    </row>
    <row r="5" spans="1:18" ht="24" customHeight="1" thickBot="1" x14ac:dyDescent="0.35">
      <c r="A5" s="10" t="s">
        <v>31</v>
      </c>
      <c r="B5" s="11" t="s">
        <v>108</v>
      </c>
      <c r="C5" s="12"/>
      <c r="D5" s="13"/>
      <c r="E5" s="13"/>
      <c r="F5" s="13"/>
      <c r="G5" s="13"/>
      <c r="H5" s="13"/>
      <c r="I5" s="14"/>
      <c r="J5" s="190"/>
      <c r="M5" s="15"/>
      <c r="N5" s="16"/>
      <c r="O5" s="16"/>
      <c r="P5" s="16"/>
      <c r="Q5" s="16"/>
      <c r="R5" s="17"/>
    </row>
    <row r="6" spans="1:18" ht="24" customHeight="1" thickBot="1" x14ac:dyDescent="0.35">
      <c r="A6" s="18" t="s">
        <v>32</v>
      </c>
      <c r="B6" s="19" t="s">
        <v>79</v>
      </c>
      <c r="C6" s="20"/>
      <c r="D6" s="21"/>
      <c r="E6" s="21"/>
      <c r="F6" s="21"/>
      <c r="G6" s="21"/>
      <c r="H6" s="21"/>
      <c r="I6" s="22"/>
      <c r="J6" s="190"/>
      <c r="M6" s="15"/>
      <c r="N6" s="16"/>
      <c r="O6" s="16"/>
      <c r="P6" s="16"/>
      <c r="Q6" s="16"/>
      <c r="R6" s="17"/>
    </row>
    <row r="7" spans="1:18" ht="15" customHeight="1" x14ac:dyDescent="0.3">
      <c r="A7" s="23" t="s">
        <v>36</v>
      </c>
      <c r="B7" s="24"/>
      <c r="C7" s="25" t="s">
        <v>29</v>
      </c>
      <c r="D7" s="192" t="s">
        <v>34</v>
      </c>
      <c r="E7" s="192"/>
      <c r="F7" s="192"/>
      <c r="G7" s="192"/>
      <c r="H7" s="192"/>
      <c r="I7" s="26"/>
      <c r="J7" s="191"/>
      <c r="M7" s="187" t="s">
        <v>18</v>
      </c>
      <c r="N7" s="188"/>
      <c r="O7" s="188"/>
      <c r="P7" s="188"/>
      <c r="Q7" s="189"/>
      <c r="R7" s="27" t="e">
        <f>#REF!</f>
        <v>#REF!</v>
      </c>
    </row>
    <row r="8" spans="1:18" ht="15" customHeight="1" x14ac:dyDescent="0.3">
      <c r="A8" s="28"/>
      <c r="B8" s="29" t="s">
        <v>13</v>
      </c>
      <c r="C8" s="30" t="s">
        <v>1</v>
      </c>
      <c r="D8" s="31" t="s">
        <v>0</v>
      </c>
      <c r="E8" s="31" t="s">
        <v>2</v>
      </c>
      <c r="F8" s="31" t="s">
        <v>3</v>
      </c>
      <c r="G8" s="31" t="s">
        <v>4</v>
      </c>
      <c r="H8" s="32" t="s">
        <v>41</v>
      </c>
      <c r="I8" s="31" t="s">
        <v>6</v>
      </c>
      <c r="J8" s="191"/>
      <c r="M8" s="33" t="s">
        <v>0</v>
      </c>
      <c r="N8" s="34" t="s">
        <v>2</v>
      </c>
      <c r="O8" s="34" t="s">
        <v>3</v>
      </c>
      <c r="P8" s="34" t="s">
        <v>4</v>
      </c>
      <c r="Q8" s="35" t="s">
        <v>5</v>
      </c>
      <c r="R8" s="36" t="e">
        <f>R7/#REF!</f>
        <v>#REF!</v>
      </c>
    </row>
    <row r="9" spans="1:18" s="42" customFormat="1" ht="15" customHeight="1" x14ac:dyDescent="0.3">
      <c r="A9" s="37">
        <v>1</v>
      </c>
      <c r="B9" s="38" t="s">
        <v>12</v>
      </c>
      <c r="C9" s="39">
        <v>40000</v>
      </c>
      <c r="D9" s="40">
        <v>1</v>
      </c>
      <c r="E9" s="40"/>
      <c r="F9" s="40"/>
      <c r="G9" s="40"/>
      <c r="H9" s="41">
        <f>SUM(D9:G9)</f>
        <v>1</v>
      </c>
      <c r="I9" s="40">
        <f t="shared" ref="I9" si="0">H9*C9</f>
        <v>40000</v>
      </c>
      <c r="J9" s="118" t="s">
        <v>88</v>
      </c>
      <c r="M9" s="43">
        <v>0</v>
      </c>
      <c r="N9" s="40">
        <v>0</v>
      </c>
      <c r="O9" s="40">
        <v>0</v>
      </c>
      <c r="P9" s="40">
        <v>0</v>
      </c>
      <c r="Q9" s="41">
        <f>SUM(M9:P9)</f>
        <v>0</v>
      </c>
      <c r="R9" s="44">
        <f>Q9*C9</f>
        <v>0</v>
      </c>
    </row>
    <row r="10" spans="1:18" ht="15" customHeight="1" x14ac:dyDescent="0.3">
      <c r="A10" s="182" t="s">
        <v>33</v>
      </c>
      <c r="B10" s="182"/>
      <c r="C10" s="46"/>
      <c r="D10" s="34">
        <f t="shared" ref="D10:I10" si="1">SUM(D9:D9)</f>
        <v>1</v>
      </c>
      <c r="E10" s="34">
        <f t="shared" si="1"/>
        <v>0</v>
      </c>
      <c r="F10" s="34">
        <f t="shared" si="1"/>
        <v>0</v>
      </c>
      <c r="G10" s="34">
        <f t="shared" si="1"/>
        <v>0</v>
      </c>
      <c r="H10" s="35">
        <f t="shared" si="1"/>
        <v>1</v>
      </c>
      <c r="I10" s="34">
        <f t="shared" si="1"/>
        <v>40000</v>
      </c>
      <c r="J10" s="119"/>
      <c r="M10" s="33">
        <f t="shared" ref="M10:R10" si="2">SUM(M9:M9)</f>
        <v>0</v>
      </c>
      <c r="N10" s="47">
        <f t="shared" si="2"/>
        <v>0</v>
      </c>
      <c r="O10" s="47">
        <f t="shared" si="2"/>
        <v>0</v>
      </c>
      <c r="P10" s="47">
        <f t="shared" si="2"/>
        <v>0</v>
      </c>
      <c r="Q10" s="48">
        <f t="shared" si="2"/>
        <v>0</v>
      </c>
      <c r="R10" s="49">
        <f t="shared" si="2"/>
        <v>0</v>
      </c>
    </row>
    <row r="11" spans="1:18" ht="15" customHeight="1" x14ac:dyDescent="0.3">
      <c r="A11" s="28"/>
      <c r="B11" s="50" t="s">
        <v>38</v>
      </c>
      <c r="C11" s="30"/>
      <c r="D11" s="31" t="s">
        <v>0</v>
      </c>
      <c r="E11" s="31" t="s">
        <v>2</v>
      </c>
      <c r="F11" s="31" t="s">
        <v>3</v>
      </c>
      <c r="G11" s="31" t="s">
        <v>4</v>
      </c>
      <c r="H11" s="32" t="s">
        <v>41</v>
      </c>
      <c r="I11" s="31" t="s">
        <v>7</v>
      </c>
      <c r="J11" s="120"/>
      <c r="M11" s="51" t="s">
        <v>0</v>
      </c>
      <c r="N11" s="52" t="s">
        <v>2</v>
      </c>
      <c r="O11" s="52" t="s">
        <v>3</v>
      </c>
      <c r="P11" s="52" t="s">
        <v>4</v>
      </c>
      <c r="Q11" s="53" t="s">
        <v>5</v>
      </c>
      <c r="R11" s="54" t="s">
        <v>7</v>
      </c>
    </row>
    <row r="12" spans="1:18" ht="15" customHeight="1" x14ac:dyDescent="0.3">
      <c r="A12" s="37">
        <v>1</v>
      </c>
      <c r="B12" s="55" t="s">
        <v>80</v>
      </c>
      <c r="C12" s="39">
        <f>'Wage Structure'!F36</f>
        <v>14766.514999999999</v>
      </c>
      <c r="D12" s="40"/>
      <c r="E12" s="40">
        <v>1</v>
      </c>
      <c r="F12" s="40"/>
      <c r="G12" s="40"/>
      <c r="H12" s="41">
        <f t="shared" ref="H12:H14" si="3">SUM(D12:G12)</f>
        <v>1</v>
      </c>
      <c r="I12" s="40">
        <f t="shared" ref="I12:I14" si="4">H12*C12</f>
        <v>14766.514999999999</v>
      </c>
      <c r="J12" s="118" t="s">
        <v>88</v>
      </c>
      <c r="M12" s="43">
        <v>0</v>
      </c>
      <c r="N12" s="40">
        <v>0</v>
      </c>
      <c r="O12" s="40">
        <v>0</v>
      </c>
      <c r="P12" s="40">
        <v>0</v>
      </c>
      <c r="Q12" s="41">
        <f t="shared" ref="Q12:Q14" si="5">SUM(M12:P12)</f>
        <v>0</v>
      </c>
      <c r="R12" s="44">
        <f>Q12*C12</f>
        <v>0</v>
      </c>
    </row>
    <row r="13" spans="1:18" ht="15" customHeight="1" x14ac:dyDescent="0.3">
      <c r="A13" s="37">
        <f t="shared" ref="A13:A14" si="6">+A12+1</f>
        <v>2</v>
      </c>
      <c r="B13" s="55" t="s">
        <v>28</v>
      </c>
      <c r="C13" s="39">
        <f>'Wage Structure'!H36</f>
        <v>14766.514999999999</v>
      </c>
      <c r="D13" s="40"/>
      <c r="E13" s="40">
        <v>1</v>
      </c>
      <c r="F13" s="40"/>
      <c r="G13" s="40"/>
      <c r="H13" s="41">
        <f t="shared" ref="H13" si="7">SUM(D13:G13)</f>
        <v>1</v>
      </c>
      <c r="I13" s="40">
        <f t="shared" ref="I13" si="8">H13*C13</f>
        <v>14766.514999999999</v>
      </c>
      <c r="J13" s="118" t="s">
        <v>88</v>
      </c>
      <c r="M13" s="43">
        <v>0</v>
      </c>
      <c r="N13" s="40">
        <v>0</v>
      </c>
      <c r="O13" s="40">
        <v>0</v>
      </c>
      <c r="P13" s="40">
        <v>0</v>
      </c>
      <c r="Q13" s="41">
        <f t="shared" ref="Q13" si="9">SUM(M13:P13)</f>
        <v>0</v>
      </c>
      <c r="R13" s="44">
        <f>Q13*C13</f>
        <v>0</v>
      </c>
    </row>
    <row r="14" spans="1:18" ht="15" customHeight="1" x14ac:dyDescent="0.3">
      <c r="A14" s="37">
        <f t="shared" si="6"/>
        <v>3</v>
      </c>
      <c r="B14" s="55" t="s">
        <v>81</v>
      </c>
      <c r="C14" s="39">
        <f>'Wage Structure'!G36</f>
        <v>14766.514999999999</v>
      </c>
      <c r="D14" s="40"/>
      <c r="E14" s="40"/>
      <c r="F14" s="40"/>
      <c r="G14" s="40">
        <v>1</v>
      </c>
      <c r="H14" s="41">
        <f t="shared" si="3"/>
        <v>1</v>
      </c>
      <c r="I14" s="40">
        <f t="shared" si="4"/>
        <v>14766.514999999999</v>
      </c>
      <c r="J14" s="118" t="s">
        <v>88</v>
      </c>
      <c r="M14" s="43">
        <v>0</v>
      </c>
      <c r="N14" s="40">
        <v>0</v>
      </c>
      <c r="O14" s="40">
        <v>0</v>
      </c>
      <c r="P14" s="40">
        <v>0</v>
      </c>
      <c r="Q14" s="41">
        <f t="shared" si="5"/>
        <v>0</v>
      </c>
      <c r="R14" s="44">
        <f>Q14*C14</f>
        <v>0</v>
      </c>
    </row>
    <row r="15" spans="1:18" ht="15" customHeight="1" x14ac:dyDescent="0.3">
      <c r="A15" s="182" t="s">
        <v>33</v>
      </c>
      <c r="B15" s="182"/>
      <c r="C15" s="56"/>
      <c r="D15" s="57">
        <f t="shared" ref="D15:I15" si="10">SUM(D12:D14)</f>
        <v>0</v>
      </c>
      <c r="E15" s="57">
        <f t="shared" si="10"/>
        <v>2</v>
      </c>
      <c r="F15" s="58">
        <f t="shared" si="10"/>
        <v>0</v>
      </c>
      <c r="G15" s="57">
        <f t="shared" si="10"/>
        <v>1</v>
      </c>
      <c r="H15" s="59">
        <f t="shared" si="10"/>
        <v>3</v>
      </c>
      <c r="I15" s="57">
        <f t="shared" si="10"/>
        <v>44299.544999999998</v>
      </c>
      <c r="J15" s="119"/>
      <c r="M15" s="60">
        <f t="shared" ref="M15:R15" si="11">SUM(M12:M14)</f>
        <v>0</v>
      </c>
      <c r="N15" s="57">
        <f t="shared" si="11"/>
        <v>0</v>
      </c>
      <c r="O15" s="58">
        <f t="shared" si="11"/>
        <v>0</v>
      </c>
      <c r="P15" s="57">
        <f t="shared" si="11"/>
        <v>0</v>
      </c>
      <c r="Q15" s="59">
        <f t="shared" si="11"/>
        <v>0</v>
      </c>
      <c r="R15" s="61">
        <f t="shared" si="11"/>
        <v>0</v>
      </c>
    </row>
    <row r="16" spans="1:18" ht="15" customHeight="1" x14ac:dyDescent="0.3">
      <c r="A16" s="62"/>
      <c r="B16" s="63" t="s">
        <v>39</v>
      </c>
      <c r="C16" s="64"/>
      <c r="D16" s="65" t="s">
        <v>0</v>
      </c>
      <c r="E16" s="65" t="s">
        <v>2</v>
      </c>
      <c r="F16" s="65" t="s">
        <v>3</v>
      </c>
      <c r="G16" s="65" t="s">
        <v>4</v>
      </c>
      <c r="H16" s="32" t="s">
        <v>41</v>
      </c>
      <c r="I16" s="31" t="s">
        <v>7</v>
      </c>
      <c r="J16" s="120"/>
      <c r="M16" s="66" t="s">
        <v>0</v>
      </c>
      <c r="N16" s="67" t="s">
        <v>2</v>
      </c>
      <c r="O16" s="67" t="s">
        <v>3</v>
      </c>
      <c r="P16" s="67" t="s">
        <v>4</v>
      </c>
      <c r="Q16" s="53" t="s">
        <v>5</v>
      </c>
      <c r="R16" s="54" t="s">
        <v>7</v>
      </c>
    </row>
    <row r="17" spans="1:18" ht="15" customHeight="1" x14ac:dyDescent="0.3">
      <c r="A17" s="37">
        <v>1</v>
      </c>
      <c r="B17" s="55" t="s">
        <v>26</v>
      </c>
      <c r="C17" s="39">
        <f>'Wage Structure'!J36</f>
        <v>13450.767</v>
      </c>
      <c r="D17" s="40">
        <v>1</v>
      </c>
      <c r="E17" s="40"/>
      <c r="F17" s="40"/>
      <c r="G17" s="40"/>
      <c r="H17" s="41">
        <f t="shared" ref="H17" si="12">SUM(D17:G17)</f>
        <v>1</v>
      </c>
      <c r="I17" s="40">
        <f t="shared" ref="I17" si="13">H17*C17</f>
        <v>13450.767</v>
      </c>
      <c r="J17" s="118" t="s">
        <v>88</v>
      </c>
      <c r="M17" s="43">
        <v>0</v>
      </c>
      <c r="N17" s="40">
        <v>0</v>
      </c>
      <c r="O17" s="40">
        <v>0</v>
      </c>
      <c r="P17" s="40">
        <v>0</v>
      </c>
      <c r="Q17" s="41">
        <f t="shared" ref="Q17" si="14">SUM(M17:P17)</f>
        <v>0</v>
      </c>
      <c r="R17" s="44">
        <f>Q17*C17</f>
        <v>0</v>
      </c>
    </row>
    <row r="18" spans="1:18" ht="15" customHeight="1" x14ac:dyDescent="0.3">
      <c r="A18" s="37">
        <f>A17+1</f>
        <v>2</v>
      </c>
      <c r="B18" s="55" t="s">
        <v>27</v>
      </c>
      <c r="C18" s="39">
        <f>'Wage Structure'!K36</f>
        <v>12812.9288</v>
      </c>
      <c r="D18" s="40">
        <v>1</v>
      </c>
      <c r="E18" s="40">
        <v>4</v>
      </c>
      <c r="F18" s="40"/>
      <c r="G18" s="40"/>
      <c r="H18" s="41">
        <f t="shared" ref="H18" si="15">SUM(D18:G18)</f>
        <v>5</v>
      </c>
      <c r="I18" s="40">
        <f t="shared" ref="I18" si="16">H18*C18</f>
        <v>64064.644</v>
      </c>
      <c r="J18" s="118" t="s">
        <v>88</v>
      </c>
      <c r="M18" s="43">
        <v>0</v>
      </c>
      <c r="N18" s="40">
        <v>0</v>
      </c>
      <c r="O18" s="40">
        <v>0</v>
      </c>
      <c r="P18" s="40">
        <v>0</v>
      </c>
      <c r="Q18" s="41">
        <f t="shared" ref="Q18" si="17">SUM(M18:P18)</f>
        <v>0</v>
      </c>
      <c r="R18" s="44">
        <f>Q18*C18</f>
        <v>0</v>
      </c>
    </row>
    <row r="19" spans="1:18" ht="15" customHeight="1" x14ac:dyDescent="0.3">
      <c r="A19" s="182" t="s">
        <v>33</v>
      </c>
      <c r="B19" s="182"/>
      <c r="C19" s="56"/>
      <c r="D19" s="57">
        <f t="shared" ref="D19:I19" si="18">SUM(D17:D18)</f>
        <v>2</v>
      </c>
      <c r="E19" s="57">
        <f t="shared" si="18"/>
        <v>4</v>
      </c>
      <c r="F19" s="57">
        <f t="shared" si="18"/>
        <v>0</v>
      </c>
      <c r="G19" s="57">
        <f t="shared" si="18"/>
        <v>0</v>
      </c>
      <c r="H19" s="68">
        <f t="shared" si="18"/>
        <v>6</v>
      </c>
      <c r="I19" s="56">
        <f t="shared" si="18"/>
        <v>77515.410999999993</v>
      </c>
      <c r="J19" s="119"/>
      <c r="M19" s="60">
        <f t="shared" ref="M19:R19" si="19">SUM(M17:M18)</f>
        <v>0</v>
      </c>
      <c r="N19" s="58">
        <f t="shared" si="19"/>
        <v>0</v>
      </c>
      <c r="O19" s="57">
        <f t="shared" si="19"/>
        <v>0</v>
      </c>
      <c r="P19" s="57">
        <f t="shared" si="19"/>
        <v>0</v>
      </c>
      <c r="Q19" s="59">
        <f t="shared" si="19"/>
        <v>0</v>
      </c>
      <c r="R19" s="61">
        <f t="shared" si="19"/>
        <v>0</v>
      </c>
    </row>
    <row r="20" spans="1:18" ht="15" customHeight="1" x14ac:dyDescent="0.3">
      <c r="A20" s="62"/>
      <c r="B20" s="63" t="s">
        <v>37</v>
      </c>
      <c r="C20" s="64"/>
      <c r="D20" s="65" t="s">
        <v>0</v>
      </c>
      <c r="E20" s="65" t="s">
        <v>2</v>
      </c>
      <c r="F20" s="65" t="s">
        <v>3</v>
      </c>
      <c r="G20" s="65" t="s">
        <v>4</v>
      </c>
      <c r="H20" s="32" t="s">
        <v>41</v>
      </c>
      <c r="I20" s="31" t="s">
        <v>7</v>
      </c>
      <c r="J20" s="120"/>
      <c r="M20" s="66" t="s">
        <v>0</v>
      </c>
      <c r="N20" s="67" t="s">
        <v>2</v>
      </c>
      <c r="O20" s="67" t="s">
        <v>3</v>
      </c>
      <c r="P20" s="67" t="s">
        <v>4</v>
      </c>
      <c r="Q20" s="53" t="s">
        <v>5</v>
      </c>
      <c r="R20" s="54" t="s">
        <v>7</v>
      </c>
    </row>
    <row r="21" spans="1:18" ht="15" customHeight="1" x14ac:dyDescent="0.3">
      <c r="A21" s="69">
        <v>1</v>
      </c>
      <c r="B21" s="70" t="s">
        <v>89</v>
      </c>
      <c r="C21" s="39">
        <f>'Wage Structure'!I36</f>
        <v>18611.733</v>
      </c>
      <c r="D21" s="40"/>
      <c r="E21" s="40">
        <v>4</v>
      </c>
      <c r="F21" s="40"/>
      <c r="G21" s="40">
        <v>3</v>
      </c>
      <c r="H21" s="41">
        <f>E21+G21</f>
        <v>7</v>
      </c>
      <c r="I21" s="40">
        <f>C21*H21</f>
        <v>130282.13099999999</v>
      </c>
      <c r="J21" s="118" t="s">
        <v>46</v>
      </c>
      <c r="M21" s="43">
        <v>0</v>
      </c>
      <c r="N21" s="40">
        <v>0</v>
      </c>
      <c r="O21" s="40">
        <v>0</v>
      </c>
      <c r="P21" s="40">
        <v>0</v>
      </c>
      <c r="Q21" s="41">
        <f t="shared" ref="Q21" si="20">SUM(M21:P21)</f>
        <v>0</v>
      </c>
      <c r="R21" s="44">
        <f>Q21*C21</f>
        <v>0</v>
      </c>
    </row>
    <row r="22" spans="1:18" ht="15" customHeight="1" x14ac:dyDescent="0.3">
      <c r="A22" s="193" t="s">
        <v>33</v>
      </c>
      <c r="B22" s="193"/>
      <c r="C22" s="56"/>
      <c r="D22" s="57">
        <f t="shared" ref="D22:I22" si="21">SUM(D21:D21)</f>
        <v>0</v>
      </c>
      <c r="E22" s="57">
        <f t="shared" si="21"/>
        <v>4</v>
      </c>
      <c r="F22" s="57">
        <f t="shared" si="21"/>
        <v>0</v>
      </c>
      <c r="G22" s="57">
        <f t="shared" si="21"/>
        <v>3</v>
      </c>
      <c r="H22" s="59">
        <f t="shared" si="21"/>
        <v>7</v>
      </c>
      <c r="I22" s="57">
        <f t="shared" si="21"/>
        <v>130282.13099999999</v>
      </c>
      <c r="J22" s="119"/>
      <c r="M22" s="60">
        <f t="shared" ref="M22:R22" si="22">SUM(M21:M21)</f>
        <v>0</v>
      </c>
      <c r="N22" s="58">
        <f t="shared" si="22"/>
        <v>0</v>
      </c>
      <c r="O22" s="57">
        <f t="shared" si="22"/>
        <v>0</v>
      </c>
      <c r="P22" s="57">
        <f t="shared" si="22"/>
        <v>0</v>
      </c>
      <c r="Q22" s="59">
        <f t="shared" si="22"/>
        <v>0</v>
      </c>
      <c r="R22" s="61">
        <f t="shared" si="22"/>
        <v>0</v>
      </c>
    </row>
    <row r="23" spans="1:18" ht="15" customHeight="1" x14ac:dyDescent="0.3">
      <c r="A23" s="62"/>
      <c r="B23" s="63" t="s">
        <v>42</v>
      </c>
      <c r="C23" s="64"/>
      <c r="D23" s="65"/>
      <c r="E23" s="65"/>
      <c r="F23" s="65"/>
      <c r="G23" s="65"/>
      <c r="H23" s="32" t="s">
        <v>41</v>
      </c>
      <c r="I23" s="31" t="s">
        <v>7</v>
      </c>
      <c r="J23" s="120"/>
      <c r="M23" s="177" t="s">
        <v>16</v>
      </c>
      <c r="N23" s="178"/>
      <c r="O23" s="178"/>
      <c r="P23" s="178"/>
      <c r="Q23" s="179"/>
      <c r="R23" s="71" t="s">
        <v>17</v>
      </c>
    </row>
    <row r="24" spans="1:18" ht="17.399999999999999" customHeight="1" x14ac:dyDescent="0.3">
      <c r="A24" s="69">
        <v>1</v>
      </c>
      <c r="B24" s="72" t="s">
        <v>40</v>
      </c>
      <c r="C24" s="73">
        <v>7500</v>
      </c>
      <c r="D24" s="211"/>
      <c r="E24" s="211"/>
      <c r="F24" s="211"/>
      <c r="G24" s="211"/>
      <c r="H24" s="211"/>
      <c r="I24" s="74">
        <f>C24</f>
        <v>7500</v>
      </c>
      <c r="J24" s="122" t="s">
        <v>97</v>
      </c>
      <c r="M24" s="180" t="s">
        <v>15</v>
      </c>
      <c r="N24" s="175"/>
      <c r="O24" s="175"/>
      <c r="P24" s="175"/>
      <c r="Q24" s="176"/>
      <c r="R24" s="75">
        <v>0</v>
      </c>
    </row>
    <row r="25" spans="1:18" ht="15" customHeight="1" x14ac:dyDescent="0.3">
      <c r="A25" s="69">
        <f t="shared" ref="A25" si="23">A24+1</f>
        <v>2</v>
      </c>
      <c r="B25" s="72" t="s">
        <v>82</v>
      </c>
      <c r="C25" s="73">
        <v>5000</v>
      </c>
      <c r="D25" s="211"/>
      <c r="E25" s="211"/>
      <c r="F25" s="211"/>
      <c r="G25" s="211"/>
      <c r="H25" s="211"/>
      <c r="I25" s="74">
        <f>C25</f>
        <v>5000</v>
      </c>
      <c r="J25" s="121"/>
      <c r="M25" s="180" t="s">
        <v>15</v>
      </c>
      <c r="N25" s="175"/>
      <c r="O25" s="175"/>
      <c r="P25" s="175"/>
      <c r="Q25" s="176"/>
      <c r="R25" s="75">
        <v>0</v>
      </c>
    </row>
    <row r="26" spans="1:18" ht="15" customHeight="1" x14ac:dyDescent="0.3">
      <c r="A26" s="69">
        <f>+A25+1</f>
        <v>3</v>
      </c>
      <c r="B26" s="72" t="s">
        <v>83</v>
      </c>
      <c r="C26" s="73">
        <v>500</v>
      </c>
      <c r="D26" s="211">
        <v>4</v>
      </c>
      <c r="E26" s="211"/>
      <c r="F26" s="211"/>
      <c r="G26" s="211"/>
      <c r="H26" s="211"/>
      <c r="I26" s="74">
        <f>C26*D26</f>
        <v>2000</v>
      </c>
      <c r="J26" s="121"/>
      <c r="M26" s="76"/>
      <c r="N26" s="77"/>
      <c r="O26" s="77"/>
      <c r="P26" s="77"/>
      <c r="Q26" s="78"/>
      <c r="R26" s="75"/>
    </row>
    <row r="27" spans="1:18" ht="15" customHeight="1" x14ac:dyDescent="0.3">
      <c r="A27" s="69">
        <f t="shared" ref="A27:A36" si="24">+A26+1</f>
        <v>4</v>
      </c>
      <c r="B27" s="126" t="s">
        <v>21</v>
      </c>
      <c r="C27" s="73">
        <v>7000</v>
      </c>
      <c r="D27" s="212">
        <v>1</v>
      </c>
      <c r="E27" s="213"/>
      <c r="F27" s="213"/>
      <c r="G27" s="213"/>
      <c r="H27" s="214"/>
      <c r="I27" s="74">
        <f t="shared" ref="I27:I34" si="25">C27*D27</f>
        <v>7000</v>
      </c>
      <c r="J27" s="121"/>
      <c r="M27" s="76"/>
      <c r="N27" s="77"/>
      <c r="O27" s="77"/>
      <c r="P27" s="77"/>
      <c r="Q27" s="78"/>
      <c r="R27" s="75"/>
    </row>
    <row r="28" spans="1:18" ht="15" customHeight="1" x14ac:dyDescent="0.3">
      <c r="A28" s="69">
        <f t="shared" si="24"/>
        <v>5</v>
      </c>
      <c r="B28" s="126" t="s">
        <v>25</v>
      </c>
      <c r="C28" s="73">
        <v>2500</v>
      </c>
      <c r="D28" s="212">
        <v>1</v>
      </c>
      <c r="E28" s="213"/>
      <c r="F28" s="213"/>
      <c r="G28" s="213"/>
      <c r="H28" s="214"/>
      <c r="I28" s="74">
        <f t="shared" si="25"/>
        <v>2500</v>
      </c>
      <c r="J28" s="121"/>
      <c r="M28" s="76"/>
      <c r="N28" s="77"/>
      <c r="O28" s="77"/>
      <c r="P28" s="77"/>
      <c r="Q28" s="78"/>
      <c r="R28" s="75"/>
    </row>
    <row r="29" spans="1:18" ht="15" customHeight="1" x14ac:dyDescent="0.3">
      <c r="A29" s="69">
        <f t="shared" si="24"/>
        <v>6</v>
      </c>
      <c r="B29" s="126" t="s">
        <v>22</v>
      </c>
      <c r="C29" s="73">
        <v>6000</v>
      </c>
      <c r="D29" s="212">
        <v>1</v>
      </c>
      <c r="E29" s="213"/>
      <c r="F29" s="213"/>
      <c r="G29" s="213"/>
      <c r="H29" s="214"/>
      <c r="I29" s="74">
        <f t="shared" si="25"/>
        <v>6000</v>
      </c>
      <c r="J29" s="121"/>
      <c r="M29" s="76"/>
      <c r="N29" s="77"/>
      <c r="O29" s="77"/>
      <c r="P29" s="77"/>
      <c r="Q29" s="78"/>
      <c r="R29" s="75"/>
    </row>
    <row r="30" spans="1:18" ht="15" customHeight="1" x14ac:dyDescent="0.3">
      <c r="A30" s="69">
        <v>7</v>
      </c>
      <c r="B30" s="126" t="s">
        <v>84</v>
      </c>
      <c r="C30" s="73">
        <v>250</v>
      </c>
      <c r="D30" s="212">
        <v>2</v>
      </c>
      <c r="E30" s="213"/>
      <c r="F30" s="213"/>
      <c r="G30" s="213"/>
      <c r="H30" s="214"/>
      <c r="I30" s="74">
        <f t="shared" si="25"/>
        <v>500</v>
      </c>
      <c r="J30" s="121"/>
      <c r="M30" s="76"/>
      <c r="N30" s="77"/>
      <c r="O30" s="77"/>
      <c r="P30" s="77"/>
      <c r="Q30" s="78"/>
      <c r="R30" s="75"/>
    </row>
    <row r="31" spans="1:18" ht="15" customHeight="1" x14ac:dyDescent="0.3">
      <c r="A31" s="69">
        <v>8</v>
      </c>
      <c r="B31" s="126" t="s">
        <v>23</v>
      </c>
      <c r="C31" s="73">
        <v>500</v>
      </c>
      <c r="D31" s="212">
        <v>1</v>
      </c>
      <c r="E31" s="213"/>
      <c r="F31" s="213"/>
      <c r="G31" s="213"/>
      <c r="H31" s="214"/>
      <c r="I31" s="74">
        <f t="shared" si="25"/>
        <v>500</v>
      </c>
      <c r="J31" s="121"/>
      <c r="M31" s="76"/>
      <c r="N31" s="77"/>
      <c r="O31" s="77"/>
      <c r="P31" s="77"/>
      <c r="Q31" s="78"/>
      <c r="R31" s="75"/>
    </row>
    <row r="32" spans="1:18" ht="15" customHeight="1" x14ac:dyDescent="0.3">
      <c r="A32" s="69">
        <v>9</v>
      </c>
      <c r="B32" s="126" t="s">
        <v>24</v>
      </c>
      <c r="C32" s="73">
        <v>750</v>
      </c>
      <c r="D32" s="212">
        <v>1</v>
      </c>
      <c r="E32" s="213"/>
      <c r="F32" s="213"/>
      <c r="G32" s="213"/>
      <c r="H32" s="214"/>
      <c r="I32" s="74">
        <f t="shared" si="25"/>
        <v>750</v>
      </c>
      <c r="J32" s="121"/>
      <c r="M32" s="76"/>
      <c r="N32" s="77"/>
      <c r="O32" s="77"/>
      <c r="P32" s="77"/>
      <c r="Q32" s="78"/>
      <c r="R32" s="75"/>
    </row>
    <row r="33" spans="1:18" ht="15" customHeight="1" x14ac:dyDescent="0.3">
      <c r="A33" s="69">
        <f t="shared" si="24"/>
        <v>10</v>
      </c>
      <c r="B33" s="126" t="s">
        <v>94</v>
      </c>
      <c r="C33" s="73">
        <v>500</v>
      </c>
      <c r="D33" s="212">
        <v>1</v>
      </c>
      <c r="E33" s="213"/>
      <c r="F33" s="213"/>
      <c r="G33" s="213"/>
      <c r="H33" s="214"/>
      <c r="I33" s="74">
        <f t="shared" si="25"/>
        <v>500</v>
      </c>
      <c r="J33" s="121"/>
      <c r="M33" s="76"/>
      <c r="N33" s="77"/>
      <c r="O33" s="77"/>
      <c r="P33" s="77"/>
      <c r="Q33" s="78"/>
      <c r="R33" s="75"/>
    </row>
    <row r="34" spans="1:18" ht="15" customHeight="1" x14ac:dyDescent="0.3">
      <c r="A34" s="69">
        <f t="shared" si="24"/>
        <v>11</v>
      </c>
      <c r="B34" s="126" t="s">
        <v>14</v>
      </c>
      <c r="C34" s="73">
        <v>500</v>
      </c>
      <c r="D34" s="212">
        <v>2</v>
      </c>
      <c r="E34" s="213"/>
      <c r="F34" s="213"/>
      <c r="G34" s="213"/>
      <c r="H34" s="214"/>
      <c r="I34" s="74">
        <f t="shared" si="25"/>
        <v>1000</v>
      </c>
      <c r="J34" s="121" t="s">
        <v>96</v>
      </c>
      <c r="M34" s="76"/>
      <c r="N34" s="77"/>
      <c r="O34" s="77"/>
      <c r="P34" s="77"/>
      <c r="Q34" s="78"/>
      <c r="R34" s="75"/>
    </row>
    <row r="35" spans="1:18" ht="15" customHeight="1" x14ac:dyDescent="0.3">
      <c r="A35" s="69">
        <f t="shared" si="24"/>
        <v>12</v>
      </c>
      <c r="B35" s="72" t="s">
        <v>85</v>
      </c>
      <c r="C35" s="73">
        <v>1000</v>
      </c>
      <c r="D35" s="174"/>
      <c r="E35" s="175"/>
      <c r="F35" s="175"/>
      <c r="G35" s="175"/>
      <c r="H35" s="176"/>
      <c r="I35" s="74">
        <f>C35</f>
        <v>1000</v>
      </c>
      <c r="J35" s="121"/>
      <c r="M35" s="76"/>
      <c r="N35" s="77"/>
      <c r="O35" s="77"/>
      <c r="P35" s="77"/>
      <c r="Q35" s="78"/>
      <c r="R35" s="75"/>
    </row>
    <row r="36" spans="1:18" ht="15" customHeight="1" x14ac:dyDescent="0.3">
      <c r="A36" s="69">
        <f t="shared" si="24"/>
        <v>13</v>
      </c>
      <c r="B36" s="79" t="s">
        <v>86</v>
      </c>
      <c r="C36" s="73">
        <v>300</v>
      </c>
      <c r="D36" s="174"/>
      <c r="E36" s="175"/>
      <c r="F36" s="175"/>
      <c r="G36" s="175"/>
      <c r="H36" s="176"/>
      <c r="I36" s="74">
        <f>C36</f>
        <v>300</v>
      </c>
      <c r="J36" s="121" t="s">
        <v>98</v>
      </c>
      <c r="M36" s="76"/>
      <c r="N36" s="77"/>
      <c r="O36" s="77"/>
      <c r="P36" s="77"/>
      <c r="Q36" s="78"/>
      <c r="R36" s="75"/>
    </row>
    <row r="37" spans="1:18" ht="15" customHeight="1" x14ac:dyDescent="0.3">
      <c r="A37" s="193" t="s">
        <v>33</v>
      </c>
      <c r="B37" s="193"/>
      <c r="C37" s="56"/>
      <c r="D37" s="207"/>
      <c r="E37" s="207"/>
      <c r="F37" s="207"/>
      <c r="G37" s="207"/>
      <c r="H37" s="207"/>
      <c r="I37" s="57">
        <f>SUM(I24:I36)</f>
        <v>34550</v>
      </c>
      <c r="J37" s="119"/>
      <c r="M37" s="204"/>
      <c r="N37" s="205"/>
      <c r="O37" s="205"/>
      <c r="P37" s="205"/>
      <c r="Q37" s="206"/>
      <c r="R37" s="61">
        <f>SUM(R24:R36)</f>
        <v>0</v>
      </c>
    </row>
    <row r="38" spans="1:18" s="80" customFormat="1" ht="15.6" x14ac:dyDescent="0.3">
      <c r="A38" s="202" t="s">
        <v>43</v>
      </c>
      <c r="B38" s="202"/>
      <c r="C38" s="127"/>
      <c r="D38" s="203"/>
      <c r="E38" s="203"/>
      <c r="F38" s="203"/>
      <c r="G38" s="203"/>
      <c r="H38" s="203"/>
      <c r="I38" s="128">
        <f>+I37+I22+I19+I15+I10</f>
        <v>326647.087</v>
      </c>
      <c r="J38" s="129"/>
      <c r="M38" s="198"/>
      <c r="N38" s="199"/>
      <c r="O38" s="199"/>
      <c r="P38" s="199"/>
      <c r="Q38" s="200"/>
      <c r="R38" s="81" t="e">
        <f>SUM(#REF!)</f>
        <v>#REF!</v>
      </c>
    </row>
    <row r="39" spans="1:18" s="82" customFormat="1" ht="24.75" customHeight="1" x14ac:dyDescent="0.3">
      <c r="A39" s="194" t="s">
        <v>44</v>
      </c>
      <c r="B39" s="194"/>
      <c r="C39" s="130" t="s">
        <v>87</v>
      </c>
      <c r="D39" s="131"/>
      <c r="E39" s="131"/>
      <c r="F39" s="131"/>
      <c r="G39" s="131"/>
      <c r="H39" s="131"/>
      <c r="I39" s="172">
        <v>33000</v>
      </c>
      <c r="J39" s="132"/>
      <c r="M39" s="208"/>
      <c r="N39" s="209"/>
      <c r="O39" s="209"/>
      <c r="P39" s="209"/>
      <c r="Q39" s="210"/>
      <c r="R39" s="83" t="e">
        <f>R10+R15+R19+#REF!+R22+#REF!+#REF!+R37+#REF!+R38</f>
        <v>#REF!</v>
      </c>
    </row>
    <row r="40" spans="1:18" s="45" customFormat="1" ht="15" customHeight="1" thickBot="1" x14ac:dyDescent="0.35">
      <c r="A40" s="201" t="s">
        <v>45</v>
      </c>
      <c r="B40" s="201"/>
      <c r="C40" s="30"/>
      <c r="D40" s="116"/>
      <c r="E40" s="116"/>
      <c r="F40" s="116"/>
      <c r="G40" s="116"/>
      <c r="H40" s="116"/>
      <c r="I40" s="167">
        <f>+I39+I38</f>
        <v>359647.087</v>
      </c>
      <c r="J40" s="121" t="s">
        <v>95</v>
      </c>
      <c r="M40" s="195"/>
      <c r="N40" s="196"/>
      <c r="O40" s="196"/>
      <c r="P40" s="196"/>
      <c r="Q40" s="196"/>
      <c r="R40" s="197"/>
    </row>
    <row r="41" spans="1:18" ht="15.75" hidden="1" customHeight="1" thickBot="1" x14ac:dyDescent="0.3">
      <c r="A41" s="84"/>
      <c r="B41" s="85" t="s">
        <v>8</v>
      </c>
      <c r="C41" s="86"/>
      <c r="D41" s="87"/>
      <c r="E41" s="87"/>
      <c r="F41" s="87"/>
      <c r="G41" s="87"/>
      <c r="H41" s="88"/>
      <c r="I41" s="87"/>
      <c r="J41" s="123"/>
      <c r="M41" s="89"/>
      <c r="N41" s="89"/>
      <c r="O41" s="89"/>
      <c r="P41" s="89"/>
      <c r="Q41" s="90"/>
      <c r="R41" s="89"/>
    </row>
    <row r="42" spans="1:18" s="96" customFormat="1" ht="15" hidden="1" customHeight="1" x14ac:dyDescent="0.3">
      <c r="A42" s="91"/>
      <c r="B42" s="92" t="s">
        <v>9</v>
      </c>
      <c r="C42" s="93"/>
      <c r="D42" s="94" t="e">
        <f>SUM(#REF!+D22+D19+D15+D10)</f>
        <v>#REF!</v>
      </c>
      <c r="E42" s="94" t="e">
        <f>SUM(#REF!+E22+E19+E15+E10)</f>
        <v>#REF!</v>
      </c>
      <c r="F42" s="94" t="e">
        <f>SUM(#REF!+F22+F19+F15+F10)</f>
        <v>#REF!</v>
      </c>
      <c r="G42" s="94" t="e">
        <f>SUM(#REF!+G22+G19+G15+G10)</f>
        <v>#REF!</v>
      </c>
      <c r="H42" s="95" t="e">
        <f>SUM(#REF!+H22+H19+H15+H10)</f>
        <v>#REF!</v>
      </c>
      <c r="I42" s="94" t="e">
        <f>SUM(#REF!+I22+I19+I15+I10)</f>
        <v>#REF!</v>
      </c>
      <c r="J42" s="124"/>
      <c r="M42" s="94" t="e">
        <f>SUM(#REF!+M22+M19+M15+M10)</f>
        <v>#REF!</v>
      </c>
      <c r="N42" s="94" t="e">
        <f>SUM(#REF!+N22+N19+N15+N10)</f>
        <v>#REF!</v>
      </c>
      <c r="O42" s="94" t="e">
        <f>SUM(#REF!+O22+O19+O15+O10)</f>
        <v>#REF!</v>
      </c>
      <c r="P42" s="94" t="e">
        <f>SUM(#REF!+P22+P19+P15+P10)</f>
        <v>#REF!</v>
      </c>
      <c r="Q42" s="95" t="e">
        <f>SUM(#REF!+Q22+Q19+Q15+Q10)</f>
        <v>#REF!</v>
      </c>
      <c r="R42" s="94" t="e">
        <f>SUM(#REF!+R22+R19+R15+R10)</f>
        <v>#REF!</v>
      </c>
    </row>
    <row r="43" spans="1:18" s="96" customFormat="1" ht="15" hidden="1" customHeight="1" x14ac:dyDescent="0.3">
      <c r="A43" s="97"/>
      <c r="B43" s="98" t="s">
        <v>10</v>
      </c>
      <c r="C43" s="99"/>
      <c r="D43" s="100"/>
      <c r="E43" s="100"/>
      <c r="F43" s="100"/>
      <c r="G43" s="100"/>
      <c r="H43" s="101">
        <f>H10</f>
        <v>1</v>
      </c>
      <c r="I43" s="100">
        <f>I10</f>
        <v>40000</v>
      </c>
      <c r="J43" s="124"/>
      <c r="M43" s="100"/>
      <c r="N43" s="100"/>
      <c r="O43" s="100"/>
      <c r="P43" s="100"/>
      <c r="Q43" s="101">
        <f>Q10</f>
        <v>0</v>
      </c>
      <c r="R43" s="100">
        <f>R10</f>
        <v>0</v>
      </c>
    </row>
    <row r="44" spans="1:18" ht="15" hidden="1" customHeight="1" x14ac:dyDescent="0.3">
      <c r="A44" s="102"/>
      <c r="B44" s="103" t="s">
        <v>8</v>
      </c>
      <c r="C44" s="104"/>
      <c r="D44" s="105"/>
      <c r="E44" s="105"/>
      <c r="F44" s="105"/>
      <c r="G44" s="105"/>
      <c r="H44" s="106"/>
      <c r="I44" s="105" t="e">
        <f>#REF!</f>
        <v>#REF!</v>
      </c>
      <c r="J44" s="125"/>
      <c r="M44" s="105"/>
      <c r="N44" s="105"/>
      <c r="O44" s="105"/>
      <c r="P44" s="105"/>
      <c r="Q44" s="106"/>
      <c r="R44" s="105" t="e">
        <f>#REF!</f>
        <v>#REF!</v>
      </c>
    </row>
    <row r="45" spans="1:18" ht="15" hidden="1" customHeight="1" x14ac:dyDescent="0.3">
      <c r="A45" s="107"/>
      <c r="B45" s="108" t="s">
        <v>11</v>
      </c>
      <c r="C45" s="109"/>
      <c r="D45" s="110"/>
      <c r="E45" s="110"/>
      <c r="F45" s="110"/>
      <c r="G45" s="110"/>
      <c r="H45" s="111"/>
      <c r="I45" s="112" t="e">
        <f>I44/I42</f>
        <v>#REF!</v>
      </c>
      <c r="J45" s="125"/>
      <c r="M45" s="110"/>
      <c r="N45" s="110"/>
      <c r="O45" s="110"/>
      <c r="P45" s="110"/>
      <c r="Q45" s="111"/>
      <c r="R45" s="112" t="e">
        <f>R44/R42</f>
        <v>#REF!</v>
      </c>
    </row>
    <row r="48" spans="1:18" x14ac:dyDescent="0.3">
      <c r="I48" s="115"/>
    </row>
    <row r="49" spans="1:2" x14ac:dyDescent="0.3">
      <c r="A49" s="173" t="s">
        <v>104</v>
      </c>
      <c r="B49" s="113" t="s">
        <v>99</v>
      </c>
    </row>
    <row r="50" spans="1:2" x14ac:dyDescent="0.3">
      <c r="A50" s="173"/>
      <c r="B50" s="113" t="s">
        <v>100</v>
      </c>
    </row>
    <row r="51" spans="1:2" x14ac:dyDescent="0.3">
      <c r="B51" s="113" t="s">
        <v>101</v>
      </c>
    </row>
    <row r="52" spans="1:2" x14ac:dyDescent="0.3">
      <c r="B52" s="113" t="s">
        <v>102</v>
      </c>
    </row>
    <row r="53" spans="1:2" x14ac:dyDescent="0.3">
      <c r="B53" s="113" t="s">
        <v>103</v>
      </c>
    </row>
    <row r="54" spans="1:2" x14ac:dyDescent="0.3">
      <c r="B54" s="113" t="s">
        <v>105</v>
      </c>
    </row>
    <row r="55" spans="1:2" x14ac:dyDescent="0.3">
      <c r="B55" s="113" t="s">
        <v>106</v>
      </c>
    </row>
    <row r="56" spans="1:2" x14ac:dyDescent="0.3">
      <c r="B56" s="113" t="s">
        <v>107</v>
      </c>
    </row>
  </sheetData>
  <mergeCells count="37">
    <mergeCell ref="M37:Q37"/>
    <mergeCell ref="D37:H37"/>
    <mergeCell ref="M24:Q24"/>
    <mergeCell ref="M39:Q39"/>
    <mergeCell ref="D24:H24"/>
    <mergeCell ref="D25:H25"/>
    <mergeCell ref="D26:H26"/>
    <mergeCell ref="D27:H27"/>
    <mergeCell ref="D28:H28"/>
    <mergeCell ref="D29:H29"/>
    <mergeCell ref="D30:H30"/>
    <mergeCell ref="D31:H31"/>
    <mergeCell ref="D32:H32"/>
    <mergeCell ref="D33:H33"/>
    <mergeCell ref="D34:H34"/>
    <mergeCell ref="D35:H35"/>
    <mergeCell ref="M40:R40"/>
    <mergeCell ref="M38:Q38"/>
    <mergeCell ref="A40:B40"/>
    <mergeCell ref="A38:B38"/>
    <mergeCell ref="D38:H38"/>
    <mergeCell ref="A37:B37"/>
    <mergeCell ref="A39:B39"/>
    <mergeCell ref="A15:B15"/>
    <mergeCell ref="A19:B19"/>
    <mergeCell ref="A22:B22"/>
    <mergeCell ref="D36:H36"/>
    <mergeCell ref="M23:Q23"/>
    <mergeCell ref="M25:Q25"/>
    <mergeCell ref="B1:C1"/>
    <mergeCell ref="A10:B10"/>
    <mergeCell ref="B3:C3"/>
    <mergeCell ref="B2:C2"/>
    <mergeCell ref="M4:R4"/>
    <mergeCell ref="M7:Q7"/>
    <mergeCell ref="J4:J8"/>
    <mergeCell ref="D7:H7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6"/>
  <sheetViews>
    <sheetView showGridLines="0" topLeftCell="A7" zoomScale="99" workbookViewId="0">
      <selection activeCell="Q10" sqref="Q10"/>
    </sheetView>
  </sheetViews>
  <sheetFormatPr defaultColWidth="9" defaultRowHeight="14.4" x14ac:dyDescent="0.2"/>
  <cols>
    <col min="1" max="1" width="4.77734375" style="133" customWidth="1"/>
    <col min="2" max="2" width="39.21875" style="133" customWidth="1"/>
    <col min="3" max="3" width="3.44140625" style="151" customWidth="1"/>
    <col min="4" max="4" width="6.77734375" style="133" bestFit="1" customWidth="1"/>
    <col min="5" max="5" width="9.77734375" style="133" customWidth="1"/>
    <col min="6" max="6" width="8.88671875" style="133" customWidth="1"/>
    <col min="7" max="7" width="11.44140625" style="133" customWidth="1"/>
    <col min="8" max="8" width="7.88671875" style="133" customWidth="1"/>
    <col min="9" max="9" width="8.21875" style="133" customWidth="1"/>
    <col min="10" max="10" width="9.44140625" style="133" customWidth="1"/>
    <col min="11" max="11" width="6.77734375" style="133" customWidth="1"/>
    <col min="12" max="244" width="9.21875" style="133" customWidth="1"/>
    <col min="245" max="245" width="1.5546875" style="133" customWidth="1"/>
    <col min="246" max="246" width="4.77734375" style="133" customWidth="1"/>
    <col min="247" max="247" width="35" style="133" customWidth="1"/>
    <col min="248" max="248" width="2.21875" style="133" customWidth="1"/>
    <col min="249" max="249" width="6.5546875" style="133" customWidth="1"/>
    <col min="250" max="250" width="7.77734375" style="133" customWidth="1"/>
    <col min="251" max="254" width="7.44140625" style="133" customWidth="1"/>
    <col min="255" max="255" width="7.5546875" style="133" customWidth="1"/>
    <col min="256" max="16384" width="9" style="137"/>
  </cols>
  <sheetData>
    <row r="1" spans="1:13" x14ac:dyDescent="0.2">
      <c r="B1" s="134"/>
      <c r="C1" s="134"/>
      <c r="D1" s="134"/>
      <c r="E1" s="134"/>
      <c r="F1" s="134"/>
      <c r="G1" s="134"/>
      <c r="H1" s="134"/>
      <c r="I1" s="134"/>
      <c r="J1" s="134"/>
    </row>
    <row r="2" spans="1:13" x14ac:dyDescent="0.3">
      <c r="B2" s="215" t="s">
        <v>75</v>
      </c>
      <c r="C2" s="216"/>
      <c r="D2" s="216"/>
      <c r="E2" s="216"/>
      <c r="F2" s="216"/>
      <c r="G2" s="216"/>
      <c r="H2" s="216"/>
      <c r="I2" s="216"/>
      <c r="J2" s="216"/>
      <c r="K2" s="217"/>
    </row>
    <row r="3" spans="1:13" x14ac:dyDescent="0.3">
      <c r="B3" s="169" t="s">
        <v>90</v>
      </c>
      <c r="C3" s="218"/>
      <c r="D3" s="219"/>
      <c r="E3" s="219"/>
      <c r="F3" s="219"/>
      <c r="G3" s="219"/>
      <c r="H3" s="219"/>
      <c r="I3" s="219"/>
      <c r="J3" s="219"/>
      <c r="K3" s="220"/>
    </row>
    <row r="4" spans="1:13" s="133" customFormat="1" ht="13.8" x14ac:dyDescent="0.3">
      <c r="B4" s="138" t="s">
        <v>74</v>
      </c>
      <c r="C4" s="221"/>
      <c r="D4" s="222"/>
      <c r="E4" s="222"/>
      <c r="F4" s="222"/>
      <c r="G4" s="222"/>
      <c r="H4" s="222"/>
      <c r="I4" s="222"/>
      <c r="J4" s="222"/>
      <c r="K4" s="223"/>
      <c r="M4" s="170"/>
    </row>
    <row r="5" spans="1:13" s="133" customFormat="1" ht="13.8" x14ac:dyDescent="0.3">
      <c r="B5" s="138" t="s">
        <v>91</v>
      </c>
      <c r="C5" s="224"/>
      <c r="D5" s="225"/>
      <c r="E5" s="225"/>
      <c r="F5" s="225"/>
      <c r="G5" s="225"/>
      <c r="H5" s="225"/>
      <c r="I5" s="225"/>
      <c r="J5" s="225"/>
      <c r="K5" s="226"/>
    </row>
    <row r="6" spans="1:13" s="133" customFormat="1" ht="13.8" x14ac:dyDescent="0.2">
      <c r="B6" s="157" t="s">
        <v>77</v>
      </c>
      <c r="C6" s="157"/>
      <c r="D6" s="157"/>
      <c r="E6" s="157"/>
      <c r="F6" s="168">
        <v>0.05</v>
      </c>
      <c r="G6" s="168">
        <v>0.05</v>
      </c>
      <c r="H6" s="168">
        <v>0.05</v>
      </c>
      <c r="I6" s="168">
        <v>0.05</v>
      </c>
      <c r="J6" s="168">
        <v>0.05</v>
      </c>
      <c r="K6" s="168">
        <v>0.05</v>
      </c>
    </row>
    <row r="7" spans="1:13" s="133" customFormat="1" ht="27.6" x14ac:dyDescent="0.2">
      <c r="B7" s="156" t="s">
        <v>47</v>
      </c>
      <c r="C7" s="157" t="s">
        <v>59</v>
      </c>
      <c r="D7" s="157" t="s">
        <v>61</v>
      </c>
      <c r="E7" s="158" t="s">
        <v>60</v>
      </c>
      <c r="F7" s="159" t="s">
        <v>80</v>
      </c>
      <c r="G7" s="159" t="s">
        <v>81</v>
      </c>
      <c r="H7" s="159" t="s">
        <v>92</v>
      </c>
      <c r="I7" s="159" t="s">
        <v>20</v>
      </c>
      <c r="J7" s="159" t="s">
        <v>26</v>
      </c>
      <c r="K7" s="159" t="s">
        <v>93</v>
      </c>
    </row>
    <row r="8" spans="1:13" s="133" customFormat="1" ht="13.8" x14ac:dyDescent="0.2">
      <c r="B8" s="139"/>
      <c r="C8" s="153"/>
      <c r="D8" s="153"/>
      <c r="E8" s="154"/>
      <c r="F8" s="155"/>
      <c r="G8" s="155"/>
      <c r="H8" s="155"/>
      <c r="I8" s="155"/>
      <c r="J8" s="155"/>
      <c r="K8" s="171"/>
      <c r="L8" s="170"/>
    </row>
    <row r="9" spans="1:13" s="133" customFormat="1" ht="13.8" x14ac:dyDescent="0.3">
      <c r="B9" s="141" t="s">
        <v>48</v>
      </c>
      <c r="C9" s="149" t="s">
        <v>49</v>
      </c>
      <c r="D9" s="141"/>
      <c r="E9" s="142"/>
      <c r="F9" s="143">
        <v>10775</v>
      </c>
      <c r="G9" s="143">
        <v>10775</v>
      </c>
      <c r="H9" s="143">
        <v>10775</v>
      </c>
      <c r="I9" s="143">
        <v>8904</v>
      </c>
      <c r="J9" s="143">
        <v>9795</v>
      </c>
      <c r="K9" s="143">
        <v>8904</v>
      </c>
    </row>
    <row r="10" spans="1:13" s="133" customFormat="1" ht="13.8" x14ac:dyDescent="0.3">
      <c r="B10" s="141" t="s">
        <v>50</v>
      </c>
      <c r="C10" s="149" t="s">
        <v>49</v>
      </c>
      <c r="D10" s="141"/>
      <c r="E10" s="142"/>
      <c r="F10" s="143"/>
      <c r="G10" s="143"/>
      <c r="H10" s="143"/>
      <c r="I10" s="143"/>
      <c r="J10" s="143"/>
      <c r="K10" s="143"/>
    </row>
    <row r="11" spans="1:13" s="133" customFormat="1" ht="13.8" x14ac:dyDescent="0.3">
      <c r="A11" s="135"/>
      <c r="B11" s="138" t="s">
        <v>76</v>
      </c>
      <c r="C11" s="150"/>
      <c r="D11" s="138"/>
      <c r="E11" s="144"/>
      <c r="F11" s="145">
        <f t="shared" ref="F11:I11" si="0">SUM(F9:F10)</f>
        <v>10775</v>
      </c>
      <c r="G11" s="145">
        <f t="shared" si="0"/>
        <v>10775</v>
      </c>
      <c r="H11" s="145">
        <f t="shared" si="0"/>
        <v>10775</v>
      </c>
      <c r="I11" s="145">
        <f t="shared" si="0"/>
        <v>8904</v>
      </c>
      <c r="J11" s="145">
        <f>SUM(J9:J10)</f>
        <v>9795</v>
      </c>
      <c r="K11" s="145">
        <f>SUM(K9:K10)</f>
        <v>8904</v>
      </c>
    </row>
    <row r="12" spans="1:13" s="133" customFormat="1" ht="13.8" x14ac:dyDescent="0.3">
      <c r="A12" s="135"/>
      <c r="B12" s="138"/>
      <c r="C12" s="150"/>
      <c r="D12" s="138"/>
      <c r="E12" s="144"/>
      <c r="F12" s="145"/>
      <c r="G12" s="145"/>
      <c r="H12" s="145"/>
      <c r="I12" s="145"/>
      <c r="J12" s="145"/>
      <c r="K12" s="145"/>
    </row>
    <row r="13" spans="1:13" s="133" customFormat="1" ht="13.8" x14ac:dyDescent="0.3">
      <c r="B13" s="146" t="s">
        <v>52</v>
      </c>
      <c r="C13" s="149" t="s">
        <v>49</v>
      </c>
      <c r="D13" s="141"/>
      <c r="E13" s="142"/>
      <c r="F13" s="143"/>
      <c r="G13" s="143"/>
      <c r="H13" s="143"/>
      <c r="I13" s="143"/>
      <c r="J13" s="143"/>
      <c r="K13" s="143"/>
    </row>
    <row r="14" spans="1:13" s="133" customFormat="1" ht="13.8" x14ac:dyDescent="0.3">
      <c r="B14" s="146" t="s">
        <v>56</v>
      </c>
      <c r="C14" s="149" t="s">
        <v>51</v>
      </c>
      <c r="D14" s="141"/>
      <c r="E14" s="142"/>
      <c r="F14" s="143"/>
      <c r="G14" s="143"/>
      <c r="H14" s="143"/>
      <c r="I14" s="143"/>
      <c r="J14" s="143"/>
      <c r="K14" s="143"/>
    </row>
    <row r="15" spans="1:13" s="133" customFormat="1" ht="13.8" x14ac:dyDescent="0.3">
      <c r="B15" s="146" t="s">
        <v>57</v>
      </c>
      <c r="C15" s="149" t="s">
        <v>51</v>
      </c>
      <c r="D15" s="141"/>
      <c r="E15" s="142"/>
      <c r="F15" s="143"/>
      <c r="G15" s="143"/>
      <c r="H15" s="143"/>
      <c r="I15" s="143">
        <f>I9*50%</f>
        <v>4452</v>
      </c>
      <c r="J15" s="143"/>
      <c r="K15" s="143"/>
    </row>
    <row r="16" spans="1:13" s="133" customFormat="1" ht="13.8" x14ac:dyDescent="0.3">
      <c r="B16" s="146"/>
      <c r="C16" s="149"/>
      <c r="D16" s="141"/>
      <c r="E16" s="142"/>
      <c r="F16" s="143"/>
      <c r="G16" s="143"/>
      <c r="H16" s="143"/>
      <c r="I16" s="143"/>
      <c r="J16" s="143"/>
      <c r="K16" s="143"/>
    </row>
    <row r="17" spans="2:13" s="133" customFormat="1" ht="13.8" x14ac:dyDescent="0.3">
      <c r="B17" s="138" t="s">
        <v>58</v>
      </c>
      <c r="C17" s="150"/>
      <c r="D17" s="138"/>
      <c r="E17" s="144"/>
      <c r="F17" s="145">
        <f t="shared" ref="F17" si="1">SUM(F11:F16)</f>
        <v>10775</v>
      </c>
      <c r="G17" s="145">
        <f t="shared" ref="G17" si="2">SUM(G11:G16)</f>
        <v>10775</v>
      </c>
      <c r="H17" s="145">
        <f t="shared" ref="H17:J17" si="3">SUM(H11:H16)</f>
        <v>10775</v>
      </c>
      <c r="I17" s="145">
        <f t="shared" si="3"/>
        <v>13356</v>
      </c>
      <c r="J17" s="145">
        <f t="shared" si="3"/>
        <v>9795</v>
      </c>
      <c r="K17" s="145">
        <f t="shared" ref="K17" si="4">SUM(K11:K16)</f>
        <v>8904</v>
      </c>
      <c r="M17" s="135"/>
    </row>
    <row r="18" spans="2:13" s="133" customFormat="1" ht="13.8" x14ac:dyDescent="0.3">
      <c r="B18" s="138"/>
      <c r="C18" s="150"/>
      <c r="D18" s="138"/>
      <c r="E18" s="144"/>
      <c r="F18" s="145"/>
      <c r="G18" s="145"/>
      <c r="H18" s="145"/>
      <c r="I18" s="145"/>
      <c r="J18" s="145"/>
      <c r="K18" s="145"/>
    </row>
    <row r="19" spans="2:13" s="133" customFormat="1" ht="13.8" x14ac:dyDescent="0.3">
      <c r="B19" s="141" t="s">
        <v>63</v>
      </c>
      <c r="C19" s="150"/>
      <c r="D19" s="138"/>
      <c r="E19" s="144"/>
      <c r="F19" s="143">
        <v>110</v>
      </c>
      <c r="G19" s="143">
        <v>110</v>
      </c>
      <c r="H19" s="143">
        <v>110</v>
      </c>
      <c r="I19" s="143">
        <v>130</v>
      </c>
      <c r="J19" s="143"/>
      <c r="K19" s="143"/>
    </row>
    <row r="20" spans="2:13" s="133" customFormat="1" ht="13.8" x14ac:dyDescent="0.3">
      <c r="B20" s="141" t="s">
        <v>64</v>
      </c>
      <c r="C20" s="149" t="s">
        <v>49</v>
      </c>
      <c r="D20" s="147">
        <v>7.4999999999999997E-3</v>
      </c>
      <c r="E20" s="148" t="s">
        <v>53</v>
      </c>
      <c r="F20" s="143">
        <f t="shared" ref="F20:J20" si="5">IF(F17&gt;21000,0,IF(F17&lt;21000,F17*$D$20,0))</f>
        <v>80.8125</v>
      </c>
      <c r="G20" s="143">
        <f t="shared" si="5"/>
        <v>80.8125</v>
      </c>
      <c r="H20" s="143">
        <f t="shared" si="5"/>
        <v>80.8125</v>
      </c>
      <c r="I20" s="143">
        <f t="shared" si="5"/>
        <v>100.17</v>
      </c>
      <c r="J20" s="143">
        <f t="shared" si="5"/>
        <v>73.462499999999991</v>
      </c>
      <c r="K20" s="143">
        <f t="shared" ref="K20" si="6">IF(K17&gt;21000,0,IF(K17&lt;21000,K17*$D$20,0))</f>
        <v>66.78</v>
      </c>
    </row>
    <row r="21" spans="2:13" s="133" customFormat="1" ht="13.8" x14ac:dyDescent="0.3">
      <c r="B21" s="141" t="s">
        <v>65</v>
      </c>
      <c r="C21" s="149" t="s">
        <v>49</v>
      </c>
      <c r="D21" s="147">
        <v>0.12</v>
      </c>
      <c r="E21" s="148" t="s">
        <v>54</v>
      </c>
      <c r="F21" s="143">
        <f t="shared" ref="F21:J21" si="7">IF(F17-F13&gt;=15000,15000*$D$21,IF(F17-F13&lt;15000,(F17-F13)*$D$21,0))</f>
        <v>1293</v>
      </c>
      <c r="G21" s="143">
        <f t="shared" si="7"/>
        <v>1293</v>
      </c>
      <c r="H21" s="143">
        <f t="shared" si="7"/>
        <v>1293</v>
      </c>
      <c r="I21" s="143">
        <f t="shared" si="7"/>
        <v>1602.72</v>
      </c>
      <c r="J21" s="143">
        <f t="shared" si="7"/>
        <v>1175.3999999999999</v>
      </c>
      <c r="K21" s="143">
        <f t="shared" ref="K21" si="8">IF(K17-K13&gt;=15000,15000*$D$21,IF(K17-K13&lt;15000,(K17-K13)*$D$21,0))</f>
        <v>1068.48</v>
      </c>
    </row>
    <row r="22" spans="2:13" s="133" customFormat="1" ht="10.199999999999999" x14ac:dyDescent="0.2">
      <c r="B22" s="136"/>
      <c r="C22" s="136"/>
      <c r="D22" s="136"/>
      <c r="E22" s="136"/>
      <c r="F22" s="136"/>
      <c r="G22" s="136"/>
      <c r="H22" s="136"/>
      <c r="I22" s="136"/>
      <c r="J22" s="136"/>
      <c r="K22" s="136"/>
    </row>
    <row r="23" spans="2:13" s="133" customFormat="1" ht="13.8" x14ac:dyDescent="0.3">
      <c r="B23" s="138" t="s">
        <v>62</v>
      </c>
      <c r="C23" s="150"/>
      <c r="D23" s="139"/>
      <c r="E23" s="140"/>
      <c r="F23" s="145">
        <f t="shared" ref="F23:J23" si="9">+F17-SUM(F19:F22)</f>
        <v>9291.1875</v>
      </c>
      <c r="G23" s="145">
        <f t="shared" si="9"/>
        <v>9291.1875</v>
      </c>
      <c r="H23" s="145">
        <f t="shared" si="9"/>
        <v>9291.1875</v>
      </c>
      <c r="I23" s="145">
        <f>+I17-SUM(I19:I22)</f>
        <v>11523.11</v>
      </c>
      <c r="J23" s="145">
        <f t="shared" si="9"/>
        <v>8546.1375000000007</v>
      </c>
      <c r="K23" s="145">
        <f t="shared" ref="K23" si="10">+K17-SUM(K19:K22)</f>
        <v>7768.74</v>
      </c>
    </row>
    <row r="24" spans="2:13" s="133" customFormat="1" ht="13.8" x14ac:dyDescent="0.3">
      <c r="B24" s="138"/>
      <c r="C24" s="150"/>
      <c r="D24" s="139"/>
      <c r="E24" s="140"/>
      <c r="F24" s="145"/>
      <c r="G24" s="145"/>
      <c r="H24" s="145"/>
      <c r="I24" s="145"/>
      <c r="J24" s="145"/>
      <c r="K24" s="145"/>
    </row>
    <row r="25" spans="2:13" s="133" customFormat="1" ht="13.8" x14ac:dyDescent="0.3">
      <c r="B25" s="141" t="s">
        <v>64</v>
      </c>
      <c r="C25" s="149" t="s">
        <v>49</v>
      </c>
      <c r="D25" s="147">
        <v>3.2500000000000001E-2</v>
      </c>
      <c r="E25" s="148" t="s">
        <v>53</v>
      </c>
      <c r="F25" s="143">
        <f t="shared" ref="F25:J25" si="11">IF(F17&gt;21000,0,IF(F17&lt;21000,F17*$D$25,0))</f>
        <v>350.1875</v>
      </c>
      <c r="G25" s="143">
        <f t="shared" si="11"/>
        <v>350.1875</v>
      </c>
      <c r="H25" s="143">
        <f t="shared" si="11"/>
        <v>350.1875</v>
      </c>
      <c r="I25" s="143">
        <f t="shared" si="11"/>
        <v>434.07</v>
      </c>
      <c r="J25" s="143">
        <f t="shared" si="11"/>
        <v>318.33750000000003</v>
      </c>
      <c r="K25" s="143">
        <f t="shared" ref="K25" si="12">IF(K17&gt;21000,0,IF(K17&lt;21000,K17*$D$25,0))</f>
        <v>289.38</v>
      </c>
    </row>
    <row r="26" spans="2:13" s="133" customFormat="1" ht="13.8" x14ac:dyDescent="0.3">
      <c r="B26" s="141" t="s">
        <v>65</v>
      </c>
      <c r="C26" s="149" t="s">
        <v>49</v>
      </c>
      <c r="D26" s="147">
        <v>0.13</v>
      </c>
      <c r="E26" s="148" t="s">
        <v>54</v>
      </c>
      <c r="F26" s="143">
        <f t="shared" ref="F26:K26" si="13">IF(F17-F13&gt;=15000,15000*$D$26,IF(F17-F13&lt;15000,(F17-F13)*$D$26,0))</f>
        <v>1400.75</v>
      </c>
      <c r="G26" s="143">
        <f t="shared" si="13"/>
        <v>1400.75</v>
      </c>
      <c r="H26" s="143">
        <f t="shared" si="13"/>
        <v>1400.75</v>
      </c>
      <c r="I26" s="143">
        <f t="shared" si="13"/>
        <v>1736.28</v>
      </c>
      <c r="J26" s="143">
        <f t="shared" si="13"/>
        <v>1273.3500000000001</v>
      </c>
      <c r="K26" s="143">
        <f t="shared" si="13"/>
        <v>1157.52</v>
      </c>
    </row>
    <row r="27" spans="2:13" s="133" customFormat="1" ht="13.8" x14ac:dyDescent="0.3">
      <c r="B27" s="141" t="s">
        <v>66</v>
      </c>
      <c r="C27" s="149" t="s">
        <v>49</v>
      </c>
      <c r="D27" s="147">
        <v>8.3299999999999999E-2</v>
      </c>
      <c r="E27" s="148" t="s">
        <v>54</v>
      </c>
      <c r="F27" s="143">
        <f t="shared" ref="F27:K27" si="14">F11*$D$27</f>
        <v>897.5575</v>
      </c>
      <c r="G27" s="143">
        <f t="shared" si="14"/>
        <v>897.5575</v>
      </c>
      <c r="H27" s="143">
        <f t="shared" si="14"/>
        <v>897.5575</v>
      </c>
      <c r="I27" s="143">
        <f t="shared" si="14"/>
        <v>741.70320000000004</v>
      </c>
      <c r="J27" s="143">
        <f t="shared" si="14"/>
        <v>815.92349999999999</v>
      </c>
      <c r="K27" s="143">
        <f t="shared" si="14"/>
        <v>741.70320000000004</v>
      </c>
    </row>
    <row r="28" spans="2:13" s="133" customFormat="1" ht="13.8" x14ac:dyDescent="0.3">
      <c r="B28" s="146" t="s">
        <v>55</v>
      </c>
      <c r="C28" s="149" t="s">
        <v>49</v>
      </c>
      <c r="D28" s="147">
        <v>7.1199999999999999E-2</v>
      </c>
      <c r="E28" s="148" t="s">
        <v>53</v>
      </c>
      <c r="F28" s="143">
        <f t="shared" ref="F28:J28" si="15">F17*$D$28</f>
        <v>767.18</v>
      </c>
      <c r="G28" s="143">
        <f t="shared" si="15"/>
        <v>767.18</v>
      </c>
      <c r="H28" s="143">
        <f t="shared" si="15"/>
        <v>767.18</v>
      </c>
      <c r="I28" s="143">
        <f t="shared" si="15"/>
        <v>950.94719999999995</v>
      </c>
      <c r="J28" s="143">
        <f t="shared" si="15"/>
        <v>697.404</v>
      </c>
      <c r="K28" s="143">
        <f t="shared" ref="K28" si="16">K17*$D$28</f>
        <v>633.96479999999997</v>
      </c>
      <c r="M28" s="166"/>
    </row>
    <row r="29" spans="2:13" s="133" customFormat="1" ht="13.8" x14ac:dyDescent="0.3">
      <c r="B29" s="146" t="s">
        <v>67</v>
      </c>
      <c r="C29" s="149" t="s">
        <v>49</v>
      </c>
      <c r="D29" s="152">
        <v>2.5600000000000001E-2</v>
      </c>
      <c r="E29" s="147" t="s">
        <v>53</v>
      </c>
      <c r="F29" s="143">
        <f t="shared" ref="F29:J29" si="17">F17*$D$29</f>
        <v>275.84000000000003</v>
      </c>
      <c r="G29" s="143">
        <f t="shared" si="17"/>
        <v>275.84000000000003</v>
      </c>
      <c r="H29" s="143">
        <f t="shared" si="17"/>
        <v>275.84000000000003</v>
      </c>
      <c r="I29" s="143">
        <f t="shared" si="17"/>
        <v>341.91360000000003</v>
      </c>
      <c r="J29" s="143">
        <f t="shared" si="17"/>
        <v>250.75200000000001</v>
      </c>
      <c r="K29" s="143">
        <f t="shared" ref="K29" si="18">K17*$D$29</f>
        <v>227.94240000000002</v>
      </c>
    </row>
    <row r="30" spans="2:13" s="133" customFormat="1" ht="13.8" x14ac:dyDescent="0.3">
      <c r="B30" s="142" t="s">
        <v>68</v>
      </c>
      <c r="C30" s="149" t="s">
        <v>51</v>
      </c>
      <c r="D30" s="147"/>
      <c r="E30" s="148"/>
      <c r="F30" s="143">
        <v>200</v>
      </c>
      <c r="G30" s="143">
        <v>200</v>
      </c>
      <c r="H30" s="143">
        <v>200</v>
      </c>
      <c r="I30" s="143">
        <v>200</v>
      </c>
      <c r="J30" s="143">
        <v>200</v>
      </c>
      <c r="K30" s="143">
        <v>200</v>
      </c>
    </row>
    <row r="31" spans="2:13" s="133" customFormat="1" ht="13.8" x14ac:dyDescent="0.3">
      <c r="B31" s="142" t="s">
        <v>69</v>
      </c>
      <c r="C31" s="149" t="s">
        <v>51</v>
      </c>
      <c r="D31" s="147"/>
      <c r="E31" s="148"/>
      <c r="F31" s="143">
        <v>100</v>
      </c>
      <c r="G31" s="143">
        <v>100</v>
      </c>
      <c r="H31" s="143">
        <v>100</v>
      </c>
      <c r="I31" s="143">
        <v>100</v>
      </c>
      <c r="J31" s="143">
        <v>100</v>
      </c>
      <c r="K31" s="143">
        <v>100</v>
      </c>
    </row>
    <row r="32" spans="2:13" s="133" customFormat="1" ht="13.8" x14ac:dyDescent="0.3">
      <c r="B32" s="142" t="s">
        <v>72</v>
      </c>
      <c r="C32" s="149" t="s">
        <v>51</v>
      </c>
      <c r="D32" s="147"/>
      <c r="E32" s="148"/>
      <c r="F32" s="143"/>
      <c r="G32" s="143"/>
      <c r="H32" s="143"/>
      <c r="I32" s="143"/>
      <c r="J32" s="143"/>
      <c r="K32" s="143"/>
    </row>
    <row r="33" spans="2:11" s="133" customFormat="1" ht="13.8" x14ac:dyDescent="0.3">
      <c r="B33" s="142"/>
      <c r="C33" s="149"/>
      <c r="D33" s="147"/>
      <c r="E33" s="148"/>
      <c r="F33" s="143"/>
      <c r="G33" s="143"/>
      <c r="H33" s="143"/>
      <c r="I33" s="143"/>
      <c r="J33" s="143"/>
      <c r="K33" s="143"/>
    </row>
    <row r="34" spans="2:11" s="133" customFormat="1" ht="13.8" x14ac:dyDescent="0.3">
      <c r="B34" s="160" t="s">
        <v>73</v>
      </c>
      <c r="C34" s="161"/>
      <c r="D34" s="156"/>
      <c r="E34" s="163"/>
      <c r="F34" s="164">
        <f t="shared" ref="F34:J34" si="19">SUM(F25:F33)</f>
        <v>3991.5149999999999</v>
      </c>
      <c r="G34" s="164">
        <f t="shared" si="19"/>
        <v>3991.5149999999999</v>
      </c>
      <c r="H34" s="164">
        <f t="shared" si="19"/>
        <v>3991.5149999999999</v>
      </c>
      <c r="I34" s="164">
        <f t="shared" si="19"/>
        <v>4504.9139999999998</v>
      </c>
      <c r="J34" s="164">
        <f t="shared" si="19"/>
        <v>3655.7670000000003</v>
      </c>
      <c r="K34" s="164">
        <f t="shared" ref="K34" si="20">SUM(K25:K33)</f>
        <v>3350.5104000000001</v>
      </c>
    </row>
    <row r="35" spans="2:11" s="133" customFormat="1" ht="13.8" x14ac:dyDescent="0.3">
      <c r="B35" s="141" t="s">
        <v>70</v>
      </c>
      <c r="C35" s="149"/>
      <c r="D35" s="165">
        <v>0.16666666666666666</v>
      </c>
      <c r="E35" s="148"/>
      <c r="F35" s="143"/>
      <c r="G35" s="143"/>
      <c r="H35" s="143"/>
      <c r="I35" s="143">
        <f t="shared" ref="I35" si="21">I34*$D$35</f>
        <v>750.81899999999996</v>
      </c>
      <c r="J35" s="143"/>
      <c r="K35" s="143">
        <f t="shared" ref="K35" si="22">K34*$D$35</f>
        <v>558.41840000000002</v>
      </c>
    </row>
    <row r="36" spans="2:11" s="133" customFormat="1" ht="13.8" x14ac:dyDescent="0.3">
      <c r="B36" s="160" t="s">
        <v>71</v>
      </c>
      <c r="C36" s="161"/>
      <c r="D36" s="160"/>
      <c r="E36" s="162"/>
      <c r="F36" s="164">
        <f t="shared" ref="F36:J36" si="23">F17+F34+F35</f>
        <v>14766.514999999999</v>
      </c>
      <c r="G36" s="164">
        <f t="shared" si="23"/>
        <v>14766.514999999999</v>
      </c>
      <c r="H36" s="164">
        <f t="shared" si="23"/>
        <v>14766.514999999999</v>
      </c>
      <c r="I36" s="164">
        <f t="shared" si="23"/>
        <v>18611.733</v>
      </c>
      <c r="J36" s="164">
        <f t="shared" si="23"/>
        <v>13450.767</v>
      </c>
      <c r="K36" s="164">
        <f t="shared" ref="K36" si="24">K17+K34+K35</f>
        <v>12812.9288</v>
      </c>
    </row>
  </sheetData>
  <mergeCells count="2">
    <mergeCell ref="B2:K2"/>
    <mergeCell ref="C3:K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Schedule</vt:lpstr>
      <vt:lpstr>Wage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Kumar T N - KRC</dc:creator>
  <cp:lastModifiedBy>Probal Sengupta</cp:lastModifiedBy>
  <cp:lastPrinted>2021-12-29T05:52:58Z</cp:lastPrinted>
  <dcterms:created xsi:type="dcterms:W3CDTF">2020-01-31T10:05:12Z</dcterms:created>
  <dcterms:modified xsi:type="dcterms:W3CDTF">2022-01-27T03:54:15Z</dcterms:modified>
</cp:coreProperties>
</file>