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\Desktop\"/>
    </mc:Choice>
  </mc:AlternateContent>
  <xr:revisionPtr revIDLastSave="0" documentId="13_ncr:1_{A7EF3038-4DB9-47FD-B9FB-A748A4D327DC}" xr6:coauthVersionLast="47" xr6:coauthVersionMax="47" xr10:uidLastSave="{00000000-0000-0000-0000-000000000000}"/>
  <bookViews>
    <workbookView xWindow="-108" yWindow="-108" windowWidth="23256" windowHeight="12576" xr2:uid="{14C21BCD-7195-4D5A-B78F-E6E28BA9A9BD}"/>
  </bookViews>
  <sheets>
    <sheet name="Cost Sheet" sheetId="2" r:id="rId1"/>
    <sheet name="Wage Brea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0" i="2"/>
  <c r="G19" i="2"/>
  <c r="G21" i="2" s="1"/>
  <c r="E15" i="2" l="1"/>
  <c r="F12" i="2"/>
  <c r="E11" i="2"/>
  <c r="G11" i="2" s="1"/>
  <c r="H11" i="1"/>
  <c r="H33" i="1" l="1"/>
  <c r="H13" i="1"/>
  <c r="H17" i="1" s="1"/>
  <c r="H28" i="1"/>
  <c r="H30" i="1" l="1"/>
  <c r="H25" i="1"/>
  <c r="H19" i="1"/>
  <c r="H23" i="1" s="1"/>
  <c r="H29" i="1"/>
  <c r="H21" i="1"/>
  <c r="H27" i="1"/>
  <c r="H20" i="1"/>
  <c r="H35" i="1" l="1"/>
  <c r="H36" i="1" l="1"/>
  <c r="H37" i="1" s="1"/>
  <c r="G15" i="2" l="1"/>
  <c r="E14" i="2"/>
  <c r="G14" i="2" s="1"/>
  <c r="F16" i="2"/>
  <c r="E10" i="2"/>
  <c r="G10" i="2" s="1"/>
  <c r="E9" i="2"/>
  <c r="P28" i="2"/>
  <c r="G28" i="2"/>
  <c r="P27" i="2"/>
  <c r="O27" i="2"/>
  <c r="G27" i="2"/>
  <c r="F27" i="2"/>
  <c r="P26" i="2"/>
  <c r="O26" i="2"/>
  <c r="N26" i="2"/>
  <c r="M26" i="2"/>
  <c r="L26" i="2"/>
  <c r="K26" i="2"/>
  <c r="G26" i="2"/>
  <c r="F26" i="2"/>
  <c r="P22" i="2"/>
  <c r="P23" i="2" s="1"/>
  <c r="G9" i="2"/>
  <c r="P7" i="2"/>
  <c r="G12" i="2" l="1"/>
  <c r="G16" i="2"/>
  <c r="G29" i="2"/>
  <c r="P29" i="2"/>
  <c r="G23" i="2" l="1"/>
  <c r="G24" i="2" s="1"/>
  <c r="G11" i="1"/>
  <c r="G28" i="1" s="1"/>
  <c r="F11" i="1"/>
  <c r="F28" i="1" s="1"/>
  <c r="F33" i="1" l="1"/>
  <c r="G33" i="1"/>
  <c r="F13" i="1"/>
  <c r="F17" i="1" s="1"/>
  <c r="G13" i="1"/>
  <c r="G17" i="1" s="1"/>
  <c r="F30" i="1" l="1"/>
  <c r="F25" i="1"/>
  <c r="F21" i="1"/>
  <c r="F19" i="1"/>
  <c r="F23" i="1" s="1"/>
  <c r="F29" i="1"/>
  <c r="F27" i="1"/>
  <c r="F20" i="1"/>
  <c r="G30" i="1"/>
  <c r="G25" i="1"/>
  <c r="G21" i="1"/>
  <c r="G19" i="1"/>
  <c r="G29" i="1"/>
  <c r="G27" i="1"/>
  <c r="G20" i="1"/>
  <c r="F35" i="1" l="1"/>
  <c r="F36" i="1" s="1"/>
  <c r="G23" i="1"/>
  <c r="G35" i="1"/>
  <c r="F37" i="1" l="1"/>
  <c r="G36" i="1"/>
  <c r="G37" i="1" s="1"/>
</calcChain>
</file>

<file path=xl/sharedStrings.xml><?xml version="1.0" encoding="utf-8"?>
<sst xmlns="http://schemas.openxmlformats.org/spreadsheetml/2006/main" count="107" uniqueCount="75">
  <si>
    <t>Wage Schedule</t>
  </si>
  <si>
    <t>State - Maharashtra</t>
  </si>
  <si>
    <t>Wage - State Wage, Zone - 1</t>
  </si>
  <si>
    <t>Min. Wage Year Notification - Jul'21 to Dec'21</t>
  </si>
  <si>
    <t>HRA%</t>
  </si>
  <si>
    <t>Break ups</t>
  </si>
  <si>
    <t>S/V</t>
  </si>
  <si>
    <t>%</t>
  </si>
  <si>
    <t>Taken On</t>
  </si>
  <si>
    <t>Office Staff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</si>
  <si>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</si>
  <si>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</si>
  <si>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</si>
  <si>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</si>
  <si>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</si>
  <si>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</si>
  <si>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</si>
  <si>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</si>
  <si>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</si>
  <si>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</si>
  <si>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</si>
  <si>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</si>
  <si>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</si>
  <si>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</si>
  <si>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</si>
  <si>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Mediclaim</t>
  </si>
  <si>
    <t>Ex-Gratia - Bonus</t>
  </si>
  <si>
    <t>Leave Wages  (CL, PL, SL)</t>
  </si>
  <si>
    <t>National Holidays Days Holidays</t>
  </si>
  <si>
    <t xml:space="preserve">Uniform, Shoes, PPE </t>
  </si>
  <si>
    <t>Documentation &amp; BGV</t>
  </si>
  <si>
    <t>Gratuity</t>
  </si>
  <si>
    <t>Tools &amp; Tackles</t>
  </si>
  <si>
    <t>Sub Total CTC</t>
  </si>
  <si>
    <t>1/6 Reliever Charge (if applicable)</t>
  </si>
  <si>
    <t>TOTAL CTC</t>
  </si>
  <si>
    <t>Pantry Staff</t>
  </si>
  <si>
    <t xml:space="preserve">Site Name - </t>
  </si>
  <si>
    <t>Remarks &amp; Shift Timings</t>
  </si>
  <si>
    <t>PHASE-4</t>
  </si>
  <si>
    <t>City: Mumbai</t>
  </si>
  <si>
    <t>Sr.No.</t>
  </si>
  <si>
    <t>Unit Rate (Rs.)</t>
  </si>
  <si>
    <t>AREA</t>
  </si>
  <si>
    <t>Total No.</t>
  </si>
  <si>
    <t>Cost</t>
  </si>
  <si>
    <t>Sub - Total</t>
  </si>
  <si>
    <t>TOTAL CHARGES</t>
  </si>
  <si>
    <t>Management Fee</t>
  </si>
  <si>
    <t>Grand Total - Monthly</t>
  </si>
  <si>
    <t>MANAGEMENT &amp; OVER HEAD CHARGES ASSESSMENT</t>
  </si>
  <si>
    <t>(MANPOWER TOTAL COST IS INCLUSIVE OF VENDOR M-FEE)</t>
  </si>
  <si>
    <t>JLL DIRECT MANPOWER COST</t>
  </si>
  <si>
    <t>% of M-FEE</t>
  </si>
  <si>
    <t>Terms</t>
  </si>
  <si>
    <t>Taxes as applicable</t>
  </si>
  <si>
    <t>Revision in rates will be deemed approved as per Minimum Wage Notification from the date thereof</t>
  </si>
  <si>
    <t>SILA will provide on statutory documentation each month.</t>
  </si>
  <si>
    <t>Uniforms costs are included, however, for customized uniforms - we will bill on actuals</t>
  </si>
  <si>
    <t>Payments Terms - 30 Days</t>
  </si>
  <si>
    <t>Prestige Cosmos (Mulund)</t>
  </si>
  <si>
    <t>Soft Services (Eng Office)</t>
  </si>
  <si>
    <t xml:space="preserve">Pantry Boy </t>
  </si>
  <si>
    <t xml:space="preserve">Office Boy </t>
  </si>
  <si>
    <t>Soft Services (Admin Office)</t>
  </si>
  <si>
    <t>9 hours x 6 Days a Week</t>
  </si>
  <si>
    <t xml:space="preserve">HK Boy </t>
  </si>
  <si>
    <t xml:space="preserve">HK Staff </t>
  </si>
  <si>
    <t>Proposal Date - 04-01-2022</t>
  </si>
  <si>
    <t xml:space="preserve">Machines &amp; Consumbales </t>
  </si>
  <si>
    <t xml:space="preserve">HK Consumbales &amp; Toiletries &amp; Material </t>
  </si>
  <si>
    <t xml:space="preserve">Actruals </t>
  </si>
  <si>
    <t xml:space="preserve">At Actuals </t>
  </si>
  <si>
    <t xml:space="preserve">Vacuum Machine </t>
  </si>
  <si>
    <t xml:space="preserve">Single Disk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</si>
</sst>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protection locked="0"/>
    </xf>
    <xf numFmtId="0" fontId="5" fillId="0" borderId="0">
      <alignment vertical="center"/>
    </xf>
    <xf numFmtId="164" fontId="2" fillId="0" borderId="0">
      <alignment vertical="top"/>
      <protection locked="0"/>
    </xf>
    <xf numFmtId="9" fontId="2" fillId="0" borderId="0">
      <alignment vertical="top"/>
      <protection locked="0"/>
    </xf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163">
    <xf numFmtId="0" fontId="0" fillId="0" borderId="0" xfId="0"/>
    <xf numFmtId="0" fontId="3" fillId="0" borderId="0" xfId="4" applyFont="1" applyProtection="1"/>
    <xf numFmtId="0" fontId="4" fillId="0" borderId="0" xfId="4" applyFont="1" applyAlignment="1" applyProtection="1">
      <alignment horizontal="center" vertical="center"/>
    </xf>
    <xf numFmtId="0" fontId="5" fillId="0" borderId="0" xfId="5">
      <alignment vertical="center"/>
    </xf>
    <xf numFmtId="0" fontId="6" fillId="0" borderId="1" xfId="4" applyFont="1" applyBorder="1" applyProtection="1"/>
    <xf numFmtId="0" fontId="6" fillId="3" borderId="1" xfId="4" applyFont="1" applyFill="1" applyBorder="1" applyAlignment="1" applyProtection="1">
      <alignment horizontal="center" vertical="center"/>
    </xf>
    <xf numFmtId="9" fontId="6" fillId="3" borderId="1" xfId="3" applyFont="1" applyFill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horizontal="center" vertical="center" wrapText="1"/>
    </xf>
    <xf numFmtId="0" fontId="7" fillId="3" borderId="1" xfId="4" applyFont="1" applyFill="1" applyBorder="1" applyAlignment="1" applyProtection="1">
      <alignment horizontal="center" vertical="center" wrapText="1"/>
    </xf>
    <xf numFmtId="0" fontId="6" fillId="0" borderId="1" xfId="4" applyFont="1" applyBorder="1" applyAlignment="1" applyProtection="1">
      <alignment horizontal="center" vertical="center"/>
    </xf>
    <xf numFmtId="0" fontId="6" fillId="0" borderId="1" xfId="4" applyFont="1" applyBorder="1" applyAlignment="1" applyProtection="1">
      <alignment horizontal="center" vertical="center" wrapText="1"/>
    </xf>
    <xf numFmtId="0" fontId="7" fillId="0" borderId="1" xfId="4" applyFont="1" applyBorder="1" applyAlignment="1" applyProtection="1">
      <alignment horizontal="center" vertical="center" wrapText="1"/>
    </xf>
    <xf numFmtId="0" fontId="8" fillId="0" borderId="1" xfId="4" applyFont="1" applyBorder="1" applyProtection="1"/>
    <xf numFmtId="0" fontId="8" fillId="0" borderId="1" xfId="4" applyFont="1" applyBorder="1" applyAlignment="1" applyProtection="1">
      <alignment horizontal="center"/>
    </xf>
    <xf numFmtId="0" fontId="8" fillId="0" borderId="1" xfId="4" applyFont="1" applyBorder="1" applyAlignment="1" applyProtection="1">
      <alignment wrapText="1"/>
    </xf>
    <xf numFmtId="3" fontId="8" fillId="0" borderId="1" xfId="6" applyNumberFormat="1" applyFont="1" applyBorder="1" applyAlignment="1" applyProtection="1">
      <alignment horizontal="center" vertical="center"/>
    </xf>
    <xf numFmtId="3" fontId="3" fillId="0" borderId="0" xfId="4" applyNumberFormat="1" applyFont="1" applyProtection="1"/>
    <xf numFmtId="0" fontId="6" fillId="0" borderId="1" xfId="4" applyFont="1" applyBorder="1" applyAlignment="1" applyProtection="1">
      <alignment horizontal="center"/>
    </xf>
    <xf numFmtId="0" fontId="6" fillId="0" borderId="1" xfId="4" applyFont="1" applyBorder="1" applyAlignment="1" applyProtection="1">
      <alignment wrapText="1"/>
    </xf>
    <xf numFmtId="3" fontId="6" fillId="0" borderId="1" xfId="6" applyNumberFormat="1" applyFont="1" applyBorder="1" applyAlignment="1" applyProtection="1">
      <alignment horizontal="center" vertical="center"/>
    </xf>
    <xf numFmtId="0" fontId="8" fillId="0" borderId="1" xfId="4" applyFont="1" applyBorder="1" applyAlignment="1" applyProtection="1">
      <alignment horizontal="left" vertical="center" wrapText="1"/>
    </xf>
    <xf numFmtId="10" fontId="8" fillId="0" borderId="1" xfId="7" applyNumberFormat="1" applyFont="1" applyBorder="1" applyAlignment="1" applyProtection="1">
      <alignment horizontal="center" vertical="center"/>
    </xf>
    <xf numFmtId="10" fontId="8" fillId="0" borderId="1" xfId="7" applyNumberFormat="1" applyFont="1" applyBorder="1" applyAlignment="1" applyProtection="1">
      <alignment horizontal="center" vertical="center" wrapText="1"/>
    </xf>
    <xf numFmtId="0" fontId="3" fillId="0" borderId="1" xfId="4" applyFont="1" applyBorder="1" applyProtection="1"/>
    <xf numFmtId="10" fontId="8" fillId="0" borderId="1" xfId="3" applyNumberFormat="1" applyFont="1" applyFill="1" applyBorder="1" applyAlignment="1" applyProtection="1">
      <alignment horizontal="center" vertical="center" wrapText="1"/>
    </xf>
    <xf numFmtId="0" fontId="6" fillId="3" borderId="1" xfId="4" applyFont="1" applyFill="1" applyBorder="1" applyProtection="1"/>
    <xf numFmtId="0" fontId="6" fillId="3" borderId="1" xfId="4" applyFont="1" applyFill="1" applyBorder="1" applyAlignment="1" applyProtection="1">
      <alignment horizontal="center"/>
    </xf>
    <xf numFmtId="3" fontId="6" fillId="3" borderId="1" xfId="6" applyNumberFormat="1" applyFont="1" applyFill="1" applyBorder="1" applyAlignment="1" applyProtection="1">
      <alignment horizontal="center" vertical="center"/>
    </xf>
    <xf numFmtId="12" fontId="8" fillId="0" borderId="1" xfId="7" applyNumberFormat="1" applyFont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wrapText="1"/>
    </xf>
    <xf numFmtId="0" fontId="3" fillId="0" borderId="0" xfId="4" applyFont="1" applyAlignment="1" applyProtection="1">
      <alignment horizontal="center"/>
    </xf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41" fontId="10" fillId="0" borderId="4" xfId="2" applyFont="1" applyFill="1" applyBorder="1" applyAlignment="1">
      <alignment vertical="center"/>
    </xf>
    <xf numFmtId="165" fontId="10" fillId="0" borderId="4" xfId="1" applyNumberFormat="1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41" fontId="10" fillId="0" borderId="0" xfId="2" applyFont="1" applyFill="1" applyBorder="1" applyAlignment="1">
      <alignment vertical="center"/>
    </xf>
    <xf numFmtId="165" fontId="10" fillId="0" borderId="0" xfId="1" applyNumberFormat="1" applyFont="1" applyFill="1" applyBorder="1" applyAlignment="1">
      <alignment horizontal="center" vertical="center"/>
    </xf>
    <xf numFmtId="165" fontId="10" fillId="0" borderId="11" xfId="1" applyNumberFormat="1" applyFont="1" applyFill="1" applyBorder="1" applyAlignment="1">
      <alignment horizontal="center" vertical="center"/>
    </xf>
    <xf numFmtId="165" fontId="6" fillId="4" borderId="12" xfId="1" applyNumberFormat="1" applyFont="1" applyFill="1" applyBorder="1" applyAlignment="1">
      <alignment horizontal="center" vertical="center"/>
    </xf>
    <xf numFmtId="165" fontId="6" fillId="4" borderId="13" xfId="1" applyNumberFormat="1" applyFont="1" applyFill="1" applyBorder="1" applyAlignment="1">
      <alignment horizontal="center" vertical="center"/>
    </xf>
    <xf numFmtId="165" fontId="6" fillId="4" borderId="14" xfId="1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41" fontId="10" fillId="0" borderId="16" xfId="2" applyFont="1" applyFill="1" applyBorder="1" applyAlignment="1">
      <alignment vertical="center"/>
    </xf>
    <xf numFmtId="165" fontId="10" fillId="0" borderId="16" xfId="1" applyNumberFormat="1" applyFont="1" applyFill="1" applyBorder="1" applyAlignment="1">
      <alignment horizontal="center" vertical="center"/>
    </xf>
    <xf numFmtId="165" fontId="10" fillId="0" borderId="17" xfId="1" applyNumberFormat="1" applyFont="1" applyFill="1" applyBorder="1" applyAlignment="1">
      <alignment horizontal="center" vertical="center"/>
    </xf>
    <xf numFmtId="0" fontId="10" fillId="3" borderId="18" xfId="8" applyFont="1" applyFill="1" applyBorder="1" applyAlignment="1">
      <alignment horizontal="center" vertical="center"/>
    </xf>
    <xf numFmtId="0" fontId="10" fillId="3" borderId="18" xfId="8" applyFont="1" applyFill="1" applyBorder="1" applyAlignment="1">
      <alignment horizontal="left" vertical="center"/>
    </xf>
    <xf numFmtId="41" fontId="10" fillId="3" borderId="18" xfId="2" applyFont="1" applyFill="1" applyBorder="1" applyAlignment="1">
      <alignment horizontal="center" vertical="center"/>
    </xf>
    <xf numFmtId="165" fontId="11" fillId="3" borderId="18" xfId="3" applyNumberFormat="1" applyFont="1" applyFill="1" applyBorder="1" applyAlignment="1">
      <alignment vertical="center"/>
    </xf>
    <xf numFmtId="165" fontId="12" fillId="3" borderId="22" xfId="3" applyNumberFormat="1" applyFont="1" applyFill="1" applyBorder="1" applyAlignment="1">
      <alignment vertical="center"/>
    </xf>
    <xf numFmtId="165" fontId="10" fillId="2" borderId="1" xfId="9" applyNumberFormat="1" applyFont="1" applyFill="1" applyBorder="1" applyAlignment="1">
      <alignment horizontal="center" vertical="top"/>
    </xf>
    <xf numFmtId="165" fontId="10" fillId="2" borderId="1" xfId="9" applyNumberFormat="1" applyFont="1" applyFill="1" applyBorder="1" applyAlignment="1">
      <alignment horizontal="left" vertical="top" wrapText="1"/>
    </xf>
    <xf numFmtId="41" fontId="10" fillId="2" borderId="1" xfId="2" applyFont="1" applyFill="1" applyBorder="1" applyAlignment="1">
      <alignment horizontal="center" vertical="top"/>
    </xf>
    <xf numFmtId="0" fontId="10" fillId="2" borderId="1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6" fillId="3" borderId="23" xfId="1" applyNumberFormat="1" applyFont="1" applyFill="1" applyBorder="1" applyAlignment="1">
      <alignment horizontal="center"/>
    </xf>
    <xf numFmtId="166" fontId="6" fillId="3" borderId="24" xfId="1" applyNumberFormat="1" applyFont="1" applyFill="1" applyBorder="1" applyAlignment="1">
      <alignment horizontal="center"/>
    </xf>
    <xf numFmtId="165" fontId="6" fillId="3" borderId="24" xfId="1" applyNumberFormat="1" applyFont="1" applyFill="1" applyBorder="1" applyAlignment="1">
      <alignment horizontal="center"/>
    </xf>
    <xf numFmtId="0" fontId="6" fillId="3" borderId="6" xfId="1" applyNumberFormat="1" applyFont="1" applyFill="1" applyBorder="1" applyAlignment="1">
      <alignment horizontal="center"/>
    </xf>
    <xf numFmtId="165" fontId="6" fillId="3" borderId="25" xfId="1" applyNumberFormat="1" applyFont="1" applyFill="1" applyBorder="1" applyAlignment="1">
      <alignment horizontal="center"/>
    </xf>
    <xf numFmtId="0" fontId="13" fillId="0" borderId="1" xfId="8" applyFont="1" applyBorder="1" applyAlignment="1">
      <alignment horizontal="center" vertical="center"/>
    </xf>
    <xf numFmtId="0" fontId="13" fillId="0" borderId="1" xfId="8" applyFont="1" applyBorder="1" applyAlignment="1">
      <alignment horizontal="left" vertical="center"/>
    </xf>
    <xf numFmtId="41" fontId="13" fillId="0" borderId="1" xfId="2" applyFont="1" applyFill="1" applyBorder="1" applyAlignment="1">
      <alignment horizontal="center"/>
    </xf>
    <xf numFmtId="1" fontId="13" fillId="4" borderId="1" xfId="1" applyNumberFormat="1" applyFont="1" applyFill="1" applyBorder="1" applyAlignment="1">
      <alignment horizontal="center" vertical="center"/>
    </xf>
    <xf numFmtId="165" fontId="13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10" fillId="3" borderId="1" xfId="2" applyFont="1" applyFill="1" applyBorder="1" applyAlignment="1">
      <alignment horizontal="center"/>
    </xf>
    <xf numFmtId="165" fontId="1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41" fontId="10" fillId="2" borderId="1" xfId="2" applyFont="1" applyFill="1" applyBorder="1" applyAlignment="1">
      <alignment horizontal="center"/>
    </xf>
    <xf numFmtId="165" fontId="10" fillId="0" borderId="1" xfId="1" applyNumberFormat="1" applyFont="1" applyFill="1" applyBorder="1" applyAlignment="1"/>
    <xf numFmtId="165" fontId="10" fillId="2" borderId="1" xfId="1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4" fillId="0" borderId="0" xfId="0" applyFont="1"/>
    <xf numFmtId="165" fontId="15" fillId="5" borderId="25" xfId="1" applyNumberFormat="1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 vertical="center"/>
    </xf>
    <xf numFmtId="9" fontId="10" fillId="0" borderId="1" xfId="3" applyFont="1" applyFill="1" applyBorder="1" applyAlignment="1">
      <alignment vertical="center"/>
    </xf>
    <xf numFmtId="165" fontId="1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vertical="center"/>
    </xf>
    <xf numFmtId="165" fontId="18" fillId="6" borderId="27" xfId="1" applyNumberFormat="1" applyFont="1" applyFill="1" applyBorder="1" applyAlignment="1">
      <alignment horizontal="center" vertical="center"/>
    </xf>
    <xf numFmtId="41" fontId="10" fillId="2" borderId="1" xfId="2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vertical="center"/>
    </xf>
    <xf numFmtId="165" fontId="10" fillId="2" borderId="1" xfId="1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9" fillId="4" borderId="0" xfId="0" applyFont="1" applyFill="1"/>
    <xf numFmtId="165" fontId="6" fillId="0" borderId="15" xfId="1" applyNumberFormat="1" applyFont="1" applyBorder="1" applyAlignment="1">
      <alignment horizontal="center"/>
    </xf>
    <xf numFmtId="165" fontId="6" fillId="0" borderId="15" xfId="1" applyNumberFormat="1" applyFont="1" applyBorder="1" applyAlignment="1">
      <alignment horizontal="left"/>
    </xf>
    <xf numFmtId="41" fontId="6" fillId="0" borderId="16" xfId="2" applyFont="1" applyBorder="1" applyAlignment="1">
      <alignment horizontal="center"/>
    </xf>
    <xf numFmtId="165" fontId="6" fillId="0" borderId="16" xfId="1" applyNumberFormat="1" applyFont="1" applyBorder="1" applyAlignment="1"/>
    <xf numFmtId="0" fontId="6" fillId="0" borderId="16" xfId="1" applyNumberFormat="1" applyFont="1" applyBorder="1" applyAlignment="1"/>
    <xf numFmtId="0" fontId="9" fillId="0" borderId="18" xfId="0" applyFont="1" applyBorder="1" applyAlignment="1">
      <alignment horizontal="center"/>
    </xf>
    <xf numFmtId="165" fontId="6" fillId="0" borderId="24" xfId="1" applyNumberFormat="1" applyFont="1" applyBorder="1" applyAlignment="1"/>
    <xf numFmtId="0" fontId="6" fillId="0" borderId="24" xfId="1" applyNumberFormat="1" applyFont="1" applyBorder="1" applyAlignment="1"/>
    <xf numFmtId="0" fontId="8" fillId="7" borderId="1" xfId="8" applyFont="1" applyFill="1" applyBorder="1" applyAlignment="1">
      <alignment horizontal="center" vertical="center"/>
    </xf>
    <xf numFmtId="0" fontId="8" fillId="7" borderId="1" xfId="8" applyFont="1" applyFill="1" applyBorder="1" applyAlignment="1">
      <alignment horizontal="left" vertical="center"/>
    </xf>
    <xf numFmtId="41" fontId="8" fillId="7" borderId="1" xfId="2" applyFont="1" applyFill="1" applyBorder="1" applyAlignment="1">
      <alignment horizontal="center" vertical="center"/>
    </xf>
    <xf numFmtId="165" fontId="13" fillId="7" borderId="1" xfId="1" applyNumberFormat="1" applyFont="1" applyFill="1" applyBorder="1" applyAlignment="1">
      <alignment horizontal="center" vertical="center"/>
    </xf>
    <xf numFmtId="0" fontId="13" fillId="7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/>
    <xf numFmtId="0" fontId="10" fillId="4" borderId="1" xfId="8" applyFont="1" applyFill="1" applyBorder="1" applyAlignment="1">
      <alignment horizontal="center" vertical="center"/>
    </xf>
    <xf numFmtId="0" fontId="10" fillId="4" borderId="1" xfId="8" applyFont="1" applyFill="1" applyBorder="1" applyAlignment="1">
      <alignment horizontal="left" vertical="center"/>
    </xf>
    <xf numFmtId="41" fontId="10" fillId="4" borderId="1" xfId="2" applyFont="1" applyFill="1" applyBorder="1" applyAlignment="1">
      <alignment horizontal="center" vertical="center"/>
    </xf>
    <xf numFmtId="165" fontId="10" fillId="4" borderId="1" xfId="1" applyNumberFormat="1" applyFont="1" applyFill="1" applyBorder="1" applyAlignment="1">
      <alignment horizontal="center" vertical="center"/>
    </xf>
    <xf numFmtId="0" fontId="10" fillId="4" borderId="1" xfId="1" applyNumberFormat="1" applyFont="1" applyFill="1" applyBorder="1" applyAlignment="1">
      <alignment horizontal="center" vertical="center"/>
    </xf>
    <xf numFmtId="0" fontId="6" fillId="6" borderId="1" xfId="8" applyFont="1" applyFill="1" applyBorder="1" applyAlignment="1">
      <alignment horizontal="center"/>
    </xf>
    <xf numFmtId="0" fontId="6" fillId="6" borderId="1" xfId="8" applyFont="1" applyFill="1" applyBorder="1" applyAlignment="1">
      <alignment horizontal="left"/>
    </xf>
    <xf numFmtId="41" fontId="6" fillId="6" borderId="1" xfId="2" applyFont="1" applyFill="1" applyBorder="1" applyAlignment="1">
      <alignment horizontal="center"/>
    </xf>
    <xf numFmtId="165" fontId="8" fillId="6" borderId="1" xfId="1" applyNumberFormat="1" applyFont="1" applyFill="1" applyBorder="1" applyAlignment="1">
      <alignment horizontal="center" vertical="center"/>
    </xf>
    <xf numFmtId="0" fontId="8" fillId="6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8" applyFont="1" applyBorder="1" applyAlignment="1">
      <alignment horizontal="center"/>
    </xf>
    <xf numFmtId="0" fontId="8" fillId="0" borderId="1" xfId="8" applyFont="1" applyBorder="1" applyAlignment="1">
      <alignment horizontal="left"/>
    </xf>
    <xf numFmtId="41" fontId="8" fillId="0" borderId="1" xfId="2" applyFont="1" applyBorder="1" applyAlignment="1">
      <alignment horizontal="center"/>
    </xf>
    <xf numFmtId="165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9" fontId="12" fillId="0" borderId="1" xfId="3" applyFont="1" applyBorder="1" applyAlignment="1">
      <alignment horizontal="center" vertical="center"/>
    </xf>
    <xf numFmtId="3" fontId="6" fillId="0" borderId="0" xfId="10" applyNumberFormat="1" applyFont="1" applyAlignment="1">
      <alignment vertical="center"/>
    </xf>
    <xf numFmtId="3" fontId="8" fillId="0" borderId="0" xfId="10" applyNumberFormat="1" applyFont="1" applyAlignment="1">
      <alignment vertical="center"/>
    </xf>
    <xf numFmtId="3" fontId="8" fillId="0" borderId="0" xfId="0" applyNumberFormat="1" applyFont="1" applyAlignment="1">
      <alignment horizontal="left" vertical="center" wrapText="1"/>
    </xf>
    <xf numFmtId="9" fontId="8" fillId="0" borderId="0" xfId="3" applyFont="1" applyAlignment="1">
      <alignment horizont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41" fontId="8" fillId="0" borderId="0" xfId="2" applyFont="1" applyAlignment="1">
      <alignment horizontal="center"/>
    </xf>
    <xf numFmtId="165" fontId="10" fillId="3" borderId="18" xfId="1" applyNumberFormat="1" applyFont="1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 vertical="center"/>
    </xf>
    <xf numFmtId="43" fontId="6" fillId="4" borderId="28" xfId="1" applyFont="1" applyFill="1" applyBorder="1" applyAlignment="1">
      <alignment horizontal="center" vertical="center"/>
    </xf>
    <xf numFmtId="43" fontId="6" fillId="4" borderId="29" xfId="1" applyFont="1" applyFill="1" applyBorder="1" applyAlignment="1">
      <alignment horizontal="center" vertical="center"/>
    </xf>
    <xf numFmtId="43" fontId="6" fillId="4" borderId="30" xfId="1" applyFont="1" applyFill="1" applyBorder="1" applyAlignment="1">
      <alignment horizontal="center" vertical="center"/>
    </xf>
    <xf numFmtId="0" fontId="8" fillId="0" borderId="0" xfId="0" applyFont="1"/>
    <xf numFmtId="165" fontId="10" fillId="0" borderId="6" xfId="3" applyNumberFormat="1" applyFont="1" applyFill="1" applyBorder="1" applyAlignment="1">
      <alignment horizontal="center" vertical="center"/>
    </xf>
    <xf numFmtId="165" fontId="10" fillId="0" borderId="1" xfId="3" applyNumberFormat="1" applyFont="1" applyFill="1" applyBorder="1" applyAlignment="1">
      <alignment horizontal="center" vertical="center"/>
    </xf>
    <xf numFmtId="165" fontId="6" fillId="4" borderId="7" xfId="1" applyNumberFormat="1" applyFont="1" applyFill="1" applyBorder="1" applyAlignment="1">
      <alignment horizontal="center" vertical="center"/>
    </xf>
    <xf numFmtId="165" fontId="6" fillId="4" borderId="8" xfId="1" applyNumberFormat="1" applyFont="1" applyFill="1" applyBorder="1" applyAlignment="1">
      <alignment horizontal="center" vertical="center"/>
    </xf>
    <xf numFmtId="165" fontId="6" fillId="4" borderId="9" xfId="1" applyNumberFormat="1" applyFont="1" applyFill="1" applyBorder="1" applyAlignment="1">
      <alignment horizontal="center" vertical="center"/>
    </xf>
    <xf numFmtId="165" fontId="6" fillId="3" borderId="19" xfId="1" applyNumberFormat="1" applyFont="1" applyFill="1" applyBorder="1" applyAlignment="1">
      <alignment horizontal="center" vertical="center"/>
    </xf>
    <xf numFmtId="165" fontId="6" fillId="3" borderId="20" xfId="1" applyNumberFormat="1" applyFont="1" applyFill="1" applyBorder="1" applyAlignment="1">
      <alignment horizontal="center" vertical="center"/>
    </xf>
    <xf numFmtId="165" fontId="6" fillId="3" borderId="21" xfId="1" applyNumberFormat="1" applyFont="1" applyFill="1" applyBorder="1" applyAlignment="1">
      <alignment horizontal="center" vertical="center"/>
    </xf>
    <xf numFmtId="0" fontId="10" fillId="3" borderId="31" xfId="8" applyFont="1" applyFill="1" applyBorder="1" applyAlignment="1">
      <alignment horizontal="center" vertical="center"/>
    </xf>
    <xf numFmtId="0" fontId="10" fillId="3" borderId="6" xfId="8" applyFont="1" applyFill="1" applyBorder="1" applyAlignment="1">
      <alignment horizontal="center" vertical="center"/>
    </xf>
    <xf numFmtId="165" fontId="10" fillId="2" borderId="1" xfId="9" applyNumberFormat="1" applyFont="1" applyFill="1" applyBorder="1" applyAlignment="1">
      <alignment horizontal="center"/>
    </xf>
    <xf numFmtId="165" fontId="15" fillId="5" borderId="23" xfId="1" applyNumberFormat="1" applyFont="1" applyFill="1" applyBorder="1" applyAlignment="1">
      <alignment horizontal="center"/>
    </xf>
    <xf numFmtId="165" fontId="15" fillId="5" borderId="24" xfId="1" applyNumberFormat="1" applyFont="1" applyFill="1" applyBorder="1" applyAlignment="1">
      <alignment horizontal="center"/>
    </xf>
    <xf numFmtId="165" fontId="15" fillId="5" borderId="6" xfId="1" applyNumberFormat="1" applyFont="1" applyFill="1" applyBorder="1" applyAlignment="1">
      <alignment horizontal="center"/>
    </xf>
    <xf numFmtId="165" fontId="10" fillId="0" borderId="1" xfId="9" applyNumberFormat="1" applyFont="1" applyFill="1" applyBorder="1" applyAlignment="1">
      <alignment horizontal="center" vertical="center"/>
    </xf>
    <xf numFmtId="1" fontId="17" fillId="6" borderId="26" xfId="1" applyNumberFormat="1" applyFont="1" applyFill="1" applyBorder="1" applyAlignment="1">
      <alignment horizontal="center" vertical="center"/>
    </xf>
    <xf numFmtId="1" fontId="17" fillId="6" borderId="16" xfId="1" applyNumberFormat="1" applyFont="1" applyFill="1" applyBorder="1" applyAlignment="1">
      <alignment horizontal="center" vertical="center"/>
    </xf>
    <xf numFmtId="1" fontId="17" fillId="6" borderId="17" xfId="1" applyNumberFormat="1" applyFont="1" applyFill="1" applyBorder="1" applyAlignment="1">
      <alignment horizontal="center" vertical="center"/>
    </xf>
    <xf numFmtId="3" fontId="13" fillId="0" borderId="0" xfId="1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0" borderId="1" xfId="4" applyFont="1" applyBorder="1" applyAlignment="1" applyProtection="1">
      <alignment horizontal="center"/>
    </xf>
  </cellXfs>
  <cellStyles count="11">
    <cellStyle name="Comma" xfId="1" builtinId="3"/>
    <cellStyle name="Comma [0]" xfId="2" builtinId="6"/>
    <cellStyle name="Comma 11 2" xfId="6" xr:uid="{08DFFF16-A14D-4E77-8DFC-D08A286ADE6D}"/>
    <cellStyle name="Comma 2" xfId="9" xr:uid="{661FA9C1-46E5-4C0F-A44B-E3D7C8312B6B}"/>
    <cellStyle name="Normal" xfId="0" builtinId="0"/>
    <cellStyle name="Normal 2" xfId="10" xr:uid="{DD4E60C5-4B94-4DD7-A52B-38498611BE4C}"/>
    <cellStyle name="Normal 2 2 2" xfId="4" xr:uid="{180E65E0-722A-4ED2-8497-0C8941DF4D94}"/>
    <cellStyle name="Normal 3" xfId="5" xr:uid="{460CD3B7-26AC-49E6-BE95-E72202DA7D59}"/>
    <cellStyle name="Normal 5" xfId="8" xr:uid="{B2DAD7EB-DB36-4668-88A1-0DE8CC756AEB}"/>
    <cellStyle name="Percent" xfId="3" builtinId="5"/>
    <cellStyle name="Percent 2" xfId="7" xr:uid="{B9487A04-78D1-47F4-B748-C65EC74AD0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295670</xdr:colOff>
      <xdr:row>0</xdr:row>
      <xdr:rowOff>120049</xdr:rowOff>
    </xdr:from>
    <xdr:to>
      <xdr:col>2</xdr:col>
      <xdr:colOff>800100</xdr:colOff>
      <xdr:row>2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CA512-A07E-4D8F-8347-D34B81C1E43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870" y="120049"/>
          <a:ext cx="504430" cy="276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6FEF-41BD-485E-9BB4-B2E0D31D33FE}">
  <sheetPr>
    <pageSetUpPr fitToPage="1"/>
  </sheetPr>
  <dimension ref="C1:P38"/>
  <sheetViews>
    <sheetView tabSelected="1" zoomScale="80" zoomScaleNormal="80" workbookViewId="0">
      <selection activeCell="H19" sqref="H19"/>
    </sheetView>
  </sheetViews>
  <sheetFormatPr defaultColWidth="9.109375" defaultRowHeight="13.8" x14ac:dyDescent="0.3"/>
  <cols>
    <col min="1" max="1" width="9.109375" style="35"/>
    <col min="2" max="2" width="3.109375" style="35" customWidth="1"/>
    <col min="3" max="3" width="14.5546875" style="31" bestFit="1" customWidth="1"/>
    <col min="4" max="4" width="53.33203125" style="133" customWidth="1"/>
    <col min="5" max="5" width="20.5546875" style="134" customWidth="1"/>
    <col min="6" max="6" width="20" style="33" customWidth="1"/>
    <col min="7" max="7" width="19.88671875" style="32" customWidth="1"/>
    <col min="8" max="8" width="40.5546875" style="34" customWidth="1"/>
    <col min="9" max="10" width="9.109375" style="35"/>
    <col min="11" max="11" width="6.5546875" style="32" hidden="1" customWidth="1"/>
    <col min="12" max="12" width="8" style="32" hidden="1" customWidth="1"/>
    <col min="13" max="13" width="6.5546875" style="32" hidden="1" customWidth="1"/>
    <col min="14" max="14" width="6.109375" style="32" hidden="1" customWidth="1"/>
    <col min="15" max="15" width="9.5546875" style="33" hidden="1" customWidth="1"/>
    <col min="16" max="16" width="14.5546875" style="32" hidden="1" customWidth="1"/>
    <col min="17" max="16384" width="9.109375" style="35"/>
  </cols>
  <sheetData>
    <row r="1" spans="3:16" x14ac:dyDescent="0.3">
      <c r="D1" s="140"/>
      <c r="E1" s="140"/>
    </row>
    <row r="2" spans="3:16" x14ac:dyDescent="0.3">
      <c r="D2" s="140"/>
      <c r="E2" s="140"/>
    </row>
    <row r="3" spans="3:16" ht="14.4" thickBot="1" x14ac:dyDescent="0.35">
      <c r="D3" s="140"/>
      <c r="E3" s="140"/>
    </row>
    <row r="4" spans="3:16" ht="15" thickBot="1" x14ac:dyDescent="0.35">
      <c r="C4" s="36" t="s">
        <v>37</v>
      </c>
      <c r="D4" s="37" t="s">
        <v>60</v>
      </c>
      <c r="E4" s="38"/>
      <c r="F4" s="39"/>
      <c r="G4" s="40"/>
      <c r="H4" s="141" t="s">
        <v>38</v>
      </c>
      <c r="K4" s="143" t="s">
        <v>39</v>
      </c>
      <c r="L4" s="144"/>
      <c r="M4" s="144"/>
      <c r="N4" s="144"/>
      <c r="O4" s="144"/>
      <c r="P4" s="145"/>
    </row>
    <row r="5" spans="3:16" ht="15" thickBot="1" x14ac:dyDescent="0.35">
      <c r="C5" s="41" t="s">
        <v>68</v>
      </c>
      <c r="D5" s="42"/>
      <c r="E5" s="43"/>
      <c r="F5" s="44"/>
      <c r="G5" s="45"/>
      <c r="H5" s="141"/>
      <c r="K5" s="46"/>
      <c r="L5" s="47"/>
      <c r="M5" s="47"/>
      <c r="N5" s="47"/>
      <c r="O5" s="47"/>
      <c r="P5" s="48"/>
    </row>
    <row r="6" spans="3:16" ht="15" thickBot="1" x14ac:dyDescent="0.35">
      <c r="C6" s="49" t="s">
        <v>40</v>
      </c>
      <c r="D6" s="50"/>
      <c r="E6" s="51"/>
      <c r="F6" s="52"/>
      <c r="G6" s="53"/>
      <c r="H6" s="141"/>
      <c r="K6" s="46"/>
      <c r="L6" s="47"/>
      <c r="M6" s="47"/>
      <c r="N6" s="47"/>
      <c r="O6" s="47"/>
      <c r="P6" s="48"/>
    </row>
    <row r="7" spans="3:16" ht="15" customHeight="1" x14ac:dyDescent="0.3">
      <c r="C7" s="54" t="s">
        <v>41</v>
      </c>
      <c r="D7" s="55"/>
      <c r="E7" s="56" t="s">
        <v>42</v>
      </c>
      <c r="F7" s="135"/>
      <c r="G7" s="57"/>
      <c r="H7" s="142"/>
      <c r="K7" s="146" t="s">
        <v>43</v>
      </c>
      <c r="L7" s="147"/>
      <c r="M7" s="147"/>
      <c r="N7" s="147"/>
      <c r="O7" s="148"/>
      <c r="P7" s="58" t="e">
        <f>#REF!</f>
        <v>#REF!</v>
      </c>
    </row>
    <row r="8" spans="3:16" ht="14.4" x14ac:dyDescent="0.3">
      <c r="C8" s="59"/>
      <c r="D8" s="60" t="s">
        <v>61</v>
      </c>
      <c r="E8" s="61"/>
      <c r="F8" s="62" t="s">
        <v>44</v>
      </c>
      <c r="G8" s="63" t="s">
        <v>45</v>
      </c>
      <c r="H8" s="64"/>
      <c r="K8" s="65"/>
      <c r="L8" s="66"/>
      <c r="M8" s="67"/>
      <c r="N8" s="67"/>
      <c r="O8" s="68"/>
      <c r="P8" s="69"/>
    </row>
    <row r="9" spans="3:16" ht="15" customHeight="1" x14ac:dyDescent="0.3">
      <c r="C9" s="70">
        <v>1</v>
      </c>
      <c r="D9" s="71" t="s">
        <v>62</v>
      </c>
      <c r="E9" s="72">
        <f>'Wage Breakup'!F37</f>
        <v>21190.6109</v>
      </c>
      <c r="F9" s="73">
        <v>1</v>
      </c>
      <c r="G9" s="74">
        <f>F9*E9</f>
        <v>21190.6109</v>
      </c>
      <c r="H9" s="75" t="s">
        <v>65</v>
      </c>
      <c r="K9" s="65"/>
      <c r="L9" s="66"/>
      <c r="M9" s="67"/>
      <c r="N9" s="67"/>
      <c r="O9" s="68"/>
      <c r="P9" s="69"/>
    </row>
    <row r="10" spans="3:16" ht="15" customHeight="1" x14ac:dyDescent="0.3">
      <c r="C10" s="70">
        <v>2</v>
      </c>
      <c r="D10" s="71" t="s">
        <v>63</v>
      </c>
      <c r="E10" s="72">
        <f>'Wage Breakup'!G37</f>
        <v>21751.540516000001</v>
      </c>
      <c r="F10" s="73">
        <v>1</v>
      </c>
      <c r="G10" s="74">
        <f>F10*E10</f>
        <v>21751.540516000001</v>
      </c>
      <c r="H10" s="75" t="s">
        <v>65</v>
      </c>
      <c r="K10" s="65"/>
      <c r="L10" s="66"/>
      <c r="M10" s="67"/>
      <c r="N10" s="67"/>
      <c r="O10" s="68"/>
      <c r="P10" s="69"/>
    </row>
    <row r="11" spans="3:16" ht="15" customHeight="1" x14ac:dyDescent="0.3">
      <c r="C11" s="70">
        <v>3</v>
      </c>
      <c r="D11" s="71" t="s">
        <v>66</v>
      </c>
      <c r="E11" s="72">
        <f>'Wage Breakup'!H37</f>
        <v>17951.181654</v>
      </c>
      <c r="F11" s="73">
        <v>1</v>
      </c>
      <c r="G11" s="74">
        <f>F11*E11</f>
        <v>17951.181654</v>
      </c>
      <c r="H11" s="75" t="s">
        <v>65</v>
      </c>
      <c r="K11" s="65"/>
      <c r="L11" s="66"/>
      <c r="M11" s="67"/>
      <c r="N11" s="67"/>
      <c r="O11" s="68"/>
      <c r="P11" s="69"/>
    </row>
    <row r="12" spans="3:16" ht="15" customHeight="1" x14ac:dyDescent="0.3">
      <c r="C12" s="149" t="s">
        <v>46</v>
      </c>
      <c r="D12" s="150"/>
      <c r="E12" s="76"/>
      <c r="F12" s="77">
        <f>SUM(F9:F11)</f>
        <v>3</v>
      </c>
      <c r="G12" s="77">
        <f>SUM(G9:G11)</f>
        <v>60893.333070000001</v>
      </c>
      <c r="H12" s="78"/>
      <c r="K12" s="65"/>
      <c r="L12" s="66"/>
      <c r="M12" s="67"/>
      <c r="N12" s="67"/>
      <c r="O12" s="68"/>
      <c r="P12" s="69"/>
    </row>
    <row r="13" spans="3:16" ht="14.4" x14ac:dyDescent="0.3">
      <c r="C13" s="59"/>
      <c r="D13" s="60" t="s">
        <v>64</v>
      </c>
      <c r="E13" s="61"/>
      <c r="F13" s="62" t="s">
        <v>44</v>
      </c>
      <c r="G13" s="63" t="s">
        <v>45</v>
      </c>
      <c r="H13" s="64"/>
      <c r="K13" s="65"/>
      <c r="L13" s="66"/>
      <c r="M13" s="67"/>
      <c r="N13" s="67"/>
      <c r="O13" s="68"/>
      <c r="P13" s="69"/>
    </row>
    <row r="14" spans="3:16" ht="15" customHeight="1" x14ac:dyDescent="0.3">
      <c r="C14" s="70">
        <v>1</v>
      </c>
      <c r="D14" s="71" t="s">
        <v>62</v>
      </c>
      <c r="E14" s="72">
        <f>'Wage Breakup'!F37</f>
        <v>21190.6109</v>
      </c>
      <c r="F14" s="73">
        <v>2</v>
      </c>
      <c r="G14" s="74">
        <f>F14*E14</f>
        <v>42381.221799999999</v>
      </c>
      <c r="H14" s="75" t="s">
        <v>65</v>
      </c>
      <c r="K14" s="65"/>
      <c r="L14" s="66"/>
      <c r="M14" s="67"/>
      <c r="N14" s="67"/>
      <c r="O14" s="68"/>
      <c r="P14" s="69"/>
    </row>
    <row r="15" spans="3:16" ht="15" customHeight="1" x14ac:dyDescent="0.3">
      <c r="C15" s="70">
        <v>2</v>
      </c>
      <c r="D15" s="71" t="s">
        <v>66</v>
      </c>
      <c r="E15" s="72">
        <f>'Wage Breakup'!H37</f>
        <v>17951.181654</v>
      </c>
      <c r="F15" s="73">
        <v>2</v>
      </c>
      <c r="G15" s="74">
        <f>F15*E15</f>
        <v>35902.363308</v>
      </c>
      <c r="H15" s="75" t="s">
        <v>65</v>
      </c>
      <c r="K15" s="65"/>
      <c r="L15" s="66"/>
      <c r="M15" s="67"/>
      <c r="N15" s="67"/>
      <c r="O15" s="68"/>
      <c r="P15" s="69"/>
    </row>
    <row r="16" spans="3:16" ht="15" customHeight="1" x14ac:dyDescent="0.3">
      <c r="C16" s="149" t="s">
        <v>46</v>
      </c>
      <c r="D16" s="150"/>
      <c r="E16" s="76"/>
      <c r="F16" s="77">
        <f>SUM(F14:F15)</f>
        <v>4</v>
      </c>
      <c r="G16" s="77">
        <f>SUM(G14:G15)</f>
        <v>78283.585107999999</v>
      </c>
      <c r="H16" s="78"/>
      <c r="K16" s="65"/>
      <c r="L16" s="66"/>
      <c r="M16" s="67"/>
      <c r="N16" s="67"/>
      <c r="O16" s="68"/>
      <c r="P16" s="69"/>
    </row>
    <row r="17" spans="3:16" ht="15" customHeight="1" x14ac:dyDescent="0.3">
      <c r="C17" s="59"/>
      <c r="D17" s="60" t="s">
        <v>69</v>
      </c>
      <c r="E17" s="61"/>
      <c r="F17" s="62"/>
      <c r="G17" s="63"/>
      <c r="H17" s="78"/>
      <c r="K17" s="65"/>
      <c r="L17" s="66"/>
      <c r="M17" s="67"/>
      <c r="N17" s="67"/>
      <c r="O17" s="68"/>
      <c r="P17" s="69"/>
    </row>
    <row r="18" spans="3:16" ht="15" customHeight="1" x14ac:dyDescent="0.3">
      <c r="C18" s="70">
        <v>1</v>
      </c>
      <c r="D18" s="71" t="s">
        <v>70</v>
      </c>
      <c r="E18" s="72" t="s">
        <v>71</v>
      </c>
      <c r="F18" s="73"/>
      <c r="G18" s="74" t="s">
        <v>72</v>
      </c>
      <c r="H18" s="78"/>
      <c r="K18" s="65"/>
      <c r="L18" s="66"/>
      <c r="M18" s="67"/>
      <c r="N18" s="67"/>
      <c r="O18" s="68"/>
      <c r="P18" s="69"/>
    </row>
    <row r="19" spans="3:16" ht="15" customHeight="1" x14ac:dyDescent="0.3">
      <c r="C19" s="70">
        <v>2</v>
      </c>
      <c r="D19" s="71" t="s">
        <v>73</v>
      </c>
      <c r="E19" s="72">
        <v>2500</v>
      </c>
      <c r="F19" s="73">
        <v>1</v>
      </c>
      <c r="G19" s="74">
        <f>F19*E19</f>
        <v>2500</v>
      </c>
      <c r="H19" s="78"/>
      <c r="K19" s="65"/>
      <c r="L19" s="66"/>
      <c r="M19" s="67"/>
      <c r="N19" s="67"/>
      <c r="O19" s="68"/>
      <c r="P19" s="69"/>
    </row>
    <row r="20" spans="3:16" ht="15" customHeight="1" x14ac:dyDescent="0.3">
      <c r="C20" s="70">
        <v>3</v>
      </c>
      <c r="D20" s="71" t="s">
        <v>74</v>
      </c>
      <c r="E20" s="72">
        <v>6000</v>
      </c>
      <c r="F20" s="73">
        <v>0</v>
      </c>
      <c r="G20" s="74">
        <f>F20*E20</f>
        <v>0</v>
      </c>
      <c r="H20" s="78"/>
      <c r="K20" s="65"/>
      <c r="L20" s="66"/>
      <c r="M20" s="67"/>
      <c r="N20" s="67"/>
      <c r="O20" s="68"/>
      <c r="P20" s="69"/>
    </row>
    <row r="21" spans="3:16" ht="15" customHeight="1" x14ac:dyDescent="0.3">
      <c r="C21" s="149" t="s">
        <v>46</v>
      </c>
      <c r="D21" s="150"/>
      <c r="E21" s="76"/>
      <c r="F21" s="77"/>
      <c r="G21" s="77">
        <f>SUM(G18:G20)</f>
        <v>2500</v>
      </c>
      <c r="H21" s="78"/>
      <c r="K21" s="65"/>
      <c r="L21" s="66"/>
      <c r="M21" s="67"/>
      <c r="N21" s="67"/>
      <c r="O21" s="68"/>
      <c r="P21" s="69"/>
    </row>
    <row r="22" spans="3:16" s="83" customFormat="1" ht="15.6" x14ac:dyDescent="0.3">
      <c r="C22" s="151" t="s">
        <v>47</v>
      </c>
      <c r="D22" s="151"/>
      <c r="E22" s="79"/>
      <c r="F22" s="80"/>
      <c r="G22" s="81">
        <f>G16+G12+G21</f>
        <v>141676.91817799999</v>
      </c>
      <c r="H22" s="82"/>
      <c r="K22" s="152"/>
      <c r="L22" s="153"/>
      <c r="M22" s="153"/>
      <c r="N22" s="153"/>
      <c r="O22" s="154"/>
      <c r="P22" s="84" t="e">
        <f>SUM(#REF!)</f>
        <v>#REF!</v>
      </c>
    </row>
    <row r="23" spans="3:16" s="89" customFormat="1" ht="18" x14ac:dyDescent="0.3">
      <c r="C23" s="155" t="s">
        <v>48</v>
      </c>
      <c r="D23" s="155"/>
      <c r="E23" s="85">
        <v>0.1</v>
      </c>
      <c r="F23" s="86"/>
      <c r="G23" s="87">
        <f>+E23*G22</f>
        <v>14167.6918178</v>
      </c>
      <c r="H23" s="88"/>
      <c r="K23" s="156"/>
      <c r="L23" s="157"/>
      <c r="M23" s="157"/>
      <c r="N23" s="157"/>
      <c r="O23" s="158"/>
      <c r="P23" s="90" t="e">
        <f>#REF!+#REF!+#REF!+#REF!+#REF!+#REF!+#REF!+#REF!+#REF!+P22</f>
        <v>#REF!</v>
      </c>
    </row>
    <row r="24" spans="3:16" s="95" customFormat="1" ht="15" thickBot="1" x14ac:dyDescent="0.35">
      <c r="C24" s="136" t="s">
        <v>49</v>
      </c>
      <c r="D24" s="136"/>
      <c r="E24" s="91"/>
      <c r="F24" s="92"/>
      <c r="G24" s="93">
        <f>+G23+G22</f>
        <v>155844.60999579998</v>
      </c>
      <c r="H24" s="94"/>
      <c r="K24" s="137"/>
      <c r="L24" s="138"/>
      <c r="M24" s="138"/>
      <c r="N24" s="138"/>
      <c r="O24" s="138"/>
      <c r="P24" s="139"/>
    </row>
    <row r="25" spans="3:16" hidden="1" x14ac:dyDescent="0.3">
      <c r="C25" s="96"/>
      <c r="D25" s="97" t="s">
        <v>50</v>
      </c>
      <c r="E25" s="98"/>
      <c r="F25" s="100"/>
      <c r="G25" s="99"/>
      <c r="H25" s="101"/>
      <c r="K25" s="102"/>
      <c r="L25" s="102"/>
      <c r="M25" s="102"/>
      <c r="N25" s="102"/>
      <c r="O25" s="103"/>
      <c r="P25" s="102"/>
    </row>
    <row r="26" spans="3:16" s="110" customFormat="1" ht="15" hidden="1" customHeight="1" x14ac:dyDescent="0.3">
      <c r="C26" s="104"/>
      <c r="D26" s="105" t="s">
        <v>51</v>
      </c>
      <c r="E26" s="106"/>
      <c r="F26" s="108" t="e">
        <f>SUM(#REF!+#REF!+#REF!+#REF!+#REF!)</f>
        <v>#REF!</v>
      </c>
      <c r="G26" s="107" t="e">
        <f>SUM(#REF!+#REF!+#REF!+#REF!+#REF!)</f>
        <v>#REF!</v>
      </c>
      <c r="H26" s="109"/>
      <c r="K26" s="107" t="e">
        <f>SUM(#REF!+#REF!+#REF!+#REF!+#REF!)</f>
        <v>#REF!</v>
      </c>
      <c r="L26" s="107" t="e">
        <f>SUM(#REF!+#REF!+#REF!+#REF!+#REF!)</f>
        <v>#REF!</v>
      </c>
      <c r="M26" s="107" t="e">
        <f>SUM(#REF!+#REF!+#REF!+#REF!+#REF!)</f>
        <v>#REF!</v>
      </c>
      <c r="N26" s="107" t="e">
        <f>SUM(#REF!+#REF!+#REF!+#REF!+#REF!)</f>
        <v>#REF!</v>
      </c>
      <c r="O26" s="108" t="e">
        <f>SUM(#REF!+#REF!+#REF!+#REF!+#REF!)</f>
        <v>#REF!</v>
      </c>
      <c r="P26" s="107" t="e">
        <f>SUM(#REF!+#REF!+#REF!+#REF!+#REF!)</f>
        <v>#REF!</v>
      </c>
    </row>
    <row r="27" spans="3:16" s="110" customFormat="1" ht="15" hidden="1" customHeight="1" x14ac:dyDescent="0.3">
      <c r="C27" s="111"/>
      <c r="D27" s="112" t="s">
        <v>52</v>
      </c>
      <c r="E27" s="113"/>
      <c r="F27" s="115" t="e">
        <f>#REF!</f>
        <v>#REF!</v>
      </c>
      <c r="G27" s="114" t="e">
        <f>#REF!</f>
        <v>#REF!</v>
      </c>
      <c r="H27" s="109"/>
      <c r="K27" s="114"/>
      <c r="L27" s="114"/>
      <c r="M27" s="114"/>
      <c r="N27" s="114"/>
      <c r="O27" s="115" t="e">
        <f>#REF!</f>
        <v>#REF!</v>
      </c>
      <c r="P27" s="114" t="e">
        <f>#REF!</f>
        <v>#REF!</v>
      </c>
    </row>
    <row r="28" spans="3:16" hidden="1" x14ac:dyDescent="0.3">
      <c r="C28" s="116"/>
      <c r="D28" s="117" t="s">
        <v>50</v>
      </c>
      <c r="E28" s="118"/>
      <c r="F28" s="120"/>
      <c r="G28" s="119" t="e">
        <f>#REF!</f>
        <v>#REF!</v>
      </c>
      <c r="H28" s="121"/>
      <c r="K28" s="119"/>
      <c r="L28" s="119"/>
      <c r="M28" s="119"/>
      <c r="N28" s="119"/>
      <c r="O28" s="120"/>
      <c r="P28" s="119" t="e">
        <f>#REF!</f>
        <v>#REF!</v>
      </c>
    </row>
    <row r="29" spans="3:16" hidden="1" x14ac:dyDescent="0.3">
      <c r="C29" s="122"/>
      <c r="D29" s="123" t="s">
        <v>53</v>
      </c>
      <c r="E29" s="124"/>
      <c r="F29" s="126"/>
      <c r="G29" s="127" t="e">
        <f>G28/G26</f>
        <v>#REF!</v>
      </c>
      <c r="H29" s="121"/>
      <c r="K29" s="125"/>
      <c r="L29" s="125"/>
      <c r="M29" s="125"/>
      <c r="N29" s="125"/>
      <c r="O29" s="126"/>
      <c r="P29" s="127" t="e">
        <f>P28/P26</f>
        <v>#REF!</v>
      </c>
    </row>
    <row r="32" spans="3:16" x14ac:dyDescent="0.3">
      <c r="C32" s="128" t="s">
        <v>54</v>
      </c>
      <c r="D32" s="129"/>
      <c r="E32" s="130"/>
      <c r="G32" s="131"/>
    </row>
    <row r="33" spans="3:5" ht="14.4" x14ac:dyDescent="0.3">
      <c r="C33" s="159" t="s">
        <v>55</v>
      </c>
      <c r="D33" s="159"/>
      <c r="E33" s="159"/>
    </row>
    <row r="34" spans="3:5" ht="14.4" x14ac:dyDescent="0.3">
      <c r="C34" s="159" t="s">
        <v>56</v>
      </c>
      <c r="D34" s="159"/>
      <c r="E34" s="159"/>
    </row>
    <row r="35" spans="3:5" ht="14.4" x14ac:dyDescent="0.3">
      <c r="C35" s="159" t="s">
        <v>57</v>
      </c>
      <c r="D35" s="159"/>
      <c r="E35" s="159"/>
    </row>
    <row r="36" spans="3:5" ht="14.4" x14ac:dyDescent="0.3">
      <c r="C36" s="160" t="s">
        <v>58</v>
      </c>
      <c r="D36" s="160"/>
      <c r="E36" s="160"/>
    </row>
    <row r="37" spans="3:5" ht="14.4" x14ac:dyDescent="0.3">
      <c r="C37" s="160" t="s">
        <v>59</v>
      </c>
      <c r="D37" s="160"/>
      <c r="E37" s="160"/>
    </row>
    <row r="38" spans="3:5" ht="14.4" x14ac:dyDescent="0.3">
      <c r="C38" s="132"/>
    </row>
  </sheetData>
  <mergeCells count="20">
    <mergeCell ref="C33:E33"/>
    <mergeCell ref="C34:E34"/>
    <mergeCell ref="C35:E35"/>
    <mergeCell ref="C36:E36"/>
    <mergeCell ref="C37:E37"/>
    <mergeCell ref="C24:D24"/>
    <mergeCell ref="K24:P24"/>
    <mergeCell ref="D1:E1"/>
    <mergeCell ref="D2:E2"/>
    <mergeCell ref="D3:E3"/>
    <mergeCell ref="H4:H7"/>
    <mergeCell ref="K4:P4"/>
    <mergeCell ref="K7:O7"/>
    <mergeCell ref="C16:D16"/>
    <mergeCell ref="C12:D12"/>
    <mergeCell ref="C22:D22"/>
    <mergeCell ref="K22:O22"/>
    <mergeCell ref="C23:D23"/>
    <mergeCell ref="K23:O23"/>
    <mergeCell ref="C21:D21"/>
  </mergeCells>
  <pageMargins left="0.7" right="0.7" top="0.75" bottom="0.75" header="0.3" footer="0.3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3FEC-5DA9-48A4-BD1E-F20FF9634862}">
  <sheetPr>
    <pageSetUpPr fitToPage="1"/>
  </sheetPr>
  <dimension ref="A1:HJ37"/>
  <sheetViews>
    <sheetView topLeftCell="A10" workbookViewId="0">
      <selection activeCell="J12" sqref="J12"/>
    </sheetView>
  </sheetViews>
  <sheetFormatPr defaultColWidth="9" defaultRowHeight="14.4" x14ac:dyDescent="0.2"/>
  <cols>
    <col min="1" max="1" width="4.88671875" style="1" customWidth="1"/>
    <col min="2" max="2" width="37.44140625" style="1" bestFit="1" customWidth="1"/>
    <col min="3" max="3" width="4.33203125" style="30" bestFit="1" customWidth="1"/>
    <col min="4" max="4" width="6.6640625" style="1" bestFit="1" customWidth="1"/>
    <col min="5" max="5" width="8.33203125" style="1" bestFit="1" customWidth="1"/>
    <col min="6" max="6" width="11.6640625" style="1" customWidth="1"/>
    <col min="7" max="7" width="9.44140625" style="1" customWidth="1"/>
    <col min="8" max="207" width="9.109375" style="1" customWidth="1"/>
    <col min="208" max="208" width="1.5546875" style="1" customWidth="1"/>
    <col min="209" max="209" width="4.88671875" style="1" customWidth="1"/>
    <col min="210" max="210" width="35" style="1" customWidth="1"/>
    <col min="211" max="211" width="2.109375" style="1" customWidth="1"/>
    <col min="212" max="212" width="6.5546875" style="1" customWidth="1"/>
    <col min="213" max="213" width="7.88671875" style="1" customWidth="1"/>
    <col min="214" max="217" width="7.44140625" style="1" customWidth="1"/>
    <col min="218" max="218" width="7.5546875" style="1" customWidth="1"/>
    <col min="219" max="16384" width="9" style="3"/>
  </cols>
  <sheetData>
    <row r="1" spans="1:8" x14ac:dyDescent="0.2">
      <c r="B1" s="2"/>
      <c r="C1" s="2"/>
      <c r="D1" s="2"/>
      <c r="E1" s="2"/>
      <c r="F1" s="2"/>
    </row>
    <row r="2" spans="1:8" ht="18.600000000000001" customHeight="1" x14ac:dyDescent="0.2">
      <c r="B2" s="161" t="s">
        <v>0</v>
      </c>
      <c r="C2" s="161"/>
      <c r="D2" s="161"/>
      <c r="E2" s="161"/>
      <c r="F2" s="161"/>
    </row>
    <row r="3" spans="1:8" x14ac:dyDescent="0.3">
      <c r="B3" s="4" t="s">
        <v>1</v>
      </c>
      <c r="C3" s="162"/>
      <c r="D3" s="162"/>
      <c r="E3" s="162"/>
      <c r="F3" s="162"/>
    </row>
    <row r="4" spans="1:8" s="1" customFormat="1" ht="13.8" x14ac:dyDescent="0.3">
      <c r="B4" s="4" t="s">
        <v>2</v>
      </c>
      <c r="C4" s="162"/>
      <c r="D4" s="162"/>
      <c r="E4" s="162"/>
      <c r="F4" s="162"/>
    </row>
    <row r="5" spans="1:8" s="1" customFormat="1" ht="13.8" x14ac:dyDescent="0.3">
      <c r="B5" s="4" t="s">
        <v>3</v>
      </c>
      <c r="C5" s="162"/>
      <c r="D5" s="162"/>
      <c r="E5" s="162"/>
      <c r="F5" s="162"/>
    </row>
    <row r="6" spans="1:8" s="1" customFormat="1" ht="13.8" x14ac:dyDescent="0.2">
      <c r="B6" s="5" t="s">
        <v>4</v>
      </c>
      <c r="C6" s="5"/>
      <c r="D6" s="5"/>
      <c r="E6" s="5"/>
      <c r="F6" s="6">
        <v>0.25</v>
      </c>
      <c r="G6" s="6">
        <v>0.28999999999999998</v>
      </c>
      <c r="H6" s="6">
        <v>0.11</v>
      </c>
    </row>
    <row r="7" spans="1:8" s="1" customFormat="1" ht="27.6" x14ac:dyDescent="0.2">
      <c r="B7" s="5" t="s">
        <v>5</v>
      </c>
      <c r="C7" s="5" t="s">
        <v>6</v>
      </c>
      <c r="D7" s="5" t="s">
        <v>7</v>
      </c>
      <c r="E7" s="7" t="s">
        <v>8</v>
      </c>
      <c r="F7" s="8" t="s">
        <v>36</v>
      </c>
      <c r="G7" s="8" t="s">
        <v>9</v>
      </c>
      <c r="H7" s="8" t="s">
        <v>67</v>
      </c>
    </row>
    <row r="8" spans="1:8" s="1" customFormat="1" ht="13.8" x14ac:dyDescent="0.2">
      <c r="B8" s="9"/>
      <c r="C8" s="9"/>
      <c r="D8" s="9"/>
      <c r="E8" s="10"/>
      <c r="F8" s="11"/>
      <c r="G8" s="11"/>
      <c r="H8" s="11"/>
    </row>
    <row r="9" spans="1:8" s="1" customFormat="1" ht="13.8" x14ac:dyDescent="0.3">
      <c r="B9" s="12" t="s">
        <v>10</v>
      </c>
      <c r="C9" s="13" t="s">
        <v>11</v>
      </c>
      <c r="D9" s="12"/>
      <c r="E9" s="14"/>
      <c r="F9" s="15">
        <v>10856</v>
      </c>
      <c r="G9" s="15">
        <v>10856</v>
      </c>
      <c r="H9" s="15">
        <v>10021</v>
      </c>
    </row>
    <row r="10" spans="1:8" s="1" customFormat="1" ht="13.8" x14ac:dyDescent="0.3">
      <c r="B10" s="12" t="s">
        <v>12</v>
      </c>
      <c r="C10" s="13" t="s">
        <v>11</v>
      </c>
      <c r="D10" s="12"/>
      <c r="E10" s="14"/>
      <c r="F10" s="15">
        <v>1430</v>
      </c>
      <c r="G10" s="15">
        <v>1430</v>
      </c>
      <c r="H10" s="15">
        <v>1430</v>
      </c>
    </row>
    <row r="11" spans="1:8" s="1" customFormat="1" ht="13.8" x14ac:dyDescent="0.3">
      <c r="A11" s="16"/>
      <c r="B11" s="4" t="s">
        <v>13</v>
      </c>
      <c r="C11" s="17"/>
      <c r="D11" s="4"/>
      <c r="E11" s="18"/>
      <c r="F11" s="19">
        <f>SUM(F9:F10)</f>
        <v>12286</v>
      </c>
      <c r="G11" s="19">
        <f>SUM(G9:G10)</f>
        <v>12286</v>
      </c>
      <c r="H11" s="19">
        <f>SUM(H9:H10)</f>
        <v>11451</v>
      </c>
    </row>
    <row r="12" spans="1:8" s="1" customFormat="1" ht="13.8" x14ac:dyDescent="0.3">
      <c r="A12" s="16"/>
      <c r="B12" s="4"/>
      <c r="C12" s="17"/>
      <c r="D12" s="4"/>
      <c r="E12" s="18"/>
      <c r="F12" s="19"/>
      <c r="G12" s="19"/>
      <c r="H12" s="19"/>
    </row>
    <row r="13" spans="1:8" s="1" customFormat="1" ht="13.8" x14ac:dyDescent="0.3">
      <c r="B13" s="20" t="s">
        <v>14</v>
      </c>
      <c r="C13" s="13" t="s">
        <v>11</v>
      </c>
      <c r="D13" s="12"/>
      <c r="E13" s="14"/>
      <c r="F13" s="15">
        <f>F11*F6</f>
        <v>3071.5</v>
      </c>
      <c r="G13" s="15">
        <f>G11*G6</f>
        <v>3562.9399999999996</v>
      </c>
      <c r="H13" s="15">
        <f>H11*H6</f>
        <v>1259.6099999999999</v>
      </c>
    </row>
    <row r="14" spans="1:8" s="1" customFormat="1" ht="13.8" x14ac:dyDescent="0.3">
      <c r="B14" s="20" t="s">
        <v>15</v>
      </c>
      <c r="C14" s="13" t="s">
        <v>16</v>
      </c>
      <c r="D14" s="12"/>
      <c r="E14" s="14"/>
      <c r="F14" s="15"/>
      <c r="G14" s="15"/>
      <c r="H14" s="15"/>
    </row>
    <row r="15" spans="1:8" s="1" customFormat="1" ht="13.8" x14ac:dyDescent="0.3">
      <c r="B15" s="20" t="s">
        <v>17</v>
      </c>
      <c r="C15" s="13" t="s">
        <v>16</v>
      </c>
      <c r="D15" s="12"/>
      <c r="E15" s="14"/>
      <c r="F15" s="15"/>
      <c r="G15" s="15"/>
      <c r="H15" s="15"/>
    </row>
    <row r="16" spans="1:8" s="1" customFormat="1" ht="13.8" x14ac:dyDescent="0.3">
      <c r="B16" s="20"/>
      <c r="C16" s="13"/>
      <c r="D16" s="12"/>
      <c r="E16" s="14"/>
      <c r="F16" s="15"/>
      <c r="G16" s="15"/>
      <c r="H16" s="15"/>
    </row>
    <row r="17" spans="2:8" s="1" customFormat="1" ht="13.8" x14ac:dyDescent="0.3">
      <c r="B17" s="4" t="s">
        <v>18</v>
      </c>
      <c r="C17" s="17"/>
      <c r="D17" s="4"/>
      <c r="E17" s="18"/>
      <c r="F17" s="19">
        <f t="shared" ref="F17:H17" si="0">SUM(F11:F16)</f>
        <v>15357.5</v>
      </c>
      <c r="G17" s="19">
        <f t="shared" si="0"/>
        <v>15848.939999999999</v>
      </c>
      <c r="H17" s="19">
        <f t="shared" si="0"/>
        <v>12710.61</v>
      </c>
    </row>
    <row r="18" spans="2:8" s="1" customFormat="1" ht="13.8" x14ac:dyDescent="0.3">
      <c r="B18" s="4"/>
      <c r="C18" s="17"/>
      <c r="D18" s="4"/>
      <c r="E18" s="18"/>
      <c r="F18" s="19"/>
      <c r="G18" s="19"/>
      <c r="H18" s="19"/>
    </row>
    <row r="19" spans="2:8" s="1" customFormat="1" ht="13.8" x14ac:dyDescent="0.3">
      <c r="B19" s="12" t="s">
        <v>19</v>
      </c>
      <c r="C19" s="17"/>
      <c r="D19" s="4"/>
      <c r="E19" s="18"/>
      <c r="F19" s="15">
        <f t="shared" ref="F19:H19" si="1">IF(F17&gt;10000,200,IF(F17&gt;7500,175,0))</f>
        <v>200</v>
      </c>
      <c r="G19" s="15">
        <f t="shared" si="1"/>
        <v>200</v>
      </c>
      <c r="H19" s="15">
        <f t="shared" si="1"/>
        <v>200</v>
      </c>
    </row>
    <row r="20" spans="2:8" s="1" customFormat="1" ht="13.8" x14ac:dyDescent="0.3">
      <c r="B20" s="12" t="s">
        <v>20</v>
      </c>
      <c r="C20" s="13" t="s">
        <v>11</v>
      </c>
      <c r="D20" s="21">
        <v>7.4999999999999997E-3</v>
      </c>
      <c r="E20" s="22" t="s">
        <v>21</v>
      </c>
      <c r="F20" s="15">
        <f>IF(F17&gt;21000,0,IF(F17&lt;21000,F17*$D$20,0))</f>
        <v>115.18124999999999</v>
      </c>
      <c r="G20" s="15">
        <f>IF(G17&gt;21000,0,IF(G17&lt;21000,G17*$D$20,0))</f>
        <v>118.86704999999999</v>
      </c>
      <c r="H20" s="15">
        <f>IF(H17&gt;21000,0,IF(H17&lt;21000,H17*$D$20,0))</f>
        <v>95.329575000000006</v>
      </c>
    </row>
    <row r="21" spans="2:8" s="1" customFormat="1" ht="13.8" x14ac:dyDescent="0.3">
      <c r="B21" s="12" t="s">
        <v>22</v>
      </c>
      <c r="C21" s="13" t="s">
        <v>11</v>
      </c>
      <c r="D21" s="21">
        <v>0.12</v>
      </c>
      <c r="E21" s="22" t="s">
        <v>23</v>
      </c>
      <c r="F21" s="15">
        <f>IF(F17-F13&gt;=15000,15000*$D$21,IF(F17-F13&lt;15000,(F17-F13)*$D$21,0))</f>
        <v>1474.32</v>
      </c>
      <c r="G21" s="15">
        <f>IF(G17-G13&gt;=15000,15000*$D$21,IF(G17-G13&lt;15000,(G17-G13)*$D$21,0))</f>
        <v>1474.32</v>
      </c>
      <c r="H21" s="15">
        <f>IF(H17-H13&gt;=15000,15000*$D$21,IF(H17-H13&lt;15000,(H17-H13)*$D$21,0))</f>
        <v>1374.12</v>
      </c>
    </row>
    <row r="22" spans="2:8" s="1" customFormat="1" ht="10.199999999999999" x14ac:dyDescent="0.2">
      <c r="B22" s="23"/>
      <c r="C22" s="23"/>
      <c r="D22" s="23"/>
      <c r="E22" s="23"/>
      <c r="F22" s="23"/>
      <c r="G22" s="23"/>
      <c r="H22" s="23"/>
    </row>
    <row r="23" spans="2:8" s="1" customFormat="1" ht="13.8" x14ac:dyDescent="0.3">
      <c r="B23" s="4" t="s">
        <v>24</v>
      </c>
      <c r="C23" s="17"/>
      <c r="D23" s="9"/>
      <c r="E23" s="10"/>
      <c r="F23" s="19">
        <f t="shared" ref="F23:H23" si="2">+F17-SUM(F19:F22)</f>
        <v>13567.998750000001</v>
      </c>
      <c r="G23" s="19">
        <f t="shared" si="2"/>
        <v>14055.752949999998</v>
      </c>
      <c r="H23" s="19">
        <f t="shared" si="2"/>
        <v>11041.160425</v>
      </c>
    </row>
    <row r="24" spans="2:8" s="1" customFormat="1" ht="13.8" x14ac:dyDescent="0.3">
      <c r="B24" s="4"/>
      <c r="C24" s="17"/>
      <c r="D24" s="9"/>
      <c r="E24" s="10"/>
      <c r="F24" s="19"/>
      <c r="G24" s="19"/>
      <c r="H24" s="19"/>
    </row>
    <row r="25" spans="2:8" s="1" customFormat="1" ht="13.8" x14ac:dyDescent="0.3">
      <c r="B25" s="12" t="s">
        <v>20</v>
      </c>
      <c r="C25" s="13" t="s">
        <v>11</v>
      </c>
      <c r="D25" s="21">
        <v>3.2500000000000001E-2</v>
      </c>
      <c r="E25" s="22" t="s">
        <v>21</v>
      </c>
      <c r="F25" s="15">
        <f>IF(F17&gt;21000,0,IF(F17&lt;21000,F17*$D$25,0))</f>
        <v>499.11875000000003</v>
      </c>
      <c r="G25" s="15">
        <f>IF(G17&gt;21000,0,IF(G17&lt;21000,G17*$D$25,0))</f>
        <v>515.09055000000001</v>
      </c>
      <c r="H25" s="15">
        <f>IF(H17&gt;21000,0,IF(H17&lt;21000,H17*$D$25,0))</f>
        <v>413.09482500000001</v>
      </c>
    </row>
    <row r="26" spans="2:8" s="1" customFormat="1" ht="13.8" x14ac:dyDescent="0.3">
      <c r="B26" s="12" t="s">
        <v>25</v>
      </c>
      <c r="C26" s="13"/>
      <c r="D26" s="21"/>
      <c r="E26" s="22"/>
      <c r="F26" s="15"/>
      <c r="G26" s="15"/>
      <c r="H26" s="15"/>
    </row>
    <row r="27" spans="2:8" s="1" customFormat="1" ht="13.8" x14ac:dyDescent="0.3">
      <c r="B27" s="12" t="s">
        <v>22</v>
      </c>
      <c r="C27" s="13" t="s">
        <v>11</v>
      </c>
      <c r="D27" s="21">
        <v>0.13</v>
      </c>
      <c r="E27" s="22" t="s">
        <v>23</v>
      </c>
      <c r="F27" s="15">
        <f>IF(F17-F13&gt;=15000,15000*$D$27,IF(F17-F13&lt;15000,(F17-F13)*$D$27,0))</f>
        <v>1597.18</v>
      </c>
      <c r="G27" s="15">
        <f>IF(G17-G13&gt;=15000,15000*$D$27,IF(G17-G13&lt;15000,(G17-G13)*$D$27,0))</f>
        <v>1597.18</v>
      </c>
      <c r="H27" s="15">
        <f>IF(H17-H13&gt;=15000,15000*$D$27,IF(H17-H13&lt;15000,(H17-H13)*$D$27,0))</f>
        <v>1488.63</v>
      </c>
    </row>
    <row r="28" spans="2:8" s="1" customFormat="1" ht="13.8" x14ac:dyDescent="0.3">
      <c r="B28" s="12" t="s">
        <v>26</v>
      </c>
      <c r="C28" s="13" t="s">
        <v>11</v>
      </c>
      <c r="D28" s="21">
        <v>8.3299999999999999E-2</v>
      </c>
      <c r="E28" s="22" t="s">
        <v>23</v>
      </c>
      <c r="F28" s="15">
        <f>F11*$D$28</f>
        <v>1023.4238</v>
      </c>
      <c r="G28" s="15">
        <f>G11*$D$28</f>
        <v>1023.4238</v>
      </c>
      <c r="H28" s="15">
        <f>H11*$D$28</f>
        <v>953.86829999999998</v>
      </c>
    </row>
    <row r="29" spans="2:8" s="1" customFormat="1" ht="13.8" x14ac:dyDescent="0.3">
      <c r="B29" s="20" t="s">
        <v>27</v>
      </c>
      <c r="C29" s="13" t="s">
        <v>11</v>
      </c>
      <c r="D29" s="21">
        <v>8.3299999999999999E-2</v>
      </c>
      <c r="E29" s="22" t="s">
        <v>21</v>
      </c>
      <c r="F29" s="15">
        <f>F17*$D$29</f>
        <v>1279.2797499999999</v>
      </c>
      <c r="G29" s="15">
        <f>G17*$D$29</f>
        <v>1320.2167019999999</v>
      </c>
      <c r="H29" s="15">
        <f>H17*$D$29</f>
        <v>1058.793813</v>
      </c>
    </row>
    <row r="30" spans="2:8" s="1" customFormat="1" ht="13.8" x14ac:dyDescent="0.3">
      <c r="B30" s="20" t="s">
        <v>28</v>
      </c>
      <c r="C30" s="13" t="s">
        <v>11</v>
      </c>
      <c r="D30" s="24">
        <v>2.5600000000000001E-2</v>
      </c>
      <c r="E30" s="21" t="s">
        <v>21</v>
      </c>
      <c r="F30" s="15">
        <f>F17*$D$30</f>
        <v>393.15200000000004</v>
      </c>
      <c r="G30" s="15">
        <f>G17*$D$30</f>
        <v>405.73286400000001</v>
      </c>
      <c r="H30" s="15">
        <f>H17*$D$30</f>
        <v>325.39161600000006</v>
      </c>
    </row>
    <row r="31" spans="2:8" s="1" customFormat="1" ht="13.8" x14ac:dyDescent="0.3">
      <c r="B31" s="14" t="s">
        <v>29</v>
      </c>
      <c r="C31" s="13" t="s">
        <v>16</v>
      </c>
      <c r="D31" s="21"/>
      <c r="E31" s="22"/>
      <c r="F31" s="15">
        <v>300</v>
      </c>
      <c r="G31" s="15">
        <v>300</v>
      </c>
      <c r="H31" s="15">
        <v>300</v>
      </c>
    </row>
    <row r="32" spans="2:8" s="1" customFormat="1" ht="13.8" x14ac:dyDescent="0.3">
      <c r="B32" s="14" t="s">
        <v>30</v>
      </c>
      <c r="C32" s="13" t="s">
        <v>16</v>
      </c>
      <c r="D32" s="21"/>
      <c r="E32" s="22"/>
      <c r="F32" s="15">
        <v>150</v>
      </c>
      <c r="G32" s="15">
        <v>150</v>
      </c>
      <c r="H32" s="15">
        <v>150</v>
      </c>
    </row>
    <row r="33" spans="2:8" s="1" customFormat="1" ht="13.8" x14ac:dyDescent="0.3">
      <c r="B33" s="14" t="s">
        <v>31</v>
      </c>
      <c r="C33" s="13" t="s">
        <v>16</v>
      </c>
      <c r="D33" s="21">
        <v>4.8099999999999997E-2</v>
      </c>
      <c r="E33" s="22" t="s">
        <v>23</v>
      </c>
      <c r="F33" s="15">
        <f>F11*$D$33</f>
        <v>590.95659999999998</v>
      </c>
      <c r="G33" s="15">
        <f>G11*$D$33</f>
        <v>590.95659999999998</v>
      </c>
      <c r="H33" s="15">
        <f>H11*$D$33</f>
        <v>550.79309999999998</v>
      </c>
    </row>
    <row r="34" spans="2:8" s="1" customFormat="1" ht="13.8" x14ac:dyDescent="0.3">
      <c r="B34" s="14" t="s">
        <v>32</v>
      </c>
      <c r="C34" s="13"/>
      <c r="D34" s="21"/>
      <c r="E34" s="22"/>
      <c r="F34" s="15"/>
      <c r="G34" s="15"/>
      <c r="H34" s="15"/>
    </row>
    <row r="35" spans="2:8" s="1" customFormat="1" ht="13.8" x14ac:dyDescent="0.3">
      <c r="B35" s="25" t="s">
        <v>33</v>
      </c>
      <c r="C35" s="26"/>
      <c r="D35" s="5"/>
      <c r="E35" s="7"/>
      <c r="F35" s="27">
        <f>SUM(F25:F34)</f>
        <v>5833.1108999999997</v>
      </c>
      <c r="G35" s="27">
        <f>SUM(G25:G34)</f>
        <v>5902.6005160000004</v>
      </c>
      <c r="H35" s="27">
        <f>SUM(H25:H34)</f>
        <v>5240.5716540000003</v>
      </c>
    </row>
    <row r="36" spans="2:8" s="1" customFormat="1" ht="13.8" x14ac:dyDescent="0.3">
      <c r="B36" s="12" t="s">
        <v>34</v>
      </c>
      <c r="C36" s="13"/>
      <c r="D36" s="28">
        <v>0.16666666666666666</v>
      </c>
      <c r="E36" s="22"/>
      <c r="F36" s="15">
        <f t="shared" ref="F36:H36" si="3">F35*$D$34*0</f>
        <v>0</v>
      </c>
      <c r="G36" s="15">
        <f t="shared" si="3"/>
        <v>0</v>
      </c>
      <c r="H36" s="15">
        <f t="shared" si="3"/>
        <v>0</v>
      </c>
    </row>
    <row r="37" spans="2:8" s="1" customFormat="1" ht="13.8" x14ac:dyDescent="0.3">
      <c r="B37" s="25" t="s">
        <v>35</v>
      </c>
      <c r="C37" s="26"/>
      <c r="D37" s="25"/>
      <c r="E37" s="29"/>
      <c r="F37" s="27">
        <f>F17+F35+F36</f>
        <v>21190.6109</v>
      </c>
      <c r="G37" s="27">
        <f>G17+G35+G36</f>
        <v>21751.540516000001</v>
      </c>
      <c r="H37" s="27">
        <f>H17+H35+H36</f>
        <v>17951.181654</v>
      </c>
    </row>
  </sheetData>
  <mergeCells count="2">
    <mergeCell ref="B2:F2"/>
    <mergeCell ref="C3:F5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</dc:creator>
  <cp:lastModifiedBy>SILA</cp:lastModifiedBy>
  <cp:lastPrinted>2022-01-05T08:28:43Z</cp:lastPrinted>
  <dcterms:created xsi:type="dcterms:W3CDTF">2021-12-28T07:06:43Z</dcterms:created>
  <dcterms:modified xsi:type="dcterms:W3CDTF">2022-01-18T05:31:15Z</dcterms:modified>
</cp:coreProperties>
</file>