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LA\Desktop\"/>
    </mc:Choice>
  </mc:AlternateContent>
  <xr:revisionPtr revIDLastSave="0" documentId="13_ncr:1_{A8316CA6-E292-4A56-9906-4D605D08DA21}" xr6:coauthVersionLast="47" xr6:coauthVersionMax="47" xr10:uidLastSave="{00000000-0000-0000-0000-000000000000}"/>
  <bookViews>
    <workbookView xWindow="-108" yWindow="-108" windowWidth="23256" windowHeight="12576" xr2:uid="{52E6F89D-3CD8-4271-9610-36FC2C5D23CC}"/>
  </bookViews>
  <sheets>
    <sheet name="Cost Sheet " sheetId="2" r:id="rId1"/>
    <sheet name="Wage Breakup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2" l="1"/>
  <c r="G11" i="2"/>
  <c r="G10" i="2"/>
  <c r="F11" i="2"/>
  <c r="F16" i="2" s="1"/>
  <c r="E10" i="2"/>
  <c r="G13" i="1"/>
  <c r="G17" i="1" s="1"/>
  <c r="G11" i="1"/>
  <c r="G28" i="1" s="1"/>
  <c r="G18" i="2"/>
  <c r="G17" i="2"/>
  <c r="F17" i="2"/>
  <c r="F11" i="1"/>
  <c r="G21" i="1" l="1"/>
  <c r="G29" i="1"/>
  <c r="G19" i="1"/>
  <c r="G25" i="1"/>
  <c r="G20" i="1"/>
  <c r="G27" i="1"/>
  <c r="F13" i="1"/>
  <c r="F17" i="1" s="1"/>
  <c r="F29" i="1" s="1"/>
  <c r="F28" i="1"/>
  <c r="G23" i="1" l="1"/>
  <c r="G33" i="1"/>
  <c r="G35" i="1" s="1"/>
  <c r="F25" i="1"/>
  <c r="F19" i="1"/>
  <c r="F27" i="1"/>
  <c r="F20" i="1"/>
  <c r="F21" i="1"/>
  <c r="F33" i="1" l="1"/>
  <c r="F35" i="1" s="1"/>
  <c r="E9" i="2" s="1"/>
  <c r="F23" i="1"/>
  <c r="G9" i="2" l="1"/>
  <c r="G12" i="2" l="1"/>
  <c r="G13" i="2" s="1"/>
  <c r="G14" i="2" s="1"/>
  <c r="G16" i="2"/>
  <c r="G19" i="2" s="1"/>
</calcChain>
</file>

<file path=xl/sharedStrings.xml><?xml version="1.0" encoding="utf-8"?>
<sst xmlns="http://schemas.openxmlformats.org/spreadsheetml/2006/main" count="91" uniqueCount="70">
  <si>
    <t>Wage Schedule</t>
  </si>
  <si>
    <t>State - Maharashtra</t>
  </si>
  <si>
    <t>Wage - State Wage, Zone - 1</t>
  </si>
  <si>
    <t>Min. Wage Year Notification - Jan'21 to Jun'21</t>
  </si>
  <si>
    <t>HRA%</t>
  </si>
  <si>
    <t>Break ups</t>
  </si>
  <si>
    <t>S/V</t>
  </si>
  <si>
    <t>%</t>
  </si>
  <si>
    <t>Taken On</t>
  </si>
  <si>
    <t>Basic</t>
  </si>
  <si>
    <t>S</t>
  </si>
  <si>
    <t>DA</t>
  </si>
  <si>
    <t>Basic + DA</t>
  </si>
  <si>
    <t>HRA</t>
  </si>
  <si>
    <t>Washing Allowance</t>
  </si>
  <si>
    <t>V</t>
  </si>
  <si>
    <t xml:space="preserve">Other Allowances </t>
  </si>
  <si>
    <t>Gross Salary</t>
  </si>
  <si>
    <t>Professional Tax Deduction</t>
  </si>
  <si>
    <t>ESI Employee Deduction</t>
  </si>
  <si>
    <t>Gross</t>
  </si>
  <si>
    <t>P.F Employee Deduction</t>
  </si>
  <si>
    <t>Basic+DA</t>
  </si>
  <si>
    <t>Total In Hand Salary</t>
  </si>
  <si>
    <t>Ex-Gratia - Bonus</t>
  </si>
  <si>
    <t>Leave Wages  (CL, PL, SL)</t>
  </si>
  <si>
    <t xml:space="preserve">Gratuity </t>
  </si>
  <si>
    <t xml:space="preserve">Gross </t>
  </si>
  <si>
    <t xml:space="preserve">Uniform, Shoes, PPE </t>
  </si>
  <si>
    <t>Sub Total CTC</t>
  </si>
  <si>
    <t>1/6 Reliever Charge (if applicable)</t>
  </si>
  <si>
    <t>TOTAL CTC</t>
  </si>
  <si>
    <t xml:space="preserve">Actuals </t>
  </si>
  <si>
    <t xml:space="preserve">Documentation &amp; BGV &amp; Training </t>
  </si>
  <si>
    <t xml:space="preserve">Mediclaim </t>
  </si>
  <si>
    <t>Terms</t>
  </si>
  <si>
    <t>Taxes as applicable</t>
  </si>
  <si>
    <t>SILA will provide on statutory documentation each month</t>
  </si>
  <si>
    <t>Uniforms costs are included, however, for customized uniforms - we will bill on actual</t>
  </si>
  <si>
    <t xml:space="preserve">Site Name - </t>
  </si>
  <si>
    <t>upGrad Mumbai (HO)</t>
  </si>
  <si>
    <t>Remarks &amp; Shift Timings</t>
  </si>
  <si>
    <t xml:space="preserve">Proposal Date - </t>
  </si>
  <si>
    <t>2nd Dec 2021</t>
  </si>
  <si>
    <t>City</t>
  </si>
  <si>
    <t>Mumbai</t>
  </si>
  <si>
    <t>Sr.No.</t>
  </si>
  <si>
    <t>Unit Rate (Rs.)</t>
  </si>
  <si>
    <t xml:space="preserve">Housekeeping Team </t>
  </si>
  <si>
    <t xml:space="preserve">CTC </t>
  </si>
  <si>
    <t>Total No.</t>
  </si>
  <si>
    <t>Cost</t>
  </si>
  <si>
    <t>Sub - Total</t>
  </si>
  <si>
    <t>TOTAL CHARGES</t>
  </si>
  <si>
    <t>Management Fee</t>
  </si>
  <si>
    <t>Grand Total - Monthly</t>
  </si>
  <si>
    <t>MANAGEMENT &amp; OVER HEAD CHARGES ASSESSMENT</t>
  </si>
  <si>
    <t>(MANPOWER TOTAL COST IS INCLUSIVE OF VENDOR M-FEE)</t>
  </si>
  <si>
    <t>JLL DIRECT MANPOWER COST</t>
  </si>
  <si>
    <t>% of M-FEE</t>
  </si>
  <si>
    <t>Revision in rates will be approved as per Minimum Wage Notification</t>
  </si>
  <si>
    <t>Cleaning supplies, consumables etc will be supported by delivery challans, usage patterns/documents</t>
  </si>
  <si>
    <t>Office Supplies will be billed on Actual and treated as Petty Cash Expenses, a Petty Cash bill will be submitted with billing</t>
  </si>
  <si>
    <t xml:space="preserve">Payments to be made 15 days from Bill Submission </t>
  </si>
  <si>
    <t xml:space="preserve">Any Covid Protocols (such as regular testing) &amp; PPE will be billed on actuals as per clients requirments </t>
  </si>
  <si>
    <t>9 hours x 6 Days a Week</t>
  </si>
  <si>
    <t>Janitor (Balkrishna)</t>
  </si>
  <si>
    <t>HK Staff (Takeover Balkrishna)</t>
  </si>
  <si>
    <t>Janitor (Nitin)</t>
  </si>
  <si>
    <t>HK Staff (Takeover Nitin 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</si>
</sst>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 * #,##0_ ;_ * \-#,##0_ ;_ * &quot;-&quot;_ ;_ @_ "/>
    <numFmt numFmtId="43" formatCode="_ * #,##0.00_ ;_ * \-#,##0.00_ ;_ * &quot;-&quot;??_ ;_ @_ "/>
    <numFmt numFmtId="164" formatCode="_(* #,##0.00_);_(* \(#,##0.00\);_(* &quot;-&quot;??_);_(@_)"/>
    <numFmt numFmtId="165" formatCode="_(* #,##0_);_(* \(#,##0\);_(* &quot;-&quot;??_);_(@_)"/>
    <numFmt numFmtId="166" formatCode="_ * #,##0_ ;_ * \-#,##0_ ;_ * &quot;-&quot;??_ ;_ @_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name val="Calibri"/>
      <family val="2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b/>
      <i/>
      <u/>
      <sz val="10"/>
      <name val="Calibri"/>
      <family val="2"/>
      <scheme val="minor"/>
    </font>
    <font>
      <i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>
      <protection locked="0"/>
    </xf>
    <xf numFmtId="0" fontId="5" fillId="0" borderId="0">
      <alignment vertical="center"/>
    </xf>
    <xf numFmtId="164" fontId="2" fillId="0" borderId="0">
      <alignment vertical="top"/>
      <protection locked="0"/>
    </xf>
    <xf numFmtId="9" fontId="2" fillId="0" borderId="0">
      <alignment vertical="top"/>
      <protection locked="0"/>
    </xf>
    <xf numFmtId="0" fontId="10" fillId="0" borderId="0"/>
    <xf numFmtId="0" fontId="1" fillId="0" borderId="0"/>
    <xf numFmtId="164" fontId="2" fillId="0" borderId="0" applyFont="0" applyFill="0" applyBorder="0" applyAlignment="0" applyProtection="0"/>
  </cellStyleXfs>
  <cellXfs count="143">
    <xf numFmtId="0" fontId="0" fillId="0" borderId="0" xfId="0"/>
    <xf numFmtId="0" fontId="3" fillId="0" borderId="0" xfId="4" applyFont="1" applyProtection="1"/>
    <xf numFmtId="0" fontId="4" fillId="0" borderId="0" xfId="4" applyFont="1" applyAlignment="1" applyProtection="1">
      <alignment horizontal="center" vertical="center"/>
    </xf>
    <xf numFmtId="0" fontId="5" fillId="0" borderId="0" xfId="5">
      <alignment vertical="center"/>
    </xf>
    <xf numFmtId="0" fontId="6" fillId="0" borderId="3" xfId="4" applyFont="1" applyBorder="1" applyProtection="1"/>
    <xf numFmtId="0" fontId="6" fillId="3" borderId="1" xfId="4" applyFont="1" applyFill="1" applyBorder="1" applyAlignment="1" applyProtection="1">
      <alignment horizontal="center" vertical="center"/>
    </xf>
    <xf numFmtId="9" fontId="6" fillId="3" borderId="1" xfId="3" applyFont="1" applyFill="1" applyBorder="1" applyAlignment="1" applyProtection="1">
      <alignment horizontal="center" vertical="center"/>
    </xf>
    <xf numFmtId="0" fontId="6" fillId="3" borderId="9" xfId="4" applyFont="1" applyFill="1" applyBorder="1" applyAlignment="1" applyProtection="1">
      <alignment horizontal="center" vertical="center"/>
    </xf>
    <xf numFmtId="0" fontId="6" fillId="3" borderId="9" xfId="4" applyFont="1" applyFill="1" applyBorder="1" applyAlignment="1" applyProtection="1">
      <alignment horizontal="center" vertical="center" wrapText="1"/>
    </xf>
    <xf numFmtId="0" fontId="7" fillId="3" borderId="9" xfId="4" applyFont="1" applyFill="1" applyBorder="1" applyAlignment="1" applyProtection="1">
      <alignment horizontal="center" vertical="center" wrapText="1"/>
    </xf>
    <xf numFmtId="0" fontId="6" fillId="0" borderId="1" xfId="4" applyFont="1" applyBorder="1" applyAlignment="1" applyProtection="1">
      <alignment horizontal="center" vertical="center"/>
    </xf>
    <xf numFmtId="0" fontId="6" fillId="0" borderId="9" xfId="4" applyFont="1" applyBorder="1" applyAlignment="1" applyProtection="1">
      <alignment horizontal="center" vertical="center"/>
    </xf>
    <xf numFmtId="0" fontId="6" fillId="0" borderId="9" xfId="4" applyFont="1" applyBorder="1" applyAlignment="1" applyProtection="1">
      <alignment horizontal="center" vertical="center" wrapText="1"/>
    </xf>
    <xf numFmtId="0" fontId="7" fillId="0" borderId="9" xfId="4" applyFont="1" applyBorder="1" applyAlignment="1" applyProtection="1">
      <alignment horizontal="center" vertical="center" wrapText="1"/>
    </xf>
    <xf numFmtId="0" fontId="8" fillId="0" borderId="1" xfId="4" applyFont="1" applyBorder="1" applyProtection="1"/>
    <xf numFmtId="0" fontId="8" fillId="0" borderId="1" xfId="4" applyFont="1" applyBorder="1" applyAlignment="1" applyProtection="1">
      <alignment horizontal="center"/>
    </xf>
    <xf numFmtId="0" fontId="8" fillId="0" borderId="1" xfId="4" applyFont="1" applyBorder="1" applyAlignment="1" applyProtection="1">
      <alignment wrapText="1"/>
    </xf>
    <xf numFmtId="3" fontId="8" fillId="0" borderId="1" xfId="6" applyNumberFormat="1" applyFont="1" applyBorder="1" applyAlignment="1" applyProtection="1">
      <alignment horizontal="center" vertical="center"/>
    </xf>
    <xf numFmtId="3" fontId="3" fillId="0" borderId="0" xfId="4" applyNumberFormat="1" applyFont="1" applyProtection="1"/>
    <xf numFmtId="0" fontId="6" fillId="0" borderId="1" xfId="4" applyFont="1" applyBorder="1" applyProtection="1"/>
    <xf numFmtId="0" fontId="6" fillId="0" borderId="1" xfId="4" applyFont="1" applyBorder="1" applyAlignment="1" applyProtection="1">
      <alignment horizontal="center"/>
    </xf>
    <xf numFmtId="0" fontId="6" fillId="0" borderId="1" xfId="4" applyFont="1" applyBorder="1" applyAlignment="1" applyProtection="1">
      <alignment wrapText="1"/>
    </xf>
    <xf numFmtId="3" fontId="6" fillId="0" borderId="1" xfId="6" applyNumberFormat="1" applyFont="1" applyBorder="1" applyAlignment="1" applyProtection="1">
      <alignment horizontal="center" vertical="center"/>
    </xf>
    <xf numFmtId="0" fontId="8" fillId="0" borderId="1" xfId="4" applyFont="1" applyBorder="1" applyAlignment="1" applyProtection="1">
      <alignment horizontal="left" vertical="center" wrapText="1"/>
    </xf>
    <xf numFmtId="10" fontId="8" fillId="0" borderId="1" xfId="7" applyNumberFormat="1" applyFont="1" applyBorder="1" applyAlignment="1" applyProtection="1">
      <alignment horizontal="center" vertical="center"/>
    </xf>
    <xf numFmtId="10" fontId="8" fillId="0" borderId="1" xfId="7" applyNumberFormat="1" applyFont="1" applyBorder="1" applyAlignment="1" applyProtection="1">
      <alignment horizontal="center" vertical="center" wrapText="1"/>
    </xf>
    <xf numFmtId="0" fontId="3" fillId="0" borderId="1" xfId="4" applyFont="1" applyBorder="1" applyProtection="1"/>
    <xf numFmtId="0" fontId="6" fillId="0" borderId="1" xfId="4" applyFont="1" applyBorder="1" applyAlignment="1" applyProtection="1">
      <alignment horizontal="center" vertical="center" wrapText="1"/>
    </xf>
    <xf numFmtId="0" fontId="6" fillId="3" borderId="1" xfId="4" applyFont="1" applyFill="1" applyBorder="1" applyProtection="1"/>
    <xf numFmtId="0" fontId="6" fillId="3" borderId="1" xfId="4" applyFont="1" applyFill="1" applyBorder="1" applyAlignment="1" applyProtection="1">
      <alignment horizontal="center"/>
    </xf>
    <xf numFmtId="0" fontId="6" fillId="3" borderId="1" xfId="4" applyFont="1" applyFill="1" applyBorder="1" applyAlignment="1" applyProtection="1">
      <alignment horizontal="center" vertical="center" wrapText="1"/>
    </xf>
    <xf numFmtId="3" fontId="6" fillId="3" borderId="1" xfId="6" applyNumberFormat="1" applyFont="1" applyFill="1" applyBorder="1" applyAlignment="1" applyProtection="1">
      <alignment horizontal="center" vertical="center"/>
    </xf>
    <xf numFmtId="12" fontId="8" fillId="0" borderId="1" xfId="7" applyNumberFormat="1" applyFont="1" applyBorder="1" applyAlignment="1" applyProtection="1">
      <alignment horizontal="center" vertical="center"/>
    </xf>
    <xf numFmtId="0" fontId="6" fillId="3" borderId="1" xfId="4" applyFont="1" applyFill="1" applyBorder="1" applyAlignment="1" applyProtection="1">
      <alignment wrapText="1"/>
    </xf>
    <xf numFmtId="0" fontId="3" fillId="0" borderId="0" xfId="4" applyFont="1" applyAlignment="1" applyProtection="1">
      <alignment horizontal="center"/>
    </xf>
    <xf numFmtId="0" fontId="9" fillId="0" borderId="0" xfId="0" applyFont="1"/>
    <xf numFmtId="3" fontId="11" fillId="0" borderId="0" xfId="8" applyNumberFormat="1" applyFont="1" applyAlignment="1">
      <alignment vertical="center"/>
    </xf>
    <xf numFmtId="3" fontId="12" fillId="0" borderId="0" xfId="8" applyNumberFormat="1" applyFont="1" applyAlignment="1">
      <alignment vertical="center"/>
    </xf>
    <xf numFmtId="3" fontId="8" fillId="0" borderId="0" xfId="9" applyNumberFormat="1" applyFont="1" applyAlignment="1">
      <alignment horizontal="left" vertical="center" wrapText="1"/>
    </xf>
    <xf numFmtId="3" fontId="12" fillId="0" borderId="0" xfId="8" applyNumberFormat="1" applyFont="1" applyAlignment="1">
      <alignment horizontal="left" vertical="center"/>
    </xf>
    <xf numFmtId="3" fontId="12" fillId="0" borderId="0" xfId="9" applyNumberFormat="1" applyFont="1" applyAlignment="1">
      <alignment vertical="center"/>
    </xf>
    <xf numFmtId="3" fontId="12" fillId="0" borderId="0" xfId="9" applyNumberFormat="1" applyFont="1" applyAlignment="1">
      <alignment horizontal="left" vertical="center"/>
    </xf>
    <xf numFmtId="0" fontId="8" fillId="0" borderId="0" xfId="0" applyFont="1" applyAlignment="1">
      <alignment horizontal="center"/>
    </xf>
    <xf numFmtId="0" fontId="8" fillId="0" borderId="0" xfId="1" applyNumberFormat="1" applyFont="1" applyAlignment="1">
      <alignment horizontal="center"/>
    </xf>
    <xf numFmtId="165" fontId="8" fillId="0" borderId="0" xfId="1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4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41" fontId="6" fillId="0" borderId="5" xfId="2" applyFont="1" applyFill="1" applyBorder="1" applyAlignment="1">
      <alignment vertical="center"/>
    </xf>
    <xf numFmtId="165" fontId="6" fillId="0" borderId="5" xfId="1" applyNumberFormat="1" applyFont="1" applyFill="1" applyBorder="1" applyAlignment="1">
      <alignment vertical="center"/>
    </xf>
    <xf numFmtId="165" fontId="6" fillId="0" borderId="10" xfId="1" applyNumberFormat="1" applyFont="1" applyFill="1" applyBorder="1" applyAlignment="1">
      <alignment vertical="center"/>
    </xf>
    <xf numFmtId="0" fontId="6" fillId="0" borderId="6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41" fontId="6" fillId="0" borderId="0" xfId="2" applyFont="1" applyFill="1" applyBorder="1" applyAlignment="1">
      <alignment vertical="center"/>
    </xf>
    <xf numFmtId="165" fontId="6" fillId="0" borderId="0" xfId="1" applyNumberFormat="1" applyFont="1" applyFill="1" applyBorder="1" applyAlignment="1">
      <alignment horizontal="center" vertical="center"/>
    </xf>
    <xf numFmtId="165" fontId="6" fillId="0" borderId="12" xfId="1" applyNumberFormat="1" applyFont="1" applyFill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41" fontId="6" fillId="0" borderId="8" xfId="2" applyFont="1" applyFill="1" applyBorder="1" applyAlignment="1">
      <alignment vertical="center"/>
    </xf>
    <xf numFmtId="165" fontId="6" fillId="0" borderId="8" xfId="1" applyNumberFormat="1" applyFont="1" applyFill="1" applyBorder="1" applyAlignment="1">
      <alignment horizontal="center" vertical="center"/>
    </xf>
    <xf numFmtId="165" fontId="6" fillId="0" borderId="13" xfId="1" applyNumberFormat="1" applyFont="1" applyFill="1" applyBorder="1" applyAlignment="1">
      <alignment horizontal="center" vertical="center"/>
    </xf>
    <xf numFmtId="0" fontId="6" fillId="3" borderId="9" xfId="9" applyFont="1" applyFill="1" applyBorder="1" applyAlignment="1">
      <alignment horizontal="center" vertical="center"/>
    </xf>
    <xf numFmtId="0" fontId="6" fillId="3" borderId="9" xfId="9" applyFont="1" applyFill="1" applyBorder="1" applyAlignment="1">
      <alignment horizontal="left" vertical="center"/>
    </xf>
    <xf numFmtId="41" fontId="6" fillId="3" borderId="9" xfId="2" applyFont="1" applyFill="1" applyBorder="1" applyAlignment="1">
      <alignment horizontal="center" vertical="center"/>
    </xf>
    <xf numFmtId="165" fontId="6" fillId="3" borderId="9" xfId="1" applyNumberFormat="1" applyFont="1" applyFill="1" applyBorder="1" applyAlignment="1">
      <alignment horizontal="center" vertical="center"/>
    </xf>
    <xf numFmtId="165" fontId="13" fillId="3" borderId="9" xfId="3" applyNumberFormat="1" applyFont="1" applyFill="1" applyBorder="1" applyAlignment="1">
      <alignment vertical="center"/>
    </xf>
    <xf numFmtId="0" fontId="6" fillId="2" borderId="1" xfId="9" applyFont="1" applyFill="1" applyBorder="1" applyAlignment="1">
      <alignment horizontal="center" vertical="center"/>
    </xf>
    <xf numFmtId="0" fontId="6" fillId="2" borderId="1" xfId="9" applyFont="1" applyFill="1" applyBorder="1" applyAlignment="1">
      <alignment horizontal="center" vertical="center" wrapText="1"/>
    </xf>
    <xf numFmtId="41" fontId="6" fillId="2" borderId="1" xfId="2" applyFont="1" applyFill="1" applyBorder="1" applyAlignment="1">
      <alignment horizontal="center" vertical="center"/>
    </xf>
    <xf numFmtId="0" fontId="6" fillId="2" borderId="1" xfId="1" applyNumberFormat="1" applyFont="1" applyFill="1" applyBorder="1" applyAlignment="1">
      <alignment horizontal="center" vertical="center"/>
    </xf>
    <xf numFmtId="165" fontId="6" fillId="2" borderId="1" xfId="1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8" fillId="4" borderId="1" xfId="9" applyFont="1" applyFill="1" applyBorder="1" applyAlignment="1">
      <alignment horizontal="center" vertical="center"/>
    </xf>
    <xf numFmtId="0" fontId="8" fillId="4" borderId="1" xfId="9" applyFont="1" applyFill="1" applyBorder="1" applyAlignment="1">
      <alignment horizontal="left" vertical="center" wrapText="1"/>
    </xf>
    <xf numFmtId="41" fontId="8" fillId="4" borderId="1" xfId="2" applyFont="1" applyFill="1" applyBorder="1" applyAlignment="1">
      <alignment horizontal="center" vertical="center"/>
    </xf>
    <xf numFmtId="1" fontId="8" fillId="4" borderId="1" xfId="1" applyNumberFormat="1" applyFont="1" applyFill="1" applyBorder="1" applyAlignment="1">
      <alignment horizontal="center" vertical="center"/>
    </xf>
    <xf numFmtId="165" fontId="8" fillId="4" borderId="1" xfId="1" applyNumberFormat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/>
    </xf>
    <xf numFmtId="166" fontId="6" fillId="3" borderId="1" xfId="1" applyNumberFormat="1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14" fillId="0" borderId="0" xfId="0" applyFont="1"/>
    <xf numFmtId="41" fontId="6" fillId="2" borderId="3" xfId="2" applyFont="1" applyFill="1" applyBorder="1" applyAlignment="1">
      <alignment horizontal="center"/>
    </xf>
    <xf numFmtId="165" fontId="6" fillId="4" borderId="1" xfId="1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165" fontId="6" fillId="0" borderId="1" xfId="1" applyNumberFormat="1" applyFont="1" applyFill="1" applyBorder="1" applyAlignment="1">
      <alignment horizontal="center"/>
    </xf>
    <xf numFmtId="0" fontId="15" fillId="0" borderId="0" xfId="0" applyFont="1" applyAlignment="1">
      <alignment vertical="center"/>
    </xf>
    <xf numFmtId="9" fontId="6" fillId="0" borderId="3" xfId="2" applyNumberFormat="1" applyFont="1" applyFill="1" applyBorder="1" applyAlignment="1">
      <alignment horizontal="center" vertical="center"/>
    </xf>
    <xf numFmtId="9" fontId="6" fillId="4" borderId="1" xfId="3" applyFont="1" applyFill="1" applyBorder="1" applyAlignment="1">
      <alignment vertical="center"/>
    </xf>
    <xf numFmtId="166" fontId="16" fillId="0" borderId="11" xfId="1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4" borderId="0" xfId="0" applyFont="1" applyFill="1"/>
    <xf numFmtId="41" fontId="6" fillId="2" borderId="3" xfId="2" applyFont="1" applyFill="1" applyBorder="1" applyAlignment="1">
      <alignment horizontal="center" vertical="center"/>
    </xf>
    <xf numFmtId="43" fontId="6" fillId="4" borderId="1" xfId="1" applyFont="1" applyFill="1" applyBorder="1" applyAlignment="1">
      <alignment vertical="center"/>
    </xf>
    <xf numFmtId="165" fontId="6" fillId="2" borderId="11" xfId="1" applyNumberFormat="1" applyFont="1" applyFill="1" applyBorder="1" applyAlignment="1">
      <alignment vertical="center"/>
    </xf>
    <xf numFmtId="0" fontId="9" fillId="4" borderId="1" xfId="0" applyFont="1" applyFill="1" applyBorder="1" applyAlignment="1">
      <alignment horizontal="center"/>
    </xf>
    <xf numFmtId="165" fontId="6" fillId="0" borderId="7" xfId="1" applyNumberFormat="1" applyFont="1" applyBorder="1" applyAlignment="1">
      <alignment horizontal="center"/>
    </xf>
    <xf numFmtId="165" fontId="6" fillId="0" borderId="7" xfId="1" applyNumberFormat="1" applyFont="1" applyBorder="1" applyAlignment="1">
      <alignment horizontal="left"/>
    </xf>
    <xf numFmtId="41" fontId="6" fillId="0" borderId="8" xfId="2" applyFont="1" applyBorder="1" applyAlignment="1">
      <alignment horizontal="center"/>
    </xf>
    <xf numFmtId="0" fontId="6" fillId="0" borderId="8" xfId="1" applyNumberFormat="1" applyFont="1" applyBorder="1" applyAlignment="1"/>
    <xf numFmtId="165" fontId="6" fillId="0" borderId="8" xfId="1" applyNumberFormat="1" applyFont="1" applyBorder="1" applyAlignment="1"/>
    <xf numFmtId="0" fontId="9" fillId="0" borderId="9" xfId="0" applyFont="1" applyBorder="1" applyAlignment="1">
      <alignment horizontal="center"/>
    </xf>
    <xf numFmtId="0" fontId="17" fillId="0" borderId="0" xfId="0" applyFont="1"/>
    <xf numFmtId="0" fontId="8" fillId="5" borderId="1" xfId="9" applyFont="1" applyFill="1" applyBorder="1" applyAlignment="1">
      <alignment horizontal="center" vertical="center"/>
    </xf>
    <xf numFmtId="0" fontId="8" fillId="5" borderId="1" xfId="9" applyFont="1" applyFill="1" applyBorder="1" applyAlignment="1">
      <alignment horizontal="left" vertical="center"/>
    </xf>
    <xf numFmtId="41" fontId="8" fillId="5" borderId="1" xfId="2" applyFont="1" applyFill="1" applyBorder="1" applyAlignment="1">
      <alignment horizontal="center" vertical="center"/>
    </xf>
    <xf numFmtId="0" fontId="18" fillId="5" borderId="1" xfId="1" applyNumberFormat="1" applyFont="1" applyFill="1" applyBorder="1" applyAlignment="1">
      <alignment horizontal="center" vertical="center"/>
    </xf>
    <xf numFmtId="165" fontId="18" fillId="5" borderId="1" xfId="1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19" fillId="4" borderId="1" xfId="9" applyFont="1" applyFill="1" applyBorder="1" applyAlignment="1">
      <alignment horizontal="center" vertical="center"/>
    </xf>
    <xf numFmtId="0" fontId="19" fillId="4" borderId="1" xfId="9" applyFont="1" applyFill="1" applyBorder="1" applyAlignment="1">
      <alignment horizontal="left" vertical="center"/>
    </xf>
    <xf numFmtId="41" fontId="19" fillId="4" borderId="1" xfId="2" applyFont="1" applyFill="1" applyBorder="1" applyAlignment="1">
      <alignment horizontal="center" vertical="center"/>
    </xf>
    <xf numFmtId="0" fontId="19" fillId="4" borderId="1" xfId="1" applyNumberFormat="1" applyFont="1" applyFill="1" applyBorder="1" applyAlignment="1">
      <alignment horizontal="center" vertical="center"/>
    </xf>
    <xf numFmtId="165" fontId="19" fillId="4" borderId="1" xfId="1" applyNumberFormat="1" applyFont="1" applyFill="1" applyBorder="1" applyAlignment="1">
      <alignment horizontal="center" vertical="center"/>
    </xf>
    <xf numFmtId="0" fontId="6" fillId="6" borderId="1" xfId="9" applyFont="1" applyFill="1" applyBorder="1" applyAlignment="1">
      <alignment horizontal="center"/>
    </xf>
    <xf numFmtId="0" fontId="6" fillId="6" borderId="1" xfId="9" applyFont="1" applyFill="1" applyBorder="1" applyAlignment="1">
      <alignment horizontal="left"/>
    </xf>
    <xf numFmtId="41" fontId="6" fillId="6" borderId="1" xfId="2" applyFont="1" applyFill="1" applyBorder="1" applyAlignment="1">
      <alignment horizontal="center"/>
    </xf>
    <xf numFmtId="0" fontId="8" fillId="6" borderId="1" xfId="1" applyNumberFormat="1" applyFont="1" applyFill="1" applyBorder="1" applyAlignment="1">
      <alignment horizontal="center" vertical="center"/>
    </xf>
    <xf numFmtId="165" fontId="8" fillId="6" borderId="1" xfId="1" applyNumberFormat="1" applyFont="1" applyFill="1" applyBorder="1" applyAlignment="1">
      <alignment horizontal="center" vertical="center"/>
    </xf>
    <xf numFmtId="0" fontId="8" fillId="0" borderId="1" xfId="9" applyFont="1" applyBorder="1" applyAlignment="1">
      <alignment horizontal="center"/>
    </xf>
    <xf numFmtId="0" fontId="8" fillId="0" borderId="1" xfId="9" applyFont="1" applyBorder="1" applyAlignment="1">
      <alignment horizontal="left"/>
    </xf>
    <xf numFmtId="41" fontId="8" fillId="0" borderId="1" xfId="2" applyFont="1" applyBorder="1" applyAlignment="1">
      <alignment horizontal="center"/>
    </xf>
    <xf numFmtId="0" fontId="8" fillId="0" borderId="1" xfId="1" applyNumberFormat="1" applyFont="1" applyBorder="1" applyAlignment="1">
      <alignment horizontal="center" vertical="center"/>
    </xf>
    <xf numFmtId="9" fontId="13" fillId="0" borderId="1" xfId="3" applyFont="1" applyBorder="1" applyAlignment="1">
      <alignment horizontal="center" vertical="center"/>
    </xf>
    <xf numFmtId="0" fontId="8" fillId="0" borderId="0" xfId="0" applyFont="1" applyAlignment="1">
      <alignment horizontal="left"/>
    </xf>
    <xf numFmtId="41" fontId="8" fillId="0" borderId="0" xfId="2" applyFont="1" applyAlignment="1">
      <alignment horizontal="center"/>
    </xf>
    <xf numFmtId="9" fontId="8" fillId="0" borderId="0" xfId="3" applyFont="1" applyAlignment="1">
      <alignment horizontal="center"/>
    </xf>
    <xf numFmtId="165" fontId="6" fillId="0" borderId="11" xfId="3" applyNumberFormat="1" applyFont="1" applyFill="1" applyBorder="1" applyAlignment="1">
      <alignment horizontal="center" vertical="center"/>
    </xf>
    <xf numFmtId="165" fontId="6" fillId="0" borderId="1" xfId="3" applyNumberFormat="1" applyFont="1" applyFill="1" applyBorder="1" applyAlignment="1">
      <alignment horizontal="center" vertical="center"/>
    </xf>
    <xf numFmtId="0" fontId="6" fillId="3" borderId="1" xfId="9" applyFont="1" applyFill="1" applyBorder="1" applyAlignment="1">
      <alignment horizontal="center" vertical="center"/>
    </xf>
    <xf numFmtId="165" fontId="6" fillId="2" borderId="1" xfId="10" applyNumberFormat="1" applyFont="1" applyFill="1" applyBorder="1" applyAlignment="1">
      <alignment horizontal="center"/>
    </xf>
    <xf numFmtId="165" fontId="6" fillId="0" borderId="1" xfId="10" applyNumberFormat="1" applyFont="1" applyFill="1" applyBorder="1" applyAlignment="1">
      <alignment horizontal="center" vertical="center"/>
    </xf>
    <xf numFmtId="0" fontId="6" fillId="2" borderId="1" xfId="9" applyFont="1" applyFill="1" applyBorder="1" applyAlignment="1">
      <alignment horizontal="center" vertical="center"/>
    </xf>
    <xf numFmtId="3" fontId="12" fillId="0" borderId="0" xfId="8" applyNumberFormat="1" applyFont="1" applyAlignment="1">
      <alignment horizontal="left" vertical="center"/>
    </xf>
    <xf numFmtId="3" fontId="12" fillId="0" borderId="0" xfId="9" applyNumberFormat="1" applyFont="1" applyAlignment="1">
      <alignment horizontal="left" vertical="center"/>
    </xf>
    <xf numFmtId="0" fontId="8" fillId="0" borderId="0" xfId="0" applyFont="1"/>
    <xf numFmtId="0" fontId="6" fillId="2" borderId="1" xfId="4" applyFont="1" applyFill="1" applyBorder="1" applyAlignment="1" applyProtection="1">
      <alignment horizontal="center"/>
    </xf>
    <xf numFmtId="0" fontId="6" fillId="2" borderId="2" xfId="4" applyFont="1" applyFill="1" applyBorder="1" applyAlignment="1" applyProtection="1">
      <alignment horizontal="center"/>
    </xf>
    <xf numFmtId="0" fontId="6" fillId="0" borderId="4" xfId="4" applyFont="1" applyBorder="1" applyAlignment="1" applyProtection="1">
      <alignment horizontal="center"/>
    </xf>
    <xf numFmtId="0" fontId="6" fillId="0" borderId="5" xfId="4" applyFont="1" applyBorder="1" applyAlignment="1" applyProtection="1">
      <alignment horizontal="center"/>
    </xf>
    <xf numFmtId="0" fontId="6" fillId="0" borderId="6" xfId="4" applyFont="1" applyBorder="1" applyAlignment="1" applyProtection="1">
      <alignment horizontal="center"/>
    </xf>
    <xf numFmtId="0" fontId="6" fillId="0" borderId="0" xfId="4" applyFont="1" applyAlignment="1" applyProtection="1">
      <alignment horizontal="center"/>
    </xf>
    <xf numFmtId="0" fontId="6" fillId="0" borderId="7" xfId="4" applyFont="1" applyBorder="1" applyAlignment="1" applyProtection="1">
      <alignment horizontal="center"/>
    </xf>
    <xf numFmtId="0" fontId="6" fillId="0" borderId="8" xfId="4" applyFont="1" applyBorder="1" applyAlignment="1" applyProtection="1">
      <alignment horizontal="center"/>
    </xf>
  </cellXfs>
  <cellStyles count="11">
    <cellStyle name="Comma" xfId="1" builtinId="3"/>
    <cellStyle name="Comma [0]" xfId="2" builtinId="6"/>
    <cellStyle name="Comma 11 2" xfId="6" xr:uid="{9974D25A-EC9B-4155-9579-9DB6A24B721C}"/>
    <cellStyle name="Comma 2" xfId="10" xr:uid="{0D04D6F3-3775-466B-A54E-3FDF731151E1}"/>
    <cellStyle name="Normal" xfId="0" builtinId="0"/>
    <cellStyle name="Normal 2 2 2" xfId="4" xr:uid="{EAE510AF-168C-4275-B76A-C37F3789FF68}"/>
    <cellStyle name="Normal 2 5" xfId="8" xr:uid="{A32BB26B-5D14-49A5-B541-307A37E4092E}"/>
    <cellStyle name="Normal 3" xfId="5" xr:uid="{7818302A-CF18-4245-93CD-5AF3740F1FF3}"/>
    <cellStyle name="Normal 5" xfId="9" xr:uid="{C632AE62-6A81-4952-8635-CAB92740AECA}"/>
    <cellStyle name="Percent" xfId="3" builtinId="5"/>
    <cellStyle name="Percent 2" xfId="7" xr:uid="{75134B25-743F-47B4-8359-696440592F8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173751</xdr:colOff>
      <xdr:row>0</xdr:row>
      <xdr:rowOff>181009</xdr:rowOff>
    </xdr:from>
    <xdr:to>
      <xdr:col>2</xdr:col>
      <xdr:colOff>933451</xdr:colOff>
      <xdr:row>2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D124B8-B15A-4E1B-A70E-C31F8AE50B4E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98591" y="181009"/>
          <a:ext cx="973060" cy="3752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6E8C3-405A-4551-8763-BBF9C8060070}">
  <sheetPr>
    <pageSetUpPr fitToPage="1"/>
  </sheetPr>
  <dimension ref="C1:H31"/>
  <sheetViews>
    <sheetView tabSelected="1" zoomScale="80" zoomScaleNormal="80" workbookViewId="0">
      <selection activeCell="K13" sqref="K13"/>
    </sheetView>
  </sheetViews>
  <sheetFormatPr defaultColWidth="9.109375" defaultRowHeight="13.8" x14ac:dyDescent="0.3"/>
  <cols>
    <col min="1" max="1" width="9.109375" style="35"/>
    <col min="2" max="2" width="3.109375" style="35" customWidth="1"/>
    <col min="3" max="3" width="14.5546875" style="42" bestFit="1" customWidth="1"/>
    <col min="4" max="4" width="48.88671875" style="123" bestFit="1" customWidth="1"/>
    <col min="5" max="5" width="13.6640625" style="124" bestFit="1" customWidth="1"/>
    <col min="6" max="6" width="8.33203125" style="43" bestFit="1" customWidth="1"/>
    <col min="7" max="7" width="11.6640625" style="44" bestFit="1" customWidth="1"/>
    <col min="8" max="8" width="37.33203125" style="45" bestFit="1" customWidth="1"/>
    <col min="9" max="10" width="9.109375" style="35"/>
    <col min="11" max="11" width="9.77734375" style="35" bestFit="1" customWidth="1"/>
    <col min="12" max="16384" width="9.109375" style="35"/>
  </cols>
  <sheetData>
    <row r="1" spans="3:8" ht="18" customHeight="1" x14ac:dyDescent="0.3">
      <c r="D1" s="134"/>
      <c r="E1" s="134"/>
    </row>
    <row r="2" spans="3:8" ht="23.25" customHeight="1" x14ac:dyDescent="0.3">
      <c r="D2" s="134"/>
      <c r="E2" s="134"/>
    </row>
    <row r="3" spans="3:8" ht="19.5" customHeight="1" x14ac:dyDescent="0.3">
      <c r="D3" s="134"/>
      <c r="E3" s="134"/>
    </row>
    <row r="4" spans="3:8" ht="21.75" customHeight="1" x14ac:dyDescent="0.3">
      <c r="C4" s="46" t="s">
        <v>39</v>
      </c>
      <c r="D4" s="47" t="s">
        <v>40</v>
      </c>
      <c r="E4" s="48"/>
      <c r="F4" s="49"/>
      <c r="G4" s="50"/>
      <c r="H4" s="126" t="s">
        <v>41</v>
      </c>
    </row>
    <row r="5" spans="3:8" ht="19.5" customHeight="1" x14ac:dyDescent="0.3">
      <c r="C5" s="51" t="s">
        <v>42</v>
      </c>
      <c r="D5" s="52" t="s">
        <v>43</v>
      </c>
      <c r="E5" s="53"/>
      <c r="F5" s="54"/>
      <c r="G5" s="55"/>
      <c r="H5" s="126"/>
    </row>
    <row r="6" spans="3:8" x14ac:dyDescent="0.3">
      <c r="C6" s="56" t="s">
        <v>44</v>
      </c>
      <c r="D6" s="57" t="s">
        <v>45</v>
      </c>
      <c r="E6" s="58"/>
      <c r="F6" s="59"/>
      <c r="G6" s="60"/>
      <c r="H6" s="126"/>
    </row>
    <row r="7" spans="3:8" ht="15" customHeight="1" x14ac:dyDescent="0.3">
      <c r="C7" s="61" t="s">
        <v>46</v>
      </c>
      <c r="D7" s="62"/>
      <c r="E7" s="63" t="s">
        <v>47</v>
      </c>
      <c r="F7" s="64"/>
      <c r="G7" s="65"/>
      <c r="H7" s="127"/>
    </row>
    <row r="8" spans="3:8" ht="15" customHeight="1" x14ac:dyDescent="0.3">
      <c r="C8" s="66"/>
      <c r="D8" s="67" t="s">
        <v>48</v>
      </c>
      <c r="E8" s="68" t="s">
        <v>49</v>
      </c>
      <c r="F8" s="69" t="s">
        <v>50</v>
      </c>
      <c r="G8" s="70" t="s">
        <v>51</v>
      </c>
      <c r="H8" s="71"/>
    </row>
    <row r="9" spans="3:8" ht="15" customHeight="1" x14ac:dyDescent="0.3">
      <c r="C9" s="72">
        <v>1</v>
      </c>
      <c r="D9" s="73" t="s">
        <v>67</v>
      </c>
      <c r="E9" s="74">
        <f>'Wage Breakup'!F35</f>
        <v>26694.370750000002</v>
      </c>
      <c r="F9" s="75">
        <v>1</v>
      </c>
      <c r="G9" s="76">
        <f>F9*E9</f>
        <v>26694.370750000002</v>
      </c>
      <c r="H9" s="77" t="s">
        <v>65</v>
      </c>
    </row>
    <row r="10" spans="3:8" ht="15" customHeight="1" x14ac:dyDescent="0.3">
      <c r="C10" s="72">
        <v>2</v>
      </c>
      <c r="D10" s="73" t="s">
        <v>69</v>
      </c>
      <c r="E10" s="74">
        <f>'Wage Breakup'!G35</f>
        <v>22030.548267999999</v>
      </c>
      <c r="F10" s="75">
        <v>1</v>
      </c>
      <c r="G10" s="76">
        <f>F10*E10</f>
        <v>22030.548267999999</v>
      </c>
      <c r="H10" s="77" t="s">
        <v>65</v>
      </c>
    </row>
    <row r="11" spans="3:8" ht="15" customHeight="1" x14ac:dyDescent="0.3">
      <c r="C11" s="128" t="s">
        <v>52</v>
      </c>
      <c r="D11" s="128"/>
      <c r="E11" s="78">
        <f>SUM(E9:E10)</f>
        <v>48724.919018000001</v>
      </c>
      <c r="F11" s="78">
        <f>SUM(F9:F10)</f>
        <v>2</v>
      </c>
      <c r="G11" s="78">
        <f>SUM(G9:G10)</f>
        <v>48724.919018000001</v>
      </c>
      <c r="H11" s="79"/>
    </row>
    <row r="12" spans="3:8" s="80" customFormat="1" ht="15.6" x14ac:dyDescent="0.3">
      <c r="C12" s="129" t="s">
        <v>53</v>
      </c>
      <c r="D12" s="129"/>
      <c r="E12" s="81"/>
      <c r="F12" s="82"/>
      <c r="G12" s="83">
        <f>G11</f>
        <v>48724.919018000001</v>
      </c>
      <c r="H12" s="84"/>
    </row>
    <row r="13" spans="3:8" s="85" customFormat="1" ht="18" x14ac:dyDescent="0.3">
      <c r="C13" s="130" t="s">
        <v>54</v>
      </c>
      <c r="D13" s="130"/>
      <c r="E13" s="86">
        <v>0.08</v>
      </c>
      <c r="F13" s="87"/>
      <c r="G13" s="88">
        <f>G12*E13</f>
        <v>3897.9935214400002</v>
      </c>
      <c r="H13" s="89"/>
    </row>
    <row r="14" spans="3:8" s="90" customFormat="1" ht="15" customHeight="1" x14ac:dyDescent="0.3">
      <c r="C14" s="131" t="s">
        <v>55</v>
      </c>
      <c r="D14" s="131"/>
      <c r="E14" s="91"/>
      <c r="F14" s="92"/>
      <c r="G14" s="93">
        <f>+G13+G12</f>
        <v>52622.912539440003</v>
      </c>
      <c r="H14" s="94"/>
    </row>
    <row r="15" spans="3:8" ht="15.75" hidden="1" customHeight="1" x14ac:dyDescent="0.3">
      <c r="C15" s="95"/>
      <c r="D15" s="96" t="s">
        <v>56</v>
      </c>
      <c r="E15" s="97"/>
      <c r="F15" s="98"/>
      <c r="G15" s="99"/>
      <c r="H15" s="100"/>
    </row>
    <row r="16" spans="3:8" s="101" customFormat="1" ht="15" hidden="1" customHeight="1" x14ac:dyDescent="0.3">
      <c r="C16" s="102"/>
      <c r="D16" s="103" t="s">
        <v>57</v>
      </c>
      <c r="E16" s="104"/>
      <c r="F16" s="105" t="e">
        <f>SUM(#REF!+#REF!+#REF!+F11+#REF!)</f>
        <v>#REF!</v>
      </c>
      <c r="G16" s="106" t="e">
        <f>SUM(#REF!+#REF!+#REF!+G11+#REF!)</f>
        <v>#REF!</v>
      </c>
      <c r="H16" s="107"/>
    </row>
    <row r="17" spans="3:8" s="101" customFormat="1" ht="15" hidden="1" customHeight="1" thickBot="1" x14ac:dyDescent="0.35">
      <c r="C17" s="108"/>
      <c r="D17" s="109" t="s">
        <v>58</v>
      </c>
      <c r="E17" s="110"/>
      <c r="F17" s="111" t="e">
        <f>#REF!</f>
        <v>#REF!</v>
      </c>
      <c r="G17" s="112" t="e">
        <f>#REF!</f>
        <v>#REF!</v>
      </c>
      <c r="H17" s="107"/>
    </row>
    <row r="18" spans="3:8" ht="15" hidden="1" customHeight="1" x14ac:dyDescent="0.3">
      <c r="C18" s="113"/>
      <c r="D18" s="114" t="s">
        <v>56</v>
      </c>
      <c r="E18" s="115"/>
      <c r="F18" s="116"/>
      <c r="G18" s="117" t="e">
        <f>#REF!</f>
        <v>#REF!</v>
      </c>
      <c r="H18" s="71"/>
    </row>
    <row r="19" spans="3:8" ht="15" hidden="1" customHeight="1" x14ac:dyDescent="0.3">
      <c r="C19" s="118"/>
      <c r="D19" s="119" t="s">
        <v>59</v>
      </c>
      <c r="E19" s="120"/>
      <c r="F19" s="121"/>
      <c r="G19" s="122" t="e">
        <f>G18/G16</f>
        <v>#REF!</v>
      </c>
      <c r="H19" s="71"/>
    </row>
    <row r="22" spans="3:8" x14ac:dyDescent="0.3">
      <c r="G22" s="125"/>
    </row>
    <row r="23" spans="3:8" x14ac:dyDescent="0.3">
      <c r="C23" s="36" t="s">
        <v>35</v>
      </c>
      <c r="D23" s="37"/>
      <c r="E23" s="38"/>
    </row>
    <row r="24" spans="3:8" x14ac:dyDescent="0.3">
      <c r="C24" s="132" t="s">
        <v>36</v>
      </c>
      <c r="D24" s="132"/>
      <c r="E24" s="132"/>
    </row>
    <row r="25" spans="3:8" x14ac:dyDescent="0.3">
      <c r="C25" s="39" t="s">
        <v>60</v>
      </c>
      <c r="D25" s="39"/>
      <c r="E25" s="39"/>
    </row>
    <row r="26" spans="3:8" x14ac:dyDescent="0.3">
      <c r="C26" s="132" t="s">
        <v>37</v>
      </c>
      <c r="D26" s="132"/>
      <c r="E26" s="132"/>
    </row>
    <row r="27" spans="3:8" x14ac:dyDescent="0.3">
      <c r="C27" s="133" t="s">
        <v>61</v>
      </c>
      <c r="D27" s="133"/>
      <c r="E27" s="133"/>
    </row>
    <row r="28" spans="3:8" x14ac:dyDescent="0.3">
      <c r="C28" s="40" t="s">
        <v>38</v>
      </c>
      <c r="D28" s="40"/>
      <c r="E28" s="40"/>
    </row>
    <row r="29" spans="3:8" x14ac:dyDescent="0.3">
      <c r="C29" s="40" t="s">
        <v>62</v>
      </c>
      <c r="D29" s="40"/>
      <c r="E29" s="40"/>
    </row>
    <row r="30" spans="3:8" x14ac:dyDescent="0.3">
      <c r="C30" s="41" t="s">
        <v>63</v>
      </c>
      <c r="D30" s="41"/>
      <c r="E30" s="41"/>
    </row>
    <row r="31" spans="3:8" x14ac:dyDescent="0.3">
      <c r="C31" s="41" t="s">
        <v>64</v>
      </c>
      <c r="D31" s="41"/>
      <c r="E31" s="41"/>
    </row>
  </sheetData>
  <mergeCells count="11">
    <mergeCell ref="C26:E26"/>
    <mergeCell ref="C27:E27"/>
    <mergeCell ref="D1:E1"/>
    <mergeCell ref="D2:E2"/>
    <mergeCell ref="D3:E3"/>
    <mergeCell ref="C24:E24"/>
    <mergeCell ref="H4:H7"/>
    <mergeCell ref="C11:D11"/>
    <mergeCell ref="C12:D12"/>
    <mergeCell ref="C13:D13"/>
    <mergeCell ref="C14:D14"/>
  </mergeCells>
  <pageMargins left="0.7" right="0.7" top="0.75" bottom="0.75" header="0.3" footer="0.3"/>
  <pageSetup paperSize="9" scale="5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83D7D-ED06-4C63-820C-250E4211E7C9}">
  <sheetPr>
    <pageSetUpPr fitToPage="1"/>
  </sheetPr>
  <dimension ref="A1:IK35"/>
  <sheetViews>
    <sheetView topLeftCell="A16" workbookViewId="0">
      <selection activeCell="L26" sqref="L26"/>
    </sheetView>
  </sheetViews>
  <sheetFormatPr defaultColWidth="9" defaultRowHeight="14.4" x14ac:dyDescent="0.2"/>
  <cols>
    <col min="1" max="1" width="4.88671875" style="1" customWidth="1"/>
    <col min="2" max="2" width="39.109375" style="1" customWidth="1"/>
    <col min="3" max="3" width="3.44140625" style="34" customWidth="1"/>
    <col min="4" max="4" width="6.6640625" style="1" bestFit="1" customWidth="1"/>
    <col min="5" max="5" width="9.88671875" style="1" customWidth="1"/>
    <col min="6" max="7" width="13" style="1" customWidth="1"/>
    <col min="8" max="234" width="9.109375" style="1" customWidth="1"/>
    <col min="235" max="235" width="1.5546875" style="1" customWidth="1"/>
    <col min="236" max="236" width="4.88671875" style="1" customWidth="1"/>
    <col min="237" max="237" width="35" style="1" customWidth="1"/>
    <col min="238" max="238" width="2.109375" style="1" customWidth="1"/>
    <col min="239" max="239" width="6.5546875" style="1" customWidth="1"/>
    <col min="240" max="240" width="7.88671875" style="1" customWidth="1"/>
    <col min="241" max="244" width="7.44140625" style="1" customWidth="1"/>
    <col min="245" max="245" width="7.5546875" style="1" customWidth="1"/>
    <col min="246" max="16384" width="9" style="3"/>
  </cols>
  <sheetData>
    <row r="1" spans="1:7" x14ac:dyDescent="0.2">
      <c r="B1" s="2"/>
      <c r="C1" s="2"/>
      <c r="D1" s="2"/>
      <c r="E1" s="2"/>
      <c r="F1" s="2"/>
      <c r="G1" s="2"/>
    </row>
    <row r="2" spans="1:7" x14ac:dyDescent="0.3">
      <c r="B2" s="135" t="s">
        <v>0</v>
      </c>
      <c r="C2" s="136"/>
      <c r="D2" s="136"/>
      <c r="E2" s="136"/>
      <c r="F2" s="136"/>
    </row>
    <row r="3" spans="1:7" x14ac:dyDescent="0.3">
      <c r="B3" s="4" t="s">
        <v>1</v>
      </c>
      <c r="C3" s="137"/>
      <c r="D3" s="138"/>
      <c r="E3" s="138"/>
      <c r="F3" s="138"/>
    </row>
    <row r="4" spans="1:7" s="1" customFormat="1" ht="13.8" x14ac:dyDescent="0.3">
      <c r="B4" s="4" t="s">
        <v>2</v>
      </c>
      <c r="C4" s="139"/>
      <c r="D4" s="140"/>
      <c r="E4" s="140"/>
      <c r="F4" s="140"/>
    </row>
    <row r="5" spans="1:7" s="1" customFormat="1" ht="13.8" x14ac:dyDescent="0.3">
      <c r="B5" s="4" t="s">
        <v>3</v>
      </c>
      <c r="C5" s="141"/>
      <c r="D5" s="142"/>
      <c r="E5" s="142"/>
      <c r="F5" s="142"/>
    </row>
    <row r="6" spans="1:7" s="1" customFormat="1" ht="13.8" x14ac:dyDescent="0.2">
      <c r="B6" s="5" t="s">
        <v>4</v>
      </c>
      <c r="C6" s="5"/>
      <c r="D6" s="5"/>
      <c r="E6" s="5"/>
      <c r="F6" s="6">
        <v>0.5</v>
      </c>
      <c r="G6" s="6">
        <v>0.46</v>
      </c>
    </row>
    <row r="7" spans="1:7" s="1" customFormat="1" ht="27.6" x14ac:dyDescent="0.2">
      <c r="B7" s="5" t="s">
        <v>5</v>
      </c>
      <c r="C7" s="7" t="s">
        <v>6</v>
      </c>
      <c r="D7" s="7" t="s">
        <v>7</v>
      </c>
      <c r="E7" s="8" t="s">
        <v>8</v>
      </c>
      <c r="F7" s="9" t="s">
        <v>66</v>
      </c>
      <c r="G7" s="9" t="s">
        <v>68</v>
      </c>
    </row>
    <row r="8" spans="1:7" s="1" customFormat="1" ht="13.8" x14ac:dyDescent="0.2">
      <c r="B8" s="10"/>
      <c r="C8" s="11"/>
      <c r="D8" s="11"/>
      <c r="E8" s="12"/>
      <c r="F8" s="13"/>
      <c r="G8" s="13"/>
    </row>
    <row r="9" spans="1:7" s="1" customFormat="1" ht="13.8" x14ac:dyDescent="0.3">
      <c r="B9" s="14" t="s">
        <v>9</v>
      </c>
      <c r="C9" s="15" t="s">
        <v>10</v>
      </c>
      <c r="D9" s="14"/>
      <c r="E9" s="16"/>
      <c r="F9" s="17">
        <v>10021</v>
      </c>
      <c r="G9" s="17">
        <v>10021</v>
      </c>
    </row>
    <row r="10" spans="1:7" s="1" customFormat="1" ht="13.8" x14ac:dyDescent="0.3">
      <c r="B10" s="14" t="s">
        <v>11</v>
      </c>
      <c r="C10" s="15" t="s">
        <v>10</v>
      </c>
      <c r="D10" s="14"/>
      <c r="E10" s="16"/>
      <c r="F10" s="17">
        <v>1430</v>
      </c>
      <c r="G10" s="17">
        <v>1430</v>
      </c>
    </row>
    <row r="11" spans="1:7" s="1" customFormat="1" ht="13.8" x14ac:dyDescent="0.3">
      <c r="A11" s="18"/>
      <c r="B11" s="19" t="s">
        <v>12</v>
      </c>
      <c r="C11" s="20"/>
      <c r="D11" s="19"/>
      <c r="E11" s="21"/>
      <c r="F11" s="22">
        <f>SUM(F9:F10)</f>
        <v>11451</v>
      </c>
      <c r="G11" s="22">
        <f>SUM(G9:G10)</f>
        <v>11451</v>
      </c>
    </row>
    <row r="12" spans="1:7" s="1" customFormat="1" ht="13.8" x14ac:dyDescent="0.3">
      <c r="A12" s="18"/>
      <c r="B12" s="19"/>
      <c r="C12" s="20"/>
      <c r="D12" s="19"/>
      <c r="E12" s="21"/>
      <c r="F12" s="22"/>
      <c r="G12" s="22"/>
    </row>
    <row r="13" spans="1:7" s="1" customFormat="1" ht="13.8" x14ac:dyDescent="0.3">
      <c r="B13" s="23" t="s">
        <v>13</v>
      </c>
      <c r="C13" s="15" t="s">
        <v>10</v>
      </c>
      <c r="D13" s="14"/>
      <c r="E13" s="16"/>
      <c r="F13" s="17">
        <f t="shared" ref="F13:G13" si="0">F11*F6</f>
        <v>5725.5</v>
      </c>
      <c r="G13" s="17">
        <f t="shared" si="0"/>
        <v>5267.46</v>
      </c>
    </row>
    <row r="14" spans="1:7" s="1" customFormat="1" ht="13.8" x14ac:dyDescent="0.3">
      <c r="B14" s="23" t="s">
        <v>14</v>
      </c>
      <c r="C14" s="15" t="s">
        <v>15</v>
      </c>
      <c r="D14" s="14"/>
      <c r="E14" s="16"/>
      <c r="F14" s="17">
        <v>500</v>
      </c>
      <c r="G14" s="17"/>
    </row>
    <row r="15" spans="1:7" s="1" customFormat="1" ht="13.8" x14ac:dyDescent="0.3">
      <c r="B15" s="23" t="s">
        <v>16</v>
      </c>
      <c r="C15" s="15" t="s">
        <v>15</v>
      </c>
      <c r="D15" s="14"/>
      <c r="E15" s="16"/>
      <c r="F15" s="17">
        <v>3500</v>
      </c>
      <c r="G15" s="17"/>
    </row>
    <row r="16" spans="1:7" s="1" customFormat="1" ht="13.8" x14ac:dyDescent="0.3">
      <c r="B16" s="23"/>
      <c r="C16" s="15"/>
      <c r="D16" s="14"/>
      <c r="E16" s="16"/>
      <c r="F16" s="17"/>
      <c r="G16" s="17"/>
    </row>
    <row r="17" spans="2:7" s="1" customFormat="1" ht="13.8" x14ac:dyDescent="0.3">
      <c r="B17" s="19" t="s">
        <v>17</v>
      </c>
      <c r="C17" s="20"/>
      <c r="D17" s="19"/>
      <c r="E17" s="21"/>
      <c r="F17" s="22">
        <f t="shared" ref="F17:G17" si="1">SUM(F11:F16)</f>
        <v>21176.5</v>
      </c>
      <c r="G17" s="22">
        <f t="shared" si="1"/>
        <v>16718.46</v>
      </c>
    </row>
    <row r="18" spans="2:7" s="1" customFormat="1" ht="13.8" x14ac:dyDescent="0.3">
      <c r="B18" s="19"/>
      <c r="C18" s="20"/>
      <c r="D18" s="19"/>
      <c r="E18" s="21"/>
      <c r="F18" s="22"/>
      <c r="G18" s="22"/>
    </row>
    <row r="19" spans="2:7" s="1" customFormat="1" ht="13.8" x14ac:dyDescent="0.3">
      <c r="B19" s="14" t="s">
        <v>18</v>
      </c>
      <c r="C19" s="20"/>
      <c r="D19" s="19"/>
      <c r="E19" s="21"/>
      <c r="F19" s="17">
        <f t="shared" ref="F19:G19" si="2">IF(F17&gt;10000,200,IF(F17&gt;7500,175,0))</f>
        <v>200</v>
      </c>
      <c r="G19" s="17">
        <f t="shared" si="2"/>
        <v>200</v>
      </c>
    </row>
    <row r="20" spans="2:7" s="1" customFormat="1" ht="13.8" x14ac:dyDescent="0.3">
      <c r="B20" s="14" t="s">
        <v>19</v>
      </c>
      <c r="C20" s="15" t="s">
        <v>10</v>
      </c>
      <c r="D20" s="24">
        <v>7.4999999999999997E-3</v>
      </c>
      <c r="E20" s="25" t="s">
        <v>20</v>
      </c>
      <c r="F20" s="17">
        <f t="shared" ref="F20:G20" si="3">IF(F17&gt;21000,0,IF(F17&lt;21000,F17*$D$20,0))</f>
        <v>0</v>
      </c>
      <c r="G20" s="17">
        <f t="shared" si="3"/>
        <v>125.38844999999999</v>
      </c>
    </row>
    <row r="21" spans="2:7" s="1" customFormat="1" ht="13.8" x14ac:dyDescent="0.3">
      <c r="B21" s="14" t="s">
        <v>21</v>
      </c>
      <c r="C21" s="15" t="s">
        <v>10</v>
      </c>
      <c r="D21" s="24">
        <v>0.12</v>
      </c>
      <c r="E21" s="25" t="s">
        <v>22</v>
      </c>
      <c r="F21" s="17">
        <f t="shared" ref="F21:G21" si="4">IF(F17-F13&gt;=15000,15000*$D$21,IF(F17-F13&lt;15000,(F17-F13)*$D$21,0))</f>
        <v>1800</v>
      </c>
      <c r="G21" s="17">
        <f t="shared" si="4"/>
        <v>1374.12</v>
      </c>
    </row>
    <row r="22" spans="2:7" s="1" customFormat="1" ht="10.199999999999999" x14ac:dyDescent="0.2">
      <c r="B22" s="26"/>
      <c r="C22" s="26"/>
      <c r="D22" s="26"/>
      <c r="E22" s="26"/>
      <c r="F22" s="26"/>
      <c r="G22" s="26"/>
    </row>
    <row r="23" spans="2:7" s="1" customFormat="1" ht="13.8" x14ac:dyDescent="0.3">
      <c r="B23" s="19" t="s">
        <v>23</v>
      </c>
      <c r="C23" s="20"/>
      <c r="D23" s="10"/>
      <c r="E23" s="27"/>
      <c r="F23" s="22">
        <f t="shared" ref="F23:G23" si="5">+F17-SUM(F19:F22)</f>
        <v>19176.5</v>
      </c>
      <c r="G23" s="22">
        <f t="shared" si="5"/>
        <v>15018.95155</v>
      </c>
    </row>
    <row r="24" spans="2:7" s="1" customFormat="1" ht="13.8" x14ac:dyDescent="0.3">
      <c r="B24" s="19"/>
      <c r="C24" s="20"/>
      <c r="D24" s="10"/>
      <c r="E24" s="27"/>
      <c r="F24" s="22"/>
      <c r="G24" s="22"/>
    </row>
    <row r="25" spans="2:7" s="1" customFormat="1" ht="13.8" x14ac:dyDescent="0.3">
      <c r="B25" s="14" t="s">
        <v>19</v>
      </c>
      <c r="C25" s="15" t="s">
        <v>10</v>
      </c>
      <c r="D25" s="24">
        <v>3.7499999999999999E-2</v>
      </c>
      <c r="E25" s="25" t="s">
        <v>20</v>
      </c>
      <c r="F25" s="17">
        <f t="shared" ref="F25:G25" si="6">IF(F17&gt;21000,0,IF(F17&lt;21000,F17*$D$25,0))</f>
        <v>0</v>
      </c>
      <c r="G25" s="17">
        <f t="shared" si="6"/>
        <v>626.94224999999994</v>
      </c>
    </row>
    <row r="26" spans="2:7" s="1" customFormat="1" ht="13.8" x14ac:dyDescent="0.3">
      <c r="B26" s="14" t="s">
        <v>34</v>
      </c>
      <c r="C26" s="15"/>
      <c r="D26" s="24"/>
      <c r="E26" s="25"/>
      <c r="F26" s="17">
        <v>350</v>
      </c>
      <c r="G26" s="17">
        <v>350</v>
      </c>
    </row>
    <row r="27" spans="2:7" s="1" customFormat="1" ht="13.8" x14ac:dyDescent="0.3">
      <c r="B27" s="14" t="s">
        <v>21</v>
      </c>
      <c r="C27" s="15" t="s">
        <v>10</v>
      </c>
      <c r="D27" s="24">
        <v>0.13</v>
      </c>
      <c r="E27" s="25" t="s">
        <v>22</v>
      </c>
      <c r="F27" s="17">
        <f>IF(F17-F13&gt;=15000,15000*$D$27,IF(F17-F13&lt;15000,(F17-F13)*$D$27,0))</f>
        <v>1950</v>
      </c>
      <c r="G27" s="17">
        <f>IF(G17-G13&gt;=15000,15000*$D$27,IF(G17-G13&lt;15000,(G17-G13)*$D$27,0))</f>
        <v>1488.63</v>
      </c>
    </row>
    <row r="28" spans="2:7" s="1" customFormat="1" ht="13.8" x14ac:dyDescent="0.3">
      <c r="B28" s="14" t="s">
        <v>24</v>
      </c>
      <c r="C28" s="15" t="s">
        <v>10</v>
      </c>
      <c r="D28" s="24">
        <v>8.3299999999999999E-2</v>
      </c>
      <c r="E28" s="25" t="s">
        <v>22</v>
      </c>
      <c r="F28" s="17">
        <f>F11*$D$28</f>
        <v>953.86829999999998</v>
      </c>
      <c r="G28" s="17">
        <f>G11*$D$28</f>
        <v>953.86829999999998</v>
      </c>
    </row>
    <row r="29" spans="2:7" s="1" customFormat="1" ht="13.8" x14ac:dyDescent="0.3">
      <c r="B29" s="23" t="s">
        <v>25</v>
      </c>
      <c r="C29" s="15" t="s">
        <v>10</v>
      </c>
      <c r="D29" s="24">
        <v>8.3299999999999999E-2</v>
      </c>
      <c r="E29" s="25" t="s">
        <v>27</v>
      </c>
      <c r="F29" s="17">
        <f>F17*$D$29</f>
        <v>1764.00245</v>
      </c>
      <c r="G29" s="17">
        <f>G17*$D$29</f>
        <v>1392.6477179999999</v>
      </c>
    </row>
    <row r="30" spans="2:7" s="1" customFormat="1" ht="13.8" x14ac:dyDescent="0.3">
      <c r="B30" s="23" t="s">
        <v>26</v>
      </c>
      <c r="C30" s="15" t="s">
        <v>10</v>
      </c>
      <c r="D30" s="24">
        <v>4.8099999999999997E-2</v>
      </c>
      <c r="E30" s="25" t="s">
        <v>27</v>
      </c>
      <c r="F30" s="17" t="s">
        <v>32</v>
      </c>
      <c r="G30" s="17" t="s">
        <v>32</v>
      </c>
    </row>
    <row r="31" spans="2:7" s="1" customFormat="1" ht="13.8" x14ac:dyDescent="0.3">
      <c r="B31" s="16" t="s">
        <v>28</v>
      </c>
      <c r="C31" s="15" t="s">
        <v>15</v>
      </c>
      <c r="D31" s="24"/>
      <c r="E31" s="25"/>
      <c r="F31" s="17">
        <v>300</v>
      </c>
      <c r="G31" s="17">
        <v>300</v>
      </c>
    </row>
    <row r="32" spans="2:7" s="1" customFormat="1" ht="13.8" x14ac:dyDescent="0.3">
      <c r="B32" s="16" t="s">
        <v>33</v>
      </c>
      <c r="C32" s="15" t="s">
        <v>15</v>
      </c>
      <c r="D32" s="24"/>
      <c r="E32" s="25"/>
      <c r="F32" s="17">
        <v>200</v>
      </c>
      <c r="G32" s="17">
        <v>200</v>
      </c>
    </row>
    <row r="33" spans="2:7" s="1" customFormat="1" ht="13.8" x14ac:dyDescent="0.3">
      <c r="B33" s="28" t="s">
        <v>29</v>
      </c>
      <c r="C33" s="29"/>
      <c r="D33" s="5"/>
      <c r="E33" s="30"/>
      <c r="F33" s="31">
        <f>SUM(F25:F32)</f>
        <v>5517.87075</v>
      </c>
      <c r="G33" s="31">
        <f>SUM(G25:G32)</f>
        <v>5312.0882680000004</v>
      </c>
    </row>
    <row r="34" spans="2:7" s="1" customFormat="1" ht="13.8" x14ac:dyDescent="0.3">
      <c r="B34" s="14" t="s">
        <v>30</v>
      </c>
      <c r="C34" s="15"/>
      <c r="D34" s="32">
        <v>0.16666666666666666</v>
      </c>
      <c r="E34" s="25"/>
      <c r="F34" s="17"/>
      <c r="G34" s="17"/>
    </row>
    <row r="35" spans="2:7" s="1" customFormat="1" ht="13.8" x14ac:dyDescent="0.3">
      <c r="B35" s="28" t="s">
        <v>31</v>
      </c>
      <c r="C35" s="29"/>
      <c r="D35" s="28"/>
      <c r="E35" s="33"/>
      <c r="F35" s="31">
        <f>F17+F33+F34</f>
        <v>26694.370750000002</v>
      </c>
      <c r="G35" s="31">
        <f>G17+G33+G34</f>
        <v>22030.548267999999</v>
      </c>
    </row>
  </sheetData>
  <mergeCells count="2">
    <mergeCell ref="B2:F2"/>
    <mergeCell ref="C3:F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 Sheet </vt:lpstr>
      <vt:lpstr>Wage Breakup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SILA</dc:creator>
  <cp:lastModifiedBy>SILA</cp:lastModifiedBy>
  <cp:lastPrinted>2021-12-02T09:01:35Z</cp:lastPrinted>
  <dcterms:created xsi:type="dcterms:W3CDTF">2021-12-02T07:49:57Z</dcterms:created>
  <dcterms:modified xsi:type="dcterms:W3CDTF">2021-12-09T06:24:42Z</dcterms:modified>
</cp:coreProperties>
</file>