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\Downloads\"/>
    </mc:Choice>
  </mc:AlternateContent>
  <xr:revisionPtr revIDLastSave="0" documentId="13_ncr:1_{6AA61C06-E936-4A36-92BB-3A10888E4B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 Schedule " sheetId="2" r:id="rId1"/>
    <sheet name="Wage Breaku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2" l="1"/>
  <c r="L11" i="2"/>
  <c r="H7" i="2"/>
  <c r="I8" i="1"/>
  <c r="H8" i="1"/>
  <c r="I29" i="1" l="1"/>
  <c r="I27" i="1"/>
  <c r="H29" i="1"/>
  <c r="H27" i="1"/>
  <c r="I9" i="1"/>
  <c r="H9" i="1"/>
  <c r="H14" i="1" s="1"/>
  <c r="H26" i="1"/>
  <c r="I14" i="1"/>
  <c r="I26" i="1"/>
  <c r="F11" i="2"/>
  <c r="I24" i="1" l="1"/>
  <c r="I17" i="1"/>
  <c r="I25" i="1"/>
  <c r="I19" i="1"/>
  <c r="I16" i="1"/>
  <c r="H25" i="1"/>
  <c r="H19" i="1"/>
  <c r="H16" i="1"/>
  <c r="H20" i="1" s="1"/>
  <c r="H22" i="1" s="1"/>
  <c r="H24" i="1"/>
  <c r="H33" i="1" s="1"/>
  <c r="H34" i="1" s="1"/>
  <c r="K7" i="2" s="1"/>
  <c r="L7" i="2" s="1"/>
  <c r="H17" i="1"/>
  <c r="F14" i="2"/>
  <c r="B7" i="2"/>
  <c r="D8" i="1"/>
  <c r="C8" i="1"/>
  <c r="I33" i="1" l="1"/>
  <c r="I34" i="1" s="1"/>
  <c r="K6" i="2" s="1"/>
  <c r="L6" i="2" s="1"/>
  <c r="L8" i="2" s="1"/>
  <c r="L15" i="2" s="1"/>
  <c r="L16" i="2" s="1"/>
  <c r="L17" i="2" s="1"/>
  <c r="I20" i="1"/>
  <c r="I22" i="1" s="1"/>
  <c r="C29" i="1"/>
  <c r="C27" i="1"/>
  <c r="D29" i="1"/>
  <c r="D27" i="1"/>
  <c r="D9" i="1"/>
  <c r="D14" i="1" s="1"/>
  <c r="C26" i="1"/>
  <c r="D26" i="1"/>
  <c r="C9" i="1"/>
  <c r="C14" i="1" s="1"/>
  <c r="D24" i="1" l="1"/>
  <c r="D16" i="1"/>
  <c r="D25" i="1"/>
  <c r="D19" i="1"/>
  <c r="D17" i="1"/>
  <c r="C19" i="1"/>
  <c r="C24" i="1"/>
  <c r="C16" i="1"/>
  <c r="C25" i="1"/>
  <c r="C17" i="1"/>
  <c r="C33" i="1" l="1"/>
  <c r="C34" i="1" s="1"/>
  <c r="E7" i="2" s="1"/>
  <c r="F7" i="2" s="1"/>
  <c r="D20" i="1"/>
  <c r="D22" i="1" s="1"/>
  <c r="D33" i="1"/>
  <c r="D34" i="1" s="1"/>
  <c r="E6" i="2" s="1"/>
  <c r="F6" i="2" s="1"/>
  <c r="C20" i="1"/>
  <c r="C22" i="1" s="1"/>
  <c r="F8" i="2" l="1"/>
  <c r="F15" i="2" l="1"/>
  <c r="F16" i="2" l="1"/>
  <c r="F17" i="2" s="1"/>
</calcChain>
</file>

<file path=xl/sharedStrings.xml><?xml version="1.0" encoding="utf-8"?>
<sst xmlns="http://schemas.openxmlformats.org/spreadsheetml/2006/main" count="128" uniqueCount="64">
  <si>
    <t>PARTICULARS</t>
  </si>
  <si>
    <t>HK Janitors/CM</t>
  </si>
  <si>
    <t xml:space="preserve">HK Supervisor </t>
  </si>
  <si>
    <t>(A)</t>
  </si>
  <si>
    <t>Basic Salary</t>
  </si>
  <si>
    <t>D. A. (Special Allowance)</t>
  </si>
  <si>
    <t>Basic + DA</t>
  </si>
  <si>
    <t xml:space="preserve">HRA </t>
  </si>
  <si>
    <t>Washing Allowance</t>
  </si>
  <si>
    <t>Conveyance</t>
  </si>
  <si>
    <t>CCA</t>
  </si>
  <si>
    <t>Additional Salary</t>
  </si>
  <si>
    <t>Total Gross Salary</t>
  </si>
  <si>
    <t>(B)</t>
  </si>
  <si>
    <t>PF Contribution (12% of basic &amp; DA)</t>
  </si>
  <si>
    <t>ESIC (0.75% on total gross)</t>
  </si>
  <si>
    <t>MLWF</t>
  </si>
  <si>
    <t>ProfessionalTax</t>
  </si>
  <si>
    <t>Employees deduction</t>
  </si>
  <si>
    <t>Net Salary (A-B)</t>
  </si>
  <si>
    <t>(C)</t>
  </si>
  <si>
    <t>PF (13%) on Basic + DA</t>
  </si>
  <si>
    <t>ESIC (3.25%) on Total Gross/ Mediclaim</t>
  </si>
  <si>
    <t xml:space="preserve">Ex-Gratia (8.33%) on Basic + DA </t>
  </si>
  <si>
    <t>Gratuity (4.81% pm on Basic + DA)</t>
  </si>
  <si>
    <t xml:space="preserve">Background Verification &amp; Training </t>
  </si>
  <si>
    <t>Uniforms &amp; PPE</t>
  </si>
  <si>
    <t>Tools and Tackles</t>
  </si>
  <si>
    <t>Net Charges to Company</t>
  </si>
  <si>
    <t>Total Cost</t>
  </si>
  <si>
    <t>Department</t>
  </si>
  <si>
    <t>Qty</t>
  </si>
  <si>
    <t>Rate</t>
  </si>
  <si>
    <t>Total (Rs.)</t>
  </si>
  <si>
    <t xml:space="preserve">Sub Total </t>
  </si>
  <si>
    <t>Soft Services</t>
  </si>
  <si>
    <t xml:space="preserve">Supervisor </t>
  </si>
  <si>
    <t xml:space="preserve">Janitor/Chambermaid </t>
  </si>
  <si>
    <t>TOTAL SERVICES FEE</t>
  </si>
  <si>
    <t xml:space="preserve">          MANAGEMENT FEE </t>
  </si>
  <si>
    <t>GRAND TOTAL</t>
  </si>
  <si>
    <t>Terms</t>
  </si>
  <si>
    <t>Taxes as applicable</t>
  </si>
  <si>
    <t>Revision in rates will be approved as per Minimum Wage Notification from the date thereof</t>
  </si>
  <si>
    <t>SILA will provide on statutory documentation each month</t>
  </si>
  <si>
    <t>Cleaning supplies, consumables etc will be supported by delivery challans, usage patterns/documents</t>
  </si>
  <si>
    <t>Uniforms costs (inlcusive of season wear) are included, however, for customized uniforms - we will bill on actual</t>
  </si>
  <si>
    <t xml:space="preserve">Work on Statutory Holidays will be billed as per norms - 26th January, 1st May, 15th August, 2nd October </t>
  </si>
  <si>
    <t>Office Supplies will be billed on Actual and treated as Petty Cash Expenses, a Petty Cash bill will be submitted with billing</t>
  </si>
  <si>
    <t>All rates are based on a 6 day working week schedule</t>
  </si>
  <si>
    <t xml:space="preserve">Materials/Consumables/Machinery </t>
  </si>
  <si>
    <t>Pest Control Services</t>
  </si>
  <si>
    <t xml:space="preserve">Weekly </t>
  </si>
  <si>
    <t>Pest Control Services (GPMS/Rodent/Fogging)</t>
  </si>
  <si>
    <t>Leave Salary - 7.69% of basic + DA</t>
  </si>
  <si>
    <t xml:space="preserve">Toiletries/ HK Consumbales/ Tools and Tackles/Machinery </t>
  </si>
  <si>
    <t xml:space="preserve">To be provided by client </t>
  </si>
  <si>
    <t xml:space="preserve">Payments to be made 15 days from Bill Submission </t>
  </si>
  <si>
    <t>Current  Wages</t>
  </si>
  <si>
    <t xml:space="preserve">Revised Godrej One (Outside Area) - SILA (Monthly Cost Schedule) wef 1st July 2021 to 31st December 2021 </t>
  </si>
  <si>
    <t>Current Godrej One (Outside Area) - SILA (Monthly Cost Schedule)</t>
  </si>
  <si>
    <t xml:space="preserve"> Revised  Wages wef 1st July 2021 to 31st December 2021- V1 15.01.2022</t>
  </si>
  <si>
    <t>Leave Salary - 7.37% of basic + DA</t>
  </si>
  <si>
    <t xml:space="preserve">Approved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</si>
</sst>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2" applyFont="1"/>
    <xf numFmtId="164" fontId="4" fillId="5" borderId="7" xfId="3" applyNumberFormat="1" applyFont="1" applyFill="1" applyBorder="1" applyAlignment="1">
      <alignment horizontal="center" vertical="center"/>
    </xf>
    <xf numFmtId="164" fontId="3" fillId="0" borderId="7" xfId="3" applyNumberFormat="1" applyFont="1" applyFill="1" applyBorder="1" applyAlignment="1">
      <alignment horizontal="center" vertical="center"/>
    </xf>
    <xf numFmtId="164" fontId="4" fillId="0" borderId="7" xfId="3" applyNumberFormat="1" applyFont="1" applyFill="1" applyBorder="1" applyAlignment="1">
      <alignment horizontal="center" vertical="center"/>
    </xf>
    <xf numFmtId="1" fontId="4" fillId="0" borderId="7" xfId="1" applyNumberFormat="1" applyFont="1" applyFill="1" applyBorder="1" applyAlignment="1">
      <alignment horizontal="right"/>
    </xf>
    <xf numFmtId="1" fontId="4" fillId="5" borderId="7" xfId="1" applyNumberFormat="1" applyFont="1" applyFill="1" applyBorder="1" applyAlignment="1">
      <alignment horizontal="right" vertical="center"/>
    </xf>
    <xf numFmtId="3" fontId="4" fillId="0" borderId="7" xfId="0" applyNumberFormat="1" applyFont="1" applyFill="1" applyBorder="1" applyAlignment="1">
      <alignment horizontal="right"/>
    </xf>
    <xf numFmtId="1" fontId="4" fillId="0" borderId="7" xfId="1" applyNumberFormat="1" applyFont="1" applyFill="1" applyBorder="1" applyAlignment="1">
      <alignment horizontal="right" vertical="center"/>
    </xf>
    <xf numFmtId="164" fontId="2" fillId="0" borderId="0" xfId="2" applyNumberFormat="1" applyFont="1"/>
    <xf numFmtId="3" fontId="4" fillId="0" borderId="0" xfId="2" applyNumberFormat="1" applyFont="1" applyFill="1" applyAlignment="1">
      <alignment horizontal="left" vertical="center" wrapText="1"/>
    </xf>
    <xf numFmtId="3" fontId="5" fillId="0" borderId="0" xfId="2" applyNumberFormat="1" applyFont="1" applyFill="1" applyAlignment="1">
      <alignment horizontal="left" vertical="center" wrapText="1"/>
    </xf>
    <xf numFmtId="3" fontId="7" fillId="0" borderId="13" xfId="2" applyNumberFormat="1" applyFont="1" applyFill="1" applyBorder="1" applyAlignment="1">
      <alignment horizontal="center" vertical="center" wrapText="1"/>
    </xf>
    <xf numFmtId="3" fontId="8" fillId="0" borderId="14" xfId="2" applyNumberFormat="1" applyFont="1" applyFill="1" applyBorder="1" applyAlignment="1">
      <alignment horizontal="center" vertical="center" wrapText="1"/>
    </xf>
    <xf numFmtId="3" fontId="8" fillId="0" borderId="15" xfId="2" applyNumberFormat="1" applyFont="1" applyFill="1" applyBorder="1" applyAlignment="1">
      <alignment horizontal="center" vertical="center" wrapText="1"/>
    </xf>
    <xf numFmtId="3" fontId="9" fillId="0" borderId="0" xfId="2" applyNumberFormat="1" applyFont="1" applyFill="1" applyAlignment="1">
      <alignment horizontal="left" vertical="center" wrapText="1"/>
    </xf>
    <xf numFmtId="3" fontId="4" fillId="0" borderId="5" xfId="2" applyNumberFormat="1" applyFont="1" applyFill="1" applyBorder="1" applyAlignment="1">
      <alignment horizontal="center" vertical="center" wrapText="1"/>
    </xf>
    <xf numFmtId="0" fontId="10" fillId="0" borderId="7" xfId="2" applyFont="1" applyBorder="1" applyAlignment="1">
      <alignment vertical="center"/>
    </xf>
    <xf numFmtId="3" fontId="4" fillId="0" borderId="7" xfId="2" applyNumberFormat="1" applyFont="1" applyFill="1" applyBorder="1" applyAlignment="1">
      <alignment horizontal="center" vertical="center" wrapText="1"/>
    </xf>
    <xf numFmtId="3" fontId="4" fillId="0" borderId="8" xfId="2" applyNumberFormat="1" applyFont="1" applyFill="1" applyBorder="1" applyAlignment="1">
      <alignment horizontal="center" vertical="center" wrapText="1"/>
    </xf>
    <xf numFmtId="3" fontId="4" fillId="5" borderId="7" xfId="2" applyNumberFormat="1" applyFont="1" applyFill="1" applyBorder="1" applyAlignment="1">
      <alignment horizontal="center" vertical="center" wrapText="1"/>
    </xf>
    <xf numFmtId="3" fontId="3" fillId="0" borderId="7" xfId="2" applyNumberFormat="1" applyFont="1" applyFill="1" applyBorder="1" applyAlignment="1">
      <alignment horizontal="center" vertical="center" wrapText="1"/>
    </xf>
    <xf numFmtId="3" fontId="3" fillId="0" borderId="8" xfId="2" applyNumberFormat="1" applyFont="1" applyFill="1" applyBorder="1" applyAlignment="1">
      <alignment horizontal="center" vertical="center" wrapText="1"/>
    </xf>
    <xf numFmtId="3" fontId="3" fillId="7" borderId="19" xfId="2" applyNumberFormat="1" applyFont="1" applyFill="1" applyBorder="1" applyAlignment="1">
      <alignment vertical="center" wrapText="1"/>
    </xf>
    <xf numFmtId="165" fontId="3" fillId="2" borderId="20" xfId="1" applyNumberFormat="1" applyFont="1" applyFill="1" applyBorder="1" applyAlignment="1">
      <alignment vertical="center" wrapText="1"/>
    </xf>
    <xf numFmtId="3" fontId="4" fillId="8" borderId="3" xfId="2" applyNumberFormat="1" applyFont="1" applyFill="1" applyBorder="1" applyAlignment="1">
      <alignment horizontal="center" vertical="center" wrapText="1"/>
    </xf>
    <xf numFmtId="3" fontId="3" fillId="8" borderId="4" xfId="2" applyNumberFormat="1" applyFont="1" applyFill="1" applyBorder="1" applyAlignment="1">
      <alignment vertical="center" wrapText="1"/>
    </xf>
    <xf numFmtId="3" fontId="3" fillId="7" borderId="1" xfId="2" applyNumberFormat="1" applyFont="1" applyFill="1" applyBorder="1" applyAlignment="1">
      <alignment vertical="center" wrapText="1"/>
    </xf>
    <xf numFmtId="165" fontId="3" fillId="2" borderId="4" xfId="1" applyNumberFormat="1" applyFont="1" applyFill="1" applyBorder="1" applyAlignment="1">
      <alignment vertical="center" wrapText="1"/>
    </xf>
    <xf numFmtId="3" fontId="4" fillId="0" borderId="0" xfId="2" applyNumberFormat="1" applyFont="1" applyFill="1" applyBorder="1" applyAlignment="1">
      <alignment horizontal="left" vertical="center" wrapText="1"/>
    </xf>
    <xf numFmtId="3" fontId="12" fillId="0" borderId="0" xfId="4" applyNumberFormat="1" applyFont="1" applyFill="1" applyBorder="1" applyAlignment="1">
      <alignment vertical="center"/>
    </xf>
    <xf numFmtId="3" fontId="13" fillId="0" borderId="0" xfId="4" applyNumberFormat="1" applyFont="1" applyFill="1" applyBorder="1" applyAlignment="1">
      <alignment vertical="center"/>
    </xf>
    <xf numFmtId="3" fontId="13" fillId="0" borderId="0" xfId="4" applyNumberFormat="1" applyFont="1" applyFill="1" applyBorder="1" applyAlignment="1">
      <alignment horizontal="left" vertical="center"/>
    </xf>
    <xf numFmtId="3" fontId="13" fillId="0" borderId="0" xfId="2" applyNumberFormat="1" applyFont="1" applyFill="1" applyAlignment="1">
      <alignment horizontal="left" vertical="center"/>
    </xf>
    <xf numFmtId="3" fontId="13" fillId="0" borderId="0" xfId="2" applyNumberFormat="1" applyFont="1" applyFill="1" applyBorder="1" applyAlignment="1">
      <alignment vertical="center"/>
    </xf>
    <xf numFmtId="165" fontId="14" fillId="0" borderId="7" xfId="1" applyNumberFormat="1" applyFont="1" applyBorder="1" applyAlignment="1">
      <alignment vertical="center" wrapText="1"/>
    </xf>
    <xf numFmtId="3" fontId="3" fillId="0" borderId="6" xfId="2" applyNumberFormat="1" applyFont="1" applyFill="1" applyBorder="1" applyAlignment="1">
      <alignment horizontal="center" vertical="center" wrapText="1"/>
    </xf>
    <xf numFmtId="3" fontId="4" fillId="0" borderId="7" xfId="2" applyNumberFormat="1" applyFont="1" applyFill="1" applyBorder="1" applyAlignment="1">
      <alignment horizontal="left" vertical="center" wrapText="1"/>
    </xf>
    <xf numFmtId="3" fontId="4" fillId="0" borderId="6" xfId="2" applyNumberFormat="1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4" borderId="7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/>
    </xf>
    <xf numFmtId="0" fontId="3" fillId="0" borderId="7" xfId="2" applyFont="1" applyFill="1" applyBorder="1" applyAlignment="1">
      <alignment horizontal="center"/>
    </xf>
    <xf numFmtId="43" fontId="4" fillId="0" borderId="7" xfId="3" applyNumberFormat="1" applyFont="1" applyFill="1" applyBorder="1" applyAlignment="1">
      <alignment horizontal="center" vertical="center"/>
    </xf>
    <xf numFmtId="0" fontId="4" fillId="9" borderId="7" xfId="2" applyFont="1" applyFill="1" applyBorder="1" applyAlignment="1">
      <alignment horizontal="center"/>
    </xf>
    <xf numFmtId="164" fontId="4" fillId="9" borderId="7" xfId="3" applyNumberFormat="1" applyFont="1" applyFill="1" applyBorder="1" applyAlignment="1">
      <alignment horizontal="center" vertical="center"/>
    </xf>
    <xf numFmtId="3" fontId="13" fillId="0" borderId="0" xfId="2" applyNumberFormat="1" applyFont="1" applyFill="1" applyAlignment="1">
      <alignment horizontal="left" vertical="center"/>
    </xf>
    <xf numFmtId="3" fontId="13" fillId="0" borderId="0" xfId="4" applyNumberFormat="1" applyFont="1" applyFill="1" applyBorder="1" applyAlignment="1">
      <alignment horizontal="left" vertical="center"/>
    </xf>
    <xf numFmtId="3" fontId="6" fillId="6" borderId="10" xfId="2" applyNumberFormat="1" applyFont="1" applyFill="1" applyBorder="1" applyAlignment="1">
      <alignment horizontal="center" vertical="center" wrapText="1"/>
    </xf>
    <xf numFmtId="3" fontId="6" fillId="6" borderId="11" xfId="2" applyNumberFormat="1" applyFont="1" applyFill="1" applyBorder="1" applyAlignment="1">
      <alignment horizontal="center" vertical="center" wrapText="1"/>
    </xf>
    <xf numFmtId="3" fontId="6" fillId="6" borderId="12" xfId="2" applyNumberFormat="1" applyFont="1" applyFill="1" applyBorder="1" applyAlignment="1">
      <alignment horizontal="center" vertical="center" wrapText="1"/>
    </xf>
    <xf numFmtId="3" fontId="3" fillId="7" borderId="16" xfId="2" applyNumberFormat="1" applyFont="1" applyFill="1" applyBorder="1" applyAlignment="1">
      <alignment horizontal="center" vertical="center" wrapText="1"/>
    </xf>
    <xf numFmtId="3" fontId="3" fillId="7" borderId="17" xfId="2" applyNumberFormat="1" applyFont="1" applyFill="1" applyBorder="1" applyAlignment="1">
      <alignment horizontal="center" vertical="center" wrapText="1"/>
    </xf>
    <xf numFmtId="3" fontId="3" fillId="7" borderId="18" xfId="2" applyNumberFormat="1" applyFont="1" applyFill="1" applyBorder="1" applyAlignment="1">
      <alignment horizontal="center" vertical="center" wrapText="1"/>
    </xf>
    <xf numFmtId="3" fontId="3" fillId="7" borderId="10" xfId="2" applyNumberFormat="1" applyFont="1" applyFill="1" applyBorder="1" applyAlignment="1">
      <alignment horizontal="center" vertical="center" wrapText="1"/>
    </xf>
    <xf numFmtId="3" fontId="3" fillId="7" borderId="11" xfId="2" applyNumberFormat="1" applyFont="1" applyFill="1" applyBorder="1" applyAlignment="1">
      <alignment horizontal="center" vertical="center" wrapText="1"/>
    </xf>
    <xf numFmtId="3" fontId="3" fillId="7" borderId="12" xfId="2" applyNumberFormat="1" applyFont="1" applyFill="1" applyBorder="1" applyAlignment="1">
      <alignment horizontal="center" vertical="center" wrapText="1"/>
    </xf>
    <xf numFmtId="3" fontId="13" fillId="0" borderId="0" xfId="2" applyNumberFormat="1" applyFont="1" applyFill="1" applyBorder="1" applyAlignment="1">
      <alignment horizontal="left" vertical="center"/>
    </xf>
    <xf numFmtId="3" fontId="13" fillId="0" borderId="0" xfId="2" applyNumberFormat="1" applyFont="1" applyFill="1" applyAlignment="1">
      <alignment horizontal="left" vertical="center"/>
    </xf>
    <xf numFmtId="3" fontId="3" fillId="8" borderId="1" xfId="2" applyNumberFormat="1" applyFont="1" applyFill="1" applyBorder="1" applyAlignment="1">
      <alignment horizontal="center" vertical="center" wrapText="1"/>
    </xf>
    <xf numFmtId="3" fontId="3" fillId="8" borderId="2" xfId="2" applyNumberFormat="1" applyFont="1" applyFill="1" applyBorder="1" applyAlignment="1">
      <alignment horizontal="center" vertical="center" wrapText="1"/>
    </xf>
    <xf numFmtId="3" fontId="3" fillId="8" borderId="9" xfId="2" applyNumberFormat="1" applyFont="1" applyFill="1" applyBorder="1" applyAlignment="1">
      <alignment horizontal="center" vertical="center" wrapText="1"/>
    </xf>
    <xf numFmtId="3" fontId="3" fillId="7" borderId="1" xfId="2" applyNumberFormat="1" applyFont="1" applyFill="1" applyBorder="1" applyAlignment="1">
      <alignment horizontal="center" vertical="center" wrapText="1"/>
    </xf>
    <xf numFmtId="3" fontId="3" fillId="7" borderId="2" xfId="2" applyNumberFormat="1" applyFont="1" applyFill="1" applyBorder="1" applyAlignment="1">
      <alignment horizontal="center" vertical="center" wrapText="1"/>
    </xf>
    <xf numFmtId="3" fontId="3" fillId="7" borderId="9" xfId="2" applyNumberFormat="1" applyFont="1" applyFill="1" applyBorder="1" applyAlignment="1">
      <alignment horizontal="center" vertical="center" wrapText="1"/>
    </xf>
    <xf numFmtId="3" fontId="13" fillId="0" borderId="0" xfId="4" applyNumberFormat="1" applyFont="1" applyFill="1" applyBorder="1" applyAlignment="1">
      <alignment horizontal="left" vertical="center"/>
    </xf>
    <xf numFmtId="3" fontId="16" fillId="4" borderId="21" xfId="2" applyNumberFormat="1" applyFont="1" applyFill="1" applyBorder="1" applyAlignment="1">
      <alignment horizontal="center" vertical="center" wrapText="1"/>
    </xf>
    <xf numFmtId="3" fontId="15" fillId="4" borderId="10" xfId="2" applyNumberFormat="1" applyFont="1" applyFill="1" applyBorder="1" applyAlignment="1">
      <alignment horizontal="center" vertical="center" wrapText="1"/>
    </xf>
    <xf numFmtId="3" fontId="15" fillId="4" borderId="11" xfId="2" applyNumberFormat="1" applyFont="1" applyFill="1" applyBorder="1" applyAlignment="1">
      <alignment horizontal="center" vertical="center" wrapText="1"/>
    </xf>
    <xf numFmtId="3" fontId="15" fillId="4" borderId="12" xfId="2" applyNumberFormat="1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17" fillId="4" borderId="22" xfId="2" applyFont="1" applyFill="1" applyBorder="1" applyAlignment="1">
      <alignment horizontal="center" wrapText="1"/>
    </xf>
    <xf numFmtId="0" fontId="17" fillId="4" borderId="22" xfId="2" applyFont="1" applyFill="1" applyBorder="1" applyAlignment="1">
      <alignment horizontal="center"/>
    </xf>
  </cellXfs>
  <cellStyles count="5">
    <cellStyle name="Comma" xfId="1" builtinId="3"/>
    <cellStyle name="Comma 2" xfId="3" xr:uid="{00000000-0005-0000-0000-000001000000}"/>
    <cellStyle name="Normal" xfId="0" builtinId="0"/>
    <cellStyle name="Normal 2 5" xfId="4" xr:uid="{00000000-0005-0000-0000-000003000000}"/>
    <cellStyle name="Normal 5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0</xdr:colOff>
      <xdr:row>2</xdr:row>
      <xdr:rowOff>93956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61925"/>
          <a:ext cx="0" cy="292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0" cy="38732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61925"/>
          <a:ext cx="0" cy="3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0" cy="38732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61925"/>
          <a:ext cx="0" cy="3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1685926</xdr:colOff>
      <xdr:row>1</xdr:row>
      <xdr:rowOff>0</xdr:rowOff>
    </xdr:from>
    <xdr:ext cx="0" cy="38732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1" y="161925"/>
          <a:ext cx="0" cy="3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1685926</xdr:colOff>
      <xdr:row>1</xdr:row>
      <xdr:rowOff>0</xdr:rowOff>
    </xdr:from>
    <xdr:ext cx="0" cy="387326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966" y="175260"/>
          <a:ext cx="0" cy="3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29"/>
  <sheetViews>
    <sheetView tabSelected="1" workbookViewId="0">
      <selection activeCell="N11" sqref="N11"/>
    </sheetView>
  </sheetViews>
  <sheetFormatPr defaultColWidth="9.109375" defaultRowHeight="13.8" x14ac:dyDescent="0.3"/>
  <cols>
    <col min="1" max="1" width="9.109375" style="10"/>
    <col min="2" max="2" width="6.6640625" style="10" customWidth="1"/>
    <col min="3" max="3" width="32.21875" style="10" customWidth="1"/>
    <col min="4" max="4" width="5.33203125" style="10" customWidth="1"/>
    <col min="5" max="5" width="15.33203125" style="10" customWidth="1"/>
    <col min="6" max="6" width="13.109375" style="10" customWidth="1"/>
    <col min="7" max="7" width="9.109375" style="10"/>
    <col min="8" max="8" width="6.77734375" style="10" customWidth="1"/>
    <col min="9" max="9" width="31" style="10" customWidth="1"/>
    <col min="10" max="16384" width="9.109375" style="10"/>
  </cols>
  <sheetData>
    <row r="2" spans="2:12" ht="15" customHeight="1" thickBot="1" x14ac:dyDescent="0.35">
      <c r="H2" s="67" t="s">
        <v>63</v>
      </c>
      <c r="I2" s="67"/>
      <c r="J2" s="67"/>
      <c r="K2" s="67"/>
      <c r="L2" s="67"/>
    </row>
    <row r="3" spans="2:12" s="11" customFormat="1" ht="44.4" customHeight="1" thickBot="1" x14ac:dyDescent="0.35">
      <c r="B3" s="49" t="s">
        <v>60</v>
      </c>
      <c r="C3" s="50"/>
      <c r="D3" s="50"/>
      <c r="E3" s="50"/>
      <c r="F3" s="51"/>
      <c r="H3" s="68" t="s">
        <v>59</v>
      </c>
      <c r="I3" s="69"/>
      <c r="J3" s="69"/>
      <c r="K3" s="69"/>
      <c r="L3" s="70"/>
    </row>
    <row r="4" spans="2:12" s="15" customFormat="1" ht="28.8" x14ac:dyDescent="0.3">
      <c r="B4" s="12"/>
      <c r="C4" s="13" t="s">
        <v>30</v>
      </c>
      <c r="D4" s="13" t="s">
        <v>31</v>
      </c>
      <c r="E4" s="13" t="s">
        <v>32</v>
      </c>
      <c r="F4" s="14" t="s">
        <v>33</v>
      </c>
      <c r="H4" s="12"/>
      <c r="I4" s="13" t="s">
        <v>30</v>
      </c>
      <c r="J4" s="13" t="s">
        <v>31</v>
      </c>
      <c r="K4" s="13" t="s">
        <v>32</v>
      </c>
      <c r="L4" s="14" t="s">
        <v>33</v>
      </c>
    </row>
    <row r="5" spans="2:12" x14ac:dyDescent="0.3">
      <c r="B5" s="52" t="s">
        <v>35</v>
      </c>
      <c r="C5" s="53"/>
      <c r="D5" s="53"/>
      <c r="E5" s="53"/>
      <c r="F5" s="54"/>
      <c r="H5" s="52" t="s">
        <v>35</v>
      </c>
      <c r="I5" s="53"/>
      <c r="J5" s="53"/>
      <c r="K5" s="53"/>
      <c r="L5" s="54"/>
    </row>
    <row r="6" spans="2:12" x14ac:dyDescent="0.3">
      <c r="B6" s="16">
        <v>1</v>
      </c>
      <c r="C6" s="17" t="s">
        <v>36</v>
      </c>
      <c r="D6" s="20">
        <v>1</v>
      </c>
      <c r="E6" s="18">
        <f>'Wage Breakup'!D34</f>
        <v>21395.192299999999</v>
      </c>
      <c r="F6" s="19">
        <f>E6*D6</f>
        <v>21395.192299999999</v>
      </c>
      <c r="H6" s="16">
        <v>1</v>
      </c>
      <c r="I6" s="17" t="s">
        <v>36</v>
      </c>
      <c r="J6" s="20">
        <v>1</v>
      </c>
      <c r="K6" s="18">
        <f>'Wage Breakup'!I34</f>
        <v>21910.950250000002</v>
      </c>
      <c r="L6" s="19">
        <f>K6*J6</f>
        <v>21910.950250000002</v>
      </c>
    </row>
    <row r="7" spans="2:12" x14ac:dyDescent="0.3">
      <c r="B7" s="16">
        <f>B6+1</f>
        <v>2</v>
      </c>
      <c r="C7" s="17" t="s">
        <v>37</v>
      </c>
      <c r="D7" s="20">
        <v>6</v>
      </c>
      <c r="E7" s="18">
        <f>'Wage Breakup'!C34</f>
        <v>16328.150750000001</v>
      </c>
      <c r="F7" s="19">
        <f>E7*D7</f>
        <v>97968.904500000004</v>
      </c>
      <c r="H7" s="16">
        <f>H6+1</f>
        <v>2</v>
      </c>
      <c r="I7" s="17" t="s">
        <v>37</v>
      </c>
      <c r="J7" s="20">
        <v>16</v>
      </c>
      <c r="K7" s="18">
        <f>'Wage Breakup'!H34</f>
        <v>16775.777050000001</v>
      </c>
      <c r="L7" s="19">
        <f>K7*J7</f>
        <v>268412.43280000001</v>
      </c>
    </row>
    <row r="8" spans="2:12" x14ac:dyDescent="0.3">
      <c r="B8" s="16"/>
      <c r="C8" s="21" t="s">
        <v>34</v>
      </c>
      <c r="D8" s="20"/>
      <c r="E8" s="18"/>
      <c r="F8" s="22">
        <f>SUM(F6:F7)</f>
        <v>119364.0968</v>
      </c>
      <c r="H8" s="16"/>
      <c r="I8" s="21" t="s">
        <v>34</v>
      </c>
      <c r="J8" s="20"/>
      <c r="K8" s="18"/>
      <c r="L8" s="22">
        <f>SUM(L6:L7)</f>
        <v>290323.38305</v>
      </c>
    </row>
    <row r="9" spans="2:12" x14ac:dyDescent="0.3">
      <c r="B9" s="52" t="s">
        <v>51</v>
      </c>
      <c r="C9" s="53"/>
      <c r="D9" s="53"/>
      <c r="E9" s="53"/>
      <c r="F9" s="54"/>
      <c r="H9" s="52" t="s">
        <v>51</v>
      </c>
      <c r="I9" s="53"/>
      <c r="J9" s="53"/>
      <c r="K9" s="53"/>
      <c r="L9" s="54"/>
    </row>
    <row r="10" spans="2:12" ht="27.6" x14ac:dyDescent="0.3">
      <c r="B10" s="16">
        <v>1</v>
      </c>
      <c r="C10" s="37" t="s">
        <v>53</v>
      </c>
      <c r="D10" s="20"/>
      <c r="E10" s="18" t="s">
        <v>52</v>
      </c>
      <c r="F10" s="38"/>
      <c r="H10" s="16">
        <v>1</v>
      </c>
      <c r="I10" s="37" t="s">
        <v>53</v>
      </c>
      <c r="J10" s="20"/>
      <c r="K10" s="18" t="s">
        <v>52</v>
      </c>
      <c r="L10" s="38"/>
    </row>
    <row r="11" spans="2:12" x14ac:dyDescent="0.3">
      <c r="B11" s="16"/>
      <c r="C11" s="21" t="s">
        <v>34</v>
      </c>
      <c r="D11" s="20"/>
      <c r="E11" s="18"/>
      <c r="F11" s="36">
        <f>SUM(F10)</f>
        <v>0</v>
      </c>
      <c r="H11" s="16"/>
      <c r="I11" s="21" t="s">
        <v>34</v>
      </c>
      <c r="J11" s="20"/>
      <c r="K11" s="18"/>
      <c r="L11" s="36">
        <f>SUM(L10)</f>
        <v>0</v>
      </c>
    </row>
    <row r="12" spans="2:12" x14ac:dyDescent="0.3">
      <c r="B12" s="52" t="s">
        <v>50</v>
      </c>
      <c r="C12" s="53"/>
      <c r="D12" s="53"/>
      <c r="E12" s="53"/>
      <c r="F12" s="54"/>
      <c r="H12" s="52" t="s">
        <v>50</v>
      </c>
      <c r="I12" s="53"/>
      <c r="J12" s="53"/>
      <c r="K12" s="53"/>
      <c r="L12" s="54"/>
    </row>
    <row r="13" spans="2:12" ht="41.4" x14ac:dyDescent="0.3">
      <c r="B13" s="16">
        <v>1</v>
      </c>
      <c r="C13" s="35" t="s">
        <v>55</v>
      </c>
      <c r="D13" s="20"/>
      <c r="E13" s="18" t="s">
        <v>56</v>
      </c>
      <c r="F13" s="19"/>
      <c r="H13" s="16">
        <v>1</v>
      </c>
      <c r="I13" s="35" t="s">
        <v>55</v>
      </c>
      <c r="J13" s="20"/>
      <c r="K13" s="18" t="s">
        <v>56</v>
      </c>
      <c r="L13" s="19"/>
    </row>
    <row r="14" spans="2:12" ht="14.4" thickBot="1" x14ac:dyDescent="0.35">
      <c r="B14" s="16"/>
      <c r="C14" s="21" t="s">
        <v>34</v>
      </c>
      <c r="D14" s="20"/>
      <c r="E14" s="18"/>
      <c r="F14" s="22">
        <f>SUM(F13:F13)</f>
        <v>0</v>
      </c>
      <c r="H14" s="16"/>
      <c r="I14" s="21" t="s">
        <v>34</v>
      </c>
      <c r="J14" s="20"/>
      <c r="K14" s="18"/>
      <c r="L14" s="22">
        <f>SUM(L13:L13)</f>
        <v>0</v>
      </c>
    </row>
    <row r="15" spans="2:12" ht="14.4" thickBot="1" x14ac:dyDescent="0.35">
      <c r="B15" s="23"/>
      <c r="C15" s="55" t="s">
        <v>38</v>
      </c>
      <c r="D15" s="56"/>
      <c r="E15" s="57"/>
      <c r="F15" s="24">
        <f>F14+F8+F11</f>
        <v>119364.0968</v>
      </c>
      <c r="H15" s="23"/>
      <c r="I15" s="55" t="s">
        <v>38</v>
      </c>
      <c r="J15" s="56"/>
      <c r="K15" s="57"/>
      <c r="L15" s="24">
        <f>L14+L8+L11</f>
        <v>290323.38305</v>
      </c>
    </row>
    <row r="16" spans="2:12" ht="14.4" thickBot="1" x14ac:dyDescent="0.35">
      <c r="B16" s="25"/>
      <c r="C16" s="60" t="s">
        <v>39</v>
      </c>
      <c r="D16" s="61"/>
      <c r="E16" s="62"/>
      <c r="F16" s="26">
        <f>F15*7%</f>
        <v>8355.4867760000016</v>
      </c>
      <c r="H16" s="25"/>
      <c r="I16" s="60" t="s">
        <v>39</v>
      </c>
      <c r="J16" s="61"/>
      <c r="K16" s="62"/>
      <c r="L16" s="26">
        <f>L15*7%</f>
        <v>20322.636813500001</v>
      </c>
    </row>
    <row r="17" spans="2:12" ht="14.4" thickBot="1" x14ac:dyDescent="0.35">
      <c r="B17" s="27"/>
      <c r="C17" s="63" t="s">
        <v>40</v>
      </c>
      <c r="D17" s="64"/>
      <c r="E17" s="65"/>
      <c r="F17" s="28">
        <f>F15+F16</f>
        <v>127719.583576</v>
      </c>
      <c r="H17" s="27"/>
      <c r="I17" s="63" t="s">
        <v>40</v>
      </c>
      <c r="J17" s="64"/>
      <c r="K17" s="65"/>
      <c r="L17" s="28">
        <f>L15+L16</f>
        <v>310646.01986350003</v>
      </c>
    </row>
    <row r="18" spans="2:12" s="29" customFormat="1" x14ac:dyDescent="0.3"/>
    <row r="19" spans="2:12" s="29" customFormat="1" x14ac:dyDescent="0.3"/>
    <row r="20" spans="2:12" s="29" customFormat="1" x14ac:dyDescent="0.3">
      <c r="B20" s="30" t="s">
        <v>41</v>
      </c>
      <c r="C20" s="31"/>
      <c r="H20" s="30" t="s">
        <v>41</v>
      </c>
      <c r="I20" s="31"/>
    </row>
    <row r="21" spans="2:12" s="33" customFormat="1" x14ac:dyDescent="0.3">
      <c r="B21" s="66" t="s">
        <v>42</v>
      </c>
      <c r="C21" s="66"/>
      <c r="D21" s="66"/>
      <c r="E21" s="66"/>
      <c r="F21" s="66"/>
      <c r="H21" s="66" t="s">
        <v>42</v>
      </c>
      <c r="I21" s="66"/>
      <c r="J21" s="66"/>
      <c r="K21" s="66"/>
      <c r="L21" s="66"/>
    </row>
    <row r="22" spans="2:12" s="33" customFormat="1" x14ac:dyDescent="0.3">
      <c r="B22" s="32" t="s">
        <v>43</v>
      </c>
      <c r="C22" s="32"/>
      <c r="D22" s="32"/>
      <c r="E22" s="32"/>
      <c r="F22" s="32"/>
      <c r="H22" s="48" t="s">
        <v>43</v>
      </c>
      <c r="I22" s="48"/>
      <c r="J22" s="48"/>
      <c r="K22" s="48"/>
      <c r="L22" s="48"/>
    </row>
    <row r="23" spans="2:12" s="33" customFormat="1" x14ac:dyDescent="0.3">
      <c r="B23" s="66" t="s">
        <v>44</v>
      </c>
      <c r="C23" s="66"/>
      <c r="D23" s="66"/>
      <c r="E23" s="66"/>
      <c r="F23" s="66"/>
      <c r="H23" s="66" t="s">
        <v>44</v>
      </c>
      <c r="I23" s="66"/>
      <c r="J23" s="66"/>
      <c r="K23" s="66"/>
      <c r="L23" s="66"/>
    </row>
    <row r="24" spans="2:12" s="33" customFormat="1" x14ac:dyDescent="0.3">
      <c r="B24" s="58" t="s">
        <v>45</v>
      </c>
      <c r="C24" s="58"/>
      <c r="D24" s="58"/>
      <c r="E24" s="58"/>
      <c r="F24" s="58"/>
      <c r="H24" s="58" t="s">
        <v>45</v>
      </c>
      <c r="I24" s="58"/>
      <c r="J24" s="58"/>
      <c r="K24" s="58"/>
      <c r="L24" s="58"/>
    </row>
    <row r="25" spans="2:12" x14ac:dyDescent="0.3">
      <c r="B25" s="34" t="s">
        <v>46</v>
      </c>
      <c r="C25" s="34"/>
      <c r="D25" s="34"/>
      <c r="E25" s="34"/>
      <c r="F25" s="34"/>
      <c r="H25" s="34" t="s">
        <v>46</v>
      </c>
      <c r="I25" s="34"/>
      <c r="J25" s="34"/>
      <c r="K25" s="34"/>
      <c r="L25" s="34"/>
    </row>
    <row r="26" spans="2:12" x14ac:dyDescent="0.3">
      <c r="B26" s="34" t="s">
        <v>47</v>
      </c>
      <c r="C26" s="34"/>
      <c r="D26" s="34"/>
      <c r="E26" s="34"/>
      <c r="F26" s="34"/>
      <c r="H26" s="34" t="s">
        <v>47</v>
      </c>
      <c r="I26" s="34"/>
      <c r="J26" s="34"/>
      <c r="K26" s="34"/>
      <c r="L26" s="34"/>
    </row>
    <row r="27" spans="2:12" x14ac:dyDescent="0.3">
      <c r="B27" s="34" t="s">
        <v>48</v>
      </c>
      <c r="C27" s="34"/>
      <c r="D27" s="34"/>
      <c r="E27" s="34"/>
      <c r="F27" s="34"/>
      <c r="H27" s="34" t="s">
        <v>48</v>
      </c>
      <c r="I27" s="34"/>
      <c r="J27" s="34"/>
      <c r="K27" s="34"/>
      <c r="L27" s="34"/>
    </row>
    <row r="28" spans="2:12" x14ac:dyDescent="0.3">
      <c r="B28" s="59" t="s">
        <v>49</v>
      </c>
      <c r="C28" s="59"/>
      <c r="D28" s="59"/>
      <c r="E28" s="59"/>
      <c r="F28" s="59"/>
      <c r="H28" s="59" t="s">
        <v>49</v>
      </c>
      <c r="I28" s="59"/>
      <c r="J28" s="59"/>
      <c r="K28" s="59"/>
      <c r="L28" s="59"/>
    </row>
    <row r="29" spans="2:12" x14ac:dyDescent="0.3">
      <c r="B29" s="33" t="s">
        <v>57</v>
      </c>
      <c r="C29" s="33"/>
      <c r="D29" s="33"/>
      <c r="E29" s="33"/>
      <c r="F29" s="33"/>
      <c r="H29" s="47" t="s">
        <v>57</v>
      </c>
      <c r="I29" s="47"/>
      <c r="J29" s="47"/>
      <c r="K29" s="47"/>
      <c r="L29" s="47"/>
    </row>
  </sheetData>
  <mergeCells count="23">
    <mergeCell ref="H2:L2"/>
    <mergeCell ref="H28:L28"/>
    <mergeCell ref="I16:K16"/>
    <mergeCell ref="I17:K17"/>
    <mergeCell ref="H21:L21"/>
    <mergeCell ref="H23:L23"/>
    <mergeCell ref="H24:L24"/>
    <mergeCell ref="H3:L3"/>
    <mergeCell ref="H5:L5"/>
    <mergeCell ref="H9:L9"/>
    <mergeCell ref="H12:L12"/>
    <mergeCell ref="I15:K15"/>
    <mergeCell ref="B28:F28"/>
    <mergeCell ref="B12:F12"/>
    <mergeCell ref="C16:E16"/>
    <mergeCell ref="C17:E17"/>
    <mergeCell ref="B21:F21"/>
    <mergeCell ref="B23:F23"/>
    <mergeCell ref="B3:F3"/>
    <mergeCell ref="B5:F5"/>
    <mergeCell ref="C15:E15"/>
    <mergeCell ref="B9:F9"/>
    <mergeCell ref="B24:F24"/>
  </mergeCells>
  <pageMargins left="0.7" right="0.7" top="0.75" bottom="0.75" header="0.3" footer="0.3"/>
  <pageSetup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I40"/>
  <sheetViews>
    <sheetView workbookViewId="0">
      <selection activeCell="G3" sqref="G3:I3"/>
    </sheetView>
  </sheetViews>
  <sheetFormatPr defaultColWidth="9.109375" defaultRowHeight="13.8" x14ac:dyDescent="0.3"/>
  <cols>
    <col min="1" max="1" width="9.109375" style="1"/>
    <col min="2" max="2" width="33.6640625" style="1" customWidth="1"/>
    <col min="3" max="3" width="13.109375" style="1" customWidth="1"/>
    <col min="4" max="4" width="14" style="1" customWidth="1"/>
    <col min="5" max="6" width="9.109375" style="1"/>
    <col min="7" max="7" width="30.5546875" style="1" customWidth="1"/>
    <col min="8" max="8" width="10.33203125" style="1" customWidth="1"/>
    <col min="9" max="9" width="9.77734375" style="1" customWidth="1"/>
    <col min="10" max="16384" width="9.109375" style="1"/>
  </cols>
  <sheetData>
    <row r="2" spans="2:9" ht="18" x14ac:dyDescent="0.35">
      <c r="G2" s="73" t="s">
        <v>63</v>
      </c>
      <c r="H2" s="73"/>
      <c r="I2" s="73"/>
    </row>
    <row r="3" spans="2:9" ht="31.8" customHeight="1" x14ac:dyDescent="0.35">
      <c r="B3" s="71" t="s">
        <v>58</v>
      </c>
      <c r="C3" s="71"/>
      <c r="D3" s="71"/>
      <c r="G3" s="72" t="s">
        <v>61</v>
      </c>
      <c r="H3" s="72"/>
      <c r="I3" s="72"/>
    </row>
    <row r="4" spans="2:9" ht="40.5" customHeight="1" x14ac:dyDescent="0.3">
      <c r="B4" s="39" t="s">
        <v>0</v>
      </c>
      <c r="C4" s="40" t="s">
        <v>1</v>
      </c>
      <c r="D4" s="40" t="s">
        <v>2</v>
      </c>
      <c r="G4" s="39" t="s">
        <v>0</v>
      </c>
      <c r="H4" s="40" t="s">
        <v>1</v>
      </c>
      <c r="I4" s="40" t="s">
        <v>2</v>
      </c>
    </row>
    <row r="5" spans="2:9" x14ac:dyDescent="0.3">
      <c r="B5" s="41" t="s">
        <v>3</v>
      </c>
      <c r="C5" s="41"/>
      <c r="D5" s="42"/>
      <c r="G5" s="41" t="s">
        <v>3</v>
      </c>
      <c r="H5" s="41"/>
      <c r="I5" s="42"/>
    </row>
    <row r="6" spans="2:9" x14ac:dyDescent="0.3">
      <c r="B6" s="42" t="s">
        <v>4</v>
      </c>
      <c r="C6" s="2">
        <v>10021</v>
      </c>
      <c r="D6" s="2">
        <v>11632</v>
      </c>
      <c r="G6" s="42" t="s">
        <v>4</v>
      </c>
      <c r="H6" s="2">
        <v>10021</v>
      </c>
      <c r="I6" s="2">
        <v>11632</v>
      </c>
    </row>
    <row r="7" spans="2:9" x14ac:dyDescent="0.3">
      <c r="B7" s="45" t="s">
        <v>5</v>
      </c>
      <c r="C7" s="46">
        <v>1092</v>
      </c>
      <c r="D7" s="46">
        <v>1092</v>
      </c>
      <c r="G7" s="45" t="s">
        <v>5</v>
      </c>
      <c r="H7" s="46">
        <v>1430</v>
      </c>
      <c r="I7" s="46">
        <v>1430</v>
      </c>
    </row>
    <row r="8" spans="2:9" x14ac:dyDescent="0.3">
      <c r="B8" s="43" t="s">
        <v>6</v>
      </c>
      <c r="C8" s="3">
        <f>SUM(C6:C7)</f>
        <v>11113</v>
      </c>
      <c r="D8" s="3">
        <f>SUM(D6:D7)</f>
        <v>12724</v>
      </c>
      <c r="G8" s="43" t="s">
        <v>6</v>
      </c>
      <c r="H8" s="3">
        <f>SUM(H6:H7)</f>
        <v>11451</v>
      </c>
      <c r="I8" s="3">
        <f>SUM(I6:I7)</f>
        <v>13062</v>
      </c>
    </row>
    <row r="9" spans="2:9" x14ac:dyDescent="0.3">
      <c r="B9" s="42" t="s">
        <v>7</v>
      </c>
      <c r="C9" s="4">
        <f>C8*6%</f>
        <v>666.78</v>
      </c>
      <c r="D9" s="44">
        <f>D8*27%</f>
        <v>3435.48</v>
      </c>
      <c r="G9" s="42" t="s">
        <v>7</v>
      </c>
      <c r="H9" s="4">
        <f>H8*6%</f>
        <v>687.06</v>
      </c>
      <c r="I9" s="44">
        <f>I8*27%</f>
        <v>3526.7400000000002</v>
      </c>
    </row>
    <row r="10" spans="2:9" x14ac:dyDescent="0.3">
      <c r="B10" s="42" t="s">
        <v>8</v>
      </c>
      <c r="C10" s="4">
        <v>0</v>
      </c>
      <c r="D10" s="4">
        <v>0</v>
      </c>
      <c r="G10" s="42" t="s">
        <v>8</v>
      </c>
      <c r="H10" s="4">
        <v>0</v>
      </c>
      <c r="I10" s="4">
        <v>0</v>
      </c>
    </row>
    <row r="11" spans="2:9" x14ac:dyDescent="0.3">
      <c r="B11" s="42" t="s">
        <v>9</v>
      </c>
      <c r="C11" s="4">
        <v>0</v>
      </c>
      <c r="D11" s="4">
        <v>0</v>
      </c>
      <c r="G11" s="42" t="s">
        <v>9</v>
      </c>
      <c r="H11" s="4">
        <v>0</v>
      </c>
      <c r="I11" s="4">
        <v>0</v>
      </c>
    </row>
    <row r="12" spans="2:9" x14ac:dyDescent="0.3">
      <c r="B12" s="42" t="s">
        <v>10</v>
      </c>
      <c r="C12" s="4">
        <v>0</v>
      </c>
      <c r="D12" s="4">
        <v>0</v>
      </c>
      <c r="G12" s="42" t="s">
        <v>10</v>
      </c>
      <c r="H12" s="4">
        <v>0</v>
      </c>
      <c r="I12" s="4">
        <v>0</v>
      </c>
    </row>
    <row r="13" spans="2:9" x14ac:dyDescent="0.3">
      <c r="B13" s="42" t="s">
        <v>11</v>
      </c>
      <c r="C13" s="4">
        <v>0</v>
      </c>
      <c r="D13" s="4">
        <v>0</v>
      </c>
      <c r="G13" s="42" t="s">
        <v>11</v>
      </c>
      <c r="H13" s="4">
        <v>0</v>
      </c>
      <c r="I13" s="4">
        <v>0</v>
      </c>
    </row>
    <row r="14" spans="2:9" x14ac:dyDescent="0.3">
      <c r="B14" s="43" t="s">
        <v>12</v>
      </c>
      <c r="C14" s="3">
        <f>SUM(C8:C13)</f>
        <v>11779.78</v>
      </c>
      <c r="D14" s="3">
        <f>SUM(D8:D13)</f>
        <v>16159.48</v>
      </c>
      <c r="G14" s="43" t="s">
        <v>12</v>
      </c>
      <c r="H14" s="3">
        <f>SUM(H8:H13)</f>
        <v>12138.06</v>
      </c>
      <c r="I14" s="3">
        <f>SUM(I8:I13)</f>
        <v>16588.740000000002</v>
      </c>
    </row>
    <row r="15" spans="2:9" x14ac:dyDescent="0.3">
      <c r="B15" s="43" t="s">
        <v>13</v>
      </c>
      <c r="C15" s="3"/>
      <c r="D15" s="3"/>
      <c r="G15" s="43" t="s">
        <v>13</v>
      </c>
      <c r="H15" s="3"/>
      <c r="I15" s="3"/>
    </row>
    <row r="16" spans="2:9" x14ac:dyDescent="0.3">
      <c r="B16" s="42" t="s">
        <v>14</v>
      </c>
      <c r="C16" s="5">
        <f>IF(C14-C9&gt;14999,15000*12%,IF(C14-C9&lt;14999,SUM(C14-C9)*12%))</f>
        <v>1333.56</v>
      </c>
      <c r="D16" s="5">
        <f>IF(D14-D9&gt;14999,15000*12%,IF(D14-D9&lt;14999,SUM(D14-D9)*12%))</f>
        <v>1526.8799999999999</v>
      </c>
      <c r="G16" s="42" t="s">
        <v>14</v>
      </c>
      <c r="H16" s="5">
        <f>IF(H14-H9&gt;14999,15000*12%,IF(H14-H9&lt;14999,SUM(H14-H9)*12%))</f>
        <v>1374.12</v>
      </c>
      <c r="I16" s="5">
        <f>IF(I14-I9&gt;14999,15000*12%,IF(I14-I9&lt;14999,SUM(I14-I9)*12%))</f>
        <v>1567.44</v>
      </c>
    </row>
    <row r="17" spans="2:9" x14ac:dyDescent="0.3">
      <c r="B17" s="42" t="s">
        <v>15</v>
      </c>
      <c r="C17" s="6">
        <f>IF(C14&gt;21000,0,IF(C14&lt;21000,C14*0.75%))</f>
        <v>88.348349999999996</v>
      </c>
      <c r="D17" s="6">
        <f>IF(D14&gt;21000,0,IF(D14&lt;21000,D14*0.75%))</f>
        <v>121.19609999999999</v>
      </c>
      <c r="G17" s="42" t="s">
        <v>15</v>
      </c>
      <c r="H17" s="6">
        <f>IF(H14&gt;21000,0,IF(H14&lt;21000,H14*0.75%))</f>
        <v>91.035449999999997</v>
      </c>
      <c r="I17" s="6">
        <f>IF(I14&gt;21000,0,IF(I14&lt;21000,I14*0.75%))</f>
        <v>124.41555000000001</v>
      </c>
    </row>
    <row r="18" spans="2:9" x14ac:dyDescent="0.3">
      <c r="B18" s="42" t="s">
        <v>16</v>
      </c>
      <c r="C18" s="7">
        <v>2</v>
      </c>
      <c r="D18" s="7">
        <v>2</v>
      </c>
      <c r="G18" s="42" t="s">
        <v>16</v>
      </c>
      <c r="H18" s="7">
        <v>2</v>
      </c>
      <c r="I18" s="7">
        <v>2</v>
      </c>
    </row>
    <row r="19" spans="2:9" x14ac:dyDescent="0.3">
      <c r="B19" s="42" t="s">
        <v>17</v>
      </c>
      <c r="C19" s="8">
        <f>IF(C14&gt;10000,200,IF(C14&gt;7500,175,IF(C14&lt;7499,0)))</f>
        <v>200</v>
      </c>
      <c r="D19" s="8">
        <f>IF(D14&gt;10000,200,IF(D14&gt;7500,175,IF(D14&lt;7499,0)))</f>
        <v>200</v>
      </c>
      <c r="G19" s="42" t="s">
        <v>17</v>
      </c>
      <c r="H19" s="8">
        <f>IF(H14&gt;10000,200,IF(H14&gt;7500,175,IF(H14&lt;7499,0)))</f>
        <v>200</v>
      </c>
      <c r="I19" s="8">
        <f>IF(I14&gt;10000,200,IF(I14&gt;7500,175,IF(I14&lt;7499,0)))</f>
        <v>200</v>
      </c>
    </row>
    <row r="20" spans="2:9" x14ac:dyDescent="0.3">
      <c r="B20" s="43" t="s">
        <v>18</v>
      </c>
      <c r="C20" s="3">
        <f>SUM(C16:C19)</f>
        <v>1623.9083499999999</v>
      </c>
      <c r="D20" s="3">
        <f>SUM(D16:D19)</f>
        <v>1850.0760999999998</v>
      </c>
      <c r="G20" s="43" t="s">
        <v>18</v>
      </c>
      <c r="H20" s="3">
        <f>SUM(H16:H19)</f>
        <v>1667.15545</v>
      </c>
      <c r="I20" s="3">
        <f>SUM(I16:I19)</f>
        <v>1893.85555</v>
      </c>
    </row>
    <row r="21" spans="2:9" x14ac:dyDescent="0.3">
      <c r="B21" s="43"/>
      <c r="C21" s="3"/>
      <c r="D21" s="3"/>
      <c r="G21" s="43"/>
      <c r="H21" s="3"/>
      <c r="I21" s="3"/>
    </row>
    <row r="22" spans="2:9" x14ac:dyDescent="0.3">
      <c r="B22" s="43" t="s">
        <v>19</v>
      </c>
      <c r="C22" s="3">
        <f>C14-C20</f>
        <v>10155.871650000001</v>
      </c>
      <c r="D22" s="3">
        <f>D14-D20</f>
        <v>14309.403899999999</v>
      </c>
      <c r="G22" s="43" t="s">
        <v>19</v>
      </c>
      <c r="H22" s="3">
        <f>H14-H20</f>
        <v>10470.904549999999</v>
      </c>
      <c r="I22" s="3">
        <f>I14-I20</f>
        <v>14694.884450000001</v>
      </c>
    </row>
    <row r="23" spans="2:9" x14ac:dyDescent="0.3">
      <c r="B23" s="43" t="s">
        <v>20</v>
      </c>
      <c r="C23" s="3"/>
      <c r="D23" s="3"/>
      <c r="G23" s="43" t="s">
        <v>20</v>
      </c>
      <c r="H23" s="3"/>
      <c r="I23" s="3"/>
    </row>
    <row r="24" spans="2:9" x14ac:dyDescent="0.3">
      <c r="B24" s="42" t="s">
        <v>21</v>
      </c>
      <c r="C24" s="5">
        <f>IF(C14-C9&gt;14999,15000*13%,IF(C14-C9&lt;14999,SUM(C14-C9)*13%))</f>
        <v>1444.69</v>
      </c>
      <c r="D24" s="5">
        <f>IF(D14-D9&gt;14999,15000*13%,IF(D14-D9&lt;14999,SUM(D14-D9)*13%))</f>
        <v>1654.1200000000001</v>
      </c>
      <c r="G24" s="42" t="s">
        <v>21</v>
      </c>
      <c r="H24" s="5">
        <f>IF(H14-H9&gt;14999,15000*13%,IF(H14-H9&lt;14999,SUM(H14-H9)*13%))</f>
        <v>1488.63</v>
      </c>
      <c r="I24" s="5">
        <f>IF(I14-I9&gt;14999,15000*13%,IF(I14-I9&lt;14999,SUM(I14-I9)*13%))</f>
        <v>1698.0600000000004</v>
      </c>
    </row>
    <row r="25" spans="2:9" x14ac:dyDescent="0.3">
      <c r="B25" s="42" t="s">
        <v>22</v>
      </c>
      <c r="C25" s="6">
        <f>IF(C14&gt;21000,0,IF(C14&lt;21000,C14*3.25%))</f>
        <v>382.84285000000006</v>
      </c>
      <c r="D25" s="6">
        <f>IF(D14&gt;21000,0,IF(D14&lt;21000,D14*3.25%))</f>
        <v>525.18309999999997</v>
      </c>
      <c r="G25" s="42" t="s">
        <v>22</v>
      </c>
      <c r="H25" s="6">
        <f>IF(H14&gt;21000,0,IF(H14&lt;21000,H14*3.25%))</f>
        <v>394.48694999999998</v>
      </c>
      <c r="I25" s="6">
        <f>IF(I14&gt;21000,0,IF(I14&lt;21000,I14*3.25%))</f>
        <v>539.13405000000012</v>
      </c>
    </row>
    <row r="26" spans="2:9" x14ac:dyDescent="0.3">
      <c r="B26" s="42" t="s">
        <v>23</v>
      </c>
      <c r="C26" s="4">
        <f>+C8*8.33%</f>
        <v>925.71289999999999</v>
      </c>
      <c r="D26" s="4">
        <f>+D8*8.33%</f>
        <v>1059.9092000000001</v>
      </c>
      <c r="G26" s="42" t="s">
        <v>23</v>
      </c>
      <c r="H26" s="4">
        <f>+H8*8.33%</f>
        <v>953.86829999999998</v>
      </c>
      <c r="I26" s="4">
        <f>+I8*8.33%</f>
        <v>1088.0645999999999</v>
      </c>
    </row>
    <row r="27" spans="2:9" x14ac:dyDescent="0.3">
      <c r="B27" s="42" t="s">
        <v>54</v>
      </c>
      <c r="C27" s="4">
        <f>+C8*7.69%</f>
        <v>854.58970000000011</v>
      </c>
      <c r="D27" s="4">
        <f>+D8*7.69%</f>
        <v>978.4756000000001</v>
      </c>
      <c r="G27" s="45" t="s">
        <v>62</v>
      </c>
      <c r="H27" s="46">
        <f>+H8*7.37%</f>
        <v>843.93870000000004</v>
      </c>
      <c r="I27" s="46">
        <f>+I8*7.37%</f>
        <v>962.6694</v>
      </c>
    </row>
    <row r="28" spans="2:9" x14ac:dyDescent="0.3">
      <c r="B28" s="42" t="s">
        <v>16</v>
      </c>
      <c r="C28" s="4">
        <v>6</v>
      </c>
      <c r="D28" s="4">
        <v>6</v>
      </c>
      <c r="G28" s="42" t="s">
        <v>16</v>
      </c>
      <c r="H28" s="4">
        <v>6</v>
      </c>
      <c r="I28" s="4">
        <v>6</v>
      </c>
    </row>
    <row r="29" spans="2:9" x14ac:dyDescent="0.3">
      <c r="B29" s="42" t="s">
        <v>24</v>
      </c>
      <c r="C29" s="4">
        <f>C8*4.81%</f>
        <v>534.53530000000001</v>
      </c>
      <c r="D29" s="4">
        <f>D8*4.81%</f>
        <v>612.02440000000001</v>
      </c>
      <c r="G29" s="42" t="s">
        <v>24</v>
      </c>
      <c r="H29" s="4">
        <f>H8*4.81%</f>
        <v>550.79309999999998</v>
      </c>
      <c r="I29" s="4">
        <f>I8*4.81%</f>
        <v>628.28219999999999</v>
      </c>
    </row>
    <row r="30" spans="2:9" x14ac:dyDescent="0.3">
      <c r="B30" s="42" t="s">
        <v>25</v>
      </c>
      <c r="C30" s="4">
        <v>100</v>
      </c>
      <c r="D30" s="4">
        <v>100</v>
      </c>
      <c r="G30" s="42" t="s">
        <v>25</v>
      </c>
      <c r="H30" s="4">
        <v>100</v>
      </c>
      <c r="I30" s="4">
        <v>100</v>
      </c>
    </row>
    <row r="31" spans="2:9" x14ac:dyDescent="0.3">
      <c r="B31" s="42" t="s">
        <v>26</v>
      </c>
      <c r="C31" s="4">
        <v>300</v>
      </c>
      <c r="D31" s="4">
        <v>300</v>
      </c>
      <c r="G31" s="42" t="s">
        <v>26</v>
      </c>
      <c r="H31" s="4">
        <v>300</v>
      </c>
      <c r="I31" s="4">
        <v>300</v>
      </c>
    </row>
    <row r="32" spans="2:9" x14ac:dyDescent="0.3">
      <c r="B32" s="42" t="s">
        <v>27</v>
      </c>
      <c r="C32" s="4"/>
      <c r="D32" s="4"/>
      <c r="G32" s="42" t="s">
        <v>27</v>
      </c>
      <c r="H32" s="4"/>
      <c r="I32" s="4"/>
    </row>
    <row r="33" spans="2:9" x14ac:dyDescent="0.3">
      <c r="B33" s="43" t="s">
        <v>28</v>
      </c>
      <c r="C33" s="3">
        <f>SUM(C24:C32)</f>
        <v>4548.37075</v>
      </c>
      <c r="D33" s="3">
        <f>SUM(D24:D32)</f>
        <v>5235.7123000000001</v>
      </c>
      <c r="G33" s="43" t="s">
        <v>28</v>
      </c>
      <c r="H33" s="3">
        <f>SUM(H24:H32)</f>
        <v>4637.7170500000002</v>
      </c>
      <c r="I33" s="3">
        <f>SUM(I24:I32)</f>
        <v>5322.2102500000001</v>
      </c>
    </row>
    <row r="34" spans="2:9" x14ac:dyDescent="0.3">
      <c r="B34" s="43" t="s">
        <v>29</v>
      </c>
      <c r="C34" s="3">
        <f>C14+C33</f>
        <v>16328.150750000001</v>
      </c>
      <c r="D34" s="3">
        <f>D14+D33</f>
        <v>21395.192299999999</v>
      </c>
      <c r="G34" s="43" t="s">
        <v>29</v>
      </c>
      <c r="H34" s="3">
        <f>H14+H33</f>
        <v>16775.777050000001</v>
      </c>
      <c r="I34" s="3">
        <f>I14+I33</f>
        <v>21910.950250000002</v>
      </c>
    </row>
    <row r="35" spans="2:9" x14ac:dyDescent="0.3">
      <c r="C35" s="9"/>
      <c r="D35" s="9"/>
    </row>
    <row r="36" spans="2:9" x14ac:dyDescent="0.3">
      <c r="C36" s="9"/>
      <c r="D36" s="9"/>
    </row>
    <row r="37" spans="2:9" x14ac:dyDescent="0.3">
      <c r="C37" s="9"/>
    </row>
    <row r="39" spans="2:9" x14ac:dyDescent="0.3">
      <c r="B39" s="9"/>
    </row>
    <row r="40" spans="2:9" x14ac:dyDescent="0.3">
      <c r="B40" s="9"/>
    </row>
  </sheetData>
  <mergeCells count="3">
    <mergeCell ref="B3:D3"/>
    <mergeCell ref="G3:I3"/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 </vt:lpstr>
      <vt:lpstr>Wage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SILA</cp:lastModifiedBy>
  <cp:lastPrinted>2021-03-17T13:58:48Z</cp:lastPrinted>
  <dcterms:created xsi:type="dcterms:W3CDTF">2020-10-26T08:02:16Z</dcterms:created>
  <dcterms:modified xsi:type="dcterms:W3CDTF">2022-02-02T06:59:31Z</dcterms:modified>
</cp:coreProperties>
</file>